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jee\gt\hw\01\excel-challenge\"/>
    </mc:Choice>
  </mc:AlternateContent>
  <xr:revisionPtr revIDLastSave="0" documentId="13_ncr:1_{BF53B78C-7755-44AF-A030-24EE7212B62A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Pivot table per Category" sheetId="3" r:id="rId1"/>
    <sheet name="Pivot table per Sub_Category" sheetId="5" r:id="rId2"/>
    <sheet name="Pivot Table_Date Conversion" sheetId="6" r:id="rId3"/>
    <sheet name="Full Table" sheetId="1" r:id="rId4"/>
    <sheet name="Goal Outcomes" sheetId="7" r:id="rId5"/>
    <sheet name="bonus analysis on status" sheetId="9" r:id="rId6"/>
  </sheets>
  <definedNames>
    <definedName name="_xlnm._FilterDatabase" localSheetId="3" hidden="1">'Full Table'!$A$1:$T$4115</definedName>
  </definedNames>
  <calcPr calcId="181029" concurrentCalc="0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3" i="9" l="1"/>
  <c r="P11" i="9"/>
  <c r="P9" i="9"/>
  <c r="P7" i="9"/>
  <c r="P5" i="9"/>
  <c r="P3" i="9"/>
  <c r="L13" i="9"/>
  <c r="L11" i="9"/>
  <c r="L9" i="9"/>
  <c r="L7" i="9"/>
  <c r="L5" i="9"/>
  <c r="L3" i="9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E10" i="7"/>
  <c r="B9" i="7"/>
  <c r="E9" i="7"/>
  <c r="B7" i="7"/>
  <c r="E7" i="7"/>
  <c r="B6" i="7"/>
  <c r="B4" i="7"/>
  <c r="B8" i="7"/>
  <c r="E8" i="7"/>
  <c r="B5" i="7"/>
  <c r="B3" i="7"/>
  <c r="B2" i="7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7"/>
  <c r="H8" i="7"/>
  <c r="H7" i="7"/>
  <c r="H9" i="7"/>
  <c r="H10" i="7"/>
  <c r="G7" i="7"/>
  <c r="E5" i="7"/>
  <c r="F5" i="7"/>
  <c r="G8" i="7"/>
  <c r="G9" i="7"/>
  <c r="E2" i="7"/>
  <c r="F2" i="7"/>
  <c r="E6" i="7"/>
  <c r="H6" i="7"/>
  <c r="F10" i="7"/>
  <c r="E13" i="7"/>
  <c r="F13" i="7"/>
  <c r="H5" i="7"/>
  <c r="F9" i="7"/>
  <c r="E12" i="7"/>
  <c r="F12" i="7"/>
  <c r="E4" i="7"/>
  <c r="H4" i="7"/>
  <c r="F8" i="7"/>
  <c r="E11" i="7"/>
  <c r="F11" i="7"/>
  <c r="E3" i="7"/>
  <c r="F3" i="7"/>
  <c r="F7" i="7"/>
  <c r="G12" i="7"/>
  <c r="H12" i="7"/>
  <c r="G13" i="7"/>
  <c r="G5" i="7"/>
  <c r="H2" i="7"/>
  <c r="G2" i="7"/>
  <c r="H11" i="7"/>
  <c r="G6" i="7"/>
  <c r="H13" i="7"/>
  <c r="H3" i="7"/>
  <c r="G11" i="7"/>
  <c r="G4" i="7"/>
  <c r="G3" i="7"/>
  <c r="F4" i="7"/>
  <c r="F6" i="7"/>
</calcChain>
</file>

<file path=xl/sharedStrings.xml><?xml version="1.0" encoding="utf-8"?>
<sst xmlns="http://schemas.openxmlformats.org/spreadsheetml/2006/main" count="36783" uniqueCount="8413">
  <si>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</si>
  <si>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</si>
  <si>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</si>
  <si>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</si>
  <si>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</si>
  <si>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</si>
  <si>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</si>
  <si>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</si>
  <si>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</si>
  <si>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</si>
  <si>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</si>
  <si>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</si>
  <si>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</si>
  <si>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</si>
  <si>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</si>
  <si>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</si>
  <si>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</si>
  <si>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</si>
  <si>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</si>
  <si>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</si>
  <si>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</si>
  <si>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</si>
  <si>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</si>
  <si>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</si>
  <si>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</si>
  <si>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</si>
  <si>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</si>
  <si>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</si>
  <si>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</si>
  <si>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</si>
  <si>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</si>
  <si>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</si>
  <si>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</si>
  <si>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</si>
  <si>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</si>
  <si>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</si>
  <si>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</si>
  <si>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</si>
  <si>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</si>
  <si>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</si>
  <si>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</si>
  <si>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</si>
  <si>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</si>
  <si>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</si>
  <si>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</si>
  <si>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</si>
  <si>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</si>
  <si>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</si>
  <si>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</si>
  <si>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</si>
  <si>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</si>
  <si>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</si>
  <si>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</si>
  <si>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</si>
  <si>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</si>
  <si>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</si>
  <si>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</si>
  <si>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</si>
  <si>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</si>
  <si>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</si>
  <si>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</si>
  <si>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</si>
  <si>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</si>
  <si>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</si>
  <si>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</si>
  <si>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</si>
  <si>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</si>
  <si>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</si>
  <si>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</si>
  <si>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</si>
  <si>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</si>
  <si>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</si>
  <si>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</si>
  <si>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</si>
  <si>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</si>
  <si>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</si>
  <si>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</si>
  <si>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</si>
  <si>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</si>
  <si>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</si>
  <si>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</si>
  <si>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</si>
  <si>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</si>
  <si>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</si>
  <si>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</si>
  <si>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</si>
  <si>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</si>
  <si>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</si>
  <si>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</si>
  <si>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</si>
  <si>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</si>
  <si>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</si>
  <si>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</si>
  <si>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</si>
  <si>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</si>
  <si>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</si>
  <si>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</si>
  <si>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</si>
  <si>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</si>
  <si>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</si>
  <si>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</si>
  <si>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</si>
  <si>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</si>
  <si>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</si>
  <si>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</si>
  <si>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</si>
  <si>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</si>
  <si>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</si>
  <si>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</si>
  <si>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</si>
  <si>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</si>
  <si>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</si>
  <si>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</si>
  <si>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</si>
  <si>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</si>
  <si>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</si>
  <si>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</si>
  <si>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</si>
  <si>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</si>
  <si>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</si>
  <si>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</si>
  <si>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</si>
  <si>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</si>
  <si>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</si>
  <si>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</si>
  <si>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</si>
  <si>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</si>
  <si>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</si>
  <si>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</si>
  <si>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</si>
  <si>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</si>
  <si>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</si>
  <si>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</si>
  <si>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</si>
  <si>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</si>
  <si>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</si>
  <si>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</si>
  <si>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</si>
  <si>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</si>
  <si>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</si>
  <si>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</si>
  <si>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</si>
  <si>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</si>
  <si>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</si>
  <si>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</si>
  <si>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</si>
  <si>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</si>
  <si>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</si>
  <si>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</si>
  <si>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</si>
  <si>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</si>
  <si>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</si>
  <si>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</si>
  <si>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</si>
  <si>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</si>
  <si>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</si>
  <si>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</si>
  <si>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</si>
  <si>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</si>
  <si>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</si>
  <si>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</si>
  <si>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</si>
  <si>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</si>
  <si>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</si>
  <si>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</si>
  <si>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</si>
  <si>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</si>
  <si>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</si>
  <si>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</si>
  <si>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</si>
  <si>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</si>
  <si>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</si>
  <si>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</si>
  <si>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</si>
  <si>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</si>
  <si>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</si>
  <si>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</si>
  <si>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</si>
  <si>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</si>
  <si>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</si>
  <si>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</si>
  <si>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</si>
  <si>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</si>
  <si>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</si>
  <si>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</si>
  <si>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</si>
  <si>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</si>
  <si>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</si>
  <si>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</si>
  <si>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</si>
  <si>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</si>
  <si>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</si>
  <si>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</si>
  <si>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</si>
  <si>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</si>
  <si>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</si>
  <si>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</si>
  <si>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</si>
  <si>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</si>
  <si>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</si>
  <si>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</si>
  <si>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</si>
  <si>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</si>
  <si>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</si>
  <si>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</si>
  <si>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</si>
  <si>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</si>
  <si>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</si>
  <si>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</si>
  <si>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</si>
  <si>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</si>
  <si>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</si>
  <si>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</si>
  <si>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</si>
  <si>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</si>
  <si>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</si>
  <si>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</si>
  <si>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</si>
  <si>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</si>
  <si>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</si>
  <si>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</si>
  <si>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</si>
  <si>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</si>
  <si>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</si>
  <si>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</si>
  <si>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</si>
  <si>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</si>
  <si>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</si>
  <si>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</si>
  <si>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</si>
  <si>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</si>
  <si>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</si>
  <si>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</si>
  <si>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</si>
  <si>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</si>
  <si>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</si>
  <si>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</si>
  <si>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</si>
  <si>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</si>
  <si>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</si>
  <si>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</si>
  <si>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</si>
  <si>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</si>
  <si>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</si>
  <si>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</si>
  <si>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</si>
  <si>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</si>
  <si>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</si>
  <si>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</si>
  <si>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</si>
  <si>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</si>
  <si>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</si>
  <si>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</si>
  <si>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</si>
  <si>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</si>
  <si>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</si>
  <si>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</si>
  <si>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</si>
  <si>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</si>
  <si>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</si>
  <si>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</si>
  <si>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</si>
  <si>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</si>
  <si>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</si>
  <si>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</si>
  <si>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</si>
  <si>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</si>
  <si>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</si>
  <si>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</si>
  <si>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</si>
  <si>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</si>
  <si>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</si>
  <si>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</si>
  <si>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</si>
  <si>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</si>
  <si>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</si>
  <si>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</si>
  <si>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</si>
  <si>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</si>
  <si>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</si>
  <si>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</si>
  <si>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</si>
  <si>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</si>
  <si>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</si>
  <si>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</si>
  <si>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</si>
  <si>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</si>
  <si>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</si>
  <si>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</si>
  <si>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</si>
  <si>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</si>
  <si>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</si>
  <si>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</si>
  <si>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</si>
  <si>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</si>
  <si>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</si>
  <si>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</si>
  <si>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</si>
  <si>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</si>
  <si>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</si>
  <si>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</si>
  <si>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</si>
  <si>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</si>
  <si>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</si>
  <si>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</si>
  <si>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</si>
  <si>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</si>
  <si>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</si>
  <si>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</si>
  <si>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</si>
  <si>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</si>
  <si>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</si>
  <si>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</si>
  <si>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</si>
  <si>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</si>
  <si>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</si>
  <si>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</si>
  <si>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</si>
  <si>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</si>
  <si>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</si>
  <si>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</si>
  <si>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</si>
  <si>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</si>
  <si>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</si>
  <si>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</si>
  <si>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</si>
  <si>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</si>
  <si>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</si>
  <si>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</si>
  <si>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</si>
  <si>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</si>
  <si>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</si>
  <si>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</si>
  <si>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</si>
  <si>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</si>
  <si>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</si>
  <si>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</si>
  <si>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</si>
  <si>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</si>
  <si>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</si>
  <si>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</si>
  <si>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</si>
  <si>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</si>
  <si>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</si>
  <si>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</si>
  <si>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</si>
  <si>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</si>
  <si>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</si>
  <si>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</si>
  <si>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</si>
  <si>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</si>
  <si>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</si>
  <si>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</si>
  <si>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</si>
  <si>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</si>
  <si>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</si>
  <si>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</si>
  <si>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</si>
  <si>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</si>
  <si>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</si>
  <si>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</si>
  <si>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</si>
  <si>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</si>
  <si>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</si>
  <si>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</si>
  <si>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</si>
  <si>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</si>
  <si>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</si>
  <si>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</si>
  <si>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</si>
  <si>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</si>
  <si>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</si>
  <si>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</si>
  <si>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</si>
  <si>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</si>
  <si>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</si>
  <si>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</si>
  <si>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</si>
  <si>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</si>
  <si>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</si>
  <si>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</si>
  <si>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</si>
  <si>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</si>
  <si>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</si>
  <si>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</si>
  <si>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</si>
  <si>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</si>
  <si>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</si>
  <si>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</si>
  <si>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</si>
  <si>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</si>
  <si>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</si>
  <si>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</si>
  <si>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</si>
  <si>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</si>
  <si>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</si>
  <si>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</si>
  <si>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</si>
  <si>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</si>
  <si>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</si>
  <si>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</si>
  <si>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</si>
  <si>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</si>
  <si>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</si>
  <si>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</si>
  <si>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</si>
  <si>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</si>
  <si>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</si>
  <si>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</si>
  <si>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</si>
  <si>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</si>
  <si>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</si>
  <si>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</si>
  <si>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</si>
  <si>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</si>
  <si>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</si>
  <si>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</si>
  <si>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</si>
  <si>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</si>
  <si>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</si>
  <si>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</si>
  <si>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</si>
  <si>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</si>
  <si>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</si>
  <si>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</si>
  <si>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</si>
  <si>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</si>
  <si>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</si>
  <si>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</si>
  <si>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</si>
  <si>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</si>
  <si>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</si>
  <si>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</si>
  <si>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</si>
  <si>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</si>
  <si>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</si>
  <si>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</si>
  <si>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</si>
  <si>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</si>
  <si>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</si>
  <si>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</si>
  <si>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</si>
  <si>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</si>
  <si>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</si>
  <si>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</si>
  <si>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</si>
  <si>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</si>
  <si>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</si>
  <si>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</si>
  <si>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</si>
  <si>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</si>
  <si>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</si>
  <si>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</si>
  <si>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</si>
  <si>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</si>
  <si>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</si>
  <si>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</si>
  <si>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</si>
  <si>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</si>
  <si>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</si>
  <si>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</si>
  <si>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</si>
  <si>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</si>
  <si>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</si>
  <si>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</si>
  <si>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</si>
  <si>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</si>
  <si>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</si>
  <si>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</si>
  <si>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</si>
  <si>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</si>
  <si>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</si>
  <si>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</si>
  <si>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</si>
  <si>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</si>
  <si>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</si>
  <si>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</si>
  <si>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</si>
  <si>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</si>
  <si>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</si>
  <si>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</si>
  <si>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</si>
  <si>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</si>
  <si>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</si>
  <si>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</si>
  <si>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</si>
  <si>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</si>
  <si>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</si>
  <si>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</si>
  <si>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</si>
  <si>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</si>
  <si>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</si>
  <si>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</si>
  <si>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</si>
  <si>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</si>
  <si>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</si>
  <si>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</si>
  <si>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</si>
  <si>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</si>
  <si>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</si>
  <si>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</si>
  <si>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</si>
  <si>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</si>
  <si>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</si>
  <si>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</si>
  <si>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</si>
  <si>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</si>
  <si>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</si>
  <si>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</si>
  <si>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</si>
  <si>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</si>
  <si>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</si>
  <si>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</si>
  <si>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</si>
  <si>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</si>
  <si>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</si>
  <si>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</si>
  <si>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</si>
  <si>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</si>
  <si>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</si>
  <si>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</si>
  <si>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</si>
  <si>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</si>
  <si>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</si>
  <si>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</si>
  <si>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</si>
  <si>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</si>
  <si>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</si>
  <si>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</si>
  <si>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</si>
  <si>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</si>
  <si>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</si>
  <si>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</si>
  <si>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</si>
  <si>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</si>
  <si>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</si>
  <si>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</si>
  <si>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</si>
  <si>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</si>
  <si>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</si>
  <si>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</si>
  <si>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</si>
  <si>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</si>
  <si>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</si>
  <si>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</si>
  <si>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</si>
  <si>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</si>
  <si>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</si>
  <si>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</si>
  <si>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</si>
  <si>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</si>
  <si>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</si>
  <si>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</si>
  <si>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</si>
  <si>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</si>
  <si>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</si>
  <si>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</si>
  <si>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</si>
  <si>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</si>
  <si>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</si>
  <si>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</si>
  <si>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</si>
  <si>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</si>
  <si>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</si>
  <si>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</si>
  <si>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</si>
  <si>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</si>
  <si>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</si>
  <si>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</si>
  <si>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</si>
  <si>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</si>
  <si>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</si>
  <si>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</si>
  <si>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</si>
  <si>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</si>
  <si>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</si>
  <si>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</si>
  <si>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</si>
  <si>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</si>
  <si>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</si>
  <si>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</si>
  <si>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</si>
  <si>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</si>
  <si>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</si>
  <si>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</si>
  <si>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</si>
  <si>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</si>
  <si>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</si>
  <si>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</si>
  <si>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</si>
  <si>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</si>
  <si>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</si>
  <si>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</si>
  <si>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</si>
  <si>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</si>
  <si>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</si>
  <si>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</si>
  <si>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</si>
  <si>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</si>
  <si>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</si>
  <si>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</si>
  <si>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</si>
  <si>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</si>
  <si>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</si>
  <si>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</si>
  <si>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</si>
  <si>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</si>
  <si>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</si>
  <si>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</si>
  <si>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</si>
  <si>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</si>
  <si>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</si>
  <si>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</si>
  <si>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</si>
  <si>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</si>
  <si>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</si>
  <si>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</si>
  <si>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</si>
  <si>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</si>
  <si>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</si>
  <si>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</si>
  <si>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</si>
  <si>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</si>
  <si>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</si>
  <si>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</si>
  <si>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</si>
  <si>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</si>
  <si>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</si>
  <si>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</si>
  <si>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</si>
  <si>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</si>
  <si>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</si>
  <si>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</si>
  <si>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</si>
  <si>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</si>
  <si>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</si>
  <si>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</si>
  <si>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</si>
  <si>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</si>
  <si>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</si>
  <si>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</si>
  <si>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</si>
  <si>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</si>
  <si>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</si>
  <si>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</si>
  <si>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</si>
  <si>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</si>
  <si>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</si>
  <si>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</si>
  <si>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</si>
  <si>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</si>
  <si>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</si>
  <si>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</si>
  <si>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</si>
  <si>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</si>
  <si>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</si>
  <si>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</si>
  <si>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</si>
  <si>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</si>
  <si>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</si>
  <si>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</si>
  <si>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</si>
  <si>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</si>
  <si>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</si>
  <si>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</si>
  <si>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</si>
  <si>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</si>
  <si>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</si>
  <si>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</si>
  <si>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</si>
  <si>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</si>
  <si>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</si>
  <si>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</si>
  <si>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</si>
  <si>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</si>
  <si>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</si>
  <si>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</si>
  <si>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</si>
  <si>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</si>
  <si>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</si>
  <si>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</si>
  <si>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</si>
  <si>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</si>
  <si>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</si>
  <si>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</si>
  <si>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</si>
  <si>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</si>
  <si>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</si>
  <si>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</si>
  <si>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</si>
  <si>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</si>
  <si>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</si>
  <si>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</si>
  <si>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</si>
  <si>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</si>
  <si>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</si>
  <si>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</si>
  <si>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</si>
  <si>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</si>
  <si>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</si>
  <si>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</si>
  <si>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</si>
  <si>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</si>
  <si>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</si>
  <si>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</si>
  <si>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</si>
  <si>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</si>
  <si>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</si>
  <si>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</si>
  <si>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</si>
  <si>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</si>
  <si>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</si>
  <si>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</si>
  <si>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</si>
  <si>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</si>
  <si>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</si>
  <si>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</si>
  <si>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</si>
  <si>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</si>
  <si>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</si>
  <si>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</si>
  <si>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</si>
  <si>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</si>
  <si>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</si>
  <si>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</si>
  <si>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</si>
  <si>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</si>
  <si>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</si>
  <si>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</si>
  <si>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</si>
  <si>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</si>
  <si>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</si>
  <si>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</si>
  <si>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</si>
  <si>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</si>
  <si>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</si>
  <si>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</si>
  <si>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</si>
  <si>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</si>
  <si>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</si>
  <si>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</si>
  <si>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</si>
  <si>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</si>
  <si>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</si>
  <si>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</si>
  <si>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</si>
  <si>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</si>
  <si>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</si>
  <si>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</si>
  <si>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</si>
  <si>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</si>
  <si>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</si>
  <si>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</si>
  <si>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</si>
  <si>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</si>
  <si>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</si>
  <si>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</si>
  <si>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</si>
  <si>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</si>
  <si>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</si>
  <si>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</si>
  <si>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</si>
  <si>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</si>
  <si>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</si>
  <si>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</si>
  <si>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</si>
  <si>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</si>
  <si>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</si>
  <si>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</si>
  <si>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</si>
  <si>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</si>
  <si>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</si>
  <si>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</si>
  <si>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</si>
  <si>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</si>
  <si>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</si>
  <si>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</si>
  <si>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</si>
  <si>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</si>
  <si>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</si>
  <si>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</si>
  <si>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</si>
  <si>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</si>
  <si>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</si>
  <si>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</si>
  <si>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</si>
  <si>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</si>
  <si>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</si>
  <si>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</si>
  <si>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</si>
  <si>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</si>
  <si>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</si>
  <si>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</si>
  <si>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</si>
  <si>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</si>
  <si>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</si>
  <si>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</si>
  <si>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</si>
  <si>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</si>
  <si>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</si>
  <si>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</si>
  <si>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</si>
  <si>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</si>
  <si>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</si>
  <si>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</si>
  <si>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</si>
  <si>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</si>
  <si>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</si>
  <si>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</si>
  <si>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</si>
  <si>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</si>
  <si>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</si>
  <si>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</si>
  <si>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</si>
  <si>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</si>
  <si>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</si>
  <si>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</si>
  <si>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</si>
  <si>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</si>
  <si>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</si>
  <si>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</si>
  <si>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</si>
  <si>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</si>
  <si>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</si>
  <si>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</si>
  <si>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</si>
  <si>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</si>
  <si>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</si>
  <si>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</si>
  <si>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</si>
  <si>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</si>
  <si>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</si>
  <si>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</si>
  <si>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</si>
  <si>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</si>
  <si>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</si>
  <si>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</si>
  <si>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</si>
  <si>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</si>
  <si>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</si>
  <si>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</si>
  <si>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</si>
  <si>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</si>
  <si>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</si>
  <si>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</si>
  <si>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</si>
  <si>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</si>
  <si>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</si>
  <si>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</si>
  <si>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</si>
  <si>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</si>
  <si>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</si>
  <si>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</si>
  <si>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</si>
  <si>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</si>
  <si>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</si>
  <si>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</si>
  <si>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</si>
  <si>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</si>
  <si>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</si>
  <si>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</si>
  <si>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</si>
  <si>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</si>
  <si>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</si>
  <si>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</si>
  <si>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</si>
  <si>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</si>
  <si>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</si>
  <si>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</si>
  <si>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</si>
  <si>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</si>
  <si>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</si>
  <si>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</si>
  <si>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</si>
  <si>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</si>
  <si>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</si>
  <si>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</si>
  <si>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</si>
  <si>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</si>
  <si>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</si>
  <si>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</si>
  <si>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</si>
  <si>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</si>
  <si>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</si>
  <si>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</si>
  <si>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</si>
  <si>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</si>
  <si>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</si>
  <si>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</si>
  <si>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</si>
  <si>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</si>
  <si>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</si>
  <si>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</si>
  <si>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</si>
  <si>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</si>
  <si>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</si>
  <si>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</si>
  <si>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</si>
  <si>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</si>
  <si>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</si>
  <si>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</si>
  <si>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</si>
  <si>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</si>
  <si>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</si>
  <si>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</si>
  <si>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</si>
  <si>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</si>
  <si>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</si>
  <si>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</si>
  <si>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</si>
  <si>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</si>
  <si>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</si>
  <si>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</si>
  <si>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</si>
  <si>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</si>
  <si>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</si>
  <si>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</si>
  <si>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</si>
  <si>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</si>
  <si>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</si>
  <si>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</si>
  <si>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</si>
  <si>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</si>
  <si>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</si>
  <si>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</si>
  <si>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</si>
  <si>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</si>
  <si>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</si>
  <si>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</si>
  <si>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</si>
  <si>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</si>
  <si>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</si>
  <si>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</si>
  <si>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</si>
  <si>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</si>
  <si>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</si>
  <si>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</si>
  <si>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</si>
  <si>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</si>
  <si>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</si>
  <si>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</si>
  <si>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</si>
  <si>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</si>
  <si>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</si>
  <si>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</si>
  <si>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</si>
  <si>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</si>
  <si>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</si>
  <si>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</si>
  <si>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</si>
  <si>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</si>
  <si>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</si>
  <si>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</si>
  <si>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</si>
  <si>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</si>
  <si>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</si>
  <si>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</si>
  <si>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</si>
  <si>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</si>
  <si>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</si>
  <si>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</si>
  <si>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</si>
  <si>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</si>
  <si>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</si>
  <si>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</si>
  <si>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</si>
  <si>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</si>
  <si>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</si>
  <si>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</si>
  <si>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</si>
  <si>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</si>
  <si>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</si>
  <si>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</si>
  <si>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</si>
  <si>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</si>
  <si>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</si>
  <si>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</si>
  <si>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</si>
  <si>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</si>
  <si>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</si>
  <si>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</si>
  <si>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</si>
  <si>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</si>
  <si>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</si>
  <si>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</si>
  <si>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</si>
  <si>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</si>
  <si>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</si>
  <si>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</si>
  <si>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</si>
  <si>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</si>
  <si>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</si>
  <si>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</si>
  <si>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</si>
  <si>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</si>
  <si>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</si>
  <si>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</si>
  <si>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</si>
  <si>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</si>
  <si>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</si>
  <si>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</si>
  <si>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</si>
  <si>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</si>
  <si>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</si>
  <si>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</si>
  <si>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</si>
  <si>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</si>
  <si>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</si>
  <si>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</si>
  <si>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</si>
  <si>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</si>
  <si>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</si>
  <si>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</si>
  <si>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</si>
  <si>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</si>
  <si>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</si>
  <si>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</si>
  <si>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</si>
  <si>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</si>
  <si>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</si>
  <si>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</si>
  <si>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</si>
  <si>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</si>
  <si>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</si>
  <si>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</si>
  <si>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</si>
  <si>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</si>
  <si>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</si>
  <si>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</si>
  <si>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</si>
  <si>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</si>
  <si>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</si>
  <si>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</si>
  <si>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</si>
  <si>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</si>
  <si>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</si>
  <si>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</si>
  <si>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</si>
  <si>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</si>
  <si>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</si>
  <si>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</si>
  <si>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</si>
  <si>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</si>
  <si>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</si>
  <si>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</si>
  <si>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</si>
  <si>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</si>
  <si>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</si>
  <si>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</si>
  <si>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</si>
  <si>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</si>
  <si>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</si>
  <si>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</si>
  <si>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</si>
  <si>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</si>
  <si>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</si>
  <si>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</si>
  <si>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</si>
  <si>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</si>
  <si>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</si>
  <si>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</si>
  <si>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</si>
  <si>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</si>
  <si>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</si>
  <si>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</si>
  <si>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</si>
  <si>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</si>
  <si>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</si>
  <si>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</si>
  <si>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</si>
  <si>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</si>
  <si>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</si>
  <si>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</si>
  <si>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</si>
  <si>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</si>
  <si>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</si>
  <si>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</si>
  <si>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</si>
  <si>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</si>
  <si>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</si>
  <si>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</si>
  <si>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</si>
  <si>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</si>
  <si>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</si>
  <si>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</si>
  <si>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</si>
  <si>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</si>
  <si>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</si>
  <si>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</si>
  <si>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</si>
  <si>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</si>
  <si>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</si>
  <si>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</si>
  <si>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</si>
  <si>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</si>
  <si>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</si>
  <si>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</si>
  <si>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</si>
  <si>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</si>
  <si>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</si>
  <si>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</si>
  <si>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</si>
  <si>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</si>
  <si>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</si>
  <si>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</si>
  <si>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</si>
  <si>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</si>
  <si>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</si>
  <si>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</si>
  <si>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</si>
  <si>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</si>
  <si>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</si>
  <si>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</si>
  <si>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</si>
  <si>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</si>
  <si>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</si>
  <si>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</si>
  <si>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</si>
  <si>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</si>
  <si>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</si>
  <si>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</si>
  <si>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</si>
  <si>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</si>
  <si>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</si>
  <si>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</si>
  <si>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</si>
  <si>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</si>
  <si>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</si>
  <si>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</si>
  <si>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</si>
  <si>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</si>
  <si>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</si>
  <si>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</si>
  <si>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</si>
  <si>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</si>
  <si>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</si>
  <si>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</si>
  <si>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</si>
  <si>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</si>
  <si>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</si>
  <si>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</si>
  <si>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</si>
  <si>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</si>
  <si>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</si>
  <si>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</si>
  <si>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</si>
  <si>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</si>
  <si>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</si>
  <si>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</si>
  <si>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</si>
  <si>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</si>
  <si>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</si>
  <si>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</si>
  <si>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</si>
  <si>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</si>
  <si>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</si>
  <si>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</si>
  <si>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</si>
  <si>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</si>
  <si>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</si>
  <si>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</si>
  <si>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</si>
  <si>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</si>
  <si>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</si>
  <si>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</si>
  <si>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</si>
  <si>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</si>
  <si>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</si>
  <si>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</si>
  <si>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</si>
  <si>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</si>
  <si>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</si>
  <si>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</si>
  <si>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</si>
  <si>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</si>
  <si>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</si>
  <si>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</si>
  <si>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</si>
  <si>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</si>
  <si>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</si>
  <si>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</si>
  <si>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</si>
  <si>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</si>
  <si>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</si>
  <si>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</si>
  <si>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</si>
  <si>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</si>
  <si>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</si>
  <si>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</si>
  <si>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</si>
  <si>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</si>
  <si>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</si>
  <si>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</si>
  <si>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</si>
  <si>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</si>
  <si>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</si>
  <si>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</si>
  <si>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</si>
  <si>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</si>
  <si>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</si>
  <si>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</si>
  <si>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</si>
  <si>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</si>
  <si>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</si>
  <si>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</si>
  <si>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</si>
  <si>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</si>
  <si>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</si>
  <si>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</si>
  <si>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</si>
  <si>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</si>
  <si>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</si>
  <si>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</si>
  <si>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</si>
  <si>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</si>
  <si>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</si>
  <si>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</si>
  <si>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</si>
  <si>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</si>
  <si>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</si>
  <si>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</si>
  <si>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</si>
  <si>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</si>
  <si>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</si>
  <si>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</si>
  <si>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</si>
  <si>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</si>
  <si>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</si>
  <si>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</si>
  <si>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</si>
  <si>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</si>
  <si>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</si>
  <si>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</si>
  <si>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</si>
  <si>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</si>
  <si>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</si>
  <si>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</si>
  <si>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</si>
  <si>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</si>
  <si>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</si>
  <si>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</si>
  <si>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</si>
  <si>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</si>
  <si>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</si>
  <si>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</si>
  <si>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</si>
  <si>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</si>
  <si>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</si>
  <si>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</si>
  <si>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</si>
  <si>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</si>
  <si>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</si>
  <si>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</si>
  <si>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</si>
  <si>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</si>
  <si>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</si>
  <si>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</si>
  <si>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</si>
  <si>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</si>
  <si>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</si>
  <si>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</si>
  <si>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</si>
  <si>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</si>
  <si>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</si>
  <si>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</si>
  <si>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</si>
  <si>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</si>
  <si>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</si>
  <si>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</si>
  <si>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</si>
  <si>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</si>
  <si>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</si>
  <si>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</si>
  <si>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</si>
  <si>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</si>
  <si>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</si>
  <si>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</si>
  <si>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</si>
  <si>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</si>
  <si>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</si>
  <si>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</si>
  <si>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</si>
  <si>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</si>
  <si>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</si>
  <si>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</si>
  <si>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</si>
  <si>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</si>
  <si>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</si>
  <si>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</si>
  <si>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</si>
  <si>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</si>
  <si>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</si>
  <si>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</si>
  <si>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</si>
  <si>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</si>
  <si>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</si>
  <si>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</si>
  <si>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</si>
  <si>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</si>
  <si>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</si>
  <si>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</si>
  <si>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</si>
  <si>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</si>
  <si>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</si>
  <si>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</si>
  <si>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</si>
  <si>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</si>
  <si>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</si>
  <si>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</si>
  <si>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</si>
  <si>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</si>
  <si>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</si>
  <si>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</si>
  <si>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</si>
  <si>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</si>
  <si>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</si>
  <si>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</si>
  <si>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</si>
  <si>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</si>
  <si>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</si>
  <si>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</si>
  <si>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</si>
  <si>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</si>
  <si>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</si>
  <si>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</si>
  <si>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</si>
  <si>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</si>
  <si>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</si>
  <si>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</si>
  <si>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</si>
  <si>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</si>
  <si>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</si>
  <si>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</si>
  <si>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</si>
  <si>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</si>
  <si>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</si>
  <si>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</si>
  <si>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</si>
  <si>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</si>
  <si>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</si>
  <si>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</si>
  <si>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</si>
  <si>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</si>
  <si>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</si>
  <si>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</si>
  <si>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</si>
  <si>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</si>
  <si>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</si>
  <si>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</si>
  <si>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</si>
  <si>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</si>
  <si>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</si>
  <si>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</si>
  <si>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</si>
  <si>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</si>
  <si>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</si>
  <si>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</si>
  <si>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</si>
  <si>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</si>
  <si>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</si>
  <si>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</si>
  <si>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</si>
  <si>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</si>
  <si>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</si>
  <si>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</si>
  <si>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</si>
  <si>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</si>
  <si>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</si>
  <si>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</si>
  <si>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</si>
  <si>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</si>
  <si>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</si>
  <si>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</si>
  <si>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</si>
  <si>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</si>
  <si>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</si>
  <si>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</si>
  <si>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</si>
  <si>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</si>
  <si>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</si>
  <si>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</si>
  <si>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</si>
  <si>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</si>
  <si>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</si>
  <si>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</si>
  <si>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</si>
  <si>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</si>
  <si>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</si>
  <si>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</si>
  <si>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</si>
  <si>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</si>
  <si>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</si>
  <si>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</si>
  <si>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</si>
  <si>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</si>
  <si>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</si>
  <si>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</si>
  <si>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</si>
  <si>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</si>
  <si>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</si>
  <si>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</si>
  <si>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</si>
  <si>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</si>
  <si>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</si>
  <si>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</si>
  <si>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</si>
  <si>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</si>
  <si>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</si>
  <si>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</si>
  <si>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</si>
  <si>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</si>
  <si>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</si>
  <si>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</si>
  <si>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</si>
  <si>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</si>
  <si>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</si>
  <si>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</si>
  <si>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</si>
  <si>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</si>
  <si>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</si>
  <si>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</si>
  <si>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</si>
  <si>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</si>
  <si>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</si>
  <si>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</si>
  <si>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</si>
  <si>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</si>
  <si>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</si>
  <si>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</si>
  <si>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</si>
  <si>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</si>
  <si>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</si>
  <si>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</si>
  <si>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</si>
  <si>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</si>
  <si>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</si>
  <si>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</si>
  <si>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</si>
  <si>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</si>
  <si>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</si>
  <si>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</si>
  <si>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</si>
  <si>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</si>
  <si>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</si>
  <si>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</si>
  <si>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</si>
  <si>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</si>
  <si>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</si>
  <si>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</si>
  <si>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</si>
  <si>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</si>
  <si>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</si>
  <si>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</si>
  <si>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</si>
  <si>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</si>
  <si>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</si>
  <si>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</si>
  <si>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</si>
  <si>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</si>
  <si>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</si>
  <si>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</si>
  <si>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</si>
  <si>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</si>
  <si>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</si>
  <si>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</si>
  <si>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</si>
  <si>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</si>
  <si>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</si>
  <si>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</si>
  <si>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</si>
  <si>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</si>
  <si>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</si>
  <si>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</si>
  <si>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</si>
  <si>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</si>
  <si>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</si>
  <si>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</si>
  <si>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</si>
  <si>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</si>
  <si>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</si>
  <si>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</si>
  <si>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</si>
  <si>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</si>
  <si>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</si>
  <si>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</si>
  <si>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</si>
  <si>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</si>
  <si>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</si>
  <si>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</si>
  <si>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</si>
  <si>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</si>
  <si>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</si>
  <si>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</si>
  <si>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</si>
  <si>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</si>
  <si>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</si>
  <si>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</si>
  <si>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</si>
  <si>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</si>
  <si>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</si>
  <si>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</si>
  <si>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</si>
  <si>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</si>
  <si>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</si>
  <si>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</si>
  <si>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</si>
  <si>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</si>
  <si>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</si>
  <si>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</si>
  <si>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</si>
  <si>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</si>
  <si>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</si>
  <si>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</si>
  <si>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</si>
  <si>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</si>
  <si>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</si>
  <si>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</si>
  <si>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</si>
  <si>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</si>
  <si>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</si>
  <si>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</si>
  <si>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</si>
  <si>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</si>
  <si>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</si>
  <si>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</si>
  <si>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</si>
  <si>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</si>
  <si>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</si>
  <si>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</si>
  <si>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</si>
  <si>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</si>
  <si>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</si>
  <si>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</si>
  <si>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</si>
  <si>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</si>
  <si>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</si>
  <si>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</si>
  <si>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</si>
  <si>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</si>
  <si>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</si>
  <si>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</si>
  <si>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</si>
  <si>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</si>
  <si>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</si>
  <si>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</si>
  <si>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</si>
  <si>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</si>
  <si>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</si>
  <si>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</si>
  <si>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</si>
  <si>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</si>
  <si>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</si>
  <si>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</si>
  <si>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</si>
  <si>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</si>
  <si>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</si>
  <si>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</si>
  <si>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</si>
  <si>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</si>
  <si>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</si>
  <si>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</si>
  <si>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</si>
  <si>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</si>
  <si>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</si>
  <si>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</si>
  <si>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</si>
  <si>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</si>
  <si>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</si>
  <si>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</si>
  <si>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</si>
  <si>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</si>
  <si>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</si>
  <si>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</si>
  <si>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</si>
  <si>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</si>
  <si>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</si>
  <si>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</si>
  <si>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</si>
  <si>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</si>
  <si>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</si>
  <si>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</si>
  <si>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</si>
  <si>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</si>
  <si>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</si>
  <si>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</si>
  <si>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</si>
  <si>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</si>
  <si>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</si>
  <si>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</si>
  <si>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</si>
  <si>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</si>
  <si>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</si>
  <si>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</si>
  <si>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</si>
  <si>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</si>
  <si>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</si>
  <si>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</si>
  <si>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</si>
  <si>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</si>
  <si>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</si>
  <si>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</si>
  <si>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</si>
  <si>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</si>
  <si>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</si>
  <si>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</si>
  <si>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</si>
  <si>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</si>
  <si>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</si>
  <si>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</si>
  <si>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</si>
  <si>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</si>
  <si>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</si>
  <si>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</si>
  <si>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</si>
  <si>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</si>
  <si>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</si>
  <si>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</si>
  <si>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</si>
  <si>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</si>
  <si>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</si>
  <si>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</si>
  <si>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</si>
  <si>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</si>
  <si>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</si>
  <si>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</si>
  <si>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</si>
  <si>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</si>
  <si>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</si>
  <si>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</si>
  <si>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</si>
  <si>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</si>
  <si>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</si>
  <si>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</si>
  <si>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</si>
  <si>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</si>
  <si>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</si>
  <si>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</si>
  <si>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</si>
  <si>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</si>
  <si>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</si>
  <si>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</si>
  <si>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</si>
  <si>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</si>
  <si>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</si>
  <si>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</si>
  <si>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</si>
  <si>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</si>
  <si>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</si>
  <si>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</si>
  <si>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</si>
  <si>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</si>
  <si>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</si>
  <si>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</si>
  <si>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</si>
  <si>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</si>
  <si>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</si>
  <si>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</si>
  <si>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</si>
  <si>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</si>
  <si>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</si>
  <si>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</si>
  <si>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</si>
  <si>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</si>
  <si>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</si>
  <si>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</si>
  <si>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</si>
  <si>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</si>
  <si>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</si>
  <si>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</si>
  <si>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</si>
  <si>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</si>
  <si>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</si>
  <si>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</si>
  <si>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</si>
  <si>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</si>
  <si>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</si>
  <si>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</si>
  <si>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</si>
  <si>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</si>
  <si>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</si>
  <si>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</si>
  <si>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</si>
  <si>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</si>
  <si>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</si>
  <si>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</si>
  <si>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</si>
  <si>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</si>
  <si>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</si>
  <si>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</si>
  <si>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</si>
  <si>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</si>
  <si>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</si>
  <si>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</si>
  <si>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</si>
  <si>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</si>
  <si>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</si>
  <si>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</si>
  <si>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</si>
  <si>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</si>
  <si>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</si>
  <si>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</si>
  <si>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</si>
  <si>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</si>
  <si>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</si>
  <si>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</si>
  <si>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</si>
  <si>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</si>
  <si>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</si>
  <si>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</si>
  <si>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</si>
  <si>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</si>
  <si>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</si>
  <si>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</si>
  <si>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</si>
  <si>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</si>
  <si>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</si>
  <si>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</si>
  <si>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</si>
  <si>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</si>
  <si>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</si>
  <si>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</si>
  <si>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</si>
  <si>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</si>
  <si>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</si>
  <si>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</si>
  <si>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</si>
  <si>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</si>
  <si>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</si>
  <si>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</si>
  <si>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</si>
  <si>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</si>
  <si>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</si>
  <si>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</si>
  <si>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</si>
  <si>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</si>
  <si>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</si>
  <si>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</si>
  <si>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</si>
  <si>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</si>
  <si>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</si>
  <si>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</si>
  <si>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</si>
  <si>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</si>
  <si>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</si>
  <si>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</si>
  <si>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</si>
  <si>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</si>
  <si>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</si>
  <si>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</si>
  <si>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</si>
  <si>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</si>
  <si>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</si>
  <si>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</si>
  <si>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</si>
  <si>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</si>
  <si>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</si>
  <si>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</si>
  <si>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</si>
  <si>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</si>
  <si>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</si>
  <si>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</si>
  <si>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</si>
  <si>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</si>
  <si>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</si>
  <si>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</si>
  <si>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</si>
  <si>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</si>
  <si>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</si>
  <si>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</si>
  <si>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</si>
  <si>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</si>
  <si>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</si>
  <si>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</si>
  <si>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</si>
  <si>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</si>
  <si>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</si>
  <si>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</si>
  <si>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</si>
  <si>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</si>
  <si>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</si>
  <si>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</si>
  <si>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</si>
  <si>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</si>
  <si>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</si>
  <si>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</si>
  <si>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</si>
  <si>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</si>
  <si>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</si>
  <si>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</si>
  <si>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</si>
  <si>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</si>
  <si>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</si>
  <si>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</si>
  <si>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</si>
  <si>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</si>
  <si>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</si>
  <si>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</si>
  <si>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</si>
  <si>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</si>
  <si>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</si>
  <si>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</si>
  <si>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</si>
  <si>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</si>
  <si>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</si>
  <si>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</si>
  <si>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</si>
  <si>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</si>
  <si>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</si>
  <si>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</si>
  <si>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</si>
  <si>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</si>
  <si>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</si>
  <si>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</si>
  <si>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</si>
  <si>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</si>
  <si>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</si>
  <si>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</si>
  <si>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</si>
  <si>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</si>
  <si>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</si>
  <si>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</si>
  <si>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</si>
  <si>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</si>
  <si>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</si>
  <si>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</si>
  <si>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</si>
  <si>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</si>
  <si>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</si>
  <si>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</si>
  <si>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</si>
  <si>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</si>
  <si>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</si>
  <si>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</si>
  <si>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</si>
  <si>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</si>
  <si>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</si>
  <si>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</si>
  <si>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</si>
  <si>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</si>
  <si>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</si>
  <si>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</si>
  <si>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</si>
  <si>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</si>
  <si>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</si>
  <si>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</si>
  <si>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</si>
  <si>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</si>
  <si>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</si>
  <si>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</si>
  <si>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</si>
  <si>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</si>
  <si>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</si>
  <si>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</si>
  <si>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</si>
  <si>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</si>
  <si>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</si>
  <si>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</si>
  <si>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</si>
  <si>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</si>
  <si>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</si>
  <si>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</si>
  <si>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</si>
  <si>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</si>
  <si>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</si>
  <si>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</si>
  <si>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</si>
  <si>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</si>
  <si>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</si>
  <si>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</si>
  <si>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</si>
  <si>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</si>
  <si>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</si>
  <si>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</si>
  <si>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</si>
  <si>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</si>
  <si>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</si>
  <si>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</si>
  <si>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</si>
  <si>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</si>
  <si>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</si>
  <si>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</si>
  <si>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</si>
  <si>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</si>
  <si>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</si>
  <si>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</si>
  <si>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</si>
  <si>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</si>
  <si>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</si>
  <si>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</si>
  <si>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</si>
  <si>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</si>
  <si>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</si>
  <si>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</si>
  <si>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</si>
  <si>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</si>
  <si>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</si>
  <si>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</si>
  <si>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</si>
  <si>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</si>
  <si>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</si>
  <si>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</si>
  <si>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</si>
  <si>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</si>
  <si>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</si>
  <si>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</si>
  <si>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</si>
  <si>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</si>
  <si>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</si>
  <si>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</si>
  <si>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</si>
  <si>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</si>
  <si>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</si>
  <si>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</si>
  <si>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</si>
  <si>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</si>
  <si>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</si>
  <si>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</si>
  <si>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</si>
  <si>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</si>
  <si>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</si>
  <si>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</si>
  <si>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</si>
  <si>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</si>
  <si>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</si>
  <si>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</si>
  <si>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</si>
  <si>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</si>
  <si>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</si>
  <si>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</si>
  <si>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</si>
  <si>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</si>
  <si>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</si>
  <si>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</si>
  <si>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</si>
  <si>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</si>
  <si>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</si>
  <si>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</si>
  <si>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</si>
  <si>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</si>
  <si>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</si>
  <si>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</si>
  <si>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</si>
  <si>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</si>
  <si>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</si>
  <si>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</si>
  <si>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</si>
  <si>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</si>
  <si>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</si>
  <si>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</si>
  <si>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</si>
  <si>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</si>
  <si>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</si>
  <si>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</si>
  <si>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</si>
  <si>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</si>
  <si>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</si>
  <si>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</si>
  <si>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</si>
  <si>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</si>
  <si>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</si>
  <si>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</si>
  <si>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</si>
  <si>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</si>
  <si>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</si>
  <si>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</si>
  <si>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</si>
  <si>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</si>
  <si>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</si>
  <si>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</si>
  <si>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</si>
  <si>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</si>
  <si>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</si>
  <si>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</si>
  <si>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</si>
  <si>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</si>
  <si>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</si>
  <si>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</si>
  <si>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</si>
  <si>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</si>
  <si>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</si>
  <si>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</si>
  <si>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</si>
  <si>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</si>
  <si>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</si>
  <si>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</si>
  <si>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</si>
  <si>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</si>
  <si>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</si>
  <si>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</si>
  <si>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</si>
  <si>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</si>
  <si>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</si>
  <si>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</si>
  <si>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</si>
  <si>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</si>
  <si>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</si>
  <si>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</si>
  <si>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</si>
  <si>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</si>
  <si>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</si>
  <si>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</si>
  <si>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</si>
  <si>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</si>
  <si>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</si>
  <si>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</si>
  <si>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</si>
  <si>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</si>
  <si>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</si>
  <si>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</si>
  <si>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</si>
  <si>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</si>
  <si>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</si>
  <si>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</si>
  <si>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</si>
  <si>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</si>
  <si>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</si>
  <si>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</si>
  <si>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</si>
  <si>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</si>
  <si>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</si>
  <si>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</si>
  <si>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</si>
  <si>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</si>
  <si>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</si>
  <si>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</si>
  <si>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</si>
  <si>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</si>
  <si>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</si>
  <si>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</si>
  <si>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</si>
  <si>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</si>
  <si>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</si>
  <si>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</si>
  <si>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</si>
  <si>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</si>
  <si>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</si>
  <si>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</si>
  <si>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</si>
  <si>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</si>
  <si>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</si>
  <si>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</si>
  <si>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</si>
  <si>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</si>
  <si>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</si>
  <si>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</si>
  <si>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</si>
  <si>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</si>
  <si>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</si>
  <si>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</si>
  <si>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</si>
  <si>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</si>
  <si>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</si>
  <si>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</si>
  <si>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</si>
  <si>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</si>
  <si>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</si>
  <si>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</si>
  <si>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</si>
  <si>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</si>
  <si>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</si>
  <si>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</si>
  <si>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</si>
  <si>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</si>
  <si>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</si>
  <si>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</si>
  <si>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</si>
  <si>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</si>
  <si>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</si>
  <si>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</si>
  <si>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</si>
  <si>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</si>
  <si>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</si>
  <si>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</si>
  <si>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</si>
  <si>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</si>
  <si>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</si>
  <si>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</si>
  <si>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</si>
  <si>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</si>
  <si>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</si>
  <si>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</si>
  <si>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</si>
  <si>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</si>
  <si>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</si>
  <si>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</si>
  <si>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</si>
  <si>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</si>
  <si>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</si>
  <si>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</si>
  <si>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</si>
  <si>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</si>
  <si>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</si>
  <si>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</si>
  <si>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</si>
  <si>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</si>
  <si>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</si>
  <si>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</si>
  <si>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</si>
  <si>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</si>
  <si>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</si>
  <si>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</si>
  <si>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</si>
  <si>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</si>
  <si>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</si>
  <si>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</si>
  <si>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</si>
  <si>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</si>
  <si>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</si>
  <si>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</si>
  <si>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</si>
  <si>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</si>
  <si>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</si>
  <si>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</si>
  <si>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</si>
  <si>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</si>
  <si>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</si>
  <si>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</si>
  <si>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</si>
  <si>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</si>
  <si>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</si>
  <si>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</si>
  <si>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</si>
  <si>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</si>
  <si>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</si>
  <si>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</si>
  <si>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</si>
  <si>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</si>
  <si>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</si>
  <si>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</si>
  <si>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</si>
  <si>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</si>
  <si>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</si>
  <si>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</si>
  <si>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</si>
  <si>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</si>
  <si>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</si>
  <si>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</si>
  <si>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</si>
  <si>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</si>
  <si>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</si>
  <si>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</si>
  <si>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</si>
  <si>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</si>
  <si>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</si>
  <si>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</si>
  <si>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</si>
  <si>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</si>
  <si>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</si>
  <si>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</si>
  <si>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</si>
  <si>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</si>
  <si>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</si>
  <si>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</si>
  <si>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</si>
  <si>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</si>
  <si>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</si>
  <si>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</si>
  <si>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</si>
  <si>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</si>
  <si>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</si>
  <si>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</si>
  <si>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</si>
  <si>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</si>
  <si>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</si>
  <si>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</si>
  <si>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</si>
  <si>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</si>
  <si>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</si>
  <si>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</si>
  <si>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</si>
  <si>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</si>
  <si>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</si>
  <si>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</si>
  <si>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</si>
  <si>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</si>
  <si>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</si>
  <si>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</si>
  <si>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</si>
  <si>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</si>
  <si>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</si>
  <si>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</si>
  <si>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</si>
  <si>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</si>
  <si>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</si>
  <si>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</si>
  <si>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</si>
  <si>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</si>
  <si>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</si>
  <si>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</si>
  <si>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</si>
  <si>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</si>
  <si>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</si>
  <si>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</si>
  <si>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</si>
  <si>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</si>
  <si>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</si>
  <si>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</si>
  <si>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</si>
  <si>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</si>
  <si>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</si>
  <si>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</si>
  <si>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</si>
  <si>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</si>
  <si>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</si>
  <si>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</si>
  <si>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</si>
  <si>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</si>
  <si>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</si>
  <si>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</si>
  <si>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</si>
  <si>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</si>
  <si>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</si>
  <si>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</si>
  <si>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</si>
  <si>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</si>
  <si>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</si>
  <si>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</si>
  <si>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</si>
  <si>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</si>
  <si>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</si>
  <si>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</si>
  <si>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</si>
  <si>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</si>
  <si>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</si>
  <si>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</si>
  <si>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</si>
  <si>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</si>
  <si>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</si>
  <si>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</si>
  <si>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</si>
  <si>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</si>
  <si>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</si>
  <si>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</si>
  <si>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</si>
  <si>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</si>
  <si>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</si>
  <si>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</si>
  <si>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</si>
  <si>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</si>
  <si>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</si>
  <si>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</si>
  <si>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</si>
  <si>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</si>
  <si>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</si>
  <si>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</si>
  <si>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</si>
  <si>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</si>
  <si>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</si>
  <si>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</si>
  <si>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</si>
  <si>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</si>
  <si>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</si>
  <si>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</si>
  <si>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</si>
  <si>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</si>
  <si>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</si>
  <si>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</si>
  <si>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</si>
  <si>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</si>
  <si>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</si>
  <si>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</si>
  <si>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</si>
  <si>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</si>
  <si>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</si>
  <si>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</si>
  <si>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</si>
  <si>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</si>
  <si>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</si>
  <si>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</si>
  <si>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</si>
  <si>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</si>
  <si>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</si>
  <si>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</si>
  <si>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</si>
  <si>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</si>
  <si>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</si>
  <si>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</si>
  <si>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</si>
  <si>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</si>
  <si>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</si>
  <si>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</si>
  <si>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</si>
  <si>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</si>
  <si>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</si>
  <si>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</si>
  <si>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</si>
  <si>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</si>
  <si>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</si>
  <si>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</si>
  <si>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</si>
  <si>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</si>
  <si>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</si>
  <si>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</si>
  <si>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</si>
  <si>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</si>
  <si>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</si>
  <si>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</si>
  <si>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</si>
  <si>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</si>
  <si>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</si>
  <si>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</si>
  <si>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</si>
  <si>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</si>
  <si>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</si>
  <si>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</si>
  <si>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</si>
  <si>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</si>
  <si>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</si>
  <si>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</si>
  <si>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</si>
  <si>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</si>
  <si>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</si>
  <si>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</si>
  <si>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</si>
  <si>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</si>
  <si>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</si>
  <si>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</si>
  <si>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</si>
  <si>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</si>
  <si>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</si>
  <si>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</si>
  <si>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</si>
  <si>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</si>
  <si>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</si>
  <si>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</si>
  <si>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</si>
  <si>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</si>
  <si>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</si>
  <si>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</si>
  <si>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</si>
  <si>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</si>
  <si>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</si>
  <si>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</si>
  <si>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</si>
  <si>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</si>
  <si>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</si>
  <si>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</si>
  <si>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</si>
  <si>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</si>
  <si>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</si>
  <si>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</si>
  <si>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</si>
  <si>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</si>
  <si>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</si>
  <si>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</si>
  <si>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</si>
  <si>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</si>
  <si>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</si>
  <si>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</si>
  <si>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</si>
  <si>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</si>
  <si>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</si>
  <si>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</si>
  <si>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</si>
  <si>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</si>
  <si>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</si>
  <si>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</si>
  <si>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</si>
  <si>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</si>
  <si>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</si>
  <si>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</si>
  <si>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</si>
  <si>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</si>
  <si>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</si>
  <si>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</si>
  <si>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</si>
  <si>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</si>
  <si>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</si>
  <si>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</si>
  <si>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</si>
  <si>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</si>
  <si>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</si>
  <si>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</si>
  <si>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</si>
  <si>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</si>
  <si>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</si>
  <si>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</si>
  <si>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</si>
  <si>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</si>
  <si>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</si>
  <si>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</si>
  <si>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</si>
  <si>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</si>
  <si>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</si>
  <si>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</si>
  <si>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</si>
  <si>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</si>
  <si>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</si>
  <si>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</si>
  <si>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</si>
  <si>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</si>
  <si>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</si>
  <si>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</si>
  <si>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</si>
  <si>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</si>
  <si>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</si>
  <si>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</si>
  <si>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</si>
  <si>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</si>
  <si>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</si>
  <si>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</si>
  <si>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</si>
  <si>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</si>
  <si>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</si>
  <si>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</si>
  <si>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</si>
  <si>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</si>
  <si>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</si>
  <si>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</si>
  <si>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</si>
  <si>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</si>
  <si>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</si>
  <si>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</si>
  <si>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</si>
  <si>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</si>
  <si>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</si>
  <si>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</si>
  <si>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</si>
  <si>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</si>
  <si>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</si>
  <si>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</si>
  <si>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</si>
  <si>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</si>
  <si>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</si>
  <si>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</si>
  <si>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</si>
  <si>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</si>
  <si>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</si>
  <si>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</si>
  <si>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</si>
  <si>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</si>
  <si>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</si>
  <si>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</si>
  <si>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</si>
  <si>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</si>
  <si>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</si>
  <si>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</si>
  <si>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</si>
  <si>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</si>
  <si>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</si>
  <si>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</si>
  <si>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</si>
  <si>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</si>
  <si>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</si>
  <si>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</si>
  <si>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</si>
  <si>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</si>
  <si>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</si>
  <si>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</si>
  <si>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</si>
  <si>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</si>
  <si>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</si>
  <si>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</si>
  <si>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</si>
  <si>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</si>
  <si>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</si>
  <si>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</si>
  <si>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</si>
  <si>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</si>
  <si>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</si>
  <si>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</si>
  <si>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</si>
  <si>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</si>
  <si>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</si>
  <si>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</si>
  <si>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</si>
  <si>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</si>
  <si>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</si>
  <si>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</si>
  <si>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</si>
  <si>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</si>
  <si>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</si>
  <si>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</si>
  <si>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</si>
  <si>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</si>
  <si>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</si>
  <si>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</si>
  <si>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</si>
  <si>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</si>
  <si>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</si>
  <si>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</si>
  <si>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</si>
  <si>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</si>
  <si>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</si>
  <si>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</si>
  <si>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</si>
  <si>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</si>
  <si>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</si>
  <si>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</si>
  <si>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</si>
  <si>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</si>
  <si>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</si>
  <si>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</si>
  <si>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</si>
  <si>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</si>
  <si>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</si>
  <si>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</si>
  <si>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</si>
  <si>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</si>
  <si>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</si>
  <si>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</si>
  <si>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</si>
  <si>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</si>
  <si>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</si>
  <si>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</si>
  <si>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</si>
  <si>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</si>
  <si>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</si>
  <si>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</si>
  <si>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</si>
  <si>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</si>
  <si>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</si>
  <si>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</si>
  <si>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</si>
  <si>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</si>
  <si>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</si>
  <si>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</si>
  <si>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</si>
  <si>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</si>
  <si>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</si>
  <si>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</si>
  <si>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</si>
  <si>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</si>
  <si>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</si>
  <si>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</si>
  <si>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</si>
  <si>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</si>
  <si>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</si>
  <si>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</si>
  <si>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</si>
  <si>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</si>
  <si>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</si>
  <si>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</si>
  <si>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</si>
  <si>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</si>
  <si>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</si>
  <si>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</si>
  <si>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</si>
  <si>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</si>
  <si>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</si>
  <si>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</si>
  <si>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</si>
  <si>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</si>
  <si>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</si>
  <si>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</si>
  <si>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</si>
  <si>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</si>
  <si>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</si>
  <si>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</si>
  <si>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</si>
  <si>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</si>
  <si>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</si>
  <si>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</si>
  <si>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</si>
  <si>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</si>
  <si>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</si>
  <si>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</si>
  <si>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</si>
  <si>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</si>
  <si>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</si>
  <si>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</si>
  <si>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</si>
  <si>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</si>
  <si>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</si>
  <si>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</si>
  <si>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</si>
  <si>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</si>
  <si>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</si>
  <si>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</si>
  <si>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</si>
  <si>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</si>
  <si>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</si>
  <si>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</si>
  <si>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</si>
  <si>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</si>
  <si>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</si>
  <si>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</si>
  <si>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</si>
  <si>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</si>
  <si>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</si>
  <si>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</si>
  <si>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</si>
  <si>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</si>
  <si>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</si>
  <si>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</si>
  <si>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</si>
  <si>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</si>
  <si>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</si>
  <si>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</si>
  <si>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</si>
  <si>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</si>
  <si>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</si>
  <si>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</si>
  <si>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</si>
  <si>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</si>
  <si>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</si>
  <si>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</si>
  <si>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</si>
  <si>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</si>
  <si>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</si>
  <si>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</si>
  <si>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</si>
  <si>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</si>
  <si>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</si>
  <si>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</si>
  <si>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</si>
  <si>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</si>
  <si>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</si>
  <si>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</si>
  <si>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</si>
  <si>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</si>
  <si>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</si>
  <si>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</si>
  <si>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</si>
  <si>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</si>
  <si>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</si>
  <si>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</si>
  <si>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</si>
  <si>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</si>
  <si>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</si>
  <si>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</si>
  <si>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</si>
  <si>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</si>
  <si>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</si>
  <si>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</si>
  <si>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</si>
  <si>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</si>
  <si>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</si>
  <si>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</si>
  <si>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</si>
  <si>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</si>
  <si>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</si>
  <si>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</si>
  <si>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</si>
  <si>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</si>
  <si>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</si>
  <si>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</si>
  <si>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</si>
  <si>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</si>
  <si>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</si>
  <si>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</si>
  <si>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</si>
  <si>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</si>
  <si>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</si>
  <si>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</si>
  <si>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</si>
  <si>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</si>
  <si>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</si>
  <si>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</si>
  <si>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</si>
  <si>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</si>
  <si>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</si>
  <si>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</si>
  <si>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</si>
  <si>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</si>
  <si>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</si>
  <si>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</si>
  <si>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</si>
  <si>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</si>
  <si>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</si>
  <si>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</si>
  <si>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</si>
  <si>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</si>
  <si>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</si>
  <si>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</si>
  <si>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</si>
  <si>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</si>
  <si>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</si>
  <si>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</si>
  <si>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</si>
  <si>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</si>
  <si>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</si>
  <si>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</si>
  <si>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</si>
  <si>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</si>
  <si>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</si>
  <si>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</si>
  <si>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</si>
  <si>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</si>
  <si>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</si>
  <si>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</si>
  <si>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</si>
  <si>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</si>
  <si>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</si>
  <si>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</si>
  <si>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</si>
  <si>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</si>
  <si>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</si>
  <si>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</si>
  <si>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</si>
  <si>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</si>
  <si>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</si>
  <si>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</si>
  <si>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</si>
  <si>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</si>
  <si>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</si>
  <si>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</si>
  <si>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</si>
  <si>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</si>
  <si>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</si>
  <si>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</si>
  <si>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</si>
  <si>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</si>
  <si>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</si>
  <si>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</si>
  <si>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</si>
  <si>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</si>
  <si>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</si>
  <si>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</si>
  <si>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</si>
  <si>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</si>
  <si>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</si>
  <si>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</si>
  <si>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</si>
  <si>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</si>
  <si>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</si>
  <si>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</si>
  <si>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</si>
  <si>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</si>
  <si>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</si>
  <si>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</si>
  <si>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</si>
  <si>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</si>
  <si>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</si>
  <si>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</si>
  <si>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</si>
  <si>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</si>
  <si>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</si>
  <si>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</si>
  <si>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</si>
  <si>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</si>
  <si>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</si>
  <si>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</si>
  <si>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</si>
  <si>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</si>
  <si>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</si>
  <si>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</si>
  <si>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</si>
  <si>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</si>
  <si>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</si>
  <si>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</si>
  <si>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</si>
  <si>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</si>
  <si>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</si>
  <si>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</si>
  <si>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</si>
  <si>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</si>
  <si>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</si>
  <si>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</si>
  <si>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</si>
  <si>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</si>
  <si>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</si>
  <si>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</si>
  <si>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</si>
  <si>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</si>
  <si>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</si>
  <si>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</si>
  <si>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</si>
  <si>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</si>
  <si>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</si>
  <si>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</si>
  <si>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</si>
  <si>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</si>
  <si>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</si>
  <si>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</si>
  <si>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</si>
  <si>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</si>
  <si>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</si>
  <si>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</si>
  <si>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</si>
  <si>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</si>
  <si>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</si>
  <si>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</si>
  <si>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</si>
  <si>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</si>
  <si>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</si>
  <si>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</si>
  <si>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</si>
  <si>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</si>
  <si>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</si>
  <si>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</si>
  <si>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</si>
  <si>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</si>
  <si>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</si>
  <si>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</si>
  <si>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</si>
  <si>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</si>
  <si>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</si>
  <si>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</si>
  <si>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</si>
  <si>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</si>
  <si>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</si>
  <si>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</si>
  <si>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</si>
  <si>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</si>
  <si>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</si>
  <si>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</si>
  <si>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</si>
  <si>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</si>
  <si>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</si>
  <si>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</si>
  <si>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</si>
  <si>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</si>
  <si>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</si>
  <si>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</si>
  <si>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</si>
  <si>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</si>
  <si>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</si>
  <si>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</si>
  <si>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</si>
  <si>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</si>
  <si>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</si>
  <si>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</si>
  <si>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</si>
  <si>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</si>
  <si>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</si>
  <si>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</si>
  <si>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</si>
  <si>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</si>
  <si>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</si>
  <si>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</si>
  <si>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</si>
  <si>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</si>
  <si>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</si>
  <si>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</si>
  <si>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</si>
  <si>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</si>
  <si>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</si>
  <si>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</si>
  <si>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</si>
  <si>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</si>
  <si>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</si>
  <si>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</si>
  <si>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</si>
  <si>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</si>
  <si>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</si>
  <si>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</si>
  <si>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</si>
  <si>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</si>
  <si>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</si>
  <si>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</si>
  <si>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</si>
  <si>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</si>
  <si>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</si>
  <si>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</si>
  <si>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</si>
  <si>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</si>
  <si>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</si>
  <si>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</si>
  <si>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</si>
  <si>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</si>
  <si>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</si>
  <si>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</si>
  <si>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</si>
  <si>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</si>
  <si>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</si>
  <si>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</si>
  <si>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</si>
  <si>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</si>
  <si>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</si>
  <si>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</si>
  <si>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</si>
  <si>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</si>
  <si>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</si>
  <si>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</si>
  <si>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</si>
  <si>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</si>
  <si>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</si>
  <si>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</si>
  <si>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</si>
  <si>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</si>
  <si>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</si>
  <si>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</si>
  <si>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</si>
  <si>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</si>
  <si>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</si>
  <si>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</si>
  <si>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</si>
  <si>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</si>
  <si>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</si>
  <si>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</si>
  <si>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</si>
  <si>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</si>
  <si>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</si>
  <si>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</si>
  <si>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</si>
  <si>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</si>
  <si>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</si>
  <si>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</si>
  <si>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</si>
  <si>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</si>
  <si>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</si>
  <si>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</si>
  <si>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</si>
  <si>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</si>
  <si>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</si>
  <si>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</si>
  <si>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</si>
  <si>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</si>
  <si>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</si>
  <si>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</si>
  <si>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</si>
  <si>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</si>
  <si>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</si>
  <si>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</si>
  <si>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</si>
  <si>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</si>
  <si>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</si>
  <si>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</si>
  <si>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</si>
  <si>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</si>
  <si>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</si>
  <si>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</si>
  <si>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</si>
  <si>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</si>
  <si>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</si>
  <si>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</si>
  <si>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</si>
  <si>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</si>
  <si>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</si>
  <si>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</si>
  <si>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</si>
  <si>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</si>
  <si>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</si>
  <si>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</si>
  <si>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</si>
  <si>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</si>
  <si>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</si>
  <si>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</si>
  <si>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</si>
  <si>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</si>
  <si>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</si>
  <si>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</si>
  <si>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</si>
  <si>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</si>
  <si>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</si>
  <si>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</si>
  <si>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</si>
  <si>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</si>
  <si>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</si>
  <si>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</si>
  <si>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</si>
  <si>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</si>
  <si>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</si>
  <si>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</si>
  <si>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</si>
  <si>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</si>
  <si>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</si>
  <si>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</si>
  <si>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</si>
  <si>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</si>
  <si>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</si>
  <si>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</si>
  <si>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</si>
  <si>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</si>
  <si>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</si>
  <si>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</si>
  <si>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</si>
  <si>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</si>
  <si>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</si>
  <si>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</si>
  <si>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</si>
  <si>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</si>
  <si>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</si>
  <si>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</si>
  <si>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</si>
  <si>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</si>
  <si>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</si>
  <si>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</si>
  <si>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</si>
  <si>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</si>
  <si>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</si>
  <si>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</si>
  <si>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</si>
  <si>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</si>
  <si>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</si>
  <si>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</si>
  <si>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</si>
  <si>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</si>
  <si>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</si>
  <si>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</si>
  <si>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</si>
  <si>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</si>
  <si>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</si>
  <si>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</si>
  <si>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</si>
  <si>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</si>
  <si>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</si>
  <si>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</si>
  <si>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</si>
  <si>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</si>
  <si>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</si>
  <si>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</si>
  <si>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</si>
  <si>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</si>
  <si>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</si>
  <si>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</si>
  <si>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</si>
  <si>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</si>
  <si>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</si>
  <si>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</si>
  <si>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</si>
  <si>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</si>
  <si>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</si>
  <si>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</si>
  <si>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</si>
  <si>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</si>
  <si>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</si>
  <si>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</si>
  <si>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</si>
  <si>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</si>
  <si>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</si>
  <si>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</si>
  <si>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</si>
  <si>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</si>
  <si>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</si>
  <si>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</si>
  <si>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</si>
  <si>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</si>
  <si>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</si>
  <si>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</si>
  <si>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</si>
  <si>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</si>
  <si>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</si>
  <si>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</si>
  <si>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</si>
  <si>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</si>
  <si>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</si>
  <si>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</si>
  <si>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</si>
  <si>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</si>
  <si>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</si>
  <si>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</si>
  <si>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</si>
  <si>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</si>
  <si>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</si>
  <si>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</si>
  <si>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</si>
  <si>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</si>
  <si>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</si>
  <si>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</si>
  <si>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</si>
  <si>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</si>
  <si>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</si>
  <si>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</si>
  <si>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</si>
  <si>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</si>
  <si>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</si>
  <si>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</si>
  <si>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</si>
  <si>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</si>
  <si>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</si>
  <si>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</si>
  <si>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</si>
  <si>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</si>
  <si>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</si>
  <si>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</si>
  <si>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</si>
  <si>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</si>
  <si>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</si>
  <si>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</si>
  <si>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</si>
  <si>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</si>
  <si>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</si>
  <si>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</si>
  <si>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</si>
  <si>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</si>
  <si>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</si>
  <si>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</si>
  <si>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</si>
  <si>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</si>
  <si>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</si>
  <si>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</si>
  <si>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</si>
  <si>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</si>
  <si>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</si>
  <si>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</si>
  <si>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</si>
  <si>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</si>
  <si>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</si>
  <si>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</si>
  <si>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</si>
  <si>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</si>
  <si>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</si>
  <si>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</si>
  <si>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</si>
  <si>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</si>
  <si>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</si>
  <si>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</si>
  <si>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</si>
  <si>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</si>
  <si>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</si>
  <si>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</si>
  <si>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</si>
  <si>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</si>
  <si>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</si>
  <si>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</si>
  <si>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</si>
  <si>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</si>
  <si>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</si>
  <si>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</si>
  <si>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</si>
  <si>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</si>
  <si>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</si>
  <si>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</si>
  <si>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</si>
  <si>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</si>
  <si>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</si>
  <si>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</si>
  <si>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</si>
  <si>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</si>
  <si>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</si>
  <si>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</si>
  <si>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</si>
  <si>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</si>
  <si>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</si>
  <si>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</si>
  <si>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</si>
  <si>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</si>
  <si>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</si>
  <si>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</si>
  <si>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</si>
  <si>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</si>
  <si>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</si>
  <si>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</si>
  <si>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</si>
  <si>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</si>
  <si>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</si>
  <si>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</si>
  <si>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</si>
  <si>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</si>
  <si>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</si>
  <si>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</si>
  <si>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</si>
  <si>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</si>
  <si>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</si>
  <si>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</si>
  <si>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</si>
  <si>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</si>
  <si>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</si>
  <si>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</si>
  <si>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</si>
  <si>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</si>
  <si>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</si>
  <si>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</si>
  <si>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</si>
  <si>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</si>
  <si>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</si>
  <si>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</si>
  <si>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</si>
  <si>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</si>
  <si>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</si>
  <si>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</si>
  <si>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</si>
  <si>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</si>
  <si>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</si>
  <si>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</si>
  <si>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</si>
  <si>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</si>
  <si>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</si>
  <si>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</si>
  <si>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</si>
  <si>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</si>
  <si>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</si>
  <si>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</si>
  <si>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</si>
  <si>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</si>
  <si>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</si>
  <si>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</si>
  <si>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</si>
  <si>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</si>
  <si>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</si>
  <si>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</si>
  <si>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</si>
  <si>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</si>
  <si>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</si>
  <si>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</si>
  <si>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</si>
  <si>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</si>
  <si>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</si>
  <si>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</si>
  <si>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</si>
  <si>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</si>
  <si>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</si>
  <si>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</si>
  <si>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</si>
  <si>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</si>
  <si>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</si>
  <si>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</si>
  <si>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</si>
  <si>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</si>
  <si>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</si>
  <si>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</si>
  <si>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</si>
  <si>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</si>
  <si>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</si>
  <si>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</si>
  <si>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</si>
  <si>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</si>
  <si>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</si>
  <si>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</si>
  <si>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</si>
  <si>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</si>
  <si>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</si>
  <si>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</si>
  <si>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</si>
  <si>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</si>
  <si>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</si>
  <si>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</si>
  <si>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</si>
  <si>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</si>
  <si>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</si>
  <si>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</si>
  <si>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</si>
  <si>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</si>
  <si>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</si>
  <si>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</si>
  <si>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</si>
  <si>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</si>
  <si>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</si>
  <si>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</si>
  <si>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</si>
  <si>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</si>
  <si>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</si>
  <si>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</si>
  <si>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</si>
  <si>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</si>
  <si>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</si>
  <si>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</si>
  <si>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</si>
  <si>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</si>
  <si>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</si>
  <si>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</si>
  <si>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</si>
  <si>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</si>
  <si>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</si>
  <si>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</si>
  <si>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</si>
  <si>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</si>
  <si>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</si>
  <si>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</si>
  <si>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</si>
  <si>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</si>
  <si>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</si>
  <si>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</si>
  <si>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</si>
  <si>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</si>
  <si>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</si>
  <si>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</si>
  <si>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</si>
  <si>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</si>
  <si>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</si>
  <si>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</si>
  <si>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</si>
  <si>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</si>
  <si>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</si>
  <si>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</si>
  <si>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</si>
  <si>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</si>
  <si>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</si>
  <si>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</si>
  <si>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</si>
  <si>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</si>
  <si>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</si>
  <si>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</si>
  <si>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</si>
  <si>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</si>
  <si>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</si>
  <si>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</si>
  <si>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</si>
  <si>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</si>
  <si>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</si>
  <si>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</si>
  <si>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</si>
  <si>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</si>
  <si>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</si>
  <si>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</si>
  <si>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</si>
  <si>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</si>
  <si>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</si>
  <si>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</si>
  <si>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</si>
  <si>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</si>
  <si>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</si>
  <si>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</si>
  <si>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</si>
  <si>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</si>
  <si>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</si>
  <si>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</si>
  <si>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</si>
  <si>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</si>
  <si>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</si>
  <si>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</si>
  <si>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</si>
  <si>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</si>
  <si>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</si>
  <si>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</si>
  <si>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</si>
  <si>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</si>
  <si>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</si>
  <si>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</si>
  <si>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</si>
  <si>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</si>
  <si>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</si>
  <si>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</si>
  <si>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</si>
  <si>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</si>
  <si>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</si>
  <si>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</si>
  <si>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</si>
  <si>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</si>
  <si>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</si>
  <si>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</si>
  <si>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</si>
  <si>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</si>
  <si>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</si>
  <si>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</si>
  <si>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</si>
  <si>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</si>
  <si>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</si>
  <si>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</si>
  <si>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</si>
  <si>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</si>
  <si>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</si>
  <si>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</si>
  <si>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</si>
  <si>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</si>
  <si>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</si>
  <si>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</si>
  <si>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</si>
  <si>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</si>
  <si>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</si>
  <si>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</si>
  <si>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</si>
  <si>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</si>
  <si>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</si>
  <si>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</si>
  <si>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</si>
  <si>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</si>
  <si>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</si>
  <si>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</si>
  <si>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</si>
  <si>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</si>
  <si>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</si>
  <si>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</si>
  <si>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</si>
  <si>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</si>
  <si>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</si>
  <si>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</si>
  <si>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</si>
  <si>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</si>
  <si>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</si>
  <si>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</si>
  <si>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</si>
  <si>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</si>
  <si>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</si>
  <si>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</si>
  <si>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</si>
  <si>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</si>
  <si>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</si>
  <si>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</si>
  <si>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</si>
  <si>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</si>
  <si>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</si>
  <si>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</si>
  <si>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</si>
  <si>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</si>
  <si>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</si>
  <si>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</si>
  <si>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</si>
  <si>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</si>
  <si>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</si>
  <si>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</si>
  <si>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</si>
  <si>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</si>
  <si>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</si>
  <si>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</si>
  <si>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</si>
  <si>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</si>
  <si>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</si>
  <si>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</si>
  <si>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</si>
  <si>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</si>
  <si>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</si>
  <si>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</si>
  <si>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</si>
  <si>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</si>
  <si>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</si>
  <si>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</si>
  <si>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</si>
  <si>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</si>
  <si>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</si>
  <si>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</si>
  <si>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</si>
  <si>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</si>
  <si>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</si>
  <si>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</si>
  <si>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</si>
  <si>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</si>
  <si>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</si>
  <si>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</si>
  <si>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</si>
  <si>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</si>
  <si>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</si>
  <si>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</si>
  <si>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</si>
  <si>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</si>
  <si>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</si>
  <si>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</si>
  <si>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</si>
  <si>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</si>
  <si>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</si>
  <si>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</si>
  <si>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</si>
  <si>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</si>
  <si>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</si>
  <si>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</si>
  <si>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</si>
  <si>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</si>
  <si>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</si>
  <si>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</si>
  <si>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</si>
  <si>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</si>
  <si>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</si>
  <si>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</si>
  <si>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</si>
  <si>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</si>
  <si>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</si>
  <si>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</si>
  <si>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</si>
  <si>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</si>
  <si>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</si>
  <si>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</si>
  <si>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</si>
  <si>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</si>
  <si>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</si>
  <si>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</si>
  <si>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</si>
  <si>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</si>
  <si>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</si>
  <si>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</si>
  <si>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</si>
  <si>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</si>
  <si>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</si>
  <si>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</si>
  <si>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</si>
  <si>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</si>
  <si>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</si>
  <si>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</si>
  <si>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</si>
  <si>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</si>
  <si>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</si>
  <si>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</si>
  <si>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</si>
  <si>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</si>
  <si>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</si>
  <si>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</si>
  <si>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</si>
  <si>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</si>
  <si>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</si>
  <si>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</si>
  <si>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</si>
  <si>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</si>
  <si>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</si>
  <si>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</si>
  <si>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</si>
  <si>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</si>
  <si>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</si>
  <si>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</si>
  <si>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</si>
  <si>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</si>
  <si>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</si>
  <si>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</si>
  <si>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</si>
  <si>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</si>
  <si>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</si>
  <si>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</si>
  <si>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</si>
  <si>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</si>
  <si>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</si>
  <si>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</si>
  <si>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</si>
  <si>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</si>
  <si>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</si>
  <si>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</si>
  <si>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</si>
  <si>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</si>
  <si>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</si>
  <si>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</si>
  <si>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</si>
  <si>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</si>
  <si>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</si>
  <si>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</si>
  <si>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</si>
  <si>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</si>
  <si>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</si>
  <si>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</si>
  <si>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</si>
  <si>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</si>
  <si>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</si>
  <si>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</si>
  <si>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</si>
  <si>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</si>
  <si>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</si>
  <si>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</si>
  <si>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</si>
  <si>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</si>
  <si>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</si>
  <si>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</si>
  <si>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</si>
  <si>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</si>
  <si>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</si>
  <si>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</si>
  <si>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</si>
  <si>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</si>
  <si>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</si>
  <si>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</si>
  <si>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</si>
  <si>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</si>
  <si>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</si>
  <si>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</si>
  <si>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</si>
  <si>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</si>
  <si>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</si>
  <si>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</si>
  <si>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</si>
  <si>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</si>
  <si>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</si>
  <si>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</si>
  <si>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</si>
  <si>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</si>
  <si>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</si>
  <si>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</si>
  <si>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</si>
  <si>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</si>
  <si>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</si>
  <si>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</si>
  <si>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</si>
  <si>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</si>
  <si>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</si>
  <si>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</si>
  <si>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</si>
  <si>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</si>
  <si>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</si>
  <si>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</si>
  <si>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</si>
  <si>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</si>
  <si>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</si>
  <si>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</si>
  <si>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</si>
  <si>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</si>
  <si>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</si>
  <si>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</si>
  <si>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</si>
  <si>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</si>
  <si>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</si>
  <si>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</si>
  <si>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</si>
  <si>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</si>
  <si>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</si>
  <si>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</si>
  <si>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</si>
  <si>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</si>
  <si>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</si>
  <si>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</si>
  <si>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</si>
  <si>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</si>
  <si>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</si>
  <si>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</si>
  <si>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</si>
  <si>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</si>
  <si>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</si>
  <si>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</si>
  <si>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</si>
  <si>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</si>
  <si>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</si>
  <si>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</si>
  <si>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</si>
  <si>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</si>
  <si>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</si>
  <si>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</si>
  <si>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</si>
  <si>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</si>
  <si>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</si>
  <si>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</si>
  <si>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</si>
  <si>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</si>
  <si>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</si>
  <si>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</si>
  <si>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</si>
  <si>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</si>
  <si>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</si>
  <si>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</si>
  <si>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</si>
  <si>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</si>
  <si>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</si>
  <si>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</si>
  <si>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</si>
  <si>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</si>
  <si>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</si>
  <si>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</si>
  <si>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</si>
  <si>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</si>
  <si>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</si>
  <si>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</si>
  <si>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</si>
  <si>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</si>
  <si>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</si>
  <si>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</si>
  <si>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</si>
  <si>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</si>
  <si>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</si>
  <si>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</si>
  <si>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</si>
  <si>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</si>
  <si>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</si>
  <si>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</si>
  <si>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</si>
  <si>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</si>
  <si>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</si>
  <si>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</si>
  <si>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</si>
  <si>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</si>
  <si>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</si>
  <si>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</si>
  <si>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</si>
  <si>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</si>
  <si>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</si>
  <si>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</si>
  <si>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</si>
  <si>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</si>
  <si>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</si>
  <si>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</si>
  <si>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</si>
  <si>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</si>
  <si>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</si>
  <si>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</si>
  <si>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</si>
  <si>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</si>
  <si>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</si>
  <si>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</si>
  <si>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</si>
  <si>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</si>
  <si>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</si>
  <si>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</si>
  <si>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</si>
  <si>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</si>
  <si>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</si>
  <si>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</si>
  <si>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</si>
  <si>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</si>
  <si>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</si>
  <si>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</si>
  <si>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</si>
  <si>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</si>
  <si>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</si>
  <si>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</si>
  <si>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</si>
  <si>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</si>
  <si>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</si>
  <si>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</si>
  <si>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</si>
  <si>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</si>
  <si>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</si>
  <si>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</si>
  <si>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</si>
  <si>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</si>
  <si>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</si>
  <si>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</si>
  <si>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</si>
  <si>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</si>
  <si>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</si>
  <si>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</si>
  <si>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</si>
  <si>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</si>
  <si>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</si>
  <si>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</si>
  <si>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</si>
  <si>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</si>
  <si>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</si>
  <si>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</si>
  <si>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</si>
  <si>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</si>
  <si>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</si>
  <si>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</si>
  <si>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</si>
  <si>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</si>
  <si>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</si>
  <si>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</si>
  <si>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</si>
  <si>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</si>
  <si>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</si>
  <si>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</si>
  <si>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</si>
  <si>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</si>
  <si>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</si>
  <si>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</si>
  <si>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</si>
  <si>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</si>
  <si>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</si>
  <si>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</si>
  <si>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</si>
  <si>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</si>
  <si>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</si>
  <si>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</si>
  <si>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</si>
  <si>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</si>
  <si>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</si>
  <si>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</si>
  <si>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</si>
  <si>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</si>
  <si>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</si>
  <si>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</si>
  <si>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</si>
  <si>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</si>
  <si>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</si>
  <si>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</si>
  <si>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</si>
  <si>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</si>
  <si>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</si>
  <si>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</si>
  <si>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</si>
  <si>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</si>
  <si>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</si>
  <si>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</si>
  <si>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</si>
  <si>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</si>
  <si>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</si>
  <si>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</si>
  <si>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</si>
  <si>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</si>
  <si>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</si>
  <si>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</si>
  <si>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</si>
  <si>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</si>
  <si>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</si>
  <si>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</si>
  <si>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</si>
  <si>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</si>
  <si>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</si>
  <si>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</si>
  <si>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</si>
  <si>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</si>
  <si>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</si>
  <si>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</si>
  <si>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</si>
  <si>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</si>
  <si>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</si>
  <si>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</si>
  <si>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</si>
  <si>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</si>
  <si>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</si>
  <si>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</si>
  <si>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</si>
  <si>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</si>
  <si>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</si>
  <si>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</si>
  <si>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</si>
  <si>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</si>
  <si>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</si>
  <si>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</si>
  <si>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</si>
  <si>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</si>
  <si>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</si>
  <si>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</si>
  <si>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</si>
  <si>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</si>
  <si>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</si>
  <si>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</si>
  <si>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</si>
  <si>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</si>
  <si>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</si>
  <si>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</si>
  <si>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</si>
  <si>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</si>
  <si>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</si>
  <si>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</si>
  <si>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</si>
  <si>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</si>
  <si>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</si>
  <si>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</si>
  <si>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</si>
  <si>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</si>
  <si>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</si>
  <si>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</si>
  <si>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</si>
  <si>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</si>
  <si>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</si>
  <si>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</si>
  <si>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</si>
  <si>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</si>
  <si>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</si>
  <si>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</si>
  <si>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</si>
  <si>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</si>
  <si>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</si>
  <si>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</si>
  <si>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</si>
  <si>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</si>
  <si>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</si>
  <si>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</si>
  <si>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</si>
  <si>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</si>
  <si>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</si>
  <si>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</si>
  <si>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</si>
  <si>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</si>
  <si>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</si>
  <si>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</si>
  <si>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</si>
  <si>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</si>
  <si>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</si>
  <si>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</si>
  <si>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</si>
  <si>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</si>
  <si>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</si>
  <si>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</si>
  <si>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</si>
  <si>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</si>
  <si>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</si>
  <si>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</si>
  <si>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</si>
  <si>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</si>
  <si>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</si>
  <si>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</si>
  <si>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</si>
  <si>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</si>
  <si>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</si>
  <si>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</si>
  <si>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</si>
  <si>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</si>
  <si>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</si>
  <si>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</si>
  <si>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</si>
  <si>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</si>
  <si>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</si>
  <si>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</si>
  <si>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</si>
  <si>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</si>
  <si>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</si>
  <si>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</si>
  <si>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</si>
  <si>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</si>
  <si>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</si>
  <si>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</si>
  <si>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</si>
  <si>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</si>
  <si>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</si>
  <si>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</si>
  <si>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</si>
  <si>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</si>
  <si>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</si>
  <si>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</si>
  <si>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</si>
  <si>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</si>
  <si>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</si>
  <si>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</si>
  <si>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</si>
  <si>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</si>
  <si>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</si>
  <si>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</si>
  <si>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</si>
  <si>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</si>
  <si>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</si>
  <si>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</si>
  <si>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</si>
  <si>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</si>
  <si>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</si>
  <si>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</si>
  <si>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</si>
  <si>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</si>
  <si>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</si>
  <si>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</si>
  <si>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</si>
  <si>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</si>
  <si>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</si>
  <si>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</si>
  <si>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</si>
  <si>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</si>
  <si>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</si>
  <si>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</si>
  <si>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</si>
  <si>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</si>
  <si>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</si>
  <si>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</si>
  <si>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</si>
  <si>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</si>
  <si>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</si>
  <si>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</si>
  <si>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</si>
  <si>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</si>
  <si>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</si>
  <si>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</si>
  <si>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</si>
  <si>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</si>
  <si>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</si>
  <si>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</si>
  <si>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</si>
  <si>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</si>
  <si>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</si>
  <si>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</si>
  <si>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</si>
  <si>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</si>
  <si>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</si>
  <si>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</si>
  <si>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</si>
  <si>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</si>
  <si>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</si>
  <si>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</si>
  <si>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</si>
  <si>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</si>
  <si>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</si>
  <si>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</si>
  <si>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</si>
  <si>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</si>
  <si>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</si>
  <si>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</si>
  <si>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</si>
  <si>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</si>
  <si>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</si>
  <si>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</si>
  <si>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</si>
  <si>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</si>
  <si>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</si>
  <si>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</si>
  <si>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</si>
  <si>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</si>
  <si>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</si>
  <si>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</si>
  <si>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</si>
  <si>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</si>
  <si>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</si>
  <si>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</si>
  <si>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</si>
  <si>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</si>
  <si>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</si>
  <si>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</si>
  <si>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</si>
  <si>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</si>
  <si>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</si>
  <si>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</si>
  <si>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</si>
  <si>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</si>
  <si>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</si>
  <si>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</si>
  <si>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</si>
  <si>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</si>
  <si>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</si>
  <si>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</si>
  <si>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</si>
  <si>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</si>
  <si>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</si>
  <si>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</si>
  <si>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</si>
  <si>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</si>
  <si>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</si>
  <si>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</si>
  <si>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</si>
  <si>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</si>
  <si>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</si>
  <si>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</si>
  <si>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</si>
  <si>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</si>
  <si>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</si>
  <si>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</si>
  <si>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</si>
  <si>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</si>
  <si>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</si>
  <si>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</si>
  <si>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</si>
  <si>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</si>
  <si>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</si>
  <si>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</si>
  <si>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</si>
  <si>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</si>
  <si>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</si>
  <si>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</si>
  <si>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</si>
  <si>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</si>
  <si>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</si>
  <si>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</si>
  <si>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</si>
  <si>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</si>
  <si>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</si>
  <si>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</si>
  <si>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</si>
  <si>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</si>
  <si>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</si>
  <si>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</si>
  <si>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</si>
  <si>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</si>
  <si>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</si>
  <si>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</si>
  <si>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</si>
  <si>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</si>
  <si>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</si>
  <si>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</si>
  <si>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</si>
  <si>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</si>
  <si>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</si>
  <si>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</si>
  <si>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</si>
  <si>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</si>
  <si>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</si>
  <si>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</si>
  <si>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</si>
  <si>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</si>
  <si>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</si>
  <si>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</si>
  <si>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</si>
  <si>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</si>
  <si>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</si>
  <si>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</si>
  <si>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</si>
  <si>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</si>
  <si>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</si>
  <si>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</si>
  <si>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</si>
  <si>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</si>
  <si>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</si>
  <si>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</si>
  <si>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</si>
  <si>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</si>
  <si>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</si>
  <si>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</si>
  <si>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</si>
  <si>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</si>
  <si>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</si>
  <si>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</si>
  <si>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</si>
  <si>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</si>
  <si>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</si>
  <si>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</si>
  <si>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</si>
  <si>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</si>
  <si>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</si>
  <si>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</si>
  <si>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</si>
  <si>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</si>
  <si>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</si>
  <si>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</si>
  <si>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</si>
  <si>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</si>
  <si>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</si>
  <si>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</si>
  <si>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</si>
  <si>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</si>
  <si>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</si>
  <si>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</si>
  <si>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</si>
  <si>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</si>
  <si>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</si>
  <si>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</si>
  <si>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</si>
  <si>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</si>
  <si>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</si>
  <si>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</si>
  <si>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</si>
  <si>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</si>
  <si>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</si>
  <si>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</si>
  <si>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</si>
  <si>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</si>
  <si>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</si>
  <si>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</si>
  <si>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</si>
  <si>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</si>
  <si>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</si>
  <si>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</si>
  <si>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</si>
  <si>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</si>
  <si>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</si>
  <si>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</si>
  <si>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</si>
  <si>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</si>
  <si>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</si>
  <si>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</si>
  <si>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</si>
  <si>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</si>
  <si>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</si>
  <si>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</si>
  <si>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</si>
  <si>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</si>
  <si>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</si>
  <si>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</si>
  <si>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</si>
  <si>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</si>
  <si>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</si>
  <si>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</si>
  <si>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</si>
  <si>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</si>
  <si>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</si>
  <si>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</si>
  <si>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</si>
  <si>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</si>
  <si>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</si>
  <si>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</si>
  <si>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</si>
  <si>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</si>
  <si>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</si>
  <si>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</si>
  <si>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</si>
  <si>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</si>
  <si>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</si>
  <si>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</si>
  <si>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</si>
  <si>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</si>
  <si>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</si>
  <si>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</si>
  <si>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</si>
  <si>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</si>
  <si>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</si>
  <si>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</si>
  <si>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</si>
  <si>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</si>
  <si>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</si>
  <si>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</si>
  <si>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</si>
  <si>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</si>
  <si>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</si>
  <si>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</si>
  <si>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</si>
  <si>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</si>
  <si>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</si>
  <si>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</si>
  <si>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</si>
  <si>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</si>
  <si>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</si>
  <si>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</si>
  <si>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</si>
  <si>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</si>
  <si>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</si>
  <si>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</si>
  <si>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</si>
  <si>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</si>
  <si>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</si>
  <si>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</si>
  <si>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</si>
  <si>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</si>
  <si>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</si>
  <si>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</si>
  <si>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</si>
  <si>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</si>
  <si>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</si>
  <si>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</si>
  <si>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</si>
  <si>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</si>
  <si>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</si>
  <si>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</si>
  <si>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</si>
  <si>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</si>
  <si>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</si>
  <si>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</si>
  <si>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</si>
  <si>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</si>
  <si>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</si>
  <si>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</si>
  <si>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</si>
  <si>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</si>
  <si>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</si>
  <si>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</si>
  <si>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</si>
  <si>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</si>
  <si>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</si>
  <si>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</si>
  <si>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</si>
  <si>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</si>
  <si>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</si>
  <si>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</si>
  <si>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</si>
  <si>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</si>
  <si>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</si>
  <si>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</si>
  <si>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</si>
  <si>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</si>
  <si>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</si>
  <si>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</si>
  <si>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</si>
  <si>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</si>
  <si>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</si>
  <si>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</si>
  <si>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</si>
  <si>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</si>
  <si>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</si>
  <si>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</si>
  <si>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</si>
  <si>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</si>
  <si>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</si>
  <si>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</si>
  <si>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</si>
  <si>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</si>
  <si>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</si>
  <si>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</si>
  <si>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</si>
  <si>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</si>
  <si>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</si>
  <si>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</si>
  <si>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</si>
  <si>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</si>
  <si>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</si>
  <si>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</si>
  <si>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</si>
  <si>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</si>
  <si>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</si>
  <si>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</si>
  <si>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</si>
  <si>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</si>
  <si>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</si>
  <si>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</si>
  <si>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</si>
  <si>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</si>
  <si>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</si>
  <si>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</si>
  <si>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</si>
  <si>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</si>
  <si>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</si>
  <si>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</si>
  <si>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</si>
  <si>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</si>
  <si>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</si>
  <si>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</si>
  <si>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</si>
  <si>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</si>
  <si>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</si>
  <si>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</si>
  <si>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</si>
  <si>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</si>
  <si>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</si>
  <si>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</si>
  <si>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</si>
  <si>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</si>
  <si>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</si>
  <si>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</si>
  <si>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</si>
  <si>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</si>
  <si>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</si>
  <si>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</si>
  <si>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</si>
  <si>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</si>
  <si>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</si>
  <si>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</si>
  <si>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</si>
  <si>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</si>
  <si>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</si>
  <si>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</si>
  <si>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</si>
  <si>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</si>
  <si>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</si>
  <si>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</si>
  <si>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</si>
  <si>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</si>
  <si>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</si>
  <si>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</si>
  <si>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</si>
  <si>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</si>
  <si>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</si>
  <si>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</si>
  <si>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</si>
  <si>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</si>
  <si>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</si>
  <si>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</si>
  <si>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</si>
  <si>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</si>
  <si>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</si>
  <si>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</si>
  <si>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</si>
  <si>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</si>
  <si>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</si>
  <si>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</si>
  <si>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</si>
  <si>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</si>
  <si>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</si>
  <si>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</si>
  <si>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</si>
  <si>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</si>
  <si>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</si>
  <si>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</si>
  <si>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</si>
  <si>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</si>
  <si>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</si>
  <si>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</si>
  <si>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</si>
  <si>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</si>
  <si>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</si>
  <si>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</si>
  <si>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</si>
  <si>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</si>
  <si>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</si>
  <si>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</si>
  <si>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</si>
  <si>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</si>
  <si>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</si>
  <si>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</si>
  <si>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</si>
  <si>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</si>
  <si>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</si>
  <si>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</si>
  <si>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</si>
  <si>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</si>
  <si>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</si>
  <si>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</si>
  <si>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</si>
  <si>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</si>
  <si>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</si>
  <si>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</si>
  <si>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</si>
  <si>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</si>
  <si>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</si>
  <si>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</si>
  <si>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</si>
  <si>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</si>
  <si>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</si>
  <si>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</si>
  <si>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</si>
  <si>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</si>
  <si>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</si>
  <si>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</si>
  <si>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</si>
  <si>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</si>
  <si>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</si>
  <si>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</si>
  <si>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</si>
  <si>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</si>
  <si>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</si>
  <si>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</si>
  <si>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</si>
  <si>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</si>
  <si>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</si>
  <si>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</si>
  <si>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</si>
  <si>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</si>
  <si>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</si>
  <si>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</si>
  <si>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</si>
  <si>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</si>
  <si>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</si>
  <si>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</si>
  <si>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</si>
  <si>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</si>
  <si>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</si>
  <si>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</si>
  <si>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</si>
  <si>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</si>
  <si>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</si>
  <si>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</si>
  <si>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</si>
  <si>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</si>
  <si>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</si>
  <si>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</si>
  <si>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</si>
  <si>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</si>
  <si>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</si>
  <si>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</si>
  <si>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</si>
  <si>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</si>
  <si>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</si>
  <si>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</si>
  <si>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</si>
  <si>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</si>
  <si>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</si>
  <si>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</si>
  <si>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</si>
  <si>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</si>
  <si>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</si>
  <si>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</si>
  <si>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</si>
  <si>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</si>
  <si>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</si>
  <si>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</si>
  <si>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</si>
  <si>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</si>
  <si>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</si>
  <si>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</si>
  <si>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</si>
  <si>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</si>
  <si>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</si>
  <si>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</si>
  <si>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</si>
  <si>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</si>
  <si>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</si>
  <si>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</si>
  <si>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</si>
  <si>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</si>
  <si>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</si>
  <si>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</si>
  <si>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</si>
  <si>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</si>
  <si>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</si>
  <si>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</si>
  <si>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</si>
  <si>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</si>
  <si>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</si>
  <si>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</si>
  <si>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</si>
  <si>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</si>
  <si>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</si>
  <si>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</si>
  <si>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</si>
  <si>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</si>
  <si>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</si>
  <si>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</si>
  <si>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</si>
  <si>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</si>
  <si>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</si>
  <si>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</si>
  <si>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</si>
  <si>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</si>
  <si>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</si>
  <si>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</si>
  <si>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</si>
  <si>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</si>
  <si>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</si>
  <si>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</si>
  <si>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</si>
  <si>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</si>
  <si>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</si>
  <si>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</si>
  <si>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</si>
  <si>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</si>
  <si>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</si>
  <si>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</si>
  <si>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</si>
  <si>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</si>
  <si>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</si>
  <si>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</si>
  <si>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</si>
  <si>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</si>
  <si>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</si>
  <si>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</si>
  <si>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</si>
  <si>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</si>
  <si>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</si>
  <si>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</si>
  <si>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</si>
  <si>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</si>
  <si>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</si>
  <si>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</si>
  <si>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</si>
  <si>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</si>
  <si>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</si>
  <si>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</si>
  <si>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</si>
  <si>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</si>
  <si>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</si>
  <si>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</si>
  <si>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</si>
  <si>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</si>
  <si>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</si>
  <si>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</si>
  <si>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</si>
  <si>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</si>
  <si>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</si>
  <si>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</si>
  <si>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</si>
  <si>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</si>
  <si>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</si>
  <si>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</si>
  <si>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</si>
  <si>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</si>
  <si>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</si>
  <si>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</si>
  <si>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</si>
  <si>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</si>
  <si>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</si>
  <si>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</si>
  <si>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</si>
  <si>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</si>
  <si>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</si>
  <si>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</si>
  <si>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</si>
  <si>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</si>
  <si>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</si>
  <si>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</si>
  <si>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</si>
  <si>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</si>
  <si>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</si>
  <si>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</si>
  <si>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</si>
  <si>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</si>
  <si>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</si>
  <si>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</si>
  <si>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</si>
  <si>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</si>
  <si>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</si>
  <si>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</si>
  <si>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</si>
  <si>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</si>
  <si>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</si>
  <si>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</si>
  <si>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</si>
  <si>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</si>
  <si>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</si>
  <si>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</si>
  <si>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</si>
  <si>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</si>
  <si>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</si>
  <si>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</si>
  <si>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</si>
  <si>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</si>
  <si>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</si>
  <si>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</si>
  <si>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</si>
  <si>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</si>
  <si>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</si>
  <si>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</si>
  <si>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</si>
  <si>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</si>
  <si>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</si>
  <si>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</si>
  <si>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</si>
  <si>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</si>
  <si>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</si>
  <si>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</si>
  <si>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</si>
  <si>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</si>
  <si>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</si>
  <si>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</si>
  <si>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</si>
  <si>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</si>
  <si>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</si>
  <si>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</si>
  <si>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</si>
  <si>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</si>
  <si>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</si>
  <si>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</si>
  <si>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</si>
  <si>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</si>
  <si>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</si>
  <si>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</si>
  <si>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</si>
  <si>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</si>
  <si>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</si>
  <si>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</si>
  <si>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</si>
  <si>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</si>
  <si>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</si>
  <si>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</si>
  <si>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</si>
  <si>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</si>
  <si>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</si>
  <si>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</si>
  <si>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</si>
  <si>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</si>
  <si>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</si>
  <si>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</si>
  <si>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</si>
  <si>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</si>
  <si>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</si>
  <si>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</si>
  <si>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</si>
  <si>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</si>
  <si>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</si>
  <si>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</si>
  <si>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</si>
  <si>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</si>
  <si>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</si>
  <si>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</si>
  <si>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</si>
  <si>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</si>
  <si>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</si>
  <si>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</si>
  <si>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</si>
  <si>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</si>
  <si>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</si>
  <si>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</si>
  <si>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</si>
  <si>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</si>
  <si>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</si>
  <si>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</si>
  <si>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</si>
  <si>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</si>
  <si>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</si>
  <si>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</si>
  <si>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</si>
  <si>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</si>
  <si>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</si>
  <si>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</si>
  <si>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</si>
  <si>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</si>
  <si>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</si>
  <si>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</si>
  <si>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</si>
  <si>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</si>
  <si>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</si>
  <si>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</si>
  <si>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</si>
  <si>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</si>
  <si>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</si>
  <si>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</si>
  <si>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</si>
  <si>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</si>
  <si>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</si>
  <si>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</si>
  <si>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</si>
  <si>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</si>
  <si>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</si>
  <si>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</si>
  <si>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</si>
  <si>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</si>
  <si>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</si>
  <si>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</si>
  <si>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</si>
  <si>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</si>
  <si>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</si>
  <si>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</si>
  <si>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</si>
  <si>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</si>
  <si>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</si>
  <si>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</si>
  <si>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</si>
  <si>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</si>
  <si>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</si>
  <si>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</si>
  <si>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</si>
  <si>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</si>
  <si>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</si>
  <si>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</si>
  <si>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</si>
  <si>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</si>
  <si>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</si>
  <si>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</si>
  <si>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</si>
  <si>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</si>
  <si>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</si>
  <si>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</si>
  <si>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</si>
  <si>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</si>
  <si>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</si>
  <si>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</si>
  <si>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</si>
  <si>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</si>
  <si>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</si>
  <si>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</si>
  <si>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</si>
  <si>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</si>
  <si>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</si>
  <si>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</si>
  <si>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</si>
  <si>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</si>
  <si>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</si>
  <si>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</si>
  <si>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</si>
  <si>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</si>
  <si>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</si>
  <si>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</si>
  <si>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</si>
  <si>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</si>
  <si>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</si>
  <si>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</si>
  <si>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</si>
  <si>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</si>
  <si>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</si>
  <si>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</si>
  <si>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</si>
  <si>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</si>
  <si>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</si>
  <si>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</si>
  <si>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</si>
  <si>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</si>
  <si>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</si>
  <si>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</si>
  <si>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</si>
  <si>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</si>
  <si>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</si>
  <si>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</si>
  <si>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</si>
  <si>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</si>
  <si>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</si>
  <si>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</si>
  <si>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</si>
  <si>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</si>
  <si>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</si>
  <si>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</si>
  <si>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</si>
  <si>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</si>
  <si>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</si>
  <si>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</si>
  <si>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</si>
  <si>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</si>
  <si>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</si>
  <si>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</si>
  <si>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</si>
  <si>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</si>
  <si>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</si>
  <si>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</si>
  <si>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</si>
  <si>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</si>
  <si>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</si>
  <si>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</si>
  <si>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</si>
  <si>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</si>
  <si>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</si>
  <si>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</si>
  <si>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</si>
  <si>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</si>
  <si>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</si>
  <si>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</si>
  <si>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</si>
  <si>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</si>
  <si>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</si>
  <si>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</si>
  <si>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</si>
  <si>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</si>
  <si>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</si>
  <si>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</si>
  <si>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</si>
  <si>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</si>
  <si>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</si>
  <si>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</si>
  <si>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</si>
  <si>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</si>
  <si>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</si>
  <si>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</si>
  <si>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</si>
  <si>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</si>
  <si>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</si>
  <si>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</si>
  <si>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</si>
  <si>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</si>
  <si>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</si>
  <si>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</si>
  <si>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</si>
  <si>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</si>
  <si>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</si>
  <si>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</si>
  <si>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</si>
  <si>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</si>
  <si>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</si>
  <si>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</si>
  <si>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</si>
  <si>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</si>
  <si>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</si>
  <si>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</si>
  <si>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</si>
  <si>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</si>
  <si>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</si>
  <si>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</si>
  <si>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</si>
  <si>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</si>
  <si>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</si>
  <si>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</si>
  <si>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</si>
  <si>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</si>
  <si>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</si>
  <si>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</si>
  <si>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</si>
  <si>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</si>
  <si>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</si>
  <si>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</si>
  <si>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</si>
  <si>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</si>
  <si>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</si>
  <si>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</si>
  <si>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</si>
  <si>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</si>
  <si>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</si>
  <si>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</si>
  <si>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</si>
  <si>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</si>
  <si>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</si>
  <si>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</si>
  <si>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</si>
  <si>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</si>
  <si>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</si>
  <si>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</si>
  <si>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</si>
  <si>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</si>
  <si>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</si>
  <si>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</si>
  <si>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</si>
  <si>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</si>
  <si>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</si>
  <si>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</si>
  <si>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</si>
  <si>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</si>
  <si>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</si>
  <si>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</si>
  <si>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</si>
  <si>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</si>
  <si>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</si>
  <si>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</si>
  <si>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</si>
  <si>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</si>
  <si>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</si>
  <si>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</si>
  <si>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</si>
  <si>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</si>
  <si>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</si>
  <si>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</si>
  <si>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</si>
  <si>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</si>
  <si>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</si>
  <si>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</si>
  <si>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</si>
  <si>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</si>
  <si>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</si>
  <si>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</si>
  <si>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</si>
  <si>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</si>
  <si>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</si>
  <si>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</si>
  <si>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</si>
  <si>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</si>
  <si>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</si>
  <si>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</si>
  <si>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</si>
  <si>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</si>
  <si>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</si>
  <si>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</si>
  <si>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</si>
  <si>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</si>
  <si>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</si>
  <si>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</si>
  <si>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</si>
  <si>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</si>
  <si>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</si>
  <si>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</si>
  <si>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</si>
  <si>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</si>
  <si>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</si>
  <si>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</si>
  <si>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</si>
  <si>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</si>
  <si>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</si>
  <si>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</si>
  <si>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</si>
  <si>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</si>
  <si>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</si>
  <si>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</si>
  <si>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</si>
  <si>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</si>
  <si>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</si>
  <si>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</si>
  <si>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</si>
  <si>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</si>
  <si>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</si>
  <si>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</si>
  <si>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</si>
  <si>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</si>
  <si>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</si>
  <si>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</si>
  <si>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</si>
  <si>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</si>
  <si>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</si>
  <si>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</si>
  <si>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</si>
  <si>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</si>
  <si>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</si>
  <si>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</si>
  <si>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</si>
  <si>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</si>
  <si>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</si>
  <si>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</si>
  <si>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</si>
  <si>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</si>
  <si>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</si>
  <si>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</si>
  <si>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</si>
  <si>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</si>
  <si>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</si>
  <si>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</si>
  <si>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</si>
  <si>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</si>
  <si>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</si>
  <si>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</si>
  <si>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</si>
  <si>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</si>
  <si>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</si>
  <si>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</si>
  <si>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</si>
  <si>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</si>
  <si>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</si>
  <si>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</si>
  <si>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</si>
  <si>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</si>
  <si>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</si>
  <si>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</si>
  <si>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</si>
  <si>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</si>
  <si>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</si>
  <si>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</si>
  <si>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</si>
  <si>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</si>
  <si>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</si>
  <si>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</si>
  <si>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</si>
  <si>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</si>
  <si>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</si>
  <si>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</si>
  <si>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</si>
  <si>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</si>
  <si>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</si>
  <si>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</si>
  <si>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</si>
  <si>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</si>
  <si>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</si>
  <si>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</si>
  <si>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</si>
  <si>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</si>
  <si>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</si>
  <si>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</si>
  <si>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</si>
  <si>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</si>
  <si>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</si>
  <si>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</si>
  <si>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</si>
  <si>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</si>
  <si>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</si>
  <si>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</si>
  <si>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</si>
  <si>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</si>
  <si>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</si>
  <si>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</si>
  <si>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</si>
  <si>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</si>
  <si>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</si>
  <si>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</si>
  <si>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</si>
  <si>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</si>
  <si>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</si>
  <si>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</si>
  <si>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</si>
  <si>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</si>
  <si>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</si>
  <si>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</si>
  <si>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</si>
  <si>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</si>
  <si>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</si>
  <si>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</si>
  <si>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</si>
  <si>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</si>
  <si>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</si>
  <si>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</si>
  <si>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</si>
  <si>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</si>
  <si>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</si>
  <si>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</si>
  <si>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</si>
  <si>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</si>
  <si>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</si>
  <si>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</si>
  <si>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</si>
  <si>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</si>
  <si>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</si>
  <si>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</si>
  <si>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</si>
  <si>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</si>
  <si>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</si>
  <si>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</si>
  <si>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</si>
  <si>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</si>
  <si>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</si>
  <si>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</si>
  <si>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</si>
  <si>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</si>
  <si>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</si>
  <si>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</si>
  <si>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</si>
  <si>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</si>
  <si>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</si>
  <si>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</si>
  <si>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</si>
  <si>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</si>
  <si>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</si>
  <si>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</si>
  <si>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</si>
  <si>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</si>
  <si>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</si>
  <si>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</si>
  <si>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</si>
  <si>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</si>
  <si>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</si>
  <si>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</si>
  <si>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</si>
  <si>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</si>
  <si>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</si>
  <si>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</si>
  <si>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</si>
  <si>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</si>
  <si>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</si>
  <si>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</si>
  <si>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</si>
  <si>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</si>
  <si>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</si>
  <si>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</si>
  <si>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</si>
  <si>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</si>
  <si>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</si>
  <si>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</si>
  <si>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</si>
  <si>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</si>
  <si>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</si>
  <si>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</si>
  <si>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</si>
  <si>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</si>
  <si>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</si>
  <si>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</si>
  <si>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</si>
  <si>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</si>
  <si>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</si>
  <si>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</si>
  <si>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</si>
  <si>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</si>
  <si>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</si>
  <si>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</si>
  <si>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</si>
  <si>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</si>
  <si>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</si>
  <si>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</si>
  <si>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</si>
  <si>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</si>
  <si>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</si>
  <si>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</si>
  <si>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</si>
  <si>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</si>
  <si>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</si>
  <si>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</si>
  <si>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</si>
  <si>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</si>
  <si>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</si>
  <si>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</si>
  <si>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</si>
  <si>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</si>
  <si>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</si>
  <si>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</si>
  <si>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</si>
  <si>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</si>
  <si>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</si>
  <si>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</si>
  <si>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</si>
  <si>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</si>
  <si>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</si>
  <si>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</si>
  <si>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</si>
  <si>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</si>
  <si>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</si>
  <si>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</si>
  <si>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</si>
  <si>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</si>
  <si>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</si>
  <si>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</si>
  <si>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</si>
  <si>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</si>
  <si>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</si>
  <si>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</si>
  <si>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</si>
  <si>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</si>
  <si>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</si>
  <si>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</si>
  <si>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</si>
  <si>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</si>
  <si>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</si>
  <si>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</si>
  <si>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</si>
  <si>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</si>
  <si>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</si>
  <si>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</si>
  <si>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</si>
  <si>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</si>
  <si>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</si>
  <si>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</si>
  <si>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</si>
  <si>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</si>
  <si>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</si>
  <si>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</si>
  <si>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</si>
  <si>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</si>
  <si>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</si>
  <si>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</si>
  <si>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</si>
  <si>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</si>
  <si>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</si>
  <si>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</si>
  <si>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</si>
  <si>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</si>
  <si>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</si>
  <si>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</si>
  <si>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</si>
  <si>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</si>
  <si>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</si>
  <si>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</si>
  <si>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</si>
  <si>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</si>
  <si>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</si>
  <si>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</si>
  <si>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</si>
  <si>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</si>
  <si>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</si>
  <si>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</si>
  <si>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</si>
  <si>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</si>
  <si>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</si>
  <si>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</si>
  <si>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</si>
  <si>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</si>
  <si>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</si>
  <si>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</si>
  <si>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</si>
  <si>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</si>
  <si>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</si>
  <si>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</si>
  <si>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</si>
  <si>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</si>
  <si>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</si>
  <si>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</si>
  <si>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</si>
  <si>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</si>
  <si>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</si>
  <si>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</si>
  <si>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</si>
  <si>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</si>
  <si>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</si>
  <si>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</si>
  <si>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</si>
  <si>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</si>
  <si>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</si>
  <si>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</si>
  <si>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</si>
  <si>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</si>
  <si>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</si>
  <si>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</si>
  <si>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</si>
  <si>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</si>
  <si>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</si>
  <si>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</si>
  <si>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</si>
  <si>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</si>
  <si>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</si>
  <si>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</si>
  <si>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</si>
  <si>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</si>
  <si>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</si>
  <si>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</si>
  <si>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</si>
  <si>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</si>
  <si>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</si>
  <si>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</si>
  <si>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</si>
  <si>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</si>
  <si>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</si>
  <si>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</si>
  <si>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</si>
  <si>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</si>
  <si>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</si>
  <si>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</si>
  <si>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</si>
  <si>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</si>
  <si>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</si>
  <si>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</si>
  <si>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</si>
  <si>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</si>
  <si>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</si>
  <si>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</si>
  <si>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</si>
  <si>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</si>
  <si>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</si>
  <si>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</si>
  <si>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</si>
  <si>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</si>
  <si>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</si>
  <si>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</si>
  <si>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</si>
  <si>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</si>
  <si>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</si>
  <si>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</si>
  <si>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</si>
  <si>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</si>
  <si>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</si>
  <si>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</si>
  <si>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</si>
  <si>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</si>
  <si>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</si>
  <si>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</si>
  <si>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</si>
  <si>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</si>
  <si>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</si>
  <si>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</si>
  <si>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</si>
  <si>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</si>
  <si>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</si>
  <si>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</si>
  <si>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</si>
  <si>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</si>
  <si>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</si>
  <si>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</si>
  <si>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</si>
  <si>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</si>
  <si>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</si>
  <si>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</si>
  <si>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</si>
  <si>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</si>
  <si>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</si>
  <si>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</si>
  <si>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</si>
  <si>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</si>
  <si>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</si>
  <si>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</si>
  <si>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</si>
  <si>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</si>
  <si>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</si>
  <si>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</si>
  <si>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</si>
  <si>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</si>
  <si>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</si>
  <si>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</si>
  <si>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</si>
  <si>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</si>
  <si>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</si>
  <si>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</si>
  <si>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</si>
  <si>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</si>
  <si>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</si>
  <si>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</si>
  <si>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</si>
  <si>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</si>
  <si>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</si>
  <si>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</si>
  <si>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</si>
  <si>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</si>
  <si>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</si>
  <si>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</si>
  <si>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</si>
  <si>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</si>
  <si>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</si>
  <si>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</si>
  <si>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</si>
  <si>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</si>
  <si>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</si>
  <si>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</si>
  <si>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</si>
  <si>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</si>
  <si>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</si>
  <si>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</si>
  <si>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</si>
  <si>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</si>
  <si>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</si>
  <si>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</si>
  <si>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</si>
  <si>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</si>
  <si>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</si>
  <si>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</si>
  <si>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</si>
  <si>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</si>
  <si>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</si>
  <si>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</si>
  <si>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</si>
  <si>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</si>
  <si>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</si>
  <si>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</si>
  <si>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</si>
  <si>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</si>
  <si>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</si>
  <si>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</si>
  <si>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</si>
  <si>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</si>
  <si>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</si>
  <si>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</si>
  <si>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</si>
  <si>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</si>
  <si>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</si>
  <si>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</si>
  <si>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</si>
  <si>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</si>
  <si>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</si>
  <si>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</si>
  <si>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</si>
  <si>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</si>
  <si>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</si>
  <si>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</si>
  <si>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</si>
  <si>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</si>
  <si>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</si>
  <si>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</si>
  <si>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</si>
  <si>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</si>
  <si>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</si>
  <si>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</si>
  <si>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</si>
  <si>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</si>
  <si>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</si>
  <si>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</si>
  <si>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</si>
  <si>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</si>
  <si>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</si>
  <si>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</si>
  <si>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</si>
  <si>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</si>
  <si>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</si>
  <si>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</si>
  <si>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</si>
  <si>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</si>
  <si>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</si>
  <si>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</si>
  <si>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</si>
  <si>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</si>
  <si>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</si>
  <si>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</si>
  <si>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</si>
  <si>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</si>
  <si>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</si>
  <si>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</si>
  <si>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</si>
  <si>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</si>
  <si>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</si>
  <si>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</si>
  <si>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</si>
  <si>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</si>
  <si>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</si>
  <si>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</si>
  <si>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</si>
  <si>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</si>
  <si>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</si>
  <si>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</si>
  <si>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</si>
  <si>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</si>
  <si>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</si>
  <si>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</si>
  <si>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</si>
  <si>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</si>
  <si>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</si>
  <si>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</si>
  <si>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</si>
  <si>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</si>
  <si>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</si>
  <si>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</si>
  <si>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</si>
  <si>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</si>
  <si>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</si>
  <si>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</si>
  <si>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</si>
  <si>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</si>
  <si>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</si>
  <si>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</si>
  <si>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</si>
  <si>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</si>
  <si>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</si>
  <si>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</si>
  <si>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</si>
  <si>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</si>
  <si>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</si>
  <si>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</si>
  <si>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</si>
  <si>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</si>
  <si>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</si>
  <si>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</si>
  <si>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</si>
  <si>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</si>
  <si>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</si>
  <si>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</si>
  <si>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</si>
  <si>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</si>
  <si>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</si>
  <si>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</si>
  <si>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</si>
  <si>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</si>
  <si>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</si>
  <si>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</si>
  <si>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</si>
  <si>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</si>
  <si>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</si>
  <si>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</si>
  <si>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</si>
  <si>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</si>
  <si>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</si>
  <si>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</si>
  <si>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</si>
  <si>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</si>
  <si>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</si>
  <si>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</si>
  <si>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</si>
  <si>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</si>
  <si>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</si>
  <si>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</si>
  <si>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</si>
  <si>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</si>
  <si>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</si>
  <si>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</si>
  <si>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</si>
  <si>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</si>
  <si>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</si>
  <si>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</si>
  <si>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</si>
  <si>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</si>
  <si>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</si>
  <si>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</si>
  <si>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</si>
  <si>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</si>
  <si>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</si>
  <si>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</si>
  <si>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</si>
  <si>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</si>
  <si>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</si>
  <si>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</si>
  <si>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</si>
  <si>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</si>
  <si>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</si>
  <si>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</si>
  <si>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</si>
  <si>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</si>
  <si>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</si>
  <si>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</si>
  <si>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</si>
  <si>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</si>
  <si>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</si>
  <si>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</si>
  <si>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</si>
  <si>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</si>
  <si>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</si>
  <si>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</si>
  <si>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</si>
  <si>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</si>
  <si>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</si>
  <si>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</si>
  <si>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</si>
  <si>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</si>
  <si>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</si>
  <si>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</si>
  <si>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</si>
  <si>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</si>
  <si>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</si>
  <si>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</si>
  <si>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</si>
  <si>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</si>
  <si>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</si>
  <si>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</si>
  <si>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</si>
  <si>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</si>
  <si>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</si>
  <si>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</si>
  <si>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</si>
  <si>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</si>
  <si>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</si>
  <si>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</si>
  <si>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</si>
  <si>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</si>
  <si>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</si>
  <si>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</si>
  <si>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</si>
  <si>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</si>
  <si>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</si>
  <si>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</si>
  <si>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</si>
  <si>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</si>
  <si>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</si>
  <si>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</si>
  <si>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</si>
  <si>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</si>
  <si>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</si>
  <si>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</si>
  <si>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</si>
  <si>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</si>
  <si>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</si>
  <si>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</si>
  <si>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</si>
  <si>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</si>
  <si>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</si>
  <si>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</si>
  <si>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</si>
  <si>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</si>
  <si>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</si>
  <si>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</si>
  <si>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</si>
  <si>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</si>
  <si>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</si>
  <si>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</si>
  <si>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</si>
  <si>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</si>
  <si>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</si>
  <si>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</si>
  <si>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</si>
  <si>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</si>
  <si>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</si>
  <si>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</si>
  <si>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</si>
  <si>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</si>
  <si>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</si>
  <si>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</si>
  <si>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</si>
  <si>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</si>
  <si>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</si>
  <si>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</si>
  <si>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</si>
  <si>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</si>
  <si>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</si>
  <si>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</si>
  <si>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</si>
  <si>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</si>
  <si>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</si>
  <si>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</si>
  <si>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</si>
  <si>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</si>
  <si>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</si>
  <si>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</si>
  <si>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</si>
  <si>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</si>
  <si>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</si>
  <si>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</si>
  <si>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</si>
  <si>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</si>
  <si>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</si>
  <si>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</si>
  <si>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</si>
  <si>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</si>
  <si>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</si>
  <si>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</si>
  <si>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</si>
  <si>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</si>
  <si>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</si>
  <si>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</si>
  <si>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</si>
  <si>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</si>
  <si>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</si>
  <si>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</si>
  <si>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</si>
  <si>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</si>
  <si>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</si>
  <si>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</si>
  <si>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</si>
  <si>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</si>
  <si>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</si>
  <si>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</si>
  <si>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</si>
  <si>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</si>
  <si>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</si>
  <si>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</si>
  <si>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</si>
  <si>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</si>
  <si>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</si>
  <si>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</si>
  <si>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</si>
  <si>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</si>
  <si>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</si>
  <si>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</si>
  <si>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</si>
  <si>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</si>
  <si>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</si>
  <si>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</si>
  <si>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</si>
  <si>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</si>
  <si>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</si>
  <si>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</si>
  <si>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</si>
  <si>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</si>
  <si>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</si>
  <si>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</si>
  <si>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</si>
  <si>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</si>
  <si>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</si>
  <si>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</si>
  <si>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</si>
  <si>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</si>
  <si>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</si>
  <si>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</si>
  <si>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</si>
  <si>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</si>
  <si>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</si>
  <si>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</si>
  <si>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</si>
  <si>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</si>
  <si>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</si>
  <si>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</si>
  <si>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</si>
  <si>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</si>
  <si>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</si>
  <si>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</si>
  <si>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</si>
  <si>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</si>
  <si>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</si>
  <si>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</si>
  <si>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</si>
  <si>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</si>
  <si>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</si>
  <si>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</si>
  <si>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</si>
  <si>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</si>
  <si>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</si>
  <si>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</si>
  <si>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</si>
  <si>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</si>
  <si>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</si>
  <si>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</si>
  <si>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</si>
  <si>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</si>
  <si>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</si>
  <si>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</si>
  <si>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</si>
  <si>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</si>
  <si>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</si>
  <si>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</si>
  <si>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</si>
  <si>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</si>
  <si>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</si>
  <si>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</si>
  <si>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</si>
  <si>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</si>
  <si>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</si>
  <si>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</si>
  <si>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</si>
  <si>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</si>
  <si>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</si>
  <si>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</si>
  <si>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</si>
  <si>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</si>
  <si>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</si>
  <si>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</si>
  <si>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</si>
  <si>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</si>
  <si>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</si>
  <si>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</si>
  <si>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</si>
  <si>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</si>
  <si>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</si>
  <si>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</si>
  <si>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</si>
  <si>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</si>
  <si>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</si>
  <si>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</si>
  <si>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</si>
  <si>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</si>
  <si>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</si>
  <si>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</si>
  <si>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</si>
  <si>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</si>
  <si>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</si>
  <si>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</si>
  <si>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</si>
  <si>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</si>
  <si>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</si>
  <si>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</si>
  <si>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</si>
  <si>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</si>
  <si>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</si>
  <si>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</si>
  <si>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</si>
  <si>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</si>
  <si>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</si>
  <si>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</si>
  <si>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</si>
  <si>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</si>
  <si>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</si>
  <si>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</si>
  <si>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</si>
  <si>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</si>
  <si>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</si>
  <si>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</si>
  <si>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</si>
  <si>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</si>
  <si>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</si>
  <si>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</si>
  <si>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</si>
  <si>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</si>
  <si>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</si>
  <si>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</si>
  <si>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</si>
  <si>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</si>
  <si>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</si>
  <si>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</si>
  <si>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</si>
  <si>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</si>
  <si>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</si>
  <si>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</si>
  <si>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</si>
  <si>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</si>
  <si>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</si>
  <si>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</si>
  <si>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</si>
  <si>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</si>
  <si>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</si>
  <si>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</si>
  <si>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</si>
  <si>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</si>
  <si>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</si>
  <si>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</si>
  <si>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</si>
  <si>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</si>
  <si>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</si>
  <si>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</si>
  <si>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</si>
  <si>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</si>
  <si>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</si>
  <si>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</si>
  <si>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</si>
  <si>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</si>
  <si>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</si>
  <si>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</si>
  <si>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</si>
  <si>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</si>
  <si>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</si>
  <si>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</si>
  <si>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</si>
  <si>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</si>
  <si>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</si>
  <si>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</si>
  <si>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</si>
  <si>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</si>
  <si>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</si>
  <si>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</si>
  <si>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</si>
  <si>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</si>
  <si>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</si>
  <si>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</si>
  <si>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</si>
  <si>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</si>
  <si>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</si>
  <si>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</si>
  <si>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</si>
  <si>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</si>
  <si>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</si>
  <si>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</si>
  <si>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</si>
  <si>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</si>
  <si>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</si>
  <si>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</si>
  <si>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</si>
  <si>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</si>
  <si>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</si>
  <si>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</si>
  <si>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</si>
  <si>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</si>
  <si>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</si>
  <si>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</si>
  <si>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</si>
  <si>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</si>
  <si>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</si>
  <si>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</si>
  <si>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</si>
  <si>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</si>
  <si>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</si>
  <si>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</si>
  <si>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</si>
  <si>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</si>
  <si>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</si>
  <si>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</si>
  <si>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</si>
  <si>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</si>
  <si>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</si>
  <si>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</si>
  <si>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</si>
  <si>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</si>
  <si>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</si>
  <si>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</si>
  <si>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</si>
  <si>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</si>
  <si>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</si>
  <si>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</si>
  <si>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</si>
  <si>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</si>
  <si>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</si>
  <si>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</si>
  <si>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</si>
  <si>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</si>
  <si>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</si>
  <si>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</si>
  <si>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</si>
  <si>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</si>
  <si>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</si>
  <si>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</si>
  <si>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</si>
  <si>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</si>
  <si>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</si>
  <si>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</si>
  <si>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</si>
  <si>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</si>
  <si>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</si>
  <si>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</si>
  <si>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</si>
  <si>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</si>
  <si>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</si>
  <si>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</si>
  <si>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</si>
  <si>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</si>
  <si>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</si>
  <si>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</si>
  <si>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</si>
  <si>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</si>
  <si>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</si>
  <si>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</si>
  <si>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</si>
  <si>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</si>
  <si>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</si>
  <si>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</si>
  <si>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</si>
  <si>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</si>
  <si>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</si>
  <si>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</si>
  <si>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</si>
  <si>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</si>
  <si>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</si>
  <si>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</si>
  <si>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</si>
  <si>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</si>
  <si>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</si>
  <si>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</si>
  <si>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</si>
  <si>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</si>
  <si>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</si>
  <si>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</si>
  <si>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</si>
  <si>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</si>
  <si>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</si>
  <si>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</si>
  <si>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</si>
  <si>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</si>
  <si>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</si>
  <si>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</si>
  <si>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</si>
  <si>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</si>
  <si>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</si>
  <si>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</si>
  <si>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</si>
  <si>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</si>
  <si>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</si>
  <si>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</si>
  <si>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</si>
  <si>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</si>
  <si>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</si>
  <si>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</si>
  <si>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</si>
  <si>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</si>
  <si>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</si>
  <si>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</si>
  <si>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</si>
  <si>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</si>
  <si>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</si>
  <si>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</si>
  <si>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</si>
  <si>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</si>
  <si>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</si>
  <si>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</si>
  <si>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</si>
  <si>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</si>
  <si>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</si>
  <si>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</si>
  <si>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</si>
  <si>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</si>
  <si>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</si>
  <si>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</si>
  <si>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</si>
  <si>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</si>
  <si>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</si>
  <si>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</si>
  <si>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</si>
  <si>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</si>
  <si>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</si>
  <si>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</si>
  <si>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</si>
  <si>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</si>
  <si>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</si>
  <si>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</si>
  <si>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</si>
  <si>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</si>
  <si>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</si>
  <si>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</si>
  <si>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</si>
  <si>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</si>
  <si>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</si>
  <si>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</si>
  <si>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</si>
  <si>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</si>
  <si>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</si>
  <si>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</si>
  <si>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</si>
  <si>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</si>
  <si>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</si>
  <si>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</si>
  <si>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</si>
  <si>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</si>
  <si>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</si>
  <si>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</si>
  <si>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</si>
  <si>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</si>
  <si>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</si>
  <si>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</si>
  <si>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</si>
  <si>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</si>
  <si>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</si>
  <si>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</si>
  <si>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</si>
  <si>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</si>
  <si>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</si>
  <si>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</si>
  <si>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</si>
  <si>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</si>
  <si>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</si>
  <si>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</si>
  <si>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</si>
  <si>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</si>
  <si>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</si>
  <si>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</si>
  <si>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</si>
  <si>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</si>
  <si>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</si>
  <si>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</si>
  <si>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</si>
  <si>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</si>
  <si>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</si>
  <si>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</si>
  <si>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</si>
  <si>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</si>
  <si>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</si>
  <si>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</si>
  <si>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</si>
  <si>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</si>
  <si>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</si>
  <si>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</si>
  <si>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</si>
  <si>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</si>
  <si>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</si>
  <si>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</si>
  <si>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</si>
  <si>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</si>
  <si>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</si>
  <si>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</si>
  <si>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</si>
  <si>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</si>
  <si>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</si>
  <si>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</si>
  <si>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</si>
  <si>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</si>
  <si>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</si>
  <si>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</si>
  <si>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</si>
  <si>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</si>
  <si>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</si>
  <si>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</si>
  <si>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</si>
  <si>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</si>
  <si>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</si>
  <si>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</si>
  <si>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</si>
  <si>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</si>
  <si>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</si>
  <si>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</si>
  <si>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</si>
  <si>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</si>
  <si>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</si>
  <si>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</si>
  <si>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</si>
  <si>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</si>
  <si>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</si>
  <si>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</si>
  <si>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</si>
  <si>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</si>
  <si>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</si>
  <si>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</si>
  <si>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</si>
  <si>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</si>
  <si>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</si>
  <si>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</si>
  <si>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</si>
  <si>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</si>
  <si>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</si>
  <si>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</si>
  <si>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</si>
  <si>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</si>
  <si>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</si>
  <si>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</si>
  <si>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</si>
  <si>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</si>
  <si>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</si>
  <si>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</si>
  <si>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</si>
  <si>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</si>
  <si>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</si>
  <si>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</si>
  <si>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</si>
  <si>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</si>
  <si>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</si>
  <si>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</si>
  <si>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</si>
  <si>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</si>
  <si>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</si>
  <si>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</si>
  <si>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</si>
  <si>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</si>
  <si>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</si>
  <si>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</si>
  <si>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</si>
  <si>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</si>
  <si>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</si>
  <si>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</si>
  <si>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</si>
  <si>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</si>
  <si>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</si>
  <si>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</si>
  <si>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</si>
  <si>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</si>
  <si>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</si>
  <si>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</si>
  <si>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</si>
  <si>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</si>
  <si>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</si>
  <si>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</si>
  <si>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</si>
  <si>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</si>
  <si>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</si>
  <si>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</si>
  <si>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</si>
  <si>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</si>
  <si>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</si>
  <si>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</si>
  <si>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</si>
  <si>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</si>
  <si>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</si>
  <si>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</si>
  <si>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</si>
  <si>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</si>
  <si>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</si>
  <si>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</si>
  <si>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</si>
  <si>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</si>
  <si>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</si>
  <si>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</si>
  <si>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</si>
  <si>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</si>
  <si>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</si>
  <si>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</si>
  <si>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</si>
  <si>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</si>
  <si>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</si>
  <si>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</si>
  <si>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</si>
  <si>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</si>
  <si>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</si>
  <si>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</si>
  <si>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</si>
  <si>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</si>
  <si>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</si>
  <si>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</si>
  <si>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</si>
  <si>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</si>
  <si>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</si>
  <si>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</si>
  <si>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</si>
  <si>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</si>
  <si>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</si>
  <si>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</si>
  <si>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</si>
  <si>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</si>
  <si>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</si>
  <si>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</si>
  <si>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</si>
  <si>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</si>
  <si>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</si>
  <si>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</si>
  <si>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</si>
  <si>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</si>
  <si>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</si>
  <si>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</si>
  <si>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</si>
  <si>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</si>
  <si>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</si>
  <si>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</si>
  <si>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</si>
  <si>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</si>
  <si>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</si>
  <si>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</si>
  <si>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</si>
  <si>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</si>
  <si>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</si>
  <si>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</si>
  <si>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</si>
  <si>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</si>
  <si>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</si>
  <si>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</si>
  <si>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</si>
  <si>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</si>
  <si>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</si>
  <si>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</si>
  <si>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</si>
  <si>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</si>
  <si>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</si>
  <si>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</si>
  <si>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</si>
  <si>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</si>
  <si>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</si>
  <si>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</si>
  <si>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</si>
  <si>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</si>
  <si>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</si>
  <si>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</si>
  <si>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</si>
  <si>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</si>
  <si>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</si>
  <si>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</si>
  <si>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</si>
  <si>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</si>
  <si>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</si>
  <si>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</si>
  <si>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</si>
  <si>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</si>
  <si>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</si>
  <si>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</si>
  <si>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</si>
  <si>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</si>
  <si>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</si>
  <si>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</si>
  <si>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</si>
  <si>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</si>
  <si>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</si>
  <si>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</si>
  <si>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</si>
  <si>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</si>
  <si>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</si>
  <si>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</si>
  <si>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</si>
  <si>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</si>
  <si>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</si>
  <si>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</si>
  <si>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</si>
  <si>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</si>
  <si>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</si>
  <si>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</si>
  <si>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</si>
  <si>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</si>
  <si>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</si>
  <si>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</si>
  <si>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</si>
  <si>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</si>
  <si>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</si>
  <si>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</si>
  <si>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</si>
  <si>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</si>
  <si>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</si>
  <si>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</si>
  <si>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</si>
  <si>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</si>
  <si>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</si>
  <si>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</si>
  <si>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</si>
  <si>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</si>
  <si>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</si>
  <si>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</si>
  <si>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</si>
  <si>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</si>
  <si>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</si>
  <si>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</si>
  <si>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</si>
  <si>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</si>
  <si>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</si>
  <si>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</si>
  <si>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</si>
  <si>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</si>
  <si>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</si>
  <si>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</si>
  <si>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</si>
  <si>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</si>
  <si>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</si>
  <si>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</si>
  <si>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</si>
  <si>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</si>
  <si>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</si>
  <si>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</si>
  <si>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</si>
  <si>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</si>
  <si>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</si>
  <si>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</si>
  <si>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</si>
  <si>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</si>
  <si>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</si>
  <si>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</si>
  <si>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</si>
  <si>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</si>
  <si>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</si>
  <si>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</si>
  <si>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</si>
  <si>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</si>
  <si>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</si>
  <si>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</si>
  <si>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</si>
  <si>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</si>
  <si>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</si>
  <si>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</si>
  <si>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</si>
  <si>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</si>
  <si>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</si>
  <si>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</si>
  <si>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</si>
  <si>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</si>
  <si>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</si>
  <si>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</si>
  <si>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</si>
  <si>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</si>
  <si>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</si>
  <si>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</si>
  <si>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</si>
  <si>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</si>
  <si>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</si>
  <si>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</si>
  <si>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</si>
  <si>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</si>
  <si>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</si>
  <si>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</si>
  <si>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</si>
  <si>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</si>
  <si>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</si>
  <si>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</si>
  <si>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</si>
  <si>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</si>
  <si>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</si>
  <si>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</si>
  <si>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</si>
  <si>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</si>
  <si>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</si>
  <si>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</si>
  <si>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</si>
  <si>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</si>
  <si>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</si>
  <si>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</si>
  <si>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</si>
  <si>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</si>
  <si>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</si>
  <si>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</si>
  <si>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</si>
  <si>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</si>
  <si>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</si>
  <si>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</si>
  <si>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</si>
  <si>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</si>
  <si>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</si>
  <si>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</si>
  <si>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</si>
  <si>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</si>
  <si>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</si>
  <si>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</si>
  <si>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</si>
  <si>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</si>
  <si>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</si>
  <si>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</si>
  <si>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</si>
  <si>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</si>
  <si>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</si>
  <si>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</si>
  <si>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</si>
  <si>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</si>
  <si>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</si>
  <si>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</si>
  <si>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</si>
  <si>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</si>
  <si>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</si>
  <si>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</si>
  <si>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</si>
  <si>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</si>
  <si>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</si>
  <si>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</si>
  <si>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</si>
  <si>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</si>
  <si>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</si>
  <si>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</si>
  <si>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</si>
  <si>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</si>
  <si>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</si>
  <si>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</si>
  <si>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</si>
  <si>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</si>
  <si>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</si>
  <si>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</si>
  <si>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</si>
  <si>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</si>
  <si>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</si>
  <si>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</si>
  <si>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</si>
  <si>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</si>
  <si>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</si>
  <si>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</si>
  <si>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</si>
  <si>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</si>
  <si>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</si>
  <si>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</si>
  <si>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</si>
  <si>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</si>
  <si>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</si>
  <si>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</si>
  <si>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</si>
  <si>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</si>
  <si>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</si>
  <si>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</si>
  <si>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</si>
  <si>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</si>
  <si>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</si>
  <si>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</si>
  <si>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</si>
  <si>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</si>
  <si>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</si>
  <si>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</si>
  <si>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</si>
  <si>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</si>
  <si>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</si>
  <si>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</si>
  <si>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</si>
  <si>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</si>
  <si>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</si>
  <si>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</si>
  <si>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</si>
  <si>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</si>
  <si>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</si>
  <si>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</si>
  <si>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</si>
  <si>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</si>
  <si>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</si>
  <si>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</si>
  <si>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</si>
  <si>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</si>
  <si>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</si>
  <si>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</si>
  <si>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</si>
  <si>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</si>
  <si>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</si>
  <si>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</si>
  <si>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</si>
  <si>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</si>
  <si>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</si>
  <si>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</si>
  <si>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</si>
  <si>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</si>
  <si>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</si>
  <si>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</si>
  <si>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</si>
  <si>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</si>
  <si>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</si>
  <si>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</si>
  <si>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</si>
  <si>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</si>
  <si>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</si>
  <si>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</si>
  <si>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</si>
  <si>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</si>
  <si>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</si>
  <si>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</si>
  <si>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</si>
  <si>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</si>
  <si>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</si>
  <si>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</si>
  <si>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</si>
  <si>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</si>
  <si>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</si>
  <si>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</si>
  <si>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</si>
  <si>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</si>
  <si>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</si>
  <si>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</si>
  <si>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</si>
  <si>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</si>
  <si>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</si>
  <si>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</si>
  <si>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</si>
  <si>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</si>
  <si>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</si>
  <si>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</si>
  <si>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</si>
  <si>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</si>
  <si>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</si>
  <si>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</si>
  <si>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</si>
  <si>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</si>
  <si>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</si>
  <si>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</si>
  <si>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</si>
  <si>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</si>
  <si>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</si>
  <si>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</si>
  <si>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</si>
  <si>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</si>
  <si>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</si>
  <si>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</si>
  <si>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</si>
  <si>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</si>
  <si>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</si>
  <si>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</si>
  <si>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</si>
  <si>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</si>
  <si>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</si>
  <si>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</si>
  <si>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</si>
  <si>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</si>
  <si>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</si>
  <si>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</si>
  <si>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</si>
  <si>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</si>
  <si>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</si>
  <si>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</si>
  <si>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</si>
  <si>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</si>
  <si>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</si>
  <si>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</si>
  <si>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</si>
  <si>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</si>
  <si>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</si>
  <si>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</si>
  <si>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</si>
  <si>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</si>
  <si>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</si>
  <si>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</si>
  <si>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</si>
  <si>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</si>
  <si>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</si>
  <si>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</si>
  <si>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</si>
  <si>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</si>
  <si>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</si>
  <si>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</si>
  <si>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</si>
  <si>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</si>
  <si>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</si>
  <si>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</si>
  <si>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</si>
  <si>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</si>
  <si>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</si>
  <si>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</si>
  <si>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</si>
  <si>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</si>
  <si>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</si>
  <si>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</si>
  <si>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</si>
  <si>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</si>
  <si>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</si>
  <si>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</si>
  <si>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</si>
  <si>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</si>
  <si>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</si>
  <si>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</si>
  <si>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</si>
  <si>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</si>
  <si>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</si>
  <si>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</si>
  <si>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</si>
  <si>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</si>
  <si>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</si>
  <si>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</si>
  <si>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</si>
  <si>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</si>
  <si>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</si>
  <si>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</si>
  <si>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</si>
  <si>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</si>
  <si>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</si>
  <si>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</si>
  <si>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</si>
  <si>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</si>
  <si>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</si>
  <si>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</si>
  <si>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</si>
  <si>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</si>
  <si>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</si>
  <si>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</si>
  <si>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</si>
  <si>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</si>
  <si>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</si>
  <si>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</si>
  <si>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</si>
  <si>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</si>
  <si>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</si>
  <si>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</si>
  <si>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</si>
  <si>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</si>
  <si>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</si>
  <si>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</si>
  <si>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</si>
  <si>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</si>
  <si>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</si>
  <si>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</si>
  <si>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</si>
  <si>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</si>
  <si>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</si>
  <si>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</si>
  <si>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</si>
  <si>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</si>
  <si>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</si>
  <si>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</si>
  <si>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</si>
  <si>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</si>
  <si>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</si>
  <si>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</si>
  <si>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</si>
  <si>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</si>
  <si>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</si>
  <si>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</si>
  <si>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</si>
  <si>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</si>
  <si>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</si>
  <si>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</si>
  <si>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</si>
  <si>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</si>
  <si>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</si>
  <si>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</si>
  <si>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</si>
  <si>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</si>
  <si>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</si>
  <si>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</si>
  <si>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</si>
  <si>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</si>
  <si>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</si>
  <si>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</si>
  <si>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</si>
  <si>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</si>
  <si>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</si>
  <si>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</si>
  <si>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</si>
  <si>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</si>
  <si>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</si>
  <si>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</si>
  <si>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</si>
  <si>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</si>
  <si>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</si>
  <si>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</si>
  <si>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</si>
  <si>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</si>
  <si>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</si>
  <si>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</si>
  <si>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</si>
  <si>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</si>
  <si>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</si>
  <si>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</si>
  <si>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</si>
  <si>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</si>
  <si>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</si>
  <si>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</si>
  <si>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</si>
  <si>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</si>
  <si>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</si>
  <si>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</si>
  <si>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</si>
  <si>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</si>
  <si>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</si>
  <si>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</si>
  <si>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</si>
  <si>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</si>
  <si>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</si>
  <si>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</si>
  <si>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</si>
  <si>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</si>
  <si>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</si>
  <si>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</si>
  <si>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</si>
  <si>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</si>
  <si>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</si>
  <si>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</si>
  <si>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</si>
  <si>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</si>
  <si>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</si>
  <si>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</si>
  <si>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</si>
  <si>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</si>
  <si>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</si>
  <si>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</si>
  <si>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</si>
  <si>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</si>
  <si>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</si>
  <si>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</si>
  <si>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</si>
  <si>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</si>
  <si>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</si>
  <si>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</si>
  <si>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</si>
  <si>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</si>
  <si>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</si>
  <si>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</si>
  <si>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</si>
  <si>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</si>
  <si>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</si>
  <si>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</si>
  <si>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</si>
  <si>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</si>
  <si>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</si>
  <si>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</si>
  <si>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</si>
  <si>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</si>
  <si>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</si>
  <si>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</si>
  <si>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</si>
  <si>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</si>
  <si>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</si>
  <si>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</si>
  <si>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</si>
  <si>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</si>
  <si>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</si>
  <si>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</si>
  <si>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</si>
  <si>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</si>
  <si>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</si>
  <si>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</si>
  <si>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</si>
  <si>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</si>
  <si>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</si>
  <si>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</si>
  <si>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</si>
  <si>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</si>
  <si>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</si>
  <si>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</si>
  <si>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</si>
  <si>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</si>
  <si>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</si>
  <si>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</si>
  <si>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</si>
  <si>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</si>
  <si>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</si>
  <si>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</si>
  <si>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</si>
  <si>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</si>
  <si>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</si>
  <si>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</si>
  <si>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</si>
  <si>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</si>
  <si>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</si>
  <si>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</si>
  <si>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</si>
  <si>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</si>
  <si>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</si>
  <si>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</si>
  <si>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</si>
  <si>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</si>
  <si>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</si>
  <si>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</si>
  <si>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</si>
  <si>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</si>
  <si>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</si>
  <si>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</si>
  <si>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</si>
  <si>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</si>
  <si>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</si>
  <si>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</si>
  <si>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</si>
  <si>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</si>
  <si>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</si>
  <si>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</si>
  <si>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</si>
  <si>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</si>
  <si>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</si>
  <si>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</si>
  <si>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</si>
  <si>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</si>
  <si>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</si>
  <si>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</si>
  <si>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</si>
  <si>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</si>
  <si>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</si>
  <si>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</si>
  <si>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</si>
  <si>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</si>
  <si>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</si>
  <si>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</si>
  <si>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</si>
  <si>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</si>
  <si>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</si>
  <si>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</si>
  <si>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</si>
  <si>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</si>
  <si>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</si>
  <si>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</si>
  <si>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</si>
  <si>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</si>
  <si>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</si>
  <si>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</si>
  <si>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</si>
  <si>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</si>
  <si>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</si>
  <si>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</si>
  <si>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</si>
  <si>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</si>
  <si>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</si>
  <si>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</si>
  <si>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</si>
  <si>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</si>
  <si>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</si>
  <si>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</si>
  <si>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</si>
  <si>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</si>
  <si>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</si>
  <si>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</si>
  <si>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</si>
  <si>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</si>
  <si>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</si>
  <si>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</si>
  <si>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</si>
  <si>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</si>
  <si>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</si>
  <si>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</si>
  <si>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</si>
  <si>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</si>
  <si>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</si>
  <si>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</si>
  <si>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</si>
  <si>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</si>
  <si>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</si>
  <si>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</si>
  <si>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</si>
  <si>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</si>
  <si>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</si>
  <si>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</si>
  <si>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</si>
  <si>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</si>
  <si>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</si>
  <si>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</si>
  <si>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</si>
  <si>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</si>
  <si>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</si>
  <si>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</si>
  <si>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</si>
  <si>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</si>
  <si>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</si>
  <si>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</si>
  <si>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</si>
  <si>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</si>
  <si>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</si>
  <si>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</si>
  <si>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</si>
  <si>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</si>
  <si>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</si>
  <si>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</si>
  <si>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</si>
  <si>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</si>
  <si>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</si>
  <si>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</si>
  <si>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</si>
  <si>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</si>
  <si>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</si>
  <si>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</si>
  <si>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</si>
  <si>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</si>
  <si>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</si>
  <si>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</si>
  <si>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</si>
  <si>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</si>
  <si>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</si>
  <si>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</si>
  <si>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</si>
  <si>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</si>
  <si>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</si>
  <si>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</si>
  <si>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</si>
  <si>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</si>
  <si>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</si>
  <si>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</si>
  <si>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</si>
  <si>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</si>
  <si>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</si>
  <si>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</si>
  <si>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</si>
  <si>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</si>
  <si>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</si>
  <si>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</si>
  <si>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</si>
  <si>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</si>
  <si>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</si>
  <si>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</si>
  <si>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</si>
  <si>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</si>
  <si>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</si>
  <si>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</si>
  <si>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</si>
  <si>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</si>
  <si>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</si>
  <si>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</si>
  <si>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</si>
  <si>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</si>
  <si>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</si>
  <si>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</si>
  <si>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</si>
  <si>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</si>
  <si>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</si>
  <si>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</si>
  <si>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</si>
  <si>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</si>
  <si>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</si>
  <si>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</si>
  <si>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</si>
  <si>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</si>
  <si>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</si>
  <si>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</si>
  <si>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</si>
  <si>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</si>
  <si>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</si>
  <si>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</si>
  <si>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</si>
  <si>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</si>
  <si>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</si>
  <si>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</si>
  <si>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</si>
  <si>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</si>
  <si>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</si>
  <si>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</si>
  <si>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</si>
  <si>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</si>
  <si>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</si>
  <si>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</si>
  <si>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</si>
  <si>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</si>
  <si>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</si>
  <si>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</si>
  <si>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</si>
  <si>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</si>
  <si>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</si>
  <si>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</si>
  <si>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</si>
  <si>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</si>
  <si>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</si>
  <si>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</si>
  <si>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</si>
  <si>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</si>
  <si>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</si>
  <si>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</si>
  <si>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</si>
  <si>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</si>
  <si>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</si>
  <si>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</si>
  <si>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</si>
  <si>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</si>
  <si>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</si>
  <si>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</si>
  <si>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</si>
  <si>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</si>
  <si>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</si>
  <si>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</si>
  <si>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</si>
  <si>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</si>
  <si>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</si>
  <si>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</si>
  <si>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</si>
  <si>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</si>
  <si>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</si>
  <si>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</si>
  <si>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</si>
  <si>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</si>
  <si>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</si>
  <si>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</si>
  <si>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</si>
  <si>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</si>
  <si>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</si>
  <si>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</si>
  <si>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</si>
  <si>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</si>
  <si>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</si>
  <si>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</si>
  <si>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</si>
  <si>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</si>
  <si>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</si>
  <si>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</si>
  <si>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</si>
  <si>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</si>
  <si>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</si>
  <si>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</si>
  <si>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</si>
  <si>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</si>
  <si>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</si>
  <si>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</si>
  <si>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</si>
  <si>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</si>
  <si>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</si>
  <si>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</si>
  <si>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</si>
  <si>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</si>
  <si>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</si>
  <si>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</si>
  <si>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</si>
  <si>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</si>
  <si>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</si>
  <si>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</si>
  <si>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</si>
  <si>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</si>
  <si>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</si>
  <si>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</si>
  <si>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</si>
  <si>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</si>
  <si>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</si>
  <si>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</si>
  <si>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</si>
  <si>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</si>
  <si>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</si>
  <si>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</si>
  <si>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</si>
  <si>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</si>
  <si>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</si>
  <si>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</si>
  <si>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</si>
  <si>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</si>
  <si>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</si>
  <si>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</si>
  <si>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</si>
  <si>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</si>
  <si>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</si>
  <si>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</si>
  <si>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</si>
  <si>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</si>
  <si>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</si>
  <si>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</si>
  <si>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</si>
  <si>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</si>
  <si>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</si>
  <si>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</si>
  <si>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</si>
  <si>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</si>
  <si>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</si>
  <si>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</si>
  <si>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</si>
  <si>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</si>
  <si>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</si>
  <si>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</si>
  <si>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</si>
  <si>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</si>
  <si>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</si>
  <si>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</si>
  <si>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</si>
  <si>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</si>
  <si>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</si>
  <si>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</si>
  <si>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</si>
  <si>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</si>
  <si>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</si>
  <si>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</si>
  <si>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</si>
  <si>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</si>
  <si>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</si>
  <si>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</si>
  <si>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</si>
  <si>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</si>
  <si>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</si>
  <si>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</si>
  <si>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</si>
  <si>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</si>
  <si>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</si>
  <si>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</si>
  <si>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</si>
  <si>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</si>
  <si>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</si>
  <si>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</si>
  <si>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</si>
  <si>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</si>
  <si>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</si>
  <si>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</si>
  <si>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</si>
  <si>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</si>
  <si>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</si>
  <si>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</si>
  <si>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</si>
  <si>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</si>
  <si>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</si>
  <si>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</si>
  <si>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</si>
  <si>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</si>
  <si>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</si>
  <si>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</si>
  <si>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</si>
  <si>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</si>
  <si>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</si>
  <si>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</si>
  <si>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</si>
  <si>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</si>
  <si>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</si>
  <si>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</si>
  <si>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</si>
  <si>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</si>
  <si>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</si>
  <si>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</si>
  <si>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</si>
  <si>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</si>
  <si>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</si>
  <si>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</si>
  <si>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</si>
  <si>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</si>
  <si>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</si>
  <si>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</si>
  <si>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</si>
  <si>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</si>
  <si>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</si>
  <si>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</si>
  <si>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</si>
  <si>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</si>
  <si>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</si>
  <si>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</si>
  <si>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</si>
  <si>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</si>
  <si>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</si>
  <si>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</si>
  <si>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</si>
  <si>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</si>
  <si>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</si>
  <si>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</si>
  <si>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</si>
  <si>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</si>
  <si>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</si>
  <si>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</si>
  <si>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</si>
  <si>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</si>
  <si>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</si>
  <si>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</si>
  <si>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</si>
  <si>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</si>
  <si>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</si>
  <si>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</si>
  <si>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</si>
  <si>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</si>
  <si>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</si>
  <si>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</si>
  <si>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</si>
  <si>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</si>
  <si>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</si>
  <si>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</si>
  <si>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</si>
  <si>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</si>
  <si>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</si>
  <si>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</si>
  <si>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</si>
  <si>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</si>
  <si>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</si>
  <si>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</si>
  <si>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</si>
  <si>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</si>
  <si>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</si>
  <si>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</si>
  <si>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</si>
  <si>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</si>
  <si>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</si>
  <si>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</si>
  <si>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</si>
  <si>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</si>
  <si>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</si>
  <si>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</si>
  <si>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</si>
  <si>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</si>
  <si>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</si>
  <si>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</si>
  <si>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</si>
  <si>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</si>
  <si>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</si>
  <si>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</si>
  <si>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</si>
  <si>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</si>
  <si>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</si>
  <si>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</si>
  <si>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</si>
  <si>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</si>
  <si>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</si>
  <si>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</si>
  <si>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</si>
  <si>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</si>
  <si>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</si>
  <si>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</si>
  <si>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</si>
  <si>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</si>
  <si>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</si>
  <si>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</si>
  <si>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</si>
  <si>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</si>
  <si>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</si>
  <si>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</si>
  <si>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</si>
  <si>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</si>
  <si>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</si>
  <si>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</si>
  <si>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</si>
  <si>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</si>
  <si>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</si>
  <si>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</si>
  <si>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</si>
  <si>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</si>
  <si>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</si>
  <si>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</si>
  <si>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</si>
  <si>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</si>
  <si>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</si>
  <si>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</si>
  <si>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</si>
  <si>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</si>
  <si>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</si>
  <si>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</si>
  <si>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</si>
  <si>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</si>
  <si>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</si>
  <si>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</si>
  <si>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</si>
  <si>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</si>
  <si>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</si>
  <si>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</si>
  <si>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</si>
  <si>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</si>
  <si>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</si>
  <si>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</si>
  <si>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</si>
  <si>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</si>
  <si>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</si>
  <si>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</si>
  <si>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</si>
  <si>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</si>
  <si>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</si>
  <si>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</si>
  <si>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</si>
  <si>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</si>
  <si>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</si>
  <si>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</si>
  <si>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</si>
  <si>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</si>
  <si>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</si>
  <si>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</si>
  <si>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</si>
  <si>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</si>
  <si>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</si>
  <si>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</si>
  <si>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</si>
  <si>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</si>
  <si>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</si>
  <si>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</si>
  <si>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</si>
  <si>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</si>
  <si>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</si>
  <si>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</si>
  <si>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</si>
  <si>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</si>
  <si>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</si>
  <si>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</si>
  <si>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</si>
  <si>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</si>
  <si>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</si>
  <si>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</si>
  <si>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</si>
  <si>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</si>
  <si>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</si>
  <si>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</si>
  <si>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</si>
  <si>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</si>
  <si>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</si>
  <si>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</si>
  <si>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</si>
  <si>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</si>
  <si>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</si>
  <si>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</si>
  <si>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</si>
  <si>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</si>
  <si>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</si>
  <si>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</si>
  <si>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</si>
  <si>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</si>
  <si>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</si>
  <si>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</si>
  <si>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</si>
  <si>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</si>
  <si>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</si>
  <si>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</si>
  <si>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</si>
  <si>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</si>
  <si>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</si>
  <si>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</si>
  <si>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</si>
  <si>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</si>
  <si>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</si>
  <si>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</si>
  <si>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</si>
  <si>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</si>
  <si>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</si>
  <si>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</si>
  <si>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</si>
  <si>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</si>
  <si>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</si>
  <si>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</si>
  <si>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</si>
  <si>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</si>
  <si>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</si>
  <si>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</si>
  <si>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</si>
  <si>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</si>
  <si>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</si>
  <si>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</si>
  <si>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</si>
  <si>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</si>
  <si>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</si>
  <si>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</si>
  <si>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</si>
  <si>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</si>
  <si>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</si>
  <si>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</si>
  <si>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</si>
  <si>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</si>
  <si>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</si>
  <si>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</si>
  <si>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</si>
  <si>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</si>
  <si>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</si>
  <si>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</si>
  <si>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</si>
  <si>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</si>
  <si>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</si>
  <si>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</si>
  <si>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</si>
  <si>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</si>
  <si>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</si>
  <si>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</si>
  <si>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</si>
  <si>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</si>
  <si>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</si>
  <si>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</si>
  <si>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</si>
  <si>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</si>
  <si>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</si>
  <si>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</si>
  <si>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</si>
  <si>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</si>
  <si>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</si>
  <si>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</si>
  <si>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</si>
  <si>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</si>
  <si>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</si>
  <si>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</si>
  <si>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</si>
  <si>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</si>
  <si>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</si>
  <si>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</si>
  <si>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</si>
  <si>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</si>
  <si>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</si>
  <si>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</si>
  <si>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</si>
  <si>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</si>
  <si>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</si>
  <si>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</si>
  <si>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</si>
  <si>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</si>
  <si>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</si>
  <si>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</si>
  <si>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</si>
  <si>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</si>
  <si>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</si>
  <si>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</si>
  <si>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</si>
  <si>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</si>
  <si>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</si>
  <si>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</si>
  <si>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</si>
  <si>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</si>
  <si>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</si>
  <si>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</si>
  <si>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</si>
  <si>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</si>
  <si>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</si>
  <si>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</si>
  <si>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</si>
  <si>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</si>
  <si>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</si>
  <si>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</si>
  <si>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</si>
  <si>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</si>
  <si>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</si>
  <si>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</si>
  <si>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</si>
  <si>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</si>
  <si>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</si>
  <si>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</si>
  <si>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</si>
  <si>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</si>
  <si>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</si>
  <si>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</si>
  <si>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</si>
  <si>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</si>
  <si>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</si>
  <si>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</si>
  <si>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</si>
  <si>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</si>
  <si>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</si>
  <si>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</si>
  <si>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</si>
  <si>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</si>
  <si>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</si>
  <si>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</si>
  <si>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</si>
  <si>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</si>
  <si>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</si>
  <si>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</si>
  <si>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</si>
  <si>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</si>
  <si>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</si>
  <si>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</si>
  <si>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</si>
  <si>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</si>
  <si>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</si>
  <si>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</si>
  <si>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</si>
  <si>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</si>
  <si>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</si>
  <si>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</si>
  <si>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</si>
  <si>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</si>
  <si>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</si>
  <si>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</si>
  <si>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</si>
  <si>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</si>
  <si>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</si>
  <si>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</si>
  <si>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</si>
  <si>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</si>
  <si>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</si>
  <si>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</si>
  <si>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</si>
  <si>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</si>
  <si>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</si>
  <si>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</si>
  <si>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</si>
  <si>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</si>
  <si>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</si>
  <si>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</si>
  <si>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</si>
  <si>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</si>
  <si>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</si>
  <si>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</si>
  <si>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</si>
  <si>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</si>
  <si>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</si>
  <si>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</si>
  <si>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</si>
  <si>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</si>
  <si>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</si>
  <si>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</si>
  <si>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</si>
  <si>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</si>
  <si>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</si>
  <si>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</si>
  <si>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</si>
  <si>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</si>
  <si>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</si>
  <si>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</si>
  <si>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</si>
  <si>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</si>
  <si>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</si>
  <si>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</si>
  <si>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</si>
  <si>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</si>
  <si>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</si>
  <si>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</si>
  <si>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</si>
  <si>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</si>
  <si>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</si>
  <si>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</si>
  <si>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</si>
  <si>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</si>
  <si>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</si>
  <si>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</si>
  <si>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</si>
  <si>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</si>
  <si>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</si>
  <si>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</si>
  <si>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</si>
  <si>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</si>
  <si>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</si>
  <si>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</si>
  <si>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</si>
  <si>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</si>
  <si>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</si>
  <si>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</si>
  <si>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</si>
  <si>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</si>
  <si>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</si>
  <si>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</si>
  <si>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</si>
  <si>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</si>
  <si>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</si>
  <si>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</si>
  <si>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</si>
  <si>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</si>
  <si>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</si>
  <si>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</si>
  <si>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</si>
  <si>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</si>
  <si>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</si>
  <si>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</si>
  <si>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</si>
  <si>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</si>
  <si>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</si>
  <si>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</si>
  <si>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</si>
  <si>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</si>
  <si>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</si>
  <si>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</si>
  <si>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</si>
  <si>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</si>
  <si>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</si>
  <si>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</si>
  <si>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</si>
  <si>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</si>
  <si>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</si>
  <si>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</si>
  <si>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</si>
  <si>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</si>
  <si>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</si>
  <si>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</si>
  <si>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</si>
  <si>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</si>
  <si>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</si>
  <si>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</si>
  <si>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</si>
  <si>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</si>
  <si>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</si>
  <si>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</si>
  <si>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</si>
  <si>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</si>
  <si>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</si>
  <si>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</si>
  <si>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</si>
  <si>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</si>
  <si>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</si>
  <si>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</si>
  <si>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</si>
  <si>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</si>
  <si>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</si>
  <si>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</si>
  <si>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</si>
  <si>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</si>
  <si>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</si>
  <si>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</si>
  <si>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</si>
  <si>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</si>
  <si>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</si>
  <si>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</si>
  <si>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</si>
  <si>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</si>
  <si>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</si>
  <si>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</si>
  <si>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</si>
  <si>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</si>
  <si>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</si>
  <si>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</si>
  <si>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</si>
  <si>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</si>
  <si>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</si>
  <si>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</si>
  <si>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</si>
  <si>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</si>
  <si>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</si>
  <si>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</si>
  <si>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</si>
  <si>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</si>
  <si>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</si>
  <si>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</si>
  <si>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</si>
  <si>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</si>
  <si>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</si>
  <si>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</si>
  <si>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</si>
  <si>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</si>
  <si>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</si>
  <si>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</si>
  <si>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</si>
  <si>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</si>
  <si>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</si>
  <si>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</si>
  <si>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</si>
  <si>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</si>
  <si>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</si>
  <si>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</si>
  <si>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</si>
  <si>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</si>
  <si>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</si>
  <si>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</si>
  <si>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</si>
  <si>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</si>
  <si>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</si>
  <si>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</si>
  <si>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</si>
  <si>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</si>
  <si>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</si>
  <si>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</si>
  <si>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</si>
  <si>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</si>
  <si>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</si>
  <si>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</si>
  <si>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</si>
  <si>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</si>
  <si>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</si>
  <si>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</si>
  <si>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</si>
  <si>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</si>
  <si>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</si>
  <si>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</si>
  <si>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</si>
  <si>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</si>
  <si>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</si>
  <si>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</si>
  <si>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</si>
  <si>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</si>
  <si>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</si>
  <si>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</si>
  <si>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</si>
  <si>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</si>
  <si>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</si>
  <si>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</si>
  <si>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</si>
  <si>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</si>
  <si>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</si>
  <si>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</si>
  <si>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</si>
  <si>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</si>
  <si>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</si>
  <si>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</si>
  <si>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</si>
  <si>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</si>
  <si>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</si>
  <si>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</si>
  <si>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</si>
  <si>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</si>
  <si>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</si>
  <si>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</si>
  <si>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</si>
  <si>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</si>
  <si>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</si>
  <si>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</si>
  <si>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</si>
  <si>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</si>
  <si>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</si>
  <si>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</si>
  <si>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</si>
  <si>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</si>
  <si>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</si>
  <si>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</si>
  <si>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</si>
  <si>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</si>
  <si>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</si>
  <si>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</si>
  <si>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</si>
  <si>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</si>
  <si>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</si>
  <si>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</si>
  <si>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</si>
  <si>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</si>
  <si>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</si>
  <si>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</si>
  <si>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</si>
  <si>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</si>
  <si>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</si>
  <si>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</si>
  <si>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</si>
  <si>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</si>
  <si>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</si>
  <si>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</si>
  <si>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</si>
  <si>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</si>
  <si>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</si>
  <si>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</si>
  <si>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</si>
  <si>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</si>
  <si>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</si>
  <si>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</si>
  <si>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</si>
  <si>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</si>
  <si>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</si>
  <si>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</si>
  <si>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</si>
  <si>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</si>
  <si>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</si>
  <si>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</si>
  <si>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</si>
  <si>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</si>
  <si>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</si>
  <si>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</si>
  <si>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</si>
  <si>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</si>
  <si>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</si>
  <si>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</si>
  <si>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</si>
  <si>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</si>
  <si>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</si>
  <si>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</si>
  <si>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</si>
  <si>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</si>
  <si>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</si>
  <si>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</si>
  <si>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</si>
  <si>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</si>
  <si>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</si>
  <si>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</si>
  <si>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</si>
  <si>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</si>
  <si>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</si>
  <si>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</si>
  <si>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</si>
  <si>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</si>
  <si>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</si>
  <si>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</si>
  <si>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</si>
  <si>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</si>
  <si>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</si>
  <si>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</si>
  <si>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</si>
  <si>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</si>
  <si>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</si>
  <si>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</si>
  <si>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</si>
  <si>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</si>
  <si>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</si>
  <si>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</si>
  <si>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</si>
  <si>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</si>
  <si>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</si>
  <si>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</si>
  <si>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</si>
  <si>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</si>
  <si>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</si>
  <si>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</si>
  <si>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</si>
  <si>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</si>
  <si>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</si>
  <si>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</si>
  <si>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</si>
  <si>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</si>
  <si>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</si>
  <si>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</si>
  <si>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</si>
  <si>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</si>
  <si>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</si>
  <si>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</si>
  <si>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</si>
  <si>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</si>
  <si>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</si>
  <si>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</si>
  <si>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</si>
  <si>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</si>
  <si>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</si>
  <si>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</si>
  <si>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</si>
  <si>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</si>
  <si>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</si>
  <si>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</si>
  <si>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</si>
  <si>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</si>
  <si>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</si>
  <si>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</si>
  <si>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</si>
  <si>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</si>
  <si>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</si>
  <si>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</si>
  <si>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</si>
  <si>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</si>
  <si>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</si>
  <si>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</si>
  <si>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</si>
  <si>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</si>
  <si>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</si>
  <si>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</si>
  <si>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</si>
  <si>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</si>
  <si>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</si>
  <si>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</si>
  <si>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</si>
  <si>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</si>
  <si>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</si>
  <si>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</si>
  <si>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</si>
  <si>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</si>
  <si>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</si>
  <si>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</si>
  <si>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</si>
  <si>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</si>
  <si>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</si>
  <si>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</si>
  <si>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</si>
  <si>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</si>
  <si>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</si>
  <si>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</si>
  <si>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</si>
  <si>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</si>
  <si>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</si>
  <si>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</si>
  <si>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</si>
  <si>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</si>
  <si>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</si>
  <si>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</si>
  <si>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</si>
  <si>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</si>
  <si>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</si>
  <si>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</si>
  <si>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</si>
  <si>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</si>
  <si>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</si>
  <si>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</si>
  <si>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</si>
  <si>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</si>
  <si>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</si>
  <si>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</si>
  <si>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</si>
  <si>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</si>
  <si>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</si>
  <si>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</si>
  <si>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</si>
  <si>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</si>
  <si>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</si>
  <si>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</si>
  <si>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</si>
  <si>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</si>
  <si>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</si>
  <si>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</si>
  <si>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</si>
  <si>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</si>
  <si>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</si>
  <si>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</si>
  <si>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</si>
  <si>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</si>
  <si>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</si>
  <si>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</si>
  <si>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</si>
  <si>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</si>
  <si>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</si>
  <si>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</si>
  <si>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</si>
  <si>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</si>
  <si>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</si>
  <si>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</si>
  <si>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</si>
  <si>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</si>
  <si>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</si>
  <si>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</si>
  <si>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</si>
  <si>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</si>
  <si>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</si>
  <si>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</si>
  <si>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</si>
  <si>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</si>
  <si>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</si>
  <si>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</si>
  <si>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</si>
  <si>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</si>
  <si>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</si>
  <si>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</si>
  <si>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</si>
  <si>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</si>
  <si>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</si>
  <si>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</si>
  <si>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</si>
  <si>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</si>
  <si>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</si>
  <si>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</si>
  <si>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</si>
  <si>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</si>
  <si>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</si>
  <si>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</si>
  <si>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</si>
  <si>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</si>
  <si>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</si>
  <si>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</si>
  <si>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</si>
  <si>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</si>
  <si>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</si>
  <si>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</si>
  <si>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</si>
  <si>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</si>
  <si>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</si>
  <si>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</si>
  <si>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</si>
  <si>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</si>
  <si>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</si>
  <si>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</si>
  <si>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</si>
  <si>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</si>
  <si>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</si>
  <si>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</si>
  <si>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</si>
  <si>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</si>
  <si>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</si>
  <si>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</si>
  <si>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</si>
  <si>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</si>
  <si>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</si>
  <si>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</si>
  <si>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</si>
  <si>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</si>
  <si>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</si>
  <si>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</si>
  <si>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</si>
  <si>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</si>
  <si>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</si>
  <si>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</si>
  <si>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</si>
  <si>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</si>
  <si>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</si>
  <si>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</si>
  <si>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</si>
  <si>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</si>
  <si>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</si>
  <si>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</si>
  <si>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</si>
  <si>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</si>
  <si>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</si>
  <si>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</si>
  <si>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</si>
  <si>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</si>
  <si>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</si>
  <si>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</si>
  <si>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</si>
  <si>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</si>
  <si>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</si>
  <si>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</si>
  <si>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</si>
  <si>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</si>
  <si>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</si>
  <si>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</si>
  <si>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</si>
  <si>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</si>
  <si>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</si>
  <si>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</si>
  <si>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</si>
  <si>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</si>
  <si>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</si>
  <si>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</si>
  <si>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</si>
  <si>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</si>
  <si>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</si>
  <si>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</si>
  <si>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</si>
  <si>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</si>
  <si>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</si>
  <si>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</si>
  <si>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</si>
  <si>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</si>
  <si>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</si>
  <si>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</si>
  <si>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</si>
  <si>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</si>
  <si>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</si>
  <si>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</si>
  <si>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</si>
  <si>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</si>
  <si>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</si>
  <si>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</si>
  <si>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</si>
  <si>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</si>
  <si>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</si>
  <si>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</si>
  <si>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</si>
  <si>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</si>
  <si>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</si>
  <si>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</si>
  <si>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</si>
  <si>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</si>
  <si>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</si>
  <si>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</si>
  <si>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</si>
  <si>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</si>
  <si>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</si>
  <si>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</si>
  <si>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</si>
  <si>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</si>
  <si>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</si>
  <si>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</si>
  <si>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</si>
  <si>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</si>
  <si>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</si>
  <si>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</si>
  <si>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</si>
  <si>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</si>
  <si>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</si>
  <si>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</si>
  <si>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</si>
  <si>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</si>
  <si>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</si>
  <si>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</si>
  <si>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</si>
  <si>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</si>
  <si>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</si>
  <si>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</si>
  <si>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</si>
  <si>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</si>
  <si>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</si>
  <si>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</si>
  <si>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</si>
  <si>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</si>
  <si>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</si>
  <si>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</si>
  <si>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</si>
  <si>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</si>
  <si>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</si>
  <si>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</si>
  <si>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</si>
  <si>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</si>
  <si>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</si>
  <si>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</si>
  <si>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</si>
  <si>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</si>
  <si>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</si>
  <si>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</si>
  <si>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</si>
  <si>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</si>
  <si>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</si>
  <si>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</si>
  <si>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</si>
  <si>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</si>
  <si>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</si>
  <si>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</si>
  <si>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</si>
  <si>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</si>
  <si>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</si>
  <si>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</si>
  <si>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</si>
  <si>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</si>
  <si>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</si>
  <si>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</si>
  <si>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</si>
  <si>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</si>
  <si>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</si>
  <si>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</si>
  <si>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</si>
  <si>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</si>
  <si>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</si>
  <si>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</si>
  <si>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</si>
  <si>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</si>
  <si>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</si>
  <si>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</si>
  <si>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</si>
  <si>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</si>
  <si>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</si>
  <si>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</si>
  <si>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</si>
  <si>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</si>
  <si>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</si>
  <si>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</si>
  <si>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</si>
  <si>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</si>
  <si>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</si>
  <si>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</si>
  <si>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</si>
  <si>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</si>
  <si>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</si>
  <si>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</si>
  <si>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</si>
  <si>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</si>
  <si>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</si>
  <si>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</si>
  <si>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</si>
  <si>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</si>
  <si>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</si>
  <si>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</si>
  <si>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</si>
  <si>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</si>
  <si>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</si>
  <si>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</si>
  <si>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</si>
  <si>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</si>
  <si>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</si>
  <si>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</si>
  <si>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</si>
  <si>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</si>
  <si>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</si>
  <si>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</si>
  <si>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</si>
  <si>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</si>
  <si>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</si>
  <si>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</si>
  <si>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</si>
  <si>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</si>
  <si>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</si>
  <si>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</si>
  <si>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</si>
  <si>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</si>
  <si>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</si>
  <si>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</si>
  <si>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</si>
  <si>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</si>
  <si>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</si>
  <si>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</si>
  <si>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</si>
  <si>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</si>
  <si>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</si>
  <si>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</si>
  <si>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</si>
  <si>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</si>
  <si>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</si>
  <si>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</si>
  <si>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</si>
  <si>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</si>
  <si>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</si>
  <si>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</si>
  <si>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</si>
  <si>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</si>
  <si>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</si>
  <si>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</si>
  <si>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</si>
  <si>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</si>
  <si>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</si>
  <si>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</si>
  <si>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</si>
  <si>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</si>
  <si>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</si>
  <si>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</si>
  <si>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</si>
  <si>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</si>
  <si>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</si>
  <si>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</si>
  <si>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</si>
  <si>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</si>
  <si>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</si>
  <si>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</si>
  <si>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</si>
  <si>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</si>
  <si>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</si>
  <si>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</si>
  <si>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</si>
  <si>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</si>
  <si>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</si>
  <si>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</si>
  <si>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</si>
  <si>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</si>
  <si>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</si>
  <si>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</si>
  <si>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</si>
  <si>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</si>
  <si>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</si>
  <si>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</si>
  <si>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</si>
  <si>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</si>
  <si>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</si>
  <si>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</si>
  <si>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</si>
  <si>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</si>
  <si>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</si>
  <si>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</si>
  <si>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</si>
  <si>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</si>
  <si>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</si>
  <si>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</si>
  <si>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</si>
  <si>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</si>
  <si>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</si>
  <si>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</si>
  <si>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</si>
  <si>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</si>
  <si>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</si>
  <si>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</si>
  <si>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</si>
  <si>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</si>
  <si>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</si>
  <si>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</si>
  <si>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</si>
  <si>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</si>
  <si>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</si>
  <si>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</si>
  <si>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</si>
  <si>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</si>
  <si>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</si>
  <si>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</si>
  <si>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</si>
  <si>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</si>
  <si>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</si>
  <si>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</si>
  <si>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</si>
  <si>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</si>
  <si>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</si>
  <si>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</si>
  <si>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</si>
  <si>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</si>
  <si>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</si>
  <si>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</si>
  <si>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</si>
  <si>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</si>
  <si>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</si>
  <si>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</si>
  <si>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</si>
  <si>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</si>
  <si>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</si>
  <si>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</si>
  <si>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</si>
  <si>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</si>
  <si>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</si>
  <si>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</si>
  <si>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</si>
  <si>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</si>
  <si>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</si>
  <si>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</si>
  <si>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</si>
  <si>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</si>
  <si>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</si>
  <si>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</si>
  <si>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</si>
  <si>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</si>
  <si>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</si>
  <si>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</si>
  <si>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</si>
  <si>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</si>
  <si>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</si>
  <si>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</si>
  <si>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</si>
  <si>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</si>
  <si>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</si>
  <si>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</si>
  <si>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</si>
  <si>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</si>
  <si>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</si>
  <si>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</si>
  <si>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</si>
  <si>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</si>
  <si>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</si>
  <si>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</si>
  <si>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</si>
  <si>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</si>
  <si>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</si>
  <si>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</si>
  <si>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</si>
  <si>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</si>
  <si>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</si>
  <si>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</si>
  <si>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</si>
  <si>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</si>
  <si>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</si>
  <si>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</si>
  <si>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</si>
  <si>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</si>
  <si>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</si>
  <si>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</si>
  <si>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</si>
  <si>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</si>
  <si>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</si>
  <si>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</si>
  <si>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</si>
  <si>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</si>
  <si>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</si>
  <si>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</si>
  <si>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</si>
  <si>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</si>
  <si>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</si>
  <si>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</si>
  <si>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</si>
  <si>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</si>
  <si>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</si>
  <si>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</si>
  <si>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</si>
  <si>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</si>
  <si>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</si>
  <si>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</si>
  <si>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</si>
  <si>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</si>
  <si>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</si>
  <si>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</si>
  <si>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</si>
  <si>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</si>
  <si>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</si>
  <si>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</si>
  <si>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</si>
  <si>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</si>
  <si>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</si>
  <si>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</si>
  <si>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</si>
  <si>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</si>
  <si>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</si>
  <si>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</si>
  <si>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</si>
  <si>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</si>
  <si>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</si>
  <si>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</si>
  <si>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</si>
  <si>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</si>
  <si>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</si>
  <si>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</si>
  <si>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</si>
  <si>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</si>
  <si>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</si>
  <si>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</si>
  <si>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</si>
  <si>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</si>
  <si>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</si>
  <si>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</si>
  <si>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</si>
  <si>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</si>
  <si>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</si>
  <si>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</si>
  <si>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</si>
  <si>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</si>
  <si>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</si>
  <si>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</si>
  <si>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</si>
  <si>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</si>
  <si>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</si>
  <si>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</si>
  <si>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</si>
  <si>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</si>
  <si>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</si>
  <si>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</si>
  <si>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</si>
  <si>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</si>
  <si>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</si>
  <si>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</si>
  <si>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</si>
  <si>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</si>
  <si>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</si>
  <si>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</si>
  <si>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</si>
  <si>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</si>
  <si>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</si>
  <si>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</si>
  <si>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</si>
  <si>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</si>
  <si>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</si>
  <si>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</si>
  <si>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</si>
  <si>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</si>
  <si>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</si>
  <si>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</si>
  <si>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</si>
  <si>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</si>
  <si>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</si>
  <si>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</si>
  <si>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</si>
  <si>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</si>
  <si>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</si>
  <si>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</si>
  <si>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</si>
  <si>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</si>
  <si>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</si>
  <si>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</si>
  <si>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</si>
  <si>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</si>
  <si>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</si>
  <si>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</si>
  <si>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</si>
  <si>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</si>
  <si>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</si>
  <si>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</si>
  <si>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</si>
  <si>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</si>
  <si>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</si>
  <si>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</si>
  <si>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</si>
  <si>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</si>
  <si>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</si>
  <si>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</si>
  <si>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</si>
  <si>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</si>
  <si>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</si>
  <si>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</si>
  <si>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</si>
  <si>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</si>
  <si>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</si>
  <si>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</si>
  <si>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</si>
  <si>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</si>
  <si>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</si>
  <si>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</si>
  <si>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</si>
  <si>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</si>
  <si>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</si>
  <si>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</si>
  <si>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</si>
  <si>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</si>
  <si>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</si>
  <si>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</si>
  <si>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</si>
  <si>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</si>
  <si>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</si>
  <si>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</si>
  <si>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</si>
  <si>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</si>
  <si>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</si>
  <si>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</si>
  <si>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</si>
  <si>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</si>
  <si>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</si>
  <si>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</si>
  <si>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</si>
  <si>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</si>
  <si>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</si>
  <si>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</si>
  <si>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</si>
  <si>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</si>
  <si>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</si>
  <si>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</si>
  <si>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</si>
  <si>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</si>
  <si>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</si>
  <si>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</si>
  <si>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</si>
  <si>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</si>
  <si>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</si>
  <si>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</si>
  <si>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</si>
  <si>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</si>
  <si>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</si>
  <si>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</si>
  <si>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</si>
  <si>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</si>
  <si>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</si>
  <si>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</si>
  <si>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</si>
  <si>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</si>
  <si>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</si>
  <si>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</si>
  <si>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</si>
  <si>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</si>
  <si>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</si>
  <si>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</si>
  <si>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</si>
  <si>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</si>
  <si>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</si>
  <si>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</si>
  <si>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</si>
  <si>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</si>
  <si>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</si>
  <si>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</si>
  <si>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</si>
  <si>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</si>
  <si>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</si>
  <si>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</si>
  <si>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</si>
  <si>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</si>
  <si>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</si>
  <si>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</si>
  <si>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</si>
  <si>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</si>
  <si>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</si>
  <si>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</si>
  <si>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</si>
  <si>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</si>
  <si>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</si>
  <si>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</si>
  <si>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</si>
  <si>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</si>
  <si>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</si>
  <si>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</si>
  <si>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</si>
  <si>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</si>
  <si>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</si>
  <si>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</si>
  <si>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</si>
  <si>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</si>
  <si>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</si>
  <si>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</si>
  <si>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</si>
  <si>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</si>
  <si>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</si>
  <si>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</si>
  <si>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</si>
  <si>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</si>
  <si>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</si>
  <si>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</si>
  <si>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</si>
  <si>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</si>
  <si>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</si>
  <si>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</si>
  <si>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</si>
  <si>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</si>
  <si>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</si>
  <si>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</si>
  <si>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</si>
  <si>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</si>
  <si>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</si>
  <si>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</si>
  <si>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</si>
  <si>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</si>
  <si>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</si>
  <si>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</si>
  <si>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</si>
  <si>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</si>
  <si>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</si>
  <si>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</si>
  <si>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</si>
  <si>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</si>
  <si>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</si>
  <si>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</si>
  <si>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</si>
  <si>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</si>
  <si>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</si>
  <si>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</si>
  <si>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</si>
  <si>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</si>
  <si>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</si>
  <si>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</si>
  <si>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</si>
  <si>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</si>
  <si>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</si>
  <si>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</si>
  <si>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</si>
  <si>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</si>
  <si>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</si>
  <si>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</si>
  <si>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</si>
  <si>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</si>
  <si>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</si>
  <si>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</si>
  <si>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</si>
  <si>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</si>
  <si>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</si>
  <si>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</si>
  <si>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</si>
  <si>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</si>
  <si>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</si>
  <si>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</si>
  <si>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</si>
  <si>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</si>
  <si>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</si>
  <si>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</si>
  <si>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</si>
  <si>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</si>
  <si>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</si>
  <si>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</si>
  <si>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</si>
  <si>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</si>
  <si>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</si>
  <si>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</si>
  <si>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</si>
  <si>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</si>
  <si>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</si>
  <si>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</si>
  <si>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</si>
  <si>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</si>
  <si>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</si>
  <si>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</si>
  <si>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</si>
  <si>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</si>
  <si>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</si>
  <si>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</si>
  <si>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</si>
  <si>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</si>
  <si>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Campaigns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</si>
  <si>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</si>
  <si>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</si>
  <si>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</si>
  <si>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</si>
  <si>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</si>
  <si>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</si>
  <si>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Failed  Campaigns</t>
  </si>
  <si>
    <t>Mean is more important in this Campaign since average number of participants makes more sense.</t>
  </si>
  <si>
    <t>There is more variability between both its because there are more backers for the successful campaign.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</si>
</sst>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1" fontId="0" fillId="0" borderId="0" xfId="0" applyNumberFormat="1"/>
    <xf numFmtId="0" fontId="4" fillId="0" borderId="0" xfId="0" applyFont="1"/>
    <xf numFmtId="0" fontId="3" fillId="0" borderId="0" xfId="0" applyFont="1"/>
    <xf numFmtId="164" fontId="1" fillId="0" borderId="0" xfId="0" applyNumberFormat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[Kickstarter_analysis.xlsx]Pivot table per Category!PivotTable1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7-4900-A075-3481063FD5DD}"/>
            </c:ext>
          </c:extLst>
        </c:ser>
        <c:ser>
          <c:idx val="1"/>
          <c:order val="1"/>
          <c:tx>
            <c:strRef>
              <c:f>'Pivot table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7-4900-A075-3481063FD5DD}"/>
            </c:ext>
          </c:extLst>
        </c:ser>
        <c:ser>
          <c:idx val="2"/>
          <c:order val="2"/>
          <c:tx>
            <c:strRef>
              <c:f>'Pivot table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7-4900-A075-3481063FD5DD}"/>
            </c:ext>
          </c:extLst>
        </c:ser>
        <c:ser>
          <c:idx val="3"/>
          <c:order val="3"/>
          <c:tx>
            <c:strRef>
              <c:f>'Pivot table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7-4900-A075-3481063FD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4836544"/>
        <c:axId val="914826144"/>
      </c:barChart>
      <c:catAx>
        <c:axId val="91483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826144"/>
        <c:crosses val="autoZero"/>
        <c:auto val="1"/>
        <c:lblAlgn val="ctr"/>
        <c:lblOffset val="100"/>
        <c:noMultiLvlLbl val="0"/>
      </c:catAx>
      <c:valAx>
        <c:axId val="91482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83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[Kickstarter_analysis.xlsx]Pivot table per Sub_Category!PivotTable2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Sub_Category'!$B$4:$B$5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Sub_Category'!$B$6:$B$47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3-4932-8BA2-565DA7F1D111}"/>
            </c:ext>
          </c:extLst>
        </c:ser>
        <c:ser>
          <c:idx val="1"/>
          <c:order val="1"/>
          <c:tx>
            <c:strRef>
              <c:f>'Pivot table per Sub_Category'!$C$4:$C$5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Sub_Category'!$C$6:$C$47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3-4932-8BA2-565DA7F1D111}"/>
            </c:ext>
          </c:extLst>
        </c:ser>
        <c:ser>
          <c:idx val="2"/>
          <c:order val="2"/>
          <c:tx>
            <c:strRef>
              <c:f>'Pivot table per Sub_Category'!$D$4:$D$5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Sub_Category'!$D$6:$D$47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3-4932-8BA2-565DA7F1D111}"/>
            </c:ext>
          </c:extLst>
        </c:ser>
        <c:ser>
          <c:idx val="3"/>
          <c:order val="3"/>
          <c:tx>
            <c:strRef>
              <c:f>'Pivot table per Sub_Category'!$E$4:$E$5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Sub_Category'!$E$6:$E$47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7-4C85-BD37-F97B4F38C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1220320"/>
        <c:axId val="291219904"/>
      </c:barChart>
      <c:catAx>
        <c:axId val="2912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19904"/>
        <c:crosses val="autoZero"/>
        <c:auto val="1"/>
        <c:lblAlgn val="ctr"/>
        <c:lblOffset val="100"/>
        <c:noMultiLvlLbl val="0"/>
      </c:catAx>
      <c:valAx>
        <c:axId val="2912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[Kickstarter_analysis.xlsx]Pivot Table_Date Conversion!PivotTable1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Table_Date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Table_Date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A-4908-A6EF-498C3DB75580}"/>
            </c:ext>
          </c:extLst>
        </c:ser>
        <c:ser>
          <c:idx val="1"/>
          <c:order val="1"/>
          <c:tx>
            <c:strRef>
              <c:f>'Pivot Table_Date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Table_Date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0A-4908-A6EF-498C3DB75580}"/>
            </c:ext>
          </c:extLst>
        </c:ser>
        <c:ser>
          <c:idx val="2"/>
          <c:order val="2"/>
          <c:tx>
            <c:strRef>
              <c:f>'Pivot Table_Date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Table_Date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0A-4908-A6EF-498C3DB75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2763072"/>
        <c:axId val="1882763488"/>
      </c:lineChart>
      <c:catAx>
        <c:axId val="188276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763488"/>
        <c:crosses val="autoZero"/>
        <c:auto val="1"/>
        <c:lblAlgn val="ctr"/>
        <c:lblOffset val="100"/>
        <c:noMultiLvlLbl val="0"/>
      </c:catAx>
      <c:valAx>
        <c:axId val="18827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76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32-4832-8699-96B29EA55B65}"/>
            </c:ext>
          </c:extLst>
        </c:ser>
        <c:ser>
          <c:idx val="5"/>
          <c:order val="5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32-4832-8699-96B29EA55B65}"/>
            </c:ext>
          </c:extLst>
        </c:ser>
        <c:ser>
          <c:idx val="6"/>
          <c:order val="6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32-4832-8699-96B29EA55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3570432"/>
        <c:axId val="16035658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632-4832-8699-96B29EA55B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632-4832-8699-96B29EA55B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632-4832-8699-96B29EA55B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632-4832-8699-96B29EA55B65}"/>
                  </c:ext>
                </c:extLst>
              </c15:ser>
            </c15:filteredLineSeries>
          </c:ext>
        </c:extLst>
      </c:lineChart>
      <c:catAx>
        <c:axId val="160357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565856"/>
        <c:crosses val="autoZero"/>
        <c:auto val="1"/>
        <c:lblAlgn val="ctr"/>
        <c:lblOffset val="100"/>
        <c:noMultiLvlLbl val="0"/>
      </c:catAx>
      <c:valAx>
        <c:axId val="16035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57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253999</xdr:colOff>
      <xdr:row>0</xdr:row>
      <xdr:rowOff>68261</xdr:rowOff>
    </xdr:from>
    <xdr:to>
      <xdr:col>16</xdr:col>
      <xdr:colOff>9524</xdr:colOff>
      <xdr:row>22</xdr:row>
      <xdr:rowOff>171449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BC6FA8-36B8-4DDA-9C77-A8A392F7F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15</xdr:row>
      <xdr:rowOff>96837</xdr:rowOff>
    </xdr:from>
    <xdr:to>
      <xdr:col>15</xdr:col>
      <xdr:colOff>314324</xdr:colOff>
      <xdr:row>46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4431E-CFB5-446E-811C-E868AABB5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44450</xdr:rowOff>
    </xdr:from>
    <xdr:to>
      <xdr:col>13</xdr:col>
      <xdr:colOff>333375</xdr:colOff>
      <xdr:row>18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67C122-A5C4-466A-BFCE-2D4BF0832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11112</xdr:colOff>
      <xdr:row>13</xdr:row>
      <xdr:rowOff>96837</xdr:rowOff>
    </xdr:from>
    <xdr:to>
      <xdr:col>8</xdr:col>
      <xdr:colOff>57150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A22172-A423-45DF-833C-1622BD93A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eswari natchiappan" refreshedDate="44451.927200347222" createdVersion="7" refreshedVersion="7" minRefreshableVersion="3" recordCount="4114" xr:uid="{ADBD8A9D-AFD0-4258-9EF0-904BD63FAC36}">
  <cacheSource type="worksheet">
    <worksheetSource ref="A1:R4115" sheet="Ful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eswari natchiappan" refreshedDate="44452.041334837966" createdVersion="7" refreshedVersion="7" minRefreshableVersion="3" recordCount="4114" xr:uid="{EBE32BBA-11E6-4A98-A85C-2A0A8B2807BE}">
  <cacheSource type="worksheet">
    <worksheetSource ref="A1:T4115" sheet="Full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6220C-0D33-465A-9739-3938693D6A4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16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A70E5-B90F-4707-8F85-9E82CC455E12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98987-4973-4D37-873A-FFBBF6FE82A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78E18-043D-4007-80A4-53520728E88D}">
  <sheetPr codeName="Sheet1"/>
  <dimension ref="A1:F14"/>
  <sheetViews>
    <sheetView workbookViewId="0">
      <selection activeCell="N34" sqref="N34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8364</v>
      </c>
      <c r="B3" s="8" t="s">
        <v>8362</v>
      </c>
    </row>
    <row r="4" spans="1:6" x14ac:dyDescent="0.3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EA85D-2887-4397-AA5D-7ED4E71221EA}">
  <sheetPr codeName="Sheet2"/>
  <dimension ref="A1:F47"/>
  <sheetViews>
    <sheetView topLeftCell="A7" zoomScale="75" zoomScaleNormal="75" workbookViewId="0">
      <selection activeCell="P47" sqref="A7:P47"/>
    </sheetView>
  </sheetViews>
  <sheetFormatPr defaultRowHeight="14.5" x14ac:dyDescent="0.35"/>
  <cols>
    <col min="1" max="1" width="16.63281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8365</v>
      </c>
      <c r="B2" t="s">
        <v>8363</v>
      </c>
    </row>
    <row r="4" spans="1:6" x14ac:dyDescent="0.35">
      <c r="A4" s="8" t="s">
        <v>8366</v>
      </c>
      <c r="B4" s="8" t="s">
        <v>8362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06E1B-5179-418F-A873-8919666B4C78}">
  <sheetPr codeName="Sheet3"/>
  <dimension ref="A1:E18"/>
  <sheetViews>
    <sheetView workbookViewId="0">
      <selection sqref="A1:N19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8" t="s">
        <v>8308</v>
      </c>
      <c r="B1" t="s">
        <v>8363</v>
      </c>
    </row>
    <row r="2" spans="1:5" x14ac:dyDescent="0.35">
      <c r="A2" s="8" t="s">
        <v>8381</v>
      </c>
      <c r="B2" t="s">
        <v>8363</v>
      </c>
    </row>
    <row r="4" spans="1:5" x14ac:dyDescent="0.35">
      <c r="A4" s="8" t="s">
        <v>8364</v>
      </c>
      <c r="B4" s="8" t="s">
        <v>8362</v>
      </c>
    </row>
    <row r="5" spans="1:5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2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2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2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2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2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2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2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2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2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2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2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2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zoomScale="75" zoomScaleNormal="75" workbookViewId="0">
      <selection activeCell="G18" sqref="G1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54296875" style="6" customWidth="1"/>
    <col min="16" max="16" width="16.36328125" style="7" customWidth="1"/>
    <col min="17" max="17" width="13.81640625" customWidth="1"/>
    <col min="18" max="18" width="14.6328125" customWidth="1"/>
    <col min="19" max="19" width="22.1796875" customWidth="1"/>
    <col min="20" max="20" width="28.3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7" t="s">
        <v>8307</v>
      </c>
      <c r="Q1" s="1" t="s">
        <v>8308</v>
      </c>
      <c r="R1" s="1" t="s">
        <v>8309</v>
      </c>
      <c r="S1" s="1" t="s">
        <v>8367</v>
      </c>
      <c r="T1" s="18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E2*100/D2</f>
        <v>136.85882352941175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E3*100/D3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E67*100/D67</f>
        <v>107.52857142857142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1.4285714285714285E-2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E131*100/D131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0.33333333333333331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5.6000000000000001E-2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2.6666666666666665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6.9000000000000006E-2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E195*100/D195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41.857142857142854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1.1160000000000001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26.192499999999999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55.698439999999998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0.33333333333333331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E259*100/D259</f>
        <v>106.7264857142857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177.43366666666665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110.38153846153845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106.68444444444444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118.735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231.64705882352942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E323*100/D323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111.59050000000001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125.33333333333333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E387*100/D387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213.98947368421054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0.43939393939393939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5.6333333333333337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E451*100/D451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6.9230769230769235E-2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4.5985132395404555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3.3076923076923075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0.43333333333333335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0.13750000000000001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E515*100/D515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4.0000000000000002E-4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0.91066666666666662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2.0833333333333332E-2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9.0666666666666673E-2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E579*100/D579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3.3444444444444446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0.97399999999999998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0.64102564102564108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4.0000000000000003E-5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0.17499999999999999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8.9999999999999993E-3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1E-4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E643*100/D643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1460.4849999999999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105.80800000000001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39.426666666666669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0.20499999999999999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3.8206896551724139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15.485964912280702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25.911999999999999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7.4837499999999997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0.87454545454545451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E707*100/D707</f>
        <v>0.97699999999999998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0.40666666666666668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10.214285714285714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105.47157142857142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E771*100/D771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0.85129023676509707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2.6666666666666665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137.11066666666667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100.60706666666667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E835*100/D835</f>
        <v>101.66666666666667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131.01818181818183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1.2857142857142858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24.333333333333332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30.666666666666668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4.166666666666667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E899*100/D899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2.6666666666666665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10.862068965517242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9.6333333333333329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13.326000000000001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1.9066666666666667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1.9416666666666667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E963*100/D963</f>
        <v>42.188421052631575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0.22600000000000001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2.0550000000000002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2.6070000000000002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29.506136117214712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0.46700000000000003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2.3344999999999998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7.7886666666666668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29.602960296029604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0.26737967914438504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2.6666666666666665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118.63775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E1027*100/D1027</f>
        <v>109.92831428571429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1.3333333333333333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6.3092592592592593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8.3333333333333329E-2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E1091*100/D1091</f>
        <v>7.8266666666666671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7.2119999999999997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0.16666666666666666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0.23809523809523808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1.6714285714285715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0.66666666666666663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6.4439140811455848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5.6937499999999996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E1155*100/D1155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0.46666666666666667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5.8333333333333334E-2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5.666666666666667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102.43783333333333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102.45398773006134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145.69999999999999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E1219*100/D1219</f>
        <v>102.6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7.0666666666666664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3.8740000000000001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3.0125000000000002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213.14633333333333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125.41538461538461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106.12433333333334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110.77157238734419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110.91186666666667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E1283*100/D1283</f>
        <v>110.71428571428571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25.976666666666667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11.513999999999999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5.7335000000000003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0.81599999999999995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E1347*100/D1347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167.42857142857142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E1411*100/D1411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0.23333333333333334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0.33333333333333331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108.42485875706215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E1475*100/D1475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8.3333333333333339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124.84324324324324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E1539*100/D1539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117.86666666666666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13.466666666666667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0.33333333333333331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1.4166666666666667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1.3636363636363636E-2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2.3076923076923075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E1603*100/D1603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100.69333333333333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133.33333333333334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132.23333333333332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E1667*100/D1667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101.42212307692307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33.473333333333336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0.21428571428571427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E1731*100/D1731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260.16666666666669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56.514285714285712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6.2566666666666668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25.763636363636362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20.220833333333335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3.5666666666666669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E1795*100/D1795</f>
        <v>1.3333333333333333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1.7457499999999999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13.852941176470589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13.307692307692308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2.0833333333333335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6.5653846153846152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107.36666666666666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E1859*100/D1859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8.0833333333333339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133.33333333333334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E1923*100/D1923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200.51866666666666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698.94799999999998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294.03333333333336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21.146666666666668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E1987*100/D1987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125.1024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484.90974999999997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E2051*100/D2051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105.22387999999999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128.40665999999999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131.20500000000001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107.733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E2115*100/D2115</f>
        <v>104.85714285714286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0.56799999999999995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10.454545454545455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0.16666666666666666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0.20238095238095238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1.7333333333333334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0.112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1.7098591549295774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0.16666666666666666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2.6660714285714286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6.5900366666666663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121.58161111111112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E2179*100/D2179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184.61052631578949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951.03110000000004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382.71818181818179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108.46283333333335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E2243*100/D2243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975.11199999999997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106.22116666666666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121.36666666666666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149.07142857142858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350.16666666666669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100.70033333333333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E2307*100/D2307</f>
        <v>101.22777777777777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106.67449999999999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3.1481481481481484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294.20800000000003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28.571428571428573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E2371*100/D2371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1.8193398957730167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0.68400000000000005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1.2513513513513514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0.43333333333333335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3.0666666666666669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2.8571428571428571E-2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1.4285714285714285E-2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E2435*100/D2435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0.48959999999999998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0.33333333333333331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113.72727272727273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101.00533333333334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E2499*100/D2499</f>
        <v>112.77149999999999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113.01761111111109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111.71428571428571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E2563*100/D2563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0.84285714285714286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0.13850000000000001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0.16666666666666666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0.16666666666666666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3.8833333333333333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1.7333333333333334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0.16666666666666666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12.166666666666666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5.666666666666667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326.09166666666664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1379.420625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E2627*100/D2627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9.9199999999999997E-2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5.0999999999999997E-2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6.415860933964205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17.512820512820515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E2691*100/D2691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5.3846153846153849E-2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246.06080000000003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11.458333333333334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E2755*100/D2755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0.66666666666666663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0.22842639593908629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10.411250000000001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0.33333333333333331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102.64512499999999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E2819*100/D2819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3.5000000000000003E-2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0.25892857142857145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E2883*100/D2883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0.41111111111111109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0.16666666666666666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20.833333333333332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4.2133333333333329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7.8378378378378377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133.33333333333334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20.425000000000001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E2947*100/D2947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4.7999999999999996E-3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2.1920000000000002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1.8666666666666667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E3011*100/D3011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3.0066666666666668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E3075*100/D3075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8.7999999999999995E-2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0.84173998587352461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1.8800000000000001E-2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0.66666666666666663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E3139*100/D3139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335.58333333333331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116.16666666666667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171.73333333333332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114.16238095238096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59.142857142857146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E3203*100/D3203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46.363636363636367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106.29949999999998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E3267*100/D3267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159.42857142857142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E3331*100/D3331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111.71428571428571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116.86666666666666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E3395*100/D3395</f>
        <v>105.8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137.57142857142858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108.13333333333334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108.54949999999998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E3459*100/D3459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142.66666666666666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E3523*100/D3523</f>
        <v>169.42857142857142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E3587*100/D3587</f>
        <v>119.11764705882354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170.66666666666666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130.26666666666668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2.0000000000000001E-4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30.866666666666667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E3651*100/D3651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121.33333333333333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153.73333333333332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E3715*100/D3715</f>
        <v>101.5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338.70588235294116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28.466666666666665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0.66666666666666663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102.65009999999999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E3779*100/D3779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0.66666666666666663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4.0045454545454549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30.333333333333332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E3843*100/D3843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41.489795918367349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2.6666666666666665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4.9640000000000004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13.066666666666666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1.4750000000000001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3.4666666666666668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E3907*100/D3907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8.6666666666666661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0.22500000000000001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0.33333333333333331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3.3666666666666667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24.333333333333332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E3971*100/D3971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0.97142857142857142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1.3333333333333333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1.4285714285714285E-2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8.6666666666666661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0.82857142857142863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16.666666666666668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E4035*100/D4035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1.4814814814814814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0.16666666666666666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1.0000000000000002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0.16666666666666666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0.33333333333333331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2.6666666666666665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E4099*100/D4099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6.9696969696969697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009EC-B83E-4077-85CF-4C4372E5E55B}">
  <sheetPr codeName="Sheet5"/>
  <dimension ref="A1:H13"/>
  <sheetViews>
    <sheetView workbookViewId="0">
      <selection activeCell="K22" sqref="K22:K23"/>
    </sheetView>
  </sheetViews>
  <sheetFormatPr defaultRowHeight="14.5" x14ac:dyDescent="0.35"/>
  <cols>
    <col min="1" max="1" width="30.7265625" customWidth="1"/>
    <col min="2" max="2" width="17.36328125" customWidth="1"/>
    <col min="3" max="3" width="14.81640625" customWidth="1"/>
    <col min="4" max="4" width="16.6328125" customWidth="1"/>
    <col min="5" max="5" width="13.81640625" customWidth="1"/>
    <col min="6" max="6" width="19.81640625" customWidth="1"/>
    <col min="7" max="7" width="16.08984375" customWidth="1"/>
    <col min="8" max="8" width="20.453125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8390</v>
      </c>
      <c r="B2">
        <f>COUNTIFS('Full Table'!$F:$F,"successful",'Full Table'!$D:$D,"&lt;1000")</f>
        <v>322</v>
      </c>
      <c r="C2">
        <f>COUNTIFS('Full Table'!$F:$F,"failed",'Full Table'!$D:$D,"&lt;1000")</f>
        <v>113</v>
      </c>
      <c r="D2">
        <f>COUNTIFS('Full Table'!$F:$F,"canceled",'Full Table'!$D:$D,"&lt;1000")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35">
      <c r="A3" t="s">
        <v>8391</v>
      </c>
      <c r="B3">
        <f>COUNTIFS('Full Table'!$F:$F,"successful",'Full Table'!$D:$D,"&gt;999",'Full Table'!$D:$D,"&lt;5000")</f>
        <v>932</v>
      </c>
      <c r="C3">
        <f>COUNTIFS('Full Table'!$F:$F,"failed",'Full Table'!$D:$D,"&gt;999",'Full Table'!$D:$D,"&lt;5000")</f>
        <v>420</v>
      </c>
      <c r="D3">
        <f>COUNTIFS('Full Table'!$F:$F,"canceled",'Full Table'!$D:$D,"&gt;999",'Full Table'!$D:$D,"&lt;5000")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35">
      <c r="A4" t="s">
        <v>8392</v>
      </c>
      <c r="B4">
        <f>COUNTIFS('Full Table'!$F:$F,"successful",'Full Table'!$D:$D,"&gt;4999",'Full Table'!$D:$D,"&lt;10000")</f>
        <v>381</v>
      </c>
      <c r="C4">
        <f>COUNTIFS('Full Table'!$F:$F,"failed",'Full Table'!$D:$D,"&gt;4999",'Full Table'!$D:$D,"&lt;10000")</f>
        <v>283</v>
      </c>
      <c r="D4">
        <f>COUNTIFS('Full Table'!$F:$F,"canceled",'Full Table'!$D:$D,"&gt;4999",'Full Table'!$D:$D,"&lt;10000")</f>
        <v>52</v>
      </c>
      <c r="E4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35">
      <c r="A5" t="s">
        <v>8393</v>
      </c>
      <c r="B5">
        <f>COUNTIFS('Full Table'!$F:$F,"successful",'Full Table'!D:D,"&gt;9999",'Full Table'!$D:$D,"&lt;15000")</f>
        <v>168</v>
      </c>
      <c r="C5">
        <f>COUNTIFS('Full Table'!$F:$F,"failed",'Full Table'!$D:$D,"&gt;9999",'Full Table'!$D:$D,"&lt;15000")</f>
        <v>144</v>
      </c>
      <c r="D5">
        <f>COUNTIFS('Full Table'!$F:$F,"canceled",'Full Table'!$D:$D,"&gt;9999",'Full Table'!$D:$D,"&lt;15000")</f>
        <v>40</v>
      </c>
      <c r="E5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35">
      <c r="A6" t="s">
        <v>8394</v>
      </c>
      <c r="B6">
        <f>COUNTIFS('Full Table'!$F:$F,"successful",'Full Table'!$D:$D,"&gt;14999",'Full Table'!$D:$D,"&lt;20000")</f>
        <v>94</v>
      </c>
      <c r="C6">
        <f>COUNTIFS('Full Table'!$F:$F,"failed",'Full Table'!$D:$D,"&gt;14999",'Full Table'!$D:$D,"&lt;20000")</f>
        <v>90</v>
      </c>
      <c r="D6">
        <f>COUNTIFS('Full Table'!$F:$F,"canceled",'Full Table'!$D:$D,"&gt;14999",'Full Table'!$D:$D,"&lt;20000")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35">
      <c r="A7" t="s">
        <v>8395</v>
      </c>
      <c r="B7">
        <f>COUNTIFS('Full Table'!$F:$F,"successful",'Full Table'!$D:$D,"&gt;19999",'Full Table'!$D:$D,"&lt;25000")</f>
        <v>62</v>
      </c>
      <c r="C7">
        <f>COUNTIFS('Full Table'!$F:$F,"failed",'Full Table'!$D:$D,"&gt;19999",'Full Table'!$D:$D,"&lt;25000")</f>
        <v>72</v>
      </c>
      <c r="D7">
        <f>COUNTIFS('Full Table'!$F:$F,"canceled",'Full Table'!$D:$D,"&gt;19999",'Full Table'!$D:$D,"&lt;25000")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35">
      <c r="A8" t="s">
        <v>8396</v>
      </c>
      <c r="B8">
        <f>COUNTIFS('Full Table'!$F:$F,"successful",'Full Table'!$D:$D,"&gt;24999",'Full Table'!$D:$D,"&lt;30000")</f>
        <v>55</v>
      </c>
      <c r="C8">
        <f>COUNTIFS('Full Table'!$F:$F,"failed",'Full Table'!$D:$D,"&gt;24999",'Full Table'!$D:$D,"&lt;30000")</f>
        <v>64</v>
      </c>
      <c r="D8">
        <f>COUNTIFS('Full Table'!$F:$F,"canceled",'Full Table'!$D:$D,"&gt;24999",'Full Table'!$D:$D,"&lt;30000")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35">
      <c r="A9" t="s">
        <v>8397</v>
      </c>
      <c r="B9">
        <f>COUNTIFS('Full Table'!$F:$F,"successful",'Full Table'!$D:$D,"&gt;29999",'Full Table'!$D:$D,"&lt;35000")</f>
        <v>32</v>
      </c>
      <c r="C9">
        <f>COUNTIFS('Full Table'!$F:$F,"failed",'Full Table'!$D:$D,"&gt;29999",'Full Table'!$D:$D,"&lt;35000")</f>
        <v>37</v>
      </c>
      <c r="D9">
        <f>COUNTIFS('Full Table'!$F:$F,"canceled",'Full Table'!$D:$D,"&gt;29999",'Full Table'!$D:$D,"&lt;35000")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35">
      <c r="A10" t="s">
        <v>8398</v>
      </c>
      <c r="B10">
        <f>COUNTIFS('Full Table'!$F:$F,"successful",'Full Table'!$D:$D,"&gt;34999",'Full Table'!$D:$D,"&lt;40000")</f>
        <v>26</v>
      </c>
      <c r="C10">
        <f>COUNTIFS('Full Table'!$F:$F,"failed",'Full Table'!$D:$D,"&gt;34999",'Full Table'!$D:$D,"&lt;40000")</f>
        <v>22</v>
      </c>
      <c r="D10">
        <f>COUNTIFS('Full Table'!$F:$F,"canceled",'Full Table'!$D:$D,"&gt;34999",'Full Table'!$D:$D,"&lt;40000")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35">
      <c r="A11" t="s">
        <v>8399</v>
      </c>
      <c r="B11">
        <f>COUNTIFS('Full Table'!$F:$F,"successful",'Full Table'!$D:$D,"&gt;39999",'Full Table'!$D:$D,"&lt;45000")</f>
        <v>21</v>
      </c>
      <c r="C11">
        <f>COUNTIFS('Full Table'!$F:$F,"failed",'Full Table'!$D:$D,"&gt;39999",'Full Table'!$D:$D,"&lt;45000")</f>
        <v>16</v>
      </c>
      <c r="D11">
        <f>COUNTIFS('Full Table'!$F:$F,"canceled",'Full Table'!$D:$D,"&gt;39999",'Full Table'!$D:$D,"&lt;45000")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35">
      <c r="A12" t="s">
        <v>8400</v>
      </c>
      <c r="B12">
        <f>COUNTIFS('Full Table'!$F:$F,"successful",'Full Table'!$D:$D,"&gt;44999",'Full Table'!$D:$D,"&lt;50000")</f>
        <v>6</v>
      </c>
      <c r="C12">
        <f>COUNTIFS('Full Table'!$F:$F,"failed",'Full Table'!$D:$D,"&gt;44999",'Full Table'!$D:$D,"&lt;50000")</f>
        <v>11</v>
      </c>
      <c r="D12">
        <f>COUNTIFS('Full Table'!$F:$F,"canceled",'Full Table'!$D:$D,"&gt;44999",'Full Table'!$D:$D,"&lt;50000")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35">
      <c r="A13" t="s">
        <v>8401</v>
      </c>
      <c r="B13">
        <f>COUNTIFS('Full Table'!$F:$F,"successful",'Full Table'!$D:$D,"&gt;=50000")</f>
        <v>86</v>
      </c>
      <c r="C13">
        <f>COUNTIFS('Full Table'!$F:$F,"failed",'Full Table'!$D:$D,"&gt;=50000")</f>
        <v>258</v>
      </c>
      <c r="D13">
        <f>COUNTIFS('Full Table'!$F:$F,"canceled",'Full Table'!$D:$D,"&gt;=50000")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11D3B-EA05-440F-ACB2-57BBF4C882DD}">
  <sheetPr codeName="Sheet6"/>
  <dimension ref="A1:P2186"/>
  <sheetViews>
    <sheetView topLeftCell="A7" workbookViewId="0">
      <selection activeCell="N21" sqref="N21"/>
    </sheetView>
  </sheetViews>
  <sheetFormatPr defaultRowHeight="14.5" x14ac:dyDescent="0.35"/>
  <cols>
    <col min="2" max="2" width="13.6328125" customWidth="1"/>
    <col min="5" max="5" width="13.08984375" customWidth="1"/>
    <col min="11" max="11" width="42" customWidth="1"/>
    <col min="12" max="12" width="9.81640625" bestFit="1" customWidth="1"/>
    <col min="14" max="14" width="41.90625" customWidth="1"/>
  </cols>
  <sheetData>
    <row r="1" spans="1:16" x14ac:dyDescent="0.35">
      <c r="A1" s="1" t="s">
        <v>8402</v>
      </c>
      <c r="B1" s="1" t="s">
        <v>8262</v>
      </c>
      <c r="D1" s="1" t="s">
        <v>8402</v>
      </c>
      <c r="E1" s="1" t="s">
        <v>8262</v>
      </c>
      <c r="K1" s="15" t="s">
        <v>8403</v>
      </c>
      <c r="N1" s="16" t="s">
        <v>8410</v>
      </c>
    </row>
    <row r="2" spans="1:16" x14ac:dyDescent="0.35">
      <c r="A2" t="s">
        <v>8219</v>
      </c>
      <c r="B2">
        <v>182</v>
      </c>
      <c r="D2" t="s">
        <v>8221</v>
      </c>
      <c r="E2">
        <v>0</v>
      </c>
    </row>
    <row r="3" spans="1:16" x14ac:dyDescent="0.35">
      <c r="A3" t="s">
        <v>8219</v>
      </c>
      <c r="B3">
        <v>79</v>
      </c>
      <c r="D3" t="s">
        <v>8221</v>
      </c>
      <c r="E3">
        <v>1</v>
      </c>
      <c r="K3" t="s">
        <v>8404</v>
      </c>
      <c r="L3" s="14">
        <f>AVERAGE(B:B)</f>
        <v>194.42517162471395</v>
      </c>
      <c r="N3" t="s">
        <v>8404</v>
      </c>
      <c r="P3" s="14">
        <f>AVERAGE(E:E)</f>
        <v>17.709803921568628</v>
      </c>
    </row>
    <row r="4" spans="1:16" x14ac:dyDescent="0.35">
      <c r="A4" t="s">
        <v>8219</v>
      </c>
      <c r="B4">
        <v>35</v>
      </c>
      <c r="D4" t="s">
        <v>8221</v>
      </c>
      <c r="E4">
        <v>10</v>
      </c>
      <c r="L4" s="14"/>
      <c r="P4" s="14"/>
    </row>
    <row r="5" spans="1:16" x14ac:dyDescent="0.35">
      <c r="A5" t="s">
        <v>8219</v>
      </c>
      <c r="B5">
        <v>150</v>
      </c>
      <c r="D5" t="s">
        <v>8221</v>
      </c>
      <c r="E5">
        <v>0</v>
      </c>
      <c r="K5" t="s">
        <v>8405</v>
      </c>
      <c r="L5" s="14">
        <f>MEDIAN(B:B)</f>
        <v>62</v>
      </c>
      <c r="N5" t="s">
        <v>8405</v>
      </c>
      <c r="P5" s="14">
        <f>MEDIAN(E:E)</f>
        <v>4</v>
      </c>
    </row>
    <row r="6" spans="1:16" x14ac:dyDescent="0.35">
      <c r="A6" t="s">
        <v>8219</v>
      </c>
      <c r="B6">
        <v>284</v>
      </c>
      <c r="D6" t="s">
        <v>8221</v>
      </c>
      <c r="E6">
        <v>7</v>
      </c>
      <c r="L6" s="14"/>
      <c r="P6" s="14"/>
    </row>
    <row r="7" spans="1:16" x14ac:dyDescent="0.35">
      <c r="A7" t="s">
        <v>8219</v>
      </c>
      <c r="B7">
        <v>47</v>
      </c>
      <c r="D7" t="s">
        <v>8221</v>
      </c>
      <c r="E7">
        <v>0</v>
      </c>
      <c r="K7" t="s">
        <v>8406</v>
      </c>
      <c r="L7" s="14">
        <f>MIN(B:B)</f>
        <v>1</v>
      </c>
      <c r="N7" t="s">
        <v>8406</v>
      </c>
      <c r="P7" s="14">
        <f>MIN(E:E)</f>
        <v>0</v>
      </c>
    </row>
    <row r="8" spans="1:16" x14ac:dyDescent="0.35">
      <c r="A8" t="s">
        <v>8219</v>
      </c>
      <c r="B8">
        <v>58</v>
      </c>
      <c r="D8" t="s">
        <v>8221</v>
      </c>
      <c r="E8">
        <v>1</v>
      </c>
      <c r="L8" s="14"/>
      <c r="P8" s="14"/>
    </row>
    <row r="9" spans="1:16" x14ac:dyDescent="0.35">
      <c r="A9" t="s">
        <v>8219</v>
      </c>
      <c r="B9">
        <v>57</v>
      </c>
      <c r="D9" t="s">
        <v>8221</v>
      </c>
      <c r="E9">
        <v>2</v>
      </c>
      <c r="K9" t="s">
        <v>8407</v>
      </c>
      <c r="L9" s="14">
        <f>MAX(B:B)</f>
        <v>26457</v>
      </c>
      <c r="N9" t="s">
        <v>8407</v>
      </c>
      <c r="P9" s="14">
        <f>MAX(E:E)</f>
        <v>1293</v>
      </c>
    </row>
    <row r="10" spans="1:16" x14ac:dyDescent="0.35">
      <c r="A10" t="s">
        <v>8219</v>
      </c>
      <c r="B10">
        <v>12</v>
      </c>
      <c r="D10" t="s">
        <v>8221</v>
      </c>
      <c r="E10">
        <v>3</v>
      </c>
      <c r="L10" s="14"/>
      <c r="P10" s="14"/>
    </row>
    <row r="11" spans="1:16" x14ac:dyDescent="0.35">
      <c r="A11" t="s">
        <v>8219</v>
      </c>
      <c r="B11">
        <v>20</v>
      </c>
      <c r="D11" t="s">
        <v>8221</v>
      </c>
      <c r="E11">
        <v>10</v>
      </c>
      <c r="K11" t="s">
        <v>8408</v>
      </c>
      <c r="L11" s="14">
        <f>_xlfn.VAR.P(B:B)</f>
        <v>712840.9867348104</v>
      </c>
      <c r="N11" t="s">
        <v>8408</v>
      </c>
      <c r="P11" s="14">
        <f>_xlfn.VAR.P(E:E)</f>
        <v>3773.2216685890044</v>
      </c>
    </row>
    <row r="12" spans="1:16" x14ac:dyDescent="0.35">
      <c r="A12" t="s">
        <v>8219</v>
      </c>
      <c r="B12">
        <v>19</v>
      </c>
      <c r="D12" t="s">
        <v>8221</v>
      </c>
      <c r="E12">
        <v>10</v>
      </c>
      <c r="L12" s="14"/>
      <c r="P12" s="14"/>
    </row>
    <row r="13" spans="1:16" x14ac:dyDescent="0.35">
      <c r="A13" t="s">
        <v>8219</v>
      </c>
      <c r="B13">
        <v>75</v>
      </c>
      <c r="D13" t="s">
        <v>8221</v>
      </c>
      <c r="E13">
        <v>1</v>
      </c>
      <c r="K13" t="s">
        <v>8409</v>
      </c>
      <c r="L13" s="14">
        <f>_xlfn.STDEV.P(B:B)</f>
        <v>844.29910975602149</v>
      </c>
      <c r="N13" t="s">
        <v>8409</v>
      </c>
      <c r="P13" s="14">
        <f>_xlfn.STDEV.P(E:E)</f>
        <v>61.426555076684906</v>
      </c>
    </row>
    <row r="14" spans="1:16" x14ac:dyDescent="0.35">
      <c r="A14" t="s">
        <v>8219</v>
      </c>
      <c r="B14">
        <v>827</v>
      </c>
      <c r="D14" t="s">
        <v>8221</v>
      </c>
      <c r="E14">
        <v>0</v>
      </c>
    </row>
    <row r="15" spans="1:16" x14ac:dyDescent="0.35">
      <c r="A15" t="s">
        <v>8219</v>
      </c>
      <c r="B15">
        <v>51</v>
      </c>
      <c r="D15" t="s">
        <v>8221</v>
      </c>
      <c r="E15">
        <v>0</v>
      </c>
    </row>
    <row r="16" spans="1:16" x14ac:dyDescent="0.35">
      <c r="A16" t="s">
        <v>8219</v>
      </c>
      <c r="B16">
        <v>41</v>
      </c>
      <c r="D16" t="s">
        <v>8221</v>
      </c>
      <c r="E16">
        <v>0</v>
      </c>
    </row>
    <row r="17" spans="1:11" x14ac:dyDescent="0.35">
      <c r="A17" t="s">
        <v>8219</v>
      </c>
      <c r="B17">
        <v>98</v>
      </c>
      <c r="D17" t="s">
        <v>8221</v>
      </c>
      <c r="E17">
        <v>26</v>
      </c>
      <c r="K17" t="s">
        <v>8411</v>
      </c>
    </row>
    <row r="18" spans="1:11" x14ac:dyDescent="0.35">
      <c r="A18" t="s">
        <v>8219</v>
      </c>
      <c r="B18">
        <v>70</v>
      </c>
      <c r="D18" t="s">
        <v>8221</v>
      </c>
      <c r="E18">
        <v>0</v>
      </c>
    </row>
    <row r="19" spans="1:11" x14ac:dyDescent="0.35">
      <c r="A19" t="s">
        <v>8219</v>
      </c>
      <c r="B19">
        <v>36</v>
      </c>
      <c r="D19" t="s">
        <v>8221</v>
      </c>
      <c r="E19">
        <v>7</v>
      </c>
      <c r="K19" t="s">
        <v>8412</v>
      </c>
    </row>
    <row r="20" spans="1:11" x14ac:dyDescent="0.35">
      <c r="A20" t="s">
        <v>8219</v>
      </c>
      <c r="B20">
        <v>342</v>
      </c>
      <c r="D20" t="s">
        <v>8221</v>
      </c>
      <c r="E20">
        <v>0</v>
      </c>
    </row>
    <row r="21" spans="1:11" x14ac:dyDescent="0.35">
      <c r="A21" t="s">
        <v>8219</v>
      </c>
      <c r="B21">
        <v>22</v>
      </c>
      <c r="D21" t="s">
        <v>8221</v>
      </c>
      <c r="E21">
        <v>2</v>
      </c>
    </row>
    <row r="22" spans="1:11" x14ac:dyDescent="0.35">
      <c r="A22" t="s">
        <v>8219</v>
      </c>
      <c r="B22">
        <v>25</v>
      </c>
      <c r="D22" t="s">
        <v>8221</v>
      </c>
      <c r="E22">
        <v>13</v>
      </c>
    </row>
    <row r="23" spans="1:11" x14ac:dyDescent="0.35">
      <c r="A23" t="s">
        <v>8219</v>
      </c>
      <c r="B23">
        <v>101</v>
      </c>
      <c r="D23" t="s">
        <v>8221</v>
      </c>
      <c r="E23">
        <v>4</v>
      </c>
    </row>
    <row r="24" spans="1:11" x14ac:dyDescent="0.35">
      <c r="A24" t="s">
        <v>8219</v>
      </c>
      <c r="B24">
        <v>8</v>
      </c>
      <c r="D24" t="s">
        <v>8221</v>
      </c>
      <c r="E24">
        <v>0</v>
      </c>
    </row>
    <row r="25" spans="1:11" x14ac:dyDescent="0.35">
      <c r="A25" t="s">
        <v>8219</v>
      </c>
      <c r="B25">
        <v>23</v>
      </c>
      <c r="D25" t="s">
        <v>8221</v>
      </c>
      <c r="E25">
        <v>12</v>
      </c>
    </row>
    <row r="26" spans="1:11" x14ac:dyDescent="0.35">
      <c r="A26" t="s">
        <v>8219</v>
      </c>
      <c r="B26">
        <v>574</v>
      </c>
      <c r="D26" t="s">
        <v>8221</v>
      </c>
      <c r="E26">
        <v>2</v>
      </c>
    </row>
    <row r="27" spans="1:11" x14ac:dyDescent="0.35">
      <c r="A27" t="s">
        <v>8219</v>
      </c>
      <c r="B27">
        <v>14</v>
      </c>
      <c r="D27" t="s">
        <v>8221</v>
      </c>
      <c r="E27">
        <v>10</v>
      </c>
    </row>
    <row r="28" spans="1:11" x14ac:dyDescent="0.35">
      <c r="A28" t="s">
        <v>8219</v>
      </c>
      <c r="B28">
        <v>19</v>
      </c>
      <c r="D28" t="s">
        <v>8221</v>
      </c>
      <c r="E28">
        <v>0</v>
      </c>
    </row>
    <row r="29" spans="1:11" x14ac:dyDescent="0.35">
      <c r="A29" t="s">
        <v>8219</v>
      </c>
      <c r="B29">
        <v>150</v>
      </c>
      <c r="D29" t="s">
        <v>8221</v>
      </c>
      <c r="E29">
        <v>5</v>
      </c>
    </row>
    <row r="30" spans="1:11" x14ac:dyDescent="0.35">
      <c r="A30" t="s">
        <v>8219</v>
      </c>
      <c r="B30">
        <v>71</v>
      </c>
      <c r="D30" t="s">
        <v>8221</v>
      </c>
      <c r="E30">
        <v>0</v>
      </c>
    </row>
    <row r="31" spans="1:11" x14ac:dyDescent="0.35">
      <c r="A31" t="s">
        <v>8219</v>
      </c>
      <c r="B31">
        <v>117</v>
      </c>
      <c r="D31" t="s">
        <v>8221</v>
      </c>
      <c r="E31">
        <v>5</v>
      </c>
    </row>
    <row r="32" spans="1:11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1046647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per Category</vt:lpstr>
      <vt:lpstr>Pivot table per Sub_Category</vt:lpstr>
      <vt:lpstr>Pivot Table_Date Conversion</vt:lpstr>
      <vt:lpstr>Full Table</vt:lpstr>
      <vt:lpstr>Goal Outcomes</vt:lpstr>
      <vt:lpstr>bonus analysis on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rajeswari natchiappan</cp:lastModifiedBy>
  <dcterms:created xsi:type="dcterms:W3CDTF">2017-04-20T15:17:24Z</dcterms:created>
  <dcterms:modified xsi:type="dcterms:W3CDTF">2021-09-18T17:37:57Z</dcterms:modified>
</cp:coreProperties>
</file>