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Jake Stack\Documents\"/>
    </mc:Choice>
  </mc:AlternateContent>
  <xr:revisionPtr revIDLastSave="0" documentId="13_ncr:1_{A6F72A4A-8415-45C7-951F-91076977808E}" xr6:coauthVersionLast="47" xr6:coauthVersionMax="47" xr10:uidLastSave="{00000000-0000-0000-0000-000000000000}"/>
  <bookViews>
    <workbookView xWindow="-120" yWindow="-120" windowWidth="29040" windowHeight="15840" xr2:uid="{0FE47FFE-7088-4762-88E5-D208BA243571}"/>
  </bookViews>
  <sheets>
    <sheet name="Larry Fredendall's Sinking Fund" sheetId="1" r:id="rId1"/>
  </sheets>
  <definedNames>
    <definedName name="solver_adj" localSheetId="0" hidden="1">'Larry Fredendall''s Sinking Fund'!$I$5:$V$5</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'Larry Fredendall''s Sinking Fund'!$W$13:$W$17</definedName>
    <definedName name="solver_lhs2" localSheetId="0" hidden="1">'Larry Fredendall''s Sinking Fund'!$W$8:$W$12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'Larry Fredendall''s Sinking Fund'!$W$6</definedName>
    <definedName name="solver_pre" localSheetId="0" hidden="1">0.000001</definedName>
    <definedName name="solver_rbv" localSheetId="0" hidden="1">1</definedName>
    <definedName name="solver_rel1" localSheetId="0" hidden="1">1</definedName>
    <definedName name="solver_rel2" localSheetId="0" hidden="1">2</definedName>
    <definedName name="solver_rhs1" localSheetId="0" hidden="1">'Larry Fredendall''s Sinking Fund'!$Y$13:$Y$17</definedName>
    <definedName name="solver_rhs2" localSheetId="0" hidden="1">'Larry Fredendall''s Sinking Fund'!$Y$8:$Y$12</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7" i="1" l="1"/>
  <c r="Y17" i="1"/>
  <c r="Y16" i="1"/>
  <c r="Y15" i="1"/>
  <c r="Y14" i="1"/>
  <c r="Y13" i="1"/>
  <c r="W16" i="1"/>
  <c r="W15" i="1"/>
  <c r="W14" i="1"/>
  <c r="W13" i="1"/>
  <c r="W9" i="1"/>
  <c r="W10" i="1"/>
  <c r="W11" i="1"/>
  <c r="W12" i="1"/>
  <c r="W8" i="1"/>
  <c r="W6" i="1"/>
</calcChain>
</file>

<file path=xl/sharedStrings.xml><?xml version="1.0" encoding="utf-8"?>
<sst xmlns="http://schemas.openxmlformats.org/spreadsheetml/2006/main" count="55" uniqueCount="47">
  <si>
    <t>Larry Fredendall's Sinking Fund</t>
  </si>
  <si>
    <r>
      <t>A</t>
    </r>
    <r>
      <rPr>
        <vertAlign val="subscript"/>
        <sz val="11"/>
        <color theme="1"/>
        <rFont val="Aptos Narrow"/>
        <family val="2"/>
        <scheme val="minor"/>
      </rPr>
      <t>1</t>
    </r>
  </si>
  <si>
    <r>
      <t>B</t>
    </r>
    <r>
      <rPr>
        <vertAlign val="subscript"/>
        <sz val="11"/>
        <color theme="1"/>
        <rFont val="Aptos Narrow"/>
        <family val="2"/>
        <scheme val="minor"/>
      </rPr>
      <t>1</t>
    </r>
  </si>
  <si>
    <r>
      <t>C</t>
    </r>
    <r>
      <rPr>
        <vertAlign val="subscript"/>
        <sz val="11"/>
        <color theme="1"/>
        <rFont val="Aptos Narrow"/>
        <family val="2"/>
        <scheme val="minor"/>
      </rPr>
      <t>1</t>
    </r>
  </si>
  <si>
    <r>
      <t>D</t>
    </r>
    <r>
      <rPr>
        <vertAlign val="subscript"/>
        <sz val="11"/>
        <color theme="1"/>
        <rFont val="Aptos Narrow"/>
        <family val="2"/>
        <scheme val="minor"/>
      </rPr>
      <t>1</t>
    </r>
  </si>
  <si>
    <r>
      <t>A</t>
    </r>
    <r>
      <rPr>
        <vertAlign val="subscript"/>
        <sz val="11"/>
        <color theme="1"/>
        <rFont val="Aptos Narrow"/>
        <family val="2"/>
        <scheme val="minor"/>
      </rPr>
      <t>2</t>
    </r>
  </si>
  <si>
    <r>
      <t>B</t>
    </r>
    <r>
      <rPr>
        <vertAlign val="subscript"/>
        <sz val="11"/>
        <color theme="1"/>
        <rFont val="Aptos Narrow"/>
        <family val="2"/>
        <scheme val="minor"/>
      </rPr>
      <t>2</t>
    </r>
  </si>
  <si>
    <r>
      <t>C</t>
    </r>
    <r>
      <rPr>
        <vertAlign val="subscript"/>
        <sz val="11"/>
        <color theme="1"/>
        <rFont val="Aptos Narrow"/>
        <family val="2"/>
        <scheme val="minor"/>
      </rPr>
      <t>2</t>
    </r>
  </si>
  <si>
    <r>
      <t>D</t>
    </r>
    <r>
      <rPr>
        <vertAlign val="subscript"/>
        <sz val="11"/>
        <color theme="1"/>
        <rFont val="Aptos Narrow"/>
        <family val="2"/>
        <scheme val="minor"/>
      </rPr>
      <t>2</t>
    </r>
  </si>
  <si>
    <r>
      <t>A</t>
    </r>
    <r>
      <rPr>
        <vertAlign val="subscript"/>
        <sz val="11"/>
        <color theme="1"/>
        <rFont val="Aptos Narrow"/>
        <family val="2"/>
        <scheme val="minor"/>
      </rPr>
      <t>3</t>
    </r>
  </si>
  <si>
    <r>
      <t>B</t>
    </r>
    <r>
      <rPr>
        <vertAlign val="subscript"/>
        <sz val="11"/>
        <color theme="1"/>
        <rFont val="Aptos Narrow"/>
        <family val="2"/>
        <scheme val="minor"/>
      </rPr>
      <t>3</t>
    </r>
  </si>
  <si>
    <r>
      <t>C</t>
    </r>
    <r>
      <rPr>
        <vertAlign val="subscript"/>
        <sz val="11"/>
        <color theme="1"/>
        <rFont val="Aptos Narrow"/>
        <family val="2"/>
        <scheme val="minor"/>
      </rPr>
      <t>3</t>
    </r>
  </si>
  <si>
    <r>
      <t>B</t>
    </r>
    <r>
      <rPr>
        <vertAlign val="subscript"/>
        <sz val="11"/>
        <color theme="1"/>
        <rFont val="Aptos Narrow"/>
        <family val="2"/>
        <scheme val="minor"/>
      </rPr>
      <t>4</t>
    </r>
  </si>
  <si>
    <r>
      <t>A</t>
    </r>
    <r>
      <rPr>
        <vertAlign val="subscript"/>
        <sz val="11"/>
        <color theme="1"/>
        <rFont val="Aptos Narrow"/>
        <family val="2"/>
        <scheme val="minor"/>
      </rPr>
      <t>5</t>
    </r>
  </si>
  <si>
    <t>Inv A Year 1</t>
  </si>
  <si>
    <t>Inv B Year 1</t>
  </si>
  <si>
    <t>Inv C Year 1</t>
  </si>
  <si>
    <t>Inv D Year 1</t>
  </si>
  <si>
    <t>Inv A Year 2</t>
  </si>
  <si>
    <t>Inv B Year 2</t>
  </si>
  <si>
    <t>Inv C Year 2</t>
  </si>
  <si>
    <t>Inv A Year 3</t>
  </si>
  <si>
    <t>Inv D Year 2</t>
  </si>
  <si>
    <t>Inv B Year3</t>
  </si>
  <si>
    <t>Inv C Year 3</t>
  </si>
  <si>
    <t>Inv A Year 5</t>
  </si>
  <si>
    <t>Inv B Year 4</t>
  </si>
  <si>
    <t>Inv A Year 4</t>
  </si>
  <si>
    <t>$ Invested</t>
  </si>
  <si>
    <t>Objective Coeff</t>
  </si>
  <si>
    <t>Constraints</t>
  </si>
  <si>
    <t>Y2 Cash Flow</t>
  </si>
  <si>
    <t>Y3 Cash Flow</t>
  </si>
  <si>
    <t>Y4 Cash Flow</t>
  </si>
  <si>
    <t>Y5 Cash Flow</t>
  </si>
  <si>
    <t>Y6 Cash Flow</t>
  </si>
  <si>
    <t>Y1 Risk</t>
  </si>
  <si>
    <t>Y2 Risk</t>
  </si>
  <si>
    <t>Y3 Risk</t>
  </si>
  <si>
    <t>Y4 Risk</t>
  </si>
  <si>
    <t>Y5 Risk</t>
  </si>
  <si>
    <t>=</t>
  </si>
  <si>
    <t>&lt;=</t>
  </si>
  <si>
    <t>LHS</t>
  </si>
  <si>
    <t>Sign</t>
  </si>
  <si>
    <t>RHS</t>
  </si>
  <si>
    <r>
      <t>A</t>
    </r>
    <r>
      <rPr>
        <vertAlign val="subscript"/>
        <sz val="11"/>
        <color theme="1"/>
        <rFont val="Aptos Narrow"/>
        <family val="2"/>
        <scheme val="minor"/>
      </rPr>
      <t>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</si>
</sst>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b/>
      <sz val="18"/>
      <color theme="1"/>
      <name val="Aptos Narrow"/>
      <family val="2"/>
      <scheme val="minor"/>
    </font>
    <font>
      <vertAlign val="subscript"/>
      <sz val="11"/>
      <color theme="1"/>
      <name val="Aptos Narrow"/>
      <family val="2"/>
      <scheme val="minor"/>
    </font>
  </fonts>
  <fills count="5">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00B0F0"/>
        <bgColor indexed="64"/>
      </patternFill>
    </fill>
  </fills>
  <borders count="16">
    <border>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2">
    <xf numFmtId="0" fontId="0" fillId="0" borderId="0"/>
    <xf numFmtId="44" fontId="1" fillId="0" borderId="0" applyFont="0" applyFill="0" applyBorder="0" applyAlignment="0" applyProtection="0"/>
  </cellStyleXfs>
  <cellXfs count="37">
    <xf numFmtId="0" fontId="0" fillId="0" borderId="0" xfId="0"/>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2" fontId="0" fillId="0" borderId="12" xfId="0" applyNumberFormat="1" applyBorder="1" applyAlignment="1">
      <alignment horizontal="center"/>
    </xf>
    <xf numFmtId="2" fontId="0" fillId="4" borderId="11" xfId="0" applyNumberFormat="1" applyFill="1" applyBorder="1" applyAlignment="1">
      <alignment horizontal="center"/>
    </xf>
    <xf numFmtId="2" fontId="0" fillId="0" borderId="0" xfId="0" applyNumberFormat="1" applyAlignment="1">
      <alignment horizontal="center"/>
    </xf>
    <xf numFmtId="2" fontId="0" fillId="0" borderId="14" xfId="0" applyNumberFormat="1" applyBorder="1" applyAlignment="1">
      <alignment horizontal="center"/>
    </xf>
    <xf numFmtId="2" fontId="0" fillId="0" borderId="15" xfId="0" applyNumberFormat="1" applyBorder="1" applyAlignment="1">
      <alignment horizontal="center"/>
    </xf>
    <xf numFmtId="2" fontId="0" fillId="4" borderId="12" xfId="0" applyNumberFormat="1" applyFill="1" applyBorder="1" applyAlignment="1">
      <alignment horizontal="center"/>
    </xf>
    <xf numFmtId="2" fontId="0" fillId="4" borderId="8" xfId="0" applyNumberFormat="1" applyFill="1" applyBorder="1" applyAlignment="1">
      <alignment horizontal="center"/>
    </xf>
    <xf numFmtId="0" fontId="0" fillId="0" borderId="11" xfId="0" applyBorder="1" applyAlignment="1">
      <alignment horizontal="center"/>
    </xf>
    <xf numFmtId="0" fontId="0" fillId="0" borderId="0" xfId="0"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 xfId="0" applyBorder="1" applyAlignment="1">
      <alignment horizontal="center" vertical="center" wrapText="1"/>
    </xf>
    <xf numFmtId="44" fontId="0" fillId="2" borderId="2" xfId="1" applyFont="1" applyFill="1" applyBorder="1" applyAlignment="1">
      <alignment horizontal="center"/>
    </xf>
    <xf numFmtId="44" fontId="0" fillId="2" borderId="3" xfId="1" applyFont="1" applyFill="1" applyBorder="1" applyAlignment="1">
      <alignment horizontal="center"/>
    </xf>
    <xf numFmtId="44" fontId="0" fillId="2" borderId="4" xfId="1" applyFont="1" applyFill="1" applyBorder="1" applyAlignment="1">
      <alignment horizontal="center"/>
    </xf>
    <xf numFmtId="0" fontId="3" fillId="0" borderId="0" xfId="0" applyFont="1" applyAlignment="1">
      <alignment horizontal="center"/>
    </xf>
    <xf numFmtId="44" fontId="0" fillId="3" borderId="5" xfId="1" applyFont="1" applyFill="1" applyBorder="1" applyAlignment="1">
      <alignment horizontal="center"/>
    </xf>
    <xf numFmtId="0" fontId="2" fillId="0" borderId="5"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5" xfId="0"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200024</xdr:rowOff>
    </xdr:from>
    <xdr:to>
      <xdr:col>6</xdr:col>
      <xdr:colOff>0</xdr:colOff>
      <xdr:row>43</xdr:row>
      <xdr:rowOff>19050</xdr:rowOff>
    </xdr:to>
    <xdr:sp macro="" textlink="">
      <xdr:nvSpPr>
        <xdr:cNvPr id="3" name="Sinking Fund">
          <a:extLst>
            <a:ext uri="{FF2B5EF4-FFF2-40B4-BE49-F238E27FC236}">
              <a16:creationId xmlns:a16="http://schemas.microsoft.com/office/drawing/2014/main" id="{0816FEB4-7F5E-4E17-A5C1-4D2C671F6C23}"/>
            </a:ext>
          </a:extLst>
        </xdr:cNvPr>
        <xdr:cNvSpPr txBox="1"/>
      </xdr:nvSpPr>
      <xdr:spPr>
        <a:xfrm>
          <a:off x="0" y="504824"/>
          <a:ext cx="5838825" cy="8267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An investor or a firm seeks to establish an investment portfolio,</a:t>
          </a:r>
          <a:r>
            <a:rPr lang="en-US" sz="1200" baseline="0"/>
            <a:t> using the least possible initial investment, that will generate specific amounts of capital at specific time periods in the future. Larry Fredendall, who is trying to plan for his daughter Susan's college expenses. Larry has several investment choices to choose from at the present time. Each choice is fixed known return on investment and a specified maturity date. Assume that each choice is available for investment at the start of every year and also assume that returns are tax free if used for education. Because choices C and D are relatively risky choices, Larry wants no more than 20% of his total investment in those two choices at any point in time. Larry wants to establish a sinking fund to meet his requirements. At the start of year 1, the entire intial investment is available for investing in teh choices. However, in subsequent years, only the amount maturing from ap prior investment is availabl for investment. Given the available information, we are provided the following...</a:t>
          </a:r>
        </a:p>
        <a:p>
          <a:endParaRPr lang="en-US" sz="1200" baseline="0"/>
        </a:p>
        <a:p>
          <a:r>
            <a:rPr lang="en-US" sz="1200" b="0" baseline="0"/>
            <a:t>Objective Function: </a:t>
          </a:r>
        </a:p>
        <a:p>
          <a:endParaRPr lang="en-US" sz="1200" b="1" baseline="0"/>
        </a:p>
        <a:p>
          <a:r>
            <a:rPr lang="en-US" sz="1200" b="1" baseline="0"/>
            <a:t>Minimize = A</a:t>
          </a:r>
          <a:r>
            <a:rPr lang="en-US" sz="1200" b="1" baseline="-25000"/>
            <a:t>1</a:t>
          </a:r>
          <a:r>
            <a:rPr lang="en-US" sz="1200" b="1" baseline="0"/>
            <a:t> + B</a:t>
          </a:r>
          <a:r>
            <a:rPr lang="en-US" sz="1200" b="1" baseline="-25000"/>
            <a:t>1</a:t>
          </a:r>
          <a:r>
            <a:rPr lang="en-US" sz="1200" b="1" baseline="0"/>
            <a:t> + C</a:t>
          </a:r>
          <a:r>
            <a:rPr lang="en-US" sz="1200" b="1" baseline="-25000"/>
            <a:t>1</a:t>
          </a:r>
          <a:r>
            <a:rPr lang="en-US" sz="1200" b="1" baseline="0"/>
            <a:t> + D</a:t>
          </a:r>
          <a:r>
            <a:rPr lang="en-US" sz="1200" b="1" baseline="-25000"/>
            <a:t>1</a:t>
          </a:r>
          <a:endParaRPr lang="en-US" sz="1200" b="1" baseline="0"/>
        </a:p>
        <a:p>
          <a:endParaRPr lang="en-US" sz="1200" b="1" baseline="0"/>
        </a:p>
        <a:p>
          <a:r>
            <a:rPr lang="en-US" sz="1200" b="0" baseline="0"/>
            <a:t>Constraints:</a:t>
          </a:r>
        </a:p>
        <a:p>
          <a:endParaRPr lang="en-US" sz="1200" b="0" baseline="0"/>
        </a:p>
        <a:p>
          <a:r>
            <a:rPr lang="en-US" sz="1200" b="1" baseline="0"/>
            <a:t>1.05A</a:t>
          </a:r>
          <a:r>
            <a:rPr lang="en-US" sz="1200" b="1" baseline="-25000"/>
            <a:t>1</a:t>
          </a:r>
          <a:r>
            <a:rPr lang="en-US" sz="1200" b="1" baseline="0"/>
            <a:t> - A</a:t>
          </a:r>
          <a:r>
            <a:rPr lang="en-US" sz="1200" b="1" baseline="-25000"/>
            <a:t>2</a:t>
          </a:r>
          <a:r>
            <a:rPr lang="en-US" sz="1200" b="1" baseline="0"/>
            <a:t> - B</a:t>
          </a:r>
          <a:r>
            <a:rPr lang="en-US" sz="1200" b="1" baseline="-25000"/>
            <a:t>2</a:t>
          </a:r>
          <a:r>
            <a:rPr lang="en-US" sz="1200" b="1" baseline="0"/>
            <a:t> - C</a:t>
          </a:r>
          <a:r>
            <a:rPr lang="en-US" sz="1200" b="1" baseline="-25000"/>
            <a:t>2</a:t>
          </a:r>
          <a:r>
            <a:rPr lang="en-US" sz="1200" b="1" baseline="0"/>
            <a:t>  -D</a:t>
          </a:r>
          <a:r>
            <a:rPr lang="en-US" sz="1200" b="1" baseline="-25000"/>
            <a:t>2</a:t>
          </a:r>
          <a:r>
            <a:rPr lang="en-US" sz="1200" b="1" baseline="0"/>
            <a:t> = 0 </a:t>
          </a:r>
          <a:r>
            <a:rPr lang="en-US" sz="1200" b="0" baseline="0"/>
            <a:t>(year 2 cash flow)</a:t>
          </a:r>
        </a:p>
        <a:p>
          <a:r>
            <a:rPr lang="en-US" sz="1200" b="1"/>
            <a:t>1.13B</a:t>
          </a:r>
          <a:r>
            <a:rPr lang="en-US" sz="1200" b="1" baseline="-25000"/>
            <a:t>1</a:t>
          </a:r>
          <a:r>
            <a:rPr lang="en-US" sz="1200" b="1" baseline="0"/>
            <a:t> + 1.05A</a:t>
          </a:r>
          <a:r>
            <a:rPr lang="en-US" sz="1200" b="1" baseline="-25000"/>
            <a:t>2</a:t>
          </a:r>
          <a:r>
            <a:rPr lang="en-US" sz="1200" b="1" baseline="0"/>
            <a:t> - A</a:t>
          </a:r>
          <a:r>
            <a:rPr lang="en-US" sz="1200" b="1" baseline="-25000"/>
            <a:t>3</a:t>
          </a:r>
          <a:r>
            <a:rPr lang="en-US" sz="1200" b="1" baseline="0"/>
            <a:t> - B</a:t>
          </a:r>
          <a:r>
            <a:rPr lang="en-US" sz="1200" b="1" baseline="-25000"/>
            <a:t>3</a:t>
          </a:r>
          <a:r>
            <a:rPr lang="en-US" sz="1200" b="1" baseline="0"/>
            <a:t> - C</a:t>
          </a:r>
          <a:r>
            <a:rPr lang="en-US" sz="1200" b="1" baseline="-25000"/>
            <a:t>3</a:t>
          </a:r>
          <a:r>
            <a:rPr lang="en-US" sz="1200" b="1" baseline="0"/>
            <a:t> = 20,000</a:t>
          </a:r>
          <a:r>
            <a:rPr lang="en-US" sz="1200" b="0" baseline="0"/>
            <a:t>(year 3 cash flow)</a:t>
          </a:r>
        </a:p>
        <a:p>
          <a:r>
            <a:rPr lang="en-US" sz="1200" b="1"/>
            <a:t>1.28C</a:t>
          </a:r>
          <a:r>
            <a:rPr lang="en-US" sz="1200" b="1" baseline="-25000"/>
            <a:t>1</a:t>
          </a:r>
          <a:r>
            <a:rPr lang="en-US" sz="1200" b="1" baseline="0"/>
            <a:t> + 1.13B</a:t>
          </a:r>
          <a:r>
            <a:rPr lang="en-US" sz="1200" b="1" baseline="-25000"/>
            <a:t>2</a:t>
          </a:r>
          <a:r>
            <a:rPr lang="en-US" sz="1200" b="1" baseline="0"/>
            <a:t> + 1.05A</a:t>
          </a:r>
          <a:r>
            <a:rPr lang="en-US" sz="1200" b="1" baseline="-25000"/>
            <a:t>3</a:t>
          </a:r>
          <a:r>
            <a:rPr lang="en-US" sz="1200" b="1" baseline="0"/>
            <a:t> - A</a:t>
          </a:r>
          <a:r>
            <a:rPr lang="en-US" sz="1200" b="1" baseline="-25000"/>
            <a:t>4</a:t>
          </a:r>
          <a:r>
            <a:rPr lang="en-US" sz="1200" b="1" baseline="0"/>
            <a:t> - B</a:t>
          </a:r>
          <a:r>
            <a:rPr lang="en-US" sz="1200" b="1" baseline="-25000"/>
            <a:t>4</a:t>
          </a:r>
          <a:r>
            <a:rPr lang="en-US" sz="1200" b="1" baseline="0"/>
            <a:t> = </a:t>
          </a:r>
          <a:r>
            <a:rPr lang="en-US" sz="1200" b="0" baseline="0"/>
            <a:t>22,000 (year 4 cash flow)</a:t>
          </a:r>
        </a:p>
        <a:p>
          <a:r>
            <a:rPr lang="en-US" sz="1200" b="1" baseline="0"/>
            <a:t>1.4D</a:t>
          </a:r>
          <a:r>
            <a:rPr lang="en-US" sz="1200" b="1" baseline="-25000"/>
            <a:t>1</a:t>
          </a:r>
          <a:r>
            <a:rPr lang="en-US" sz="1200" b="1" baseline="0"/>
            <a:t> + 1.28C</a:t>
          </a:r>
          <a:r>
            <a:rPr lang="en-US" sz="1200" b="1" baseline="-25000"/>
            <a:t>2</a:t>
          </a:r>
          <a:r>
            <a:rPr lang="en-US" sz="1200" b="1" baseline="0"/>
            <a:t> + 1.13B</a:t>
          </a:r>
          <a:r>
            <a:rPr lang="en-US" sz="1200" b="1" baseline="-25000"/>
            <a:t>3</a:t>
          </a:r>
          <a:r>
            <a:rPr lang="en-US" sz="1200" b="1" baseline="0"/>
            <a:t> + 1.05A</a:t>
          </a:r>
          <a:r>
            <a:rPr lang="en-US" sz="1200" b="1" baseline="-25000"/>
            <a:t>4</a:t>
          </a:r>
          <a:r>
            <a:rPr lang="en-US" sz="1200" b="1" baseline="0"/>
            <a:t> - A</a:t>
          </a:r>
          <a:r>
            <a:rPr lang="en-US" sz="1200" b="1" baseline="-25000"/>
            <a:t>5</a:t>
          </a:r>
          <a:r>
            <a:rPr lang="en-US" sz="1200" b="1" baseline="0"/>
            <a:t> = 24,000 </a:t>
          </a:r>
          <a:r>
            <a:rPr lang="en-US" sz="1200" b="0" baseline="0"/>
            <a:t>(year 5 cash flow)</a:t>
          </a:r>
        </a:p>
        <a:p>
          <a:r>
            <a:rPr lang="en-US" sz="1200" b="1" baseline="0"/>
            <a:t>1.4D</a:t>
          </a:r>
          <a:r>
            <a:rPr lang="en-US" sz="1200" b="1" baseline="-25000"/>
            <a:t>2</a:t>
          </a:r>
          <a:r>
            <a:rPr lang="en-US" sz="1200" b="1" baseline="0"/>
            <a:t> + 1.28C</a:t>
          </a:r>
          <a:r>
            <a:rPr lang="en-US" sz="1200" b="1" baseline="-25000"/>
            <a:t>3</a:t>
          </a:r>
          <a:r>
            <a:rPr lang="en-US" sz="1200" b="1" baseline="0"/>
            <a:t> + 1.13B</a:t>
          </a:r>
          <a:r>
            <a:rPr lang="en-US" sz="1200" b="1" baseline="-25000"/>
            <a:t>4</a:t>
          </a:r>
          <a:r>
            <a:rPr lang="en-US" sz="1200" b="1" baseline="0"/>
            <a:t> + 1.05A</a:t>
          </a:r>
          <a:r>
            <a:rPr lang="en-US" sz="1200" b="1" baseline="-25000"/>
            <a:t>5</a:t>
          </a:r>
          <a:r>
            <a:rPr lang="en-US" sz="1200" b="1" baseline="0"/>
            <a:t> = 26,000 </a:t>
          </a:r>
          <a:r>
            <a:rPr lang="en-US" sz="1200" b="0" baseline="0"/>
            <a:t>(year 6 cash flow)</a:t>
          </a:r>
        </a:p>
        <a:p>
          <a:r>
            <a:rPr lang="en-US" sz="1200" b="1" baseline="0"/>
            <a:t>C</a:t>
          </a:r>
          <a:r>
            <a:rPr lang="en-US" sz="1200" b="1" baseline="-25000"/>
            <a:t>1</a:t>
          </a:r>
          <a:r>
            <a:rPr lang="en-US" sz="1200" b="1" baseline="0"/>
            <a:t> + D</a:t>
          </a:r>
          <a:r>
            <a:rPr lang="en-US" sz="1200" b="1" baseline="-25000"/>
            <a:t>1</a:t>
          </a:r>
          <a:r>
            <a:rPr lang="en-US" sz="1200" b="1" baseline="0"/>
            <a:t> &lt; 0.2(A</a:t>
          </a:r>
          <a:r>
            <a:rPr lang="en-US" sz="1200" b="1" baseline="-25000"/>
            <a:t>1</a:t>
          </a:r>
          <a:r>
            <a:rPr lang="en-US" sz="1200" b="1" baseline="0"/>
            <a:t> + B</a:t>
          </a:r>
          <a:r>
            <a:rPr lang="en-US" sz="1200" b="1" baseline="-25000"/>
            <a:t>1</a:t>
          </a:r>
          <a:r>
            <a:rPr lang="en-US" sz="1200" b="1" baseline="0"/>
            <a:t> + C</a:t>
          </a:r>
          <a:r>
            <a:rPr lang="en-US" sz="1200" b="1" baseline="-25000"/>
            <a:t>1</a:t>
          </a:r>
          <a:r>
            <a:rPr lang="en-US" sz="1200" b="1" baseline="0"/>
            <a:t> + D</a:t>
          </a:r>
          <a:r>
            <a:rPr lang="en-US" sz="1200" b="1" baseline="-25000"/>
            <a:t>1</a:t>
          </a:r>
          <a:r>
            <a:rPr lang="en-US" sz="1200" b="1" baseline="0"/>
            <a:t>) </a:t>
          </a:r>
          <a:r>
            <a:rPr lang="en-US" sz="1200" b="0" baseline="0"/>
            <a:t>(year 1 risk)</a:t>
          </a:r>
        </a:p>
        <a:p>
          <a:r>
            <a:rPr lang="en-US" sz="1200" b="1" baseline="0"/>
            <a:t>C</a:t>
          </a:r>
          <a:r>
            <a:rPr lang="en-US" sz="1200" b="1" baseline="-25000"/>
            <a:t>1</a:t>
          </a:r>
          <a:r>
            <a:rPr lang="en-US" sz="1200" b="1" baseline="0"/>
            <a:t> + D</a:t>
          </a:r>
          <a:r>
            <a:rPr lang="en-US" sz="1200" b="1" baseline="-25000"/>
            <a:t>1</a:t>
          </a:r>
          <a:r>
            <a:rPr lang="en-US" sz="1200" b="1" baseline="0"/>
            <a:t> + C</a:t>
          </a:r>
          <a:r>
            <a:rPr lang="en-US" sz="1200" b="1" baseline="-25000"/>
            <a:t>2</a:t>
          </a:r>
          <a:r>
            <a:rPr lang="en-US" sz="1200" b="1" baseline="0"/>
            <a:t> + D</a:t>
          </a:r>
          <a:r>
            <a:rPr lang="en-US" sz="1200" b="1" baseline="-25000"/>
            <a:t>2</a:t>
          </a:r>
          <a:r>
            <a:rPr lang="en-US" sz="1200" b="1" baseline="0"/>
            <a:t> &lt;= 0.2(B</a:t>
          </a:r>
          <a:r>
            <a:rPr lang="en-US" sz="1200" b="1" baseline="-25000"/>
            <a:t>1</a:t>
          </a:r>
          <a:r>
            <a:rPr lang="en-US" sz="1200" b="1" baseline="0"/>
            <a:t> + C</a:t>
          </a:r>
          <a:r>
            <a:rPr lang="en-US" sz="1200" b="1" baseline="-25000"/>
            <a:t>1</a:t>
          </a:r>
          <a:r>
            <a:rPr lang="en-US" sz="1200" b="1" baseline="0"/>
            <a:t> + D</a:t>
          </a:r>
          <a:r>
            <a:rPr lang="en-US" sz="1200" b="1" baseline="-25000"/>
            <a:t>1</a:t>
          </a:r>
          <a:r>
            <a:rPr lang="en-US" sz="1200" b="1" baseline="0"/>
            <a:t> + A</a:t>
          </a:r>
          <a:r>
            <a:rPr lang="en-US" sz="1200" b="1" baseline="-25000"/>
            <a:t>2</a:t>
          </a:r>
          <a:r>
            <a:rPr lang="en-US" sz="1200" b="1" baseline="0"/>
            <a:t> + B</a:t>
          </a:r>
          <a:r>
            <a:rPr lang="en-US" sz="1200" b="1" baseline="-25000"/>
            <a:t>2</a:t>
          </a:r>
          <a:r>
            <a:rPr lang="en-US" sz="1200" b="1" baseline="0"/>
            <a:t> + C</a:t>
          </a:r>
          <a:r>
            <a:rPr lang="en-US" sz="1200" b="1" baseline="-25000"/>
            <a:t>2</a:t>
          </a:r>
          <a:r>
            <a:rPr lang="en-US" sz="1200" b="1" baseline="0"/>
            <a:t> + D</a:t>
          </a:r>
          <a:r>
            <a:rPr lang="en-US" sz="1200" b="1" baseline="-25000"/>
            <a:t>2</a:t>
          </a:r>
          <a:r>
            <a:rPr lang="en-US" sz="1200" b="1" baseline="0"/>
            <a:t>)</a:t>
          </a:r>
          <a:r>
            <a:rPr lang="en-US" sz="1200" b="0" baseline="0"/>
            <a:t> (year 2 risk)</a:t>
          </a:r>
        </a:p>
        <a:p>
          <a:r>
            <a:rPr lang="en-US" sz="1200" b="1" baseline="0"/>
            <a:t>C</a:t>
          </a:r>
          <a:r>
            <a:rPr lang="en-US" sz="1200" b="1" baseline="-25000"/>
            <a:t>1</a:t>
          </a:r>
          <a:r>
            <a:rPr lang="en-US" sz="1200" b="1" baseline="0"/>
            <a:t> + D</a:t>
          </a:r>
          <a:r>
            <a:rPr lang="en-US" sz="1200" b="1" baseline="-25000"/>
            <a:t>1</a:t>
          </a:r>
          <a:r>
            <a:rPr lang="en-US" sz="1200" b="1" baseline="0"/>
            <a:t> + C</a:t>
          </a:r>
          <a:r>
            <a:rPr lang="en-US" sz="1200" b="1" baseline="-25000"/>
            <a:t>2</a:t>
          </a:r>
          <a:r>
            <a:rPr lang="en-US" sz="1200" b="1" baseline="0"/>
            <a:t> + D</a:t>
          </a:r>
          <a:r>
            <a:rPr lang="en-US" sz="1200" b="1" baseline="-25000"/>
            <a:t>2</a:t>
          </a:r>
          <a:r>
            <a:rPr lang="en-US" sz="1200" b="1" baseline="0"/>
            <a:t> + C</a:t>
          </a:r>
          <a:r>
            <a:rPr lang="en-US" sz="1200" b="1" baseline="-25000"/>
            <a:t>3</a:t>
          </a:r>
          <a:r>
            <a:rPr lang="en-US" sz="1200" b="1" baseline="0"/>
            <a:t> &lt;= 0.2(C</a:t>
          </a:r>
          <a:r>
            <a:rPr lang="en-US" sz="1200" b="1" baseline="-25000"/>
            <a:t>1</a:t>
          </a:r>
          <a:r>
            <a:rPr lang="en-US" sz="1200" b="1" baseline="0"/>
            <a:t> + D</a:t>
          </a:r>
          <a:r>
            <a:rPr lang="en-US" sz="1200" b="1" baseline="-25000"/>
            <a:t>1</a:t>
          </a:r>
          <a:r>
            <a:rPr lang="en-US" sz="1200" b="1" baseline="0"/>
            <a:t> + B</a:t>
          </a:r>
          <a:r>
            <a:rPr lang="en-US" sz="1200" b="1" baseline="-25000"/>
            <a:t>2</a:t>
          </a:r>
          <a:r>
            <a:rPr lang="en-US" sz="1200" b="1" baseline="0"/>
            <a:t> + C</a:t>
          </a:r>
          <a:r>
            <a:rPr lang="en-US" sz="1200" b="1" baseline="-25000"/>
            <a:t>2</a:t>
          </a:r>
          <a:r>
            <a:rPr lang="en-US" sz="1200" b="1" baseline="0"/>
            <a:t> + D</a:t>
          </a:r>
          <a:r>
            <a:rPr lang="en-US" sz="1200" b="1" baseline="-25000"/>
            <a:t>2</a:t>
          </a:r>
          <a:r>
            <a:rPr lang="en-US" sz="1200" b="1" baseline="0"/>
            <a:t> + A</a:t>
          </a:r>
          <a:r>
            <a:rPr lang="en-US" sz="1200" b="1" baseline="-25000"/>
            <a:t>3</a:t>
          </a:r>
          <a:r>
            <a:rPr lang="en-US" sz="1200" b="1" baseline="0"/>
            <a:t> + B</a:t>
          </a:r>
          <a:r>
            <a:rPr lang="en-US" sz="1200" b="1" baseline="-25000"/>
            <a:t> 3</a:t>
          </a:r>
          <a:r>
            <a:rPr lang="en-US" sz="1200" b="1" baseline="0"/>
            <a:t> + C</a:t>
          </a:r>
          <a:r>
            <a:rPr lang="en-US" sz="1200" b="1" baseline="-25000"/>
            <a:t>3</a:t>
          </a:r>
          <a:r>
            <a:rPr lang="en-US" sz="1200" b="1" baseline="0"/>
            <a:t>) </a:t>
          </a:r>
          <a:r>
            <a:rPr lang="en-US" sz="1200" b="0" baseline="0"/>
            <a:t>(year 3 risk)</a:t>
          </a:r>
        </a:p>
        <a:p>
          <a:r>
            <a:rPr lang="en-US" sz="1200" b="1" baseline="0"/>
            <a:t>D</a:t>
          </a:r>
          <a:r>
            <a:rPr lang="en-US" sz="1200" b="1" baseline="-25000"/>
            <a:t>1</a:t>
          </a:r>
          <a:r>
            <a:rPr lang="en-US" sz="1200" b="1" baseline="0"/>
            <a:t> + C</a:t>
          </a:r>
          <a:r>
            <a:rPr lang="en-US" sz="1200" b="1" baseline="-25000"/>
            <a:t>2</a:t>
          </a:r>
          <a:r>
            <a:rPr lang="en-US" sz="1200" b="1" baseline="0"/>
            <a:t> + D</a:t>
          </a:r>
          <a:r>
            <a:rPr lang="en-US" sz="1200" b="1" baseline="-25000"/>
            <a:t>2</a:t>
          </a:r>
          <a:r>
            <a:rPr lang="en-US" sz="1200" b="1" baseline="0"/>
            <a:t> + C</a:t>
          </a:r>
          <a:r>
            <a:rPr lang="en-US" sz="1200" b="1" baseline="-25000"/>
            <a:t>3</a:t>
          </a:r>
          <a:r>
            <a:rPr lang="en-US" sz="1200" b="1" baseline="0"/>
            <a:t> &lt;= 0.2(D</a:t>
          </a:r>
          <a:r>
            <a:rPr lang="en-US" sz="1200" b="1" baseline="-25000"/>
            <a:t>1</a:t>
          </a:r>
          <a:r>
            <a:rPr lang="en-US" sz="1200" b="1" baseline="0"/>
            <a:t> + C</a:t>
          </a:r>
          <a:r>
            <a:rPr lang="en-US" sz="1200" b="1" baseline="-25000"/>
            <a:t>2</a:t>
          </a:r>
          <a:r>
            <a:rPr lang="en-US" sz="1200" b="1" baseline="0"/>
            <a:t> + D</a:t>
          </a:r>
          <a:r>
            <a:rPr lang="en-US" sz="1200" b="1" baseline="-25000"/>
            <a:t>2</a:t>
          </a:r>
          <a:r>
            <a:rPr lang="en-US" sz="1200" b="1" baseline="0"/>
            <a:t> + B</a:t>
          </a:r>
          <a:r>
            <a:rPr lang="en-US" sz="1200" b="1" baseline="-25000"/>
            <a:t>3</a:t>
          </a:r>
          <a:r>
            <a:rPr lang="en-US" sz="1200" b="1" baseline="0"/>
            <a:t> + C</a:t>
          </a:r>
          <a:r>
            <a:rPr lang="en-US" sz="1200" b="1" baseline="-25000"/>
            <a:t>3</a:t>
          </a:r>
          <a:r>
            <a:rPr lang="en-US" sz="1200" b="1" baseline="0"/>
            <a:t> + A</a:t>
          </a:r>
          <a:r>
            <a:rPr lang="en-US" sz="1200" b="1" baseline="-25000"/>
            <a:t>4</a:t>
          </a:r>
          <a:r>
            <a:rPr lang="en-US" sz="1200" b="1" baseline="0"/>
            <a:t> + B</a:t>
          </a:r>
          <a:r>
            <a:rPr lang="en-US" sz="1200" b="1" baseline="-25000"/>
            <a:t>4</a:t>
          </a:r>
          <a:r>
            <a:rPr lang="en-US" sz="1200" b="1" baseline="0"/>
            <a:t>) </a:t>
          </a:r>
          <a:r>
            <a:rPr lang="en-US" sz="1200" b="0" baseline="0"/>
            <a:t>(year 4 risk)</a:t>
          </a:r>
        </a:p>
        <a:p>
          <a:r>
            <a:rPr lang="en-US" sz="1200" b="1" baseline="0"/>
            <a:t>D</a:t>
          </a:r>
          <a:r>
            <a:rPr lang="en-US" sz="1200" b="1" baseline="-25000"/>
            <a:t>2</a:t>
          </a:r>
          <a:r>
            <a:rPr lang="en-US" sz="1200" b="1" baseline="0"/>
            <a:t> + C</a:t>
          </a:r>
          <a:r>
            <a:rPr lang="en-US" sz="1200" b="1" baseline="-25000"/>
            <a:t>3</a:t>
          </a:r>
          <a:r>
            <a:rPr lang="en-US" sz="1200" b="1" baseline="0"/>
            <a:t> &lt;= 0.2(D</a:t>
          </a:r>
          <a:r>
            <a:rPr lang="en-US" sz="1200" b="1" baseline="-25000"/>
            <a:t>2</a:t>
          </a:r>
          <a:r>
            <a:rPr lang="en-US" sz="1200" b="1" baseline="0"/>
            <a:t> + C</a:t>
          </a:r>
          <a:r>
            <a:rPr lang="en-US" sz="1200" b="1" baseline="-25000"/>
            <a:t>3</a:t>
          </a:r>
          <a:r>
            <a:rPr lang="en-US" sz="1200" b="1" baseline="0"/>
            <a:t> + B</a:t>
          </a:r>
          <a:r>
            <a:rPr lang="en-US" sz="1200" b="1" baseline="-25000"/>
            <a:t>4</a:t>
          </a:r>
          <a:r>
            <a:rPr lang="en-US" sz="1200" b="1" baseline="0"/>
            <a:t> + A</a:t>
          </a:r>
          <a:r>
            <a:rPr lang="en-US" sz="1200" b="1" baseline="-25000"/>
            <a:t>5</a:t>
          </a:r>
          <a:r>
            <a:rPr lang="en-US" sz="1200" b="1" baseline="0"/>
            <a:t>) </a:t>
          </a:r>
          <a:r>
            <a:rPr lang="en-US" sz="1200" b="0" baseline="0"/>
            <a:t>(year 5 risk)</a:t>
          </a:r>
        </a:p>
        <a:p>
          <a:r>
            <a:rPr lang="en-US" sz="1200" b="1" baseline="0"/>
            <a:t>All variables &gt;= 0 </a:t>
          </a:r>
          <a:r>
            <a:rPr lang="en-US" sz="1200" b="0" baseline="0"/>
            <a:t>(non-negativity constraint)</a:t>
          </a:r>
        </a:p>
        <a:p>
          <a:endParaRPr lang="en-US" sz="1200" b="1" baseline="0"/>
        </a:p>
        <a:p>
          <a:r>
            <a:rPr lang="en-US" sz="1200" b="0" baseline="0"/>
            <a:t>Final Objective Function:</a:t>
          </a:r>
        </a:p>
        <a:p>
          <a:endParaRPr lang="en-US" sz="1200" b="1" baseline="0"/>
        </a:p>
        <a:p>
          <a:r>
            <a:rPr lang="en-US" sz="1200" b="1" baseline="0"/>
            <a:t>Minimize: $0 + $61,064.11 + $3,804.66 + $8,445.95 = $73,314.71</a:t>
          </a:r>
        </a:p>
        <a:p>
          <a:endParaRPr lang="en-US" sz="1200" b="1" baseline="0"/>
        </a:p>
        <a:p>
          <a:r>
            <a:rPr lang="en-US" sz="1200" b="0" baseline="0"/>
            <a:t>Therefore, the optimal solution requires Larry to invest a total of </a:t>
          </a:r>
          <a:r>
            <a:rPr lang="en-US" sz="1200" b="1" baseline="0"/>
            <a:t>$73,314.71 </a:t>
          </a:r>
          <a:r>
            <a:rPr lang="en-US" sz="1200" b="0" baseline="0"/>
            <a:t>at the start of year 1, putting </a:t>
          </a:r>
          <a:r>
            <a:rPr lang="en-US" sz="1200" b="1" baseline="0"/>
            <a:t>$61,064.11 </a:t>
          </a:r>
          <a:r>
            <a:rPr lang="en-US" sz="1200" b="0" baseline="0"/>
            <a:t>in choice B</a:t>
          </a:r>
          <a:r>
            <a:rPr lang="en-US" sz="1200" b="1" baseline="0"/>
            <a:t>, $3,804.66 </a:t>
          </a:r>
          <a:r>
            <a:rPr lang="en-US" sz="1200" b="0" baseline="0"/>
            <a:t>in choice C, and </a:t>
          </a:r>
          <a:r>
            <a:rPr lang="en-US" sz="1200" b="1" baseline="0"/>
            <a:t>$8,455.95 </a:t>
          </a:r>
          <a:r>
            <a:rPr lang="en-US" sz="1200" b="0" baseline="0"/>
            <a:t>in choice D. There is no money maturing for investment at the start of year 2. At the start of year 3, using the maturing amounts, Larry should pay off </a:t>
          </a:r>
          <a:r>
            <a:rPr lang="en-US" sz="1200" b="1" baseline="0"/>
            <a:t>$20,000 </a:t>
          </a:r>
          <a:r>
            <a:rPr lang="en-US" sz="1200" b="0" baseline="0"/>
            <a:t>for Susan's education, invest </a:t>
          </a:r>
          <a:r>
            <a:rPr lang="en-US" sz="1200" b="1" baseline="0"/>
            <a:t>$38,227.50 </a:t>
          </a:r>
          <a:r>
            <a:rPr lang="en-US" sz="1200" b="0" baseline="0"/>
            <a:t>in choice A, and invest</a:t>
          </a:r>
          <a:r>
            <a:rPr lang="en-US" sz="1200" b="1" baseline="0"/>
            <a:t> $10,774.93 </a:t>
          </a:r>
          <a:r>
            <a:rPr lang="en-US" sz="1200" b="0" baseline="0"/>
            <a:t>in choice B. At the start of year 4, Larry should use the maturing amouts tp pay off </a:t>
          </a:r>
          <a:r>
            <a:rPr lang="en-US" sz="1200" b="1" baseline="0"/>
            <a:t>$22,000 </a:t>
          </a:r>
          <a:r>
            <a:rPr lang="en-US" sz="1200" b="0" baseline="0"/>
            <a:t>for Susn's education and invest </a:t>
          </a:r>
          <a:r>
            <a:rPr lang="en-US" sz="1200" b="1" baseline="0"/>
            <a:t>$23,008.85 </a:t>
          </a:r>
          <a:r>
            <a:rPr lang="en-US" sz="1200" b="0" baseline="0"/>
            <a:t>in choice B. The investments in place at that time will generate </a:t>
          </a:r>
          <a:r>
            <a:rPr lang="en-US" sz="1200" b="1" baseline="0"/>
            <a:t>$24,000 </a:t>
          </a:r>
          <a:r>
            <a:rPr lang="en-US" sz="1200" b="0" baseline="0"/>
            <a:t>at the start of year 5 and </a:t>
          </a:r>
          <a:r>
            <a:rPr lang="en-US" sz="1200" b="1" baseline="0"/>
            <a:t>$26,000 </a:t>
          </a:r>
          <a:r>
            <a:rPr lang="en-US" sz="1200" b="0" baseline="0"/>
            <a:t>at the start of year 6, meeting Larry's requirements in those years.</a:t>
          </a:r>
          <a:endParaRPr lang="en-US" sz="12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9C53-9F70-479D-8CDC-94359F7C7B22}">
  <dimension ref="A1:Y19"/>
  <sheetViews>
    <sheetView tabSelected="1" workbookViewId="0">
      <selection activeCell="G22" sqref="G22"/>
    </sheetView>
  </sheetViews>
  <sheetFormatPr defaultRowHeight="15" x14ac:dyDescent="0.25"/>
  <cols>
    <col min="1" max="1" width="36.85546875" customWidth="1"/>
    <col min="6" max="6" width="14.140625" bestFit="1" customWidth="1"/>
    <col min="7" max="7" width="7.5703125" customWidth="1"/>
    <col min="8" max="8" width="14.140625" bestFit="1" customWidth="1"/>
    <col min="9" max="9" width="9" customWidth="1"/>
    <col min="10" max="10" width="11.5703125" bestFit="1" customWidth="1"/>
    <col min="11" max="12" width="10.5703125" bestFit="1" customWidth="1"/>
    <col min="13" max="13" width="7.42578125" customWidth="1"/>
    <col min="14" max="14" width="8.140625" customWidth="1"/>
    <col min="15" max="19" width="11.5703125" bestFit="1" customWidth="1"/>
    <col min="20" max="20" width="7.140625" customWidth="1"/>
    <col min="21" max="21" width="11.5703125" bestFit="1" customWidth="1"/>
    <col min="23" max="23" width="11.5703125" bestFit="1" customWidth="1"/>
  </cols>
  <sheetData>
    <row r="1" spans="1:25" ht="24" x14ac:dyDescent="0.4">
      <c r="A1" s="31" t="s">
        <v>0</v>
      </c>
      <c r="B1" s="31"/>
    </row>
    <row r="2" spans="1:25" ht="15.75" thickBot="1" x14ac:dyDescent="0.3"/>
    <row r="3" spans="1:25" ht="19.5" thickTop="1" thickBot="1" x14ac:dyDescent="0.4">
      <c r="H3" s="19"/>
      <c r="I3" s="1" t="s">
        <v>1</v>
      </c>
      <c r="J3" s="2" t="s">
        <v>2</v>
      </c>
      <c r="K3" s="2" t="s">
        <v>3</v>
      </c>
      <c r="L3" s="3" t="s">
        <v>4</v>
      </c>
      <c r="M3" s="1" t="s">
        <v>5</v>
      </c>
      <c r="N3" s="2" t="s">
        <v>6</v>
      </c>
      <c r="O3" s="2" t="s">
        <v>7</v>
      </c>
      <c r="P3" s="3" t="s">
        <v>8</v>
      </c>
      <c r="Q3" s="1" t="s">
        <v>9</v>
      </c>
      <c r="R3" s="2" t="s">
        <v>10</v>
      </c>
      <c r="S3" s="3" t="s">
        <v>11</v>
      </c>
      <c r="T3" s="2" t="s">
        <v>46</v>
      </c>
      <c r="U3" s="2" t="s">
        <v>12</v>
      </c>
      <c r="V3" s="7" t="s">
        <v>13</v>
      </c>
      <c r="W3" s="19"/>
      <c r="X3" s="19"/>
      <c r="Y3" s="19"/>
    </row>
    <row r="4" spans="1:25" ht="36.75" customHeight="1" thickTop="1" thickBot="1" x14ac:dyDescent="0.3">
      <c r="H4" s="19"/>
      <c r="I4" s="4" t="s">
        <v>14</v>
      </c>
      <c r="J4" s="5" t="s">
        <v>15</v>
      </c>
      <c r="K4" s="5" t="s">
        <v>16</v>
      </c>
      <c r="L4" s="6" t="s">
        <v>17</v>
      </c>
      <c r="M4" s="4" t="s">
        <v>18</v>
      </c>
      <c r="N4" s="5" t="s">
        <v>19</v>
      </c>
      <c r="O4" s="5" t="s">
        <v>20</v>
      </c>
      <c r="P4" s="6" t="s">
        <v>22</v>
      </c>
      <c r="Q4" s="4" t="s">
        <v>21</v>
      </c>
      <c r="R4" s="5" t="s">
        <v>23</v>
      </c>
      <c r="S4" s="6" t="s">
        <v>24</v>
      </c>
      <c r="T4" s="5" t="s">
        <v>27</v>
      </c>
      <c r="U4" s="5" t="s">
        <v>26</v>
      </c>
      <c r="V4" s="27" t="s">
        <v>25</v>
      </c>
      <c r="W4" s="19"/>
      <c r="X4" s="19"/>
      <c r="Y4" s="19"/>
    </row>
    <row r="5" spans="1:25" ht="16.5" thickTop="1" thickBot="1" x14ac:dyDescent="0.3">
      <c r="H5" s="7" t="s">
        <v>28</v>
      </c>
      <c r="I5" s="28">
        <v>0</v>
      </c>
      <c r="J5" s="29">
        <v>61064.105229576693</v>
      </c>
      <c r="K5" s="29">
        <v>3804.6637814094738</v>
      </c>
      <c r="L5" s="30">
        <v>8445.9459459459467</v>
      </c>
      <c r="M5" s="28">
        <v>0</v>
      </c>
      <c r="N5" s="29">
        <v>0</v>
      </c>
      <c r="O5" s="29">
        <v>0</v>
      </c>
      <c r="P5" s="30">
        <v>0</v>
      </c>
      <c r="Q5" s="28">
        <v>38227.504683160005</v>
      </c>
      <c r="R5" s="29">
        <v>10774.934226261657</v>
      </c>
      <c r="S5" s="30">
        <v>0</v>
      </c>
      <c r="T5" s="28">
        <v>0</v>
      </c>
      <c r="U5" s="30">
        <v>23008.849557522124</v>
      </c>
      <c r="V5" s="30">
        <v>0</v>
      </c>
      <c r="W5" s="19"/>
      <c r="X5" s="19"/>
      <c r="Y5" s="19"/>
    </row>
    <row r="6" spans="1:25" ht="16.5" thickTop="1" thickBot="1" x14ac:dyDescent="0.3">
      <c r="H6" s="7" t="s">
        <v>29</v>
      </c>
      <c r="I6" s="1">
        <v>1</v>
      </c>
      <c r="J6" s="2">
        <v>1</v>
      </c>
      <c r="K6" s="2">
        <v>1</v>
      </c>
      <c r="L6" s="3">
        <v>1</v>
      </c>
      <c r="M6" s="1"/>
      <c r="N6" s="2"/>
      <c r="O6" s="2"/>
      <c r="P6" s="3"/>
      <c r="Q6" s="1"/>
      <c r="R6" s="2"/>
      <c r="S6" s="3"/>
      <c r="T6" s="1"/>
      <c r="U6" s="2"/>
      <c r="V6" s="7"/>
      <c r="W6" s="32">
        <f>SUMPRODUCT(I6:V6,I5:V5)</f>
        <v>73314.714956932119</v>
      </c>
      <c r="X6" s="19"/>
      <c r="Y6" s="19"/>
    </row>
    <row r="7" spans="1:25" ht="15.75" thickTop="1" x14ac:dyDescent="0.25">
      <c r="H7" s="33" t="s">
        <v>30</v>
      </c>
      <c r="I7" s="24"/>
      <c r="J7" s="25"/>
      <c r="K7" s="25"/>
      <c r="L7" s="26"/>
      <c r="M7" s="24"/>
      <c r="N7" s="25"/>
      <c r="O7" s="25"/>
      <c r="P7" s="26"/>
      <c r="Q7" s="24"/>
      <c r="R7" s="25"/>
      <c r="S7" s="26"/>
      <c r="T7" s="24"/>
      <c r="U7" s="26"/>
      <c r="V7" s="24"/>
      <c r="W7" s="24"/>
      <c r="X7" s="25"/>
      <c r="Y7" s="26"/>
    </row>
    <row r="8" spans="1:25" x14ac:dyDescent="0.25">
      <c r="H8" s="34" t="s">
        <v>31</v>
      </c>
      <c r="I8" s="18">
        <v>1.05</v>
      </c>
      <c r="J8" s="19"/>
      <c r="K8" s="19"/>
      <c r="L8" s="20"/>
      <c r="M8" s="18">
        <v>-1</v>
      </c>
      <c r="N8" s="19">
        <v>-1</v>
      </c>
      <c r="O8" s="19">
        <v>-1</v>
      </c>
      <c r="P8" s="20">
        <v>-1</v>
      </c>
      <c r="Q8" s="18"/>
      <c r="R8" s="19"/>
      <c r="S8" s="20"/>
      <c r="T8" s="18"/>
      <c r="U8" s="20"/>
      <c r="V8" s="18"/>
      <c r="W8" s="12">
        <f>SUMPRODUCT(I8:V8,$I$5:$V$5)</f>
        <v>0</v>
      </c>
      <c r="X8" s="13" t="s">
        <v>41</v>
      </c>
      <c r="Y8" s="11">
        <v>0</v>
      </c>
    </row>
    <row r="9" spans="1:25" x14ac:dyDescent="0.25">
      <c r="H9" s="34" t="s">
        <v>32</v>
      </c>
      <c r="I9" s="18"/>
      <c r="J9" s="19">
        <v>1.1299999999999999</v>
      </c>
      <c r="K9" s="19"/>
      <c r="L9" s="20"/>
      <c r="M9" s="18">
        <v>1.05</v>
      </c>
      <c r="N9" s="19"/>
      <c r="O9" s="19"/>
      <c r="P9" s="20"/>
      <c r="Q9" s="18">
        <v>-1</v>
      </c>
      <c r="R9" s="19">
        <v>-1</v>
      </c>
      <c r="S9" s="20">
        <v>-1</v>
      </c>
      <c r="T9" s="18"/>
      <c r="U9" s="20"/>
      <c r="V9" s="18"/>
      <c r="W9" s="12">
        <f>SUMPRODUCT(I9:V9,$I$5:$V$5)</f>
        <v>20000</v>
      </c>
      <c r="X9" s="13" t="s">
        <v>41</v>
      </c>
      <c r="Y9" s="11">
        <v>20000</v>
      </c>
    </row>
    <row r="10" spans="1:25" x14ac:dyDescent="0.25">
      <c r="H10" s="34" t="s">
        <v>33</v>
      </c>
      <c r="I10" s="18"/>
      <c r="J10" s="19"/>
      <c r="K10" s="19">
        <v>1.28</v>
      </c>
      <c r="L10" s="20"/>
      <c r="M10" s="18"/>
      <c r="N10" s="19">
        <v>1.1299999999999999</v>
      </c>
      <c r="O10" s="19"/>
      <c r="P10" s="20"/>
      <c r="Q10" s="18">
        <v>1.05</v>
      </c>
      <c r="R10" s="19"/>
      <c r="S10" s="20"/>
      <c r="T10" s="18">
        <v>-1</v>
      </c>
      <c r="U10" s="20">
        <v>-1</v>
      </c>
      <c r="V10" s="18"/>
      <c r="W10" s="12">
        <f>SUMPRODUCT(I10:V10,$I$5:$V$5)</f>
        <v>22000.000000000007</v>
      </c>
      <c r="X10" s="13" t="s">
        <v>41</v>
      </c>
      <c r="Y10" s="11">
        <v>22000</v>
      </c>
    </row>
    <row r="11" spans="1:25" x14ac:dyDescent="0.25">
      <c r="H11" s="34" t="s">
        <v>34</v>
      </c>
      <c r="I11" s="18"/>
      <c r="J11" s="19"/>
      <c r="K11" s="19"/>
      <c r="L11" s="20">
        <v>1.4</v>
      </c>
      <c r="M11" s="18"/>
      <c r="N11" s="19"/>
      <c r="O11" s="19">
        <v>1.28</v>
      </c>
      <c r="P11" s="20"/>
      <c r="Q11" s="18"/>
      <c r="R11" s="19">
        <v>1.1299999999999999</v>
      </c>
      <c r="S11" s="20"/>
      <c r="T11" s="18">
        <v>1.05</v>
      </c>
      <c r="U11" s="20"/>
      <c r="V11" s="18">
        <v>-1</v>
      </c>
      <c r="W11" s="12">
        <f>SUMPRODUCT(I11:V11,$I$5:$V$5)</f>
        <v>23999.999999999996</v>
      </c>
      <c r="X11" s="13" t="s">
        <v>41</v>
      </c>
      <c r="Y11" s="11">
        <v>24000</v>
      </c>
    </row>
    <row r="12" spans="1:25" ht="15.75" thickBot="1" x14ac:dyDescent="0.3">
      <c r="H12" s="35" t="s">
        <v>35</v>
      </c>
      <c r="I12" s="21"/>
      <c r="J12" s="22"/>
      <c r="K12" s="22"/>
      <c r="L12" s="23"/>
      <c r="M12" s="21"/>
      <c r="N12" s="22"/>
      <c r="O12" s="22"/>
      <c r="P12" s="23">
        <v>1.4</v>
      </c>
      <c r="Q12" s="21"/>
      <c r="R12" s="22"/>
      <c r="S12" s="23">
        <v>1.28</v>
      </c>
      <c r="T12" s="18"/>
      <c r="U12" s="20">
        <v>1.1299999999999999</v>
      </c>
      <c r="V12" s="21">
        <v>1.05</v>
      </c>
      <c r="W12" s="12">
        <f>SUMPRODUCT(I12:V12,$I$5:$V$5)</f>
        <v>25999.999999999996</v>
      </c>
      <c r="X12" s="14" t="s">
        <v>41</v>
      </c>
      <c r="Y12" s="15">
        <v>26000</v>
      </c>
    </row>
    <row r="13" spans="1:25" ht="15.75" thickTop="1" x14ac:dyDescent="0.25">
      <c r="H13" s="36" t="s">
        <v>36</v>
      </c>
      <c r="I13" s="24"/>
      <c r="J13" s="25"/>
      <c r="K13" s="25">
        <v>1</v>
      </c>
      <c r="L13" s="26">
        <v>1</v>
      </c>
      <c r="M13" s="24"/>
      <c r="N13" s="25"/>
      <c r="O13" s="25"/>
      <c r="P13" s="26"/>
      <c r="Q13" s="24"/>
      <c r="R13" s="25"/>
      <c r="S13" s="25"/>
      <c r="T13" s="24"/>
      <c r="U13" s="26"/>
      <c r="V13" s="25"/>
      <c r="W13" s="17">
        <f>SUM(K5:L5)</f>
        <v>12250.609727355421</v>
      </c>
      <c r="X13" s="13" t="s">
        <v>42</v>
      </c>
      <c r="Y13" s="16">
        <f>0.2*SUM(I5:L5)</f>
        <v>14662.942991386424</v>
      </c>
    </row>
    <row r="14" spans="1:25" x14ac:dyDescent="0.25">
      <c r="H14" s="34" t="s">
        <v>37</v>
      </c>
      <c r="I14" s="18"/>
      <c r="J14" s="19"/>
      <c r="K14" s="19">
        <v>1</v>
      </c>
      <c r="L14" s="20">
        <v>1</v>
      </c>
      <c r="M14" s="18"/>
      <c r="N14" s="19"/>
      <c r="O14" s="19">
        <v>1</v>
      </c>
      <c r="P14" s="20">
        <v>1</v>
      </c>
      <c r="Q14" s="18"/>
      <c r="R14" s="19"/>
      <c r="S14" s="19"/>
      <c r="T14" s="18"/>
      <c r="U14" s="20"/>
      <c r="V14" s="19"/>
      <c r="W14" s="12">
        <f>SUM(K5+L5+O5+P5)</f>
        <v>12250.609727355421</v>
      </c>
      <c r="X14" s="13" t="s">
        <v>42</v>
      </c>
      <c r="Y14" s="16">
        <f>0.2*SUM(J5:P5)</f>
        <v>14662.942991386424</v>
      </c>
    </row>
    <row r="15" spans="1:25" x14ac:dyDescent="0.25">
      <c r="H15" s="34" t="s">
        <v>38</v>
      </c>
      <c r="I15" s="18"/>
      <c r="J15" s="19"/>
      <c r="K15" s="19">
        <v>1</v>
      </c>
      <c r="L15" s="20">
        <v>1</v>
      </c>
      <c r="M15" s="18"/>
      <c r="N15" s="19"/>
      <c r="O15" s="19">
        <v>1</v>
      </c>
      <c r="P15" s="20">
        <v>1</v>
      </c>
      <c r="Q15" s="18"/>
      <c r="R15" s="19"/>
      <c r="S15" s="19">
        <v>1</v>
      </c>
      <c r="T15" s="18"/>
      <c r="U15" s="20"/>
      <c r="V15" s="19"/>
      <c r="W15" s="12">
        <f>SUM(K5+L5+O5+P5+S5)</f>
        <v>12250.609727355421</v>
      </c>
      <c r="X15" s="13" t="s">
        <v>42</v>
      </c>
      <c r="Y15" s="16">
        <f>0.2*SUM(K5+L5+N5+O5+P5+Q5+R5+S5)</f>
        <v>12250.609727355417</v>
      </c>
    </row>
    <row r="16" spans="1:25" x14ac:dyDescent="0.25">
      <c r="H16" s="34" t="s">
        <v>39</v>
      </c>
      <c r="I16" s="18"/>
      <c r="J16" s="19"/>
      <c r="K16" s="19"/>
      <c r="L16" s="20">
        <v>1</v>
      </c>
      <c r="M16" s="18"/>
      <c r="N16" s="19"/>
      <c r="O16" s="19">
        <v>1</v>
      </c>
      <c r="P16" s="20">
        <v>1</v>
      </c>
      <c r="Q16" s="18"/>
      <c r="R16" s="19"/>
      <c r="S16" s="19">
        <v>1</v>
      </c>
      <c r="T16" s="18"/>
      <c r="U16" s="20"/>
      <c r="V16" s="19"/>
      <c r="W16" s="12">
        <f>SUM(L5+O5+P5+S5)</f>
        <v>8445.9459459459467</v>
      </c>
      <c r="X16" s="13" t="s">
        <v>42</v>
      </c>
      <c r="Y16" s="16">
        <f>0.2*SUM(L5+O5+P5+R5+S5+T5+U5)</f>
        <v>8445.9459459459449</v>
      </c>
    </row>
    <row r="17" spans="8:25" ht="15.75" thickBot="1" x14ac:dyDescent="0.3">
      <c r="H17" s="35" t="s">
        <v>40</v>
      </c>
      <c r="I17" s="21"/>
      <c r="J17" s="22"/>
      <c r="K17" s="22"/>
      <c r="L17" s="23"/>
      <c r="M17" s="21"/>
      <c r="N17" s="22"/>
      <c r="O17" s="22"/>
      <c r="P17" s="23">
        <v>1</v>
      </c>
      <c r="Q17" s="21"/>
      <c r="R17" s="22"/>
      <c r="S17" s="22">
        <v>1</v>
      </c>
      <c r="T17" s="21"/>
      <c r="U17" s="23"/>
      <c r="V17" s="22"/>
      <c r="W17" s="12">
        <f>SUM(P5+S5)</f>
        <v>0</v>
      </c>
      <c r="X17" s="13" t="s">
        <v>42</v>
      </c>
      <c r="Y17" s="16">
        <f>0.2*SUM(P5+S5+U5+V5)</f>
        <v>4601.7699115044252</v>
      </c>
    </row>
    <row r="18" spans="8:25" ht="16.5" thickTop="1" thickBot="1" x14ac:dyDescent="0.3">
      <c r="H18" s="19"/>
      <c r="I18" s="19"/>
      <c r="J18" s="19"/>
      <c r="K18" s="19"/>
      <c r="L18" s="19"/>
      <c r="M18" s="19"/>
      <c r="N18" s="19"/>
      <c r="O18" s="19"/>
      <c r="P18" s="19"/>
      <c r="Q18" s="19"/>
      <c r="R18" s="19"/>
      <c r="S18" s="19"/>
      <c r="T18" s="19"/>
      <c r="U18" s="19"/>
      <c r="V18" s="19"/>
      <c r="W18" s="8" t="s">
        <v>43</v>
      </c>
      <c r="X18" s="9" t="s">
        <v>44</v>
      </c>
      <c r="Y18" s="10" t="s">
        <v>45</v>
      </c>
    </row>
    <row r="19" spans="8:25" ht="15.75" thickTop="1" x14ac:dyDescent="0.25"/>
  </sheetData>
  <mergeCells count="1">
    <mergeCell ref="A1: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Larry Fredendall's Sinking Fund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Stackhouse</dc:creator>
  <cp:lastModifiedBy>K Stackhouse</cp:lastModifiedBy>
  <dcterms:created xsi:type="dcterms:W3CDTF">2024-06-03T19:12:33Z</dcterms:created>
  <dcterms:modified xsi:type="dcterms:W3CDTF">2024-06-08T22:51:27Z</dcterms:modified>
</cp:coreProperties>
</file>