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"/>
    </mc:Choice>
  </mc:AlternateContent>
  <xr:revisionPtr revIDLastSave="0" documentId="8_{171150FF-027F-9341-811B-F5A36624AC29}" xr6:coauthVersionLast="47" xr6:coauthVersionMax="47" xr10:uidLastSave="{00000000-0000-0000-0000-000000000000}"/>
  <bookViews>
    <workbookView xWindow="0" yWindow="500" windowWidth="28800" windowHeight="15580" xr2:uid="{958A9DD4-F4DF-6346-B040-010A9E2D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/>
  <c r="N3" i="1" s="1"/>
  <c r="M2" i="1"/>
  <c r="N2" i="1" s="1"/>
  <c r="I3" i="1"/>
  <c r="J3" i="1" s="1"/>
  <c r="I2" i="1"/>
  <c r="J2" i="1" s="1"/>
  <c r="F3" i="1"/>
  <c r="Q3" i="1" s="1"/>
  <c r="F2" i="1"/>
  <c r="R2" i="1" s="1"/>
  <c r="K2" i="1" l="1"/>
  <c r="Q2" i="1"/>
  <c r="R3" i="1"/>
  <c r="K3" i="1"/>
</calcChain>
</file>

<file path=xl/sharedStrings.xml><?xml version="1.0" encoding="utf-8"?>
<sst xmlns="http://schemas.openxmlformats.org/spreadsheetml/2006/main" count="20" uniqueCount="20">
  <si>
    <t>Client Name</t>
  </si>
  <si>
    <t>Contract Demand (kVA)</t>
  </si>
  <si>
    <t>Sanctioned Load (kVA)</t>
  </si>
  <si>
    <t>Voltage Level</t>
  </si>
  <si>
    <t>TULSI PALACE RESORTS</t>
  </si>
  <si>
    <t>LORDS CHLORO</t>
  </si>
  <si>
    <t>Average Load Factor</t>
  </si>
  <si>
    <t>Annual Consumption</t>
  </si>
  <si>
    <t>Installed Solar Capacity (DC)</t>
  </si>
  <si>
    <t>Losses</t>
  </si>
  <si>
    <t>Annual Setoff</t>
  </si>
  <si>
    <t>Percent Green Consumption</t>
  </si>
  <si>
    <t>Base Tariff</t>
  </si>
  <si>
    <t>Load Factor Rebate</t>
  </si>
  <si>
    <t>Power Tariff</t>
  </si>
  <si>
    <t>6-10 PM Consumption</t>
  </si>
  <si>
    <t>6-8 AM Consumption</t>
  </si>
  <si>
    <t>12-4 PM Consumption</t>
  </si>
  <si>
    <t>Peak Hour Consumption (6-8 AM and 6-10 PM)</t>
  </si>
  <si>
    <t>Installed Solar Capacity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</si>
</sst>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1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sheetPr codeName="Sheet1"/>
  <dimension ref="A1:T11"/>
  <sheetViews>
    <sheetView tabSelected="1" zoomScale="125" workbookViewId="0">
      <selection activeCell="E10" sqref="E10"/>
    </sheetView>
  </sheetViews>
  <sheetFormatPr baseColWidth="10" defaultRowHeight="16"/>
  <cols>
    <col min="1" max="1" width="26.1640625" style="3" bestFit="1" customWidth="1"/>
    <col min="2" max="2" width="12.1640625" style="5" bestFit="1" customWidth="1"/>
    <col min="3" max="3" width="19.83203125" style="5" bestFit="1" customWidth="1"/>
    <col min="4" max="4" width="21" style="5" bestFit="1" customWidth="1"/>
    <col min="5" max="5" width="16.5" style="5" customWidth="1"/>
    <col min="6" max="6" width="17.83203125" style="5" customWidth="1"/>
    <col min="7" max="7" width="13" style="5" bestFit="1" customWidth="1"/>
    <col min="8" max="8" width="20.83203125" style="5" bestFit="1" customWidth="1"/>
    <col min="9" max="9" width="7.1640625" style="5" bestFit="1" customWidth="1"/>
    <col min="10" max="10" width="12.33203125" style="5" bestFit="1" customWidth="1"/>
    <col min="11" max="11" width="24.83203125" style="5" bestFit="1" customWidth="1"/>
    <col min="12" max="12" width="10" style="5" bestFit="1" customWidth="1"/>
    <col min="13" max="13" width="17.1640625" style="5" bestFit="1" customWidth="1"/>
    <col min="14" max="14" width="11" style="5" bestFit="1" customWidth="1"/>
    <col min="15" max="15" width="19.83203125" style="5" bestFit="1" customWidth="1"/>
    <col min="16" max="16" width="18.6640625" style="5" bestFit="1" customWidth="1"/>
    <col min="17" max="17" width="21.5" style="5" customWidth="1"/>
    <col min="18" max="18" width="19.83203125" style="5" bestFit="1" customWidth="1"/>
    <col min="19" max="20" width="24.33203125" style="5" customWidth="1"/>
    <col min="21" max="16384" width="10.83203125" style="3"/>
  </cols>
  <sheetData>
    <row r="1" spans="1:20" ht="34">
      <c r="A1" s="2" t="s">
        <v>0</v>
      </c>
      <c r="B1" s="1" t="s">
        <v>3</v>
      </c>
      <c r="C1" s="2" t="s">
        <v>2</v>
      </c>
      <c r="D1" s="2" t="s">
        <v>1</v>
      </c>
      <c r="E1" s="1" t="s">
        <v>6</v>
      </c>
      <c r="F1" s="1" t="s">
        <v>7</v>
      </c>
      <c r="G1" s="1" t="s">
        <v>19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/>
      <c r="T1" s="1"/>
    </row>
    <row r="2" spans="1:20" ht="17">
      <c r="A2" s="4" t="s">
        <v>4</v>
      </c>
      <c r="B2" s="5">
        <v>11</v>
      </c>
      <c r="C2" s="8">
        <v>2.5</v>
      </c>
      <c r="D2" s="8">
        <v>2.5</v>
      </c>
      <c r="E2" s="7">
        <v>0.27050000000000002</v>
      </c>
      <c r="F2" s="6">
        <f>C2*E2*24*365</f>
        <v>5923.95</v>
      </c>
      <c r="G2" s="8">
        <v>2.5</v>
      </c>
      <c r="H2" s="9">
        <v>3.5</v>
      </c>
      <c r="I2" s="10">
        <f>IF(B2=11,17.6%,IF(B2=33,8.8%,5%))</f>
        <v>0.17600000000000002</v>
      </c>
      <c r="J2" s="6">
        <f>H2*1600000*(1-I2)</f>
        <v>4614400</v>
      </c>
      <c r="K2" s="10">
        <f>J2/F2</f>
        <v>778.93972771546009</v>
      </c>
      <c r="L2" s="11">
        <v>7.3</v>
      </c>
      <c r="M2" s="11">
        <f>IF(E2&gt;=40%,1,0)</f>
        <v>0</v>
      </c>
      <c r="N2" s="11">
        <f>L3+0.54+0.1-M2-IF(B2=11,0,0.2)</f>
        <v>7.9399999999999995</v>
      </c>
      <c r="O2" s="10">
        <f>91826/454410</f>
        <v>0.20207741907088311</v>
      </c>
      <c r="P2" s="10">
        <f>36072/454410</f>
        <v>7.9382055852644087E-2</v>
      </c>
      <c r="Q2" s="6">
        <f>(O2+P2)*F2</f>
        <v>1667.3518564732287</v>
      </c>
      <c r="R2" s="6">
        <f>F2*4/24</f>
        <v>987.32499999999993</v>
      </c>
      <c r="S2" s="11"/>
      <c r="T2" s="11"/>
    </row>
    <row r="3" spans="1:20" ht="17">
      <c r="A3" s="4" t="s">
        <v>5</v>
      </c>
      <c r="B3" s="5">
        <v>132</v>
      </c>
      <c r="C3" s="13">
        <v>52.134</v>
      </c>
      <c r="D3" s="8">
        <v>40</v>
      </c>
      <c r="E3" s="12">
        <v>0.63</v>
      </c>
      <c r="F3" s="6">
        <f>C3*E3*24*365</f>
        <v>287717.11920000002</v>
      </c>
      <c r="G3" s="8">
        <v>11.5</v>
      </c>
      <c r="H3" s="9">
        <v>16</v>
      </c>
      <c r="I3" s="10">
        <f>IF(B3=11,17.6%,IF(B3=33,8.8%,5%))</f>
        <v>0.05</v>
      </c>
      <c r="J3" s="6">
        <f>H3*1600000*(1-I3)</f>
        <v>24320000</v>
      </c>
      <c r="K3" s="10">
        <f>J3/F3</f>
        <v>84.527469438113286</v>
      </c>
      <c r="L3" s="11">
        <v>7.3</v>
      </c>
      <c r="M3" s="11">
        <f>IF(E3&gt;=40%,1,0)</f>
        <v>1</v>
      </c>
      <c r="N3" s="11">
        <f>L3+0.54+0.1-M3-IF(B3=11,0,0.2)</f>
        <v>6.7399999999999993</v>
      </c>
      <c r="O3" s="10">
        <v>0.16750000000000001</v>
      </c>
      <c r="P3" s="10">
        <v>8.6400000000000005E-2</v>
      </c>
      <c r="Q3" s="6">
        <f>(O3+P3)*F3</f>
        <v>73051.376564880004</v>
      </c>
      <c r="R3" s="6">
        <f>F3*4/24</f>
        <v>47952.853200000005</v>
      </c>
      <c r="S3" s="6"/>
      <c r="T3" s="6"/>
    </row>
    <row r="11" spans="1:20"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2025-04-08T23:01:43Z</dcterms:modified>
</cp:coreProperties>
</file>