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keithalewis\FRE6233\excel\"/>
    </mc:Choice>
  </mc:AlternateContent>
  <xr:revisionPtr revIDLastSave="0" documentId="13_ncr:1_{8028B4AB-2AB2-45A6-823D-7287A9A62186}" xr6:coauthVersionLast="47" xr6:coauthVersionMax="47" xr10:uidLastSave="{00000000-0000-0000-0000-000000000000}"/>
  <bookViews>
    <workbookView xWindow="30" yWindow="390" windowWidth="19170" windowHeight="10170" xr2:uid="{741A5CB9-3BFA-4FDD-950C-0355FCBB2505}"/>
  </bookViews>
  <sheets>
    <sheet name="Sheet1" sheetId="1" r:id="rId1"/>
  </sheets>
  <definedNames>
    <definedName name="A_T">Sheet1!$E$6</definedName>
    <definedName name="B">Sheet1!$C$11:$C$36</definedName>
    <definedName name="Delta">Sheet1!$E$11:$E$36</definedName>
    <definedName name="dt">Sheet1!$C$7</definedName>
    <definedName name="f">Sheet1!$C$2</definedName>
    <definedName name="F_T">Sheet1!$E$4</definedName>
    <definedName name="k">Sheet1!$C$4</definedName>
    <definedName name="payoff">Sheet1!$E$5</definedName>
    <definedName name="PnL">Sheet1!$E$7</definedName>
    <definedName name="s">Sheet1!$C$6</definedName>
    <definedName name="sigma">Sheet1!$C$3</definedName>
    <definedName name="t">Sheet1!$C$5</definedName>
    <definedName name="times">Sheet1!$B$11:$B$36</definedName>
    <definedName name="VALUE">Sheet1!$C$8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5" i="1" l="1"/>
  <c r="H4" i="1"/>
  <c r="C6" i="1"/>
  <c r="C7" i="1"/>
  <c r="B11" i="1" s="1" a="1"/>
  <c r="B11" i="1" s="1"/>
  <c r="C8" i="1" a="1"/>
  <c r="C11" i="1" a="1"/>
  <c r="C75" i="1" a="1"/>
  <c r="D12" i="1" l="1"/>
  <c r="D16" i="1"/>
  <c r="D20" i="1"/>
  <c r="D24" i="1"/>
  <c r="D28" i="1"/>
  <c r="D32" i="1"/>
  <c r="D36" i="1"/>
  <c r="D40" i="1"/>
  <c r="D44" i="1"/>
  <c r="D48" i="1"/>
  <c r="D52" i="1"/>
  <c r="D56" i="1"/>
  <c r="D60" i="1"/>
  <c r="D64" i="1"/>
  <c r="D68" i="1"/>
  <c r="D72" i="1"/>
  <c r="D18" i="1"/>
  <c r="D26" i="1"/>
  <c r="D34" i="1"/>
  <c r="D42" i="1"/>
  <c r="D50" i="1"/>
  <c r="D58" i="1"/>
  <c r="D66" i="1"/>
  <c r="D15" i="1"/>
  <c r="D23" i="1"/>
  <c r="D31" i="1"/>
  <c r="D39" i="1"/>
  <c r="D51" i="1"/>
  <c r="D59" i="1"/>
  <c r="D67" i="1"/>
  <c r="D13" i="1"/>
  <c r="D17" i="1"/>
  <c r="D21" i="1"/>
  <c r="D25" i="1"/>
  <c r="D29" i="1"/>
  <c r="D33" i="1"/>
  <c r="D37" i="1"/>
  <c r="D41" i="1"/>
  <c r="D45" i="1"/>
  <c r="D49" i="1"/>
  <c r="D53" i="1"/>
  <c r="D57" i="1"/>
  <c r="D61" i="1"/>
  <c r="D65" i="1"/>
  <c r="D69" i="1"/>
  <c r="D73" i="1"/>
  <c r="D14" i="1"/>
  <c r="D22" i="1"/>
  <c r="D30" i="1"/>
  <c r="D38" i="1"/>
  <c r="D46" i="1"/>
  <c r="D54" i="1"/>
  <c r="D62" i="1"/>
  <c r="D70" i="1"/>
  <c r="D19" i="1"/>
  <c r="D27" i="1"/>
  <c r="D35" i="1"/>
  <c r="D43" i="1"/>
  <c r="D47" i="1"/>
  <c r="D55" i="1"/>
  <c r="D63" i="1"/>
  <c r="D71" i="1"/>
  <c r="C75" i="1"/>
  <c r="D75" i="1"/>
  <c r="C8" i="1"/>
  <c r="C11" i="1"/>
  <c r="D11" i="1" s="1"/>
  <c r="J12" i="1" a="1"/>
  <c r="J16" i="1" a="1"/>
  <c r="J20" i="1" a="1"/>
  <c r="J24" i="1" a="1"/>
  <c r="J28" i="1" a="1"/>
  <c r="J32" i="1" a="1"/>
  <c r="J36" i="1" a="1"/>
  <c r="J40" i="1" a="1"/>
  <c r="J44" i="1" a="1"/>
  <c r="J48" i="1" a="1"/>
  <c r="J52" i="1" a="1"/>
  <c r="J56" i="1" a="1"/>
  <c r="J60" i="1" a="1"/>
  <c r="J64" i="1" a="1"/>
  <c r="J68" i="1" a="1"/>
  <c r="J72" i="1" a="1"/>
  <c r="J18" i="1" a="1"/>
  <c r="J26" i="1" a="1"/>
  <c r="J34" i="1" a="1"/>
  <c r="J42" i="1" a="1"/>
  <c r="J50" i="1" a="1"/>
  <c r="J58" i="1" a="1"/>
  <c r="J66" i="1" a="1"/>
  <c r="J15" i="1" a="1"/>
  <c r="J23" i="1" a="1"/>
  <c r="J31" i="1" a="1"/>
  <c r="J39" i="1" a="1"/>
  <c r="J51" i="1" a="1"/>
  <c r="J59" i="1" a="1"/>
  <c r="J67" i="1" a="1"/>
  <c r="J13" i="1" a="1"/>
  <c r="J17" i="1" a="1"/>
  <c r="J21" i="1" a="1"/>
  <c r="J25" i="1" a="1"/>
  <c r="J29" i="1" a="1"/>
  <c r="J33" i="1" a="1"/>
  <c r="J37" i="1" a="1"/>
  <c r="J41" i="1" a="1"/>
  <c r="J45" i="1" a="1"/>
  <c r="J49" i="1" a="1"/>
  <c r="J53" i="1" a="1"/>
  <c r="J57" i="1" a="1"/>
  <c r="J61" i="1" a="1"/>
  <c r="J65" i="1" a="1"/>
  <c r="J69" i="1" a="1"/>
  <c r="J14" i="1" a="1"/>
  <c r="J22" i="1" a="1"/>
  <c r="J30" i="1" a="1"/>
  <c r="J38" i="1" a="1"/>
  <c r="J46" i="1" a="1"/>
  <c r="J54" i="1" a="1"/>
  <c r="J62" i="1" a="1"/>
  <c r="J70" i="1" a="1"/>
  <c r="J19" i="1" a="1"/>
  <c r="J27" i="1" a="1"/>
  <c r="J35" i="1" a="1"/>
  <c r="J43" i="1" a="1"/>
  <c r="J47" i="1" a="1"/>
  <c r="J55" i="1" a="1"/>
  <c r="J63" i="1" a="1"/>
  <c r="J71" i="1" a="1"/>
  <c r="J11" i="1" a="1"/>
  <c r="K12" i="1" a="1"/>
  <c r="K16" i="1" a="1"/>
  <c r="K20" i="1" a="1"/>
  <c r="K24" i="1" a="1"/>
  <c r="K28" i="1" a="1"/>
  <c r="K32" i="1" a="1"/>
  <c r="K36" i="1" a="1"/>
  <c r="K40" i="1" a="1"/>
  <c r="K44" i="1" a="1"/>
  <c r="K48" i="1" a="1"/>
  <c r="K52" i="1" a="1"/>
  <c r="K56" i="1" a="1"/>
  <c r="K60" i="1" a="1"/>
  <c r="K64" i="1" a="1"/>
  <c r="K68" i="1" a="1"/>
  <c r="K72" i="1" a="1"/>
  <c r="K18" i="1" a="1"/>
  <c r="K26" i="1" a="1"/>
  <c r="K34" i="1" a="1"/>
  <c r="K42" i="1" a="1"/>
  <c r="K50" i="1" a="1"/>
  <c r="K58" i="1" a="1"/>
  <c r="K66" i="1" a="1"/>
  <c r="K15" i="1" a="1"/>
  <c r="K23" i="1" a="1"/>
  <c r="K31" i="1" a="1"/>
  <c r="K39" i="1" a="1"/>
  <c r="K51" i="1" a="1"/>
  <c r="K59" i="1" a="1"/>
  <c r="K67" i="1" a="1"/>
  <c r="K13" i="1" a="1"/>
  <c r="K17" i="1" a="1"/>
  <c r="K21" i="1" a="1"/>
  <c r="K25" i="1" a="1"/>
  <c r="K29" i="1" a="1"/>
  <c r="K33" i="1" a="1"/>
  <c r="K37" i="1" a="1"/>
  <c r="K41" i="1" a="1"/>
  <c r="K45" i="1" a="1"/>
  <c r="K49" i="1" a="1"/>
  <c r="K53" i="1" a="1"/>
  <c r="K57" i="1" a="1"/>
  <c r="K61" i="1" a="1"/>
  <c r="K65" i="1" a="1"/>
  <c r="K69" i="1" a="1"/>
  <c r="K14" i="1" a="1"/>
  <c r="K22" i="1" a="1"/>
  <c r="K30" i="1" a="1"/>
  <c r="K38" i="1" a="1"/>
  <c r="K46" i="1" a="1"/>
  <c r="K54" i="1" a="1"/>
  <c r="K62" i="1" a="1"/>
  <c r="K70" i="1" a="1"/>
  <c r="K19" i="1" a="1"/>
  <c r="K27" i="1" a="1"/>
  <c r="K35" i="1" a="1"/>
  <c r="K43" i="1" a="1"/>
  <c r="K47" i="1" a="1"/>
  <c r="K55" i="1" a="1"/>
  <c r="K63" i="1" a="1"/>
  <c r="K71" i="1" a="1"/>
  <c r="K11" i="1" a="1"/>
  <c r="H71" i="1" a="1"/>
  <c r="H69" i="1" a="1"/>
  <c r="H67" i="1" a="1"/>
  <c r="H65" i="1" a="1"/>
  <c r="H63" i="1" a="1"/>
  <c r="H61" i="1" a="1"/>
  <c r="H59" i="1" a="1"/>
  <c r="H57" i="1" a="1"/>
  <c r="H55" i="1" a="1"/>
  <c r="H53" i="1" a="1"/>
  <c r="H51" i="1" a="1"/>
  <c r="H49" i="1" a="1"/>
  <c r="H47" i="1" a="1"/>
  <c r="H45" i="1" a="1"/>
  <c r="H43" i="1" a="1"/>
  <c r="H41" i="1" a="1"/>
  <c r="H39" i="1" a="1"/>
  <c r="H37" i="1" a="1"/>
  <c r="H35" i="1" a="1"/>
  <c r="H33" i="1" a="1"/>
  <c r="H31" i="1" a="1"/>
  <c r="H29" i="1" a="1"/>
  <c r="H27" i="1" a="1"/>
  <c r="H25" i="1" a="1"/>
  <c r="H23" i="1" a="1"/>
  <c r="H21" i="1" a="1"/>
  <c r="H19" i="1" a="1"/>
  <c r="H17" i="1" a="1"/>
  <c r="H15" i="1" a="1"/>
  <c r="H13" i="1" a="1"/>
  <c r="H73" i="1" a="1"/>
  <c r="H72" i="1" a="1"/>
  <c r="H70" i="1" a="1"/>
  <c r="H68" i="1" a="1"/>
  <c r="H66" i="1" a="1"/>
  <c r="H64" i="1" a="1"/>
  <c r="H62" i="1" a="1"/>
  <c r="H60" i="1" a="1"/>
  <c r="H58" i="1" a="1"/>
  <c r="H56" i="1" a="1"/>
  <c r="H54" i="1" a="1"/>
  <c r="H52" i="1" a="1"/>
  <c r="H50" i="1" a="1"/>
  <c r="H48" i="1" a="1"/>
  <c r="H46" i="1" a="1"/>
  <c r="H44" i="1" a="1"/>
  <c r="H42" i="1" a="1"/>
  <c r="H40" i="1" a="1"/>
  <c r="H38" i="1" a="1"/>
  <c r="H36" i="1" a="1"/>
  <c r="H34" i="1" a="1"/>
  <c r="H32" i="1" a="1"/>
  <c r="H30" i="1" a="1"/>
  <c r="H28" i="1" a="1"/>
  <c r="H26" i="1" a="1"/>
  <c r="H24" i="1" a="1"/>
  <c r="H22" i="1" a="1"/>
  <c r="H20" i="1" a="1"/>
  <c r="H18" i="1" a="1"/>
  <c r="H16" i="1" a="1"/>
  <c r="H14" i="1" a="1"/>
  <c r="H12" i="1" a="1"/>
  <c r="E13" i="1" a="1"/>
  <c r="E45" i="1" a="1"/>
  <c r="E43" i="1" a="1"/>
  <c r="E41" i="1" a="1"/>
  <c r="E39" i="1" a="1"/>
  <c r="E37" i="1" a="1"/>
  <c r="E35" i="1" a="1"/>
  <c r="E33" i="1" a="1"/>
  <c r="E31" i="1" a="1"/>
  <c r="E29" i="1" a="1"/>
  <c r="E27" i="1" a="1"/>
  <c r="E25" i="1" a="1"/>
  <c r="E23" i="1" a="1"/>
  <c r="E21" i="1" a="1"/>
  <c r="E19" i="1" a="1"/>
  <c r="E17" i="1" a="1"/>
  <c r="E15" i="1" a="1"/>
  <c r="E71" i="1" a="1"/>
  <c r="E69" i="1" a="1"/>
  <c r="E67" i="1" a="1"/>
  <c r="E65" i="1" a="1"/>
  <c r="E63" i="1" a="1"/>
  <c r="E61" i="1" a="1"/>
  <c r="E59" i="1" a="1"/>
  <c r="E57" i="1" a="1"/>
  <c r="E55" i="1" a="1"/>
  <c r="E53" i="1" a="1"/>
  <c r="E51" i="1" a="1"/>
  <c r="E49" i="1" a="1"/>
  <c r="E47" i="1" a="1"/>
  <c r="E72" i="1" a="1"/>
  <c r="E70" i="1" a="1"/>
  <c r="E68" i="1" a="1"/>
  <c r="E66" i="1" a="1"/>
  <c r="E64" i="1" a="1"/>
  <c r="E62" i="1" a="1"/>
  <c r="E60" i="1" a="1"/>
  <c r="E58" i="1" a="1"/>
  <c r="E56" i="1" a="1"/>
  <c r="E54" i="1" a="1"/>
  <c r="E52" i="1" a="1"/>
  <c r="E50" i="1" a="1"/>
  <c r="E48" i="1" a="1"/>
  <c r="E46" i="1" a="1"/>
  <c r="E44" i="1" a="1"/>
  <c r="E42" i="1" a="1"/>
  <c r="E40" i="1" a="1"/>
  <c r="E38" i="1" a="1"/>
  <c r="E36" i="1" a="1"/>
  <c r="E34" i="1" a="1"/>
  <c r="E32" i="1" a="1"/>
  <c r="E30" i="1" a="1"/>
  <c r="E28" i="1" a="1"/>
  <c r="E26" i="1" a="1"/>
  <c r="E24" i="1" a="1"/>
  <c r="E22" i="1" a="1"/>
  <c r="E20" i="1" a="1"/>
  <c r="E18" i="1" a="1"/>
  <c r="E16" i="1" a="1"/>
  <c r="E14" i="1" a="1"/>
  <c r="E12" i="1" a="1"/>
  <c r="J71" i="1" l="1"/>
  <c r="J63" i="1"/>
  <c r="J55" i="1"/>
  <c r="J47" i="1"/>
  <c r="J43" i="1"/>
  <c r="J35" i="1"/>
  <c r="J27" i="1"/>
  <c r="J19" i="1"/>
  <c r="J70" i="1"/>
  <c r="J62" i="1"/>
  <c r="J54" i="1"/>
  <c r="J46" i="1"/>
  <c r="J38" i="1"/>
  <c r="J30" i="1"/>
  <c r="J22" i="1"/>
  <c r="J14" i="1"/>
  <c r="J69" i="1"/>
  <c r="J65" i="1"/>
  <c r="J61" i="1"/>
  <c r="J57" i="1"/>
  <c r="J53" i="1"/>
  <c r="J49" i="1"/>
  <c r="J45" i="1"/>
  <c r="J41" i="1"/>
  <c r="J37" i="1"/>
  <c r="J33" i="1"/>
  <c r="J29" i="1"/>
  <c r="J25" i="1"/>
  <c r="J21" i="1"/>
  <c r="J17" i="1"/>
  <c r="J13" i="1"/>
  <c r="J67" i="1"/>
  <c r="J59" i="1"/>
  <c r="J51" i="1"/>
  <c r="J39" i="1"/>
  <c r="J31" i="1"/>
  <c r="J23" i="1"/>
  <c r="J15" i="1"/>
  <c r="J66" i="1"/>
  <c r="J58" i="1"/>
  <c r="J50" i="1"/>
  <c r="J42" i="1"/>
  <c r="J34" i="1"/>
  <c r="J26" i="1"/>
  <c r="J18" i="1"/>
  <c r="J72" i="1"/>
  <c r="J68" i="1"/>
  <c r="J64" i="1"/>
  <c r="J60" i="1"/>
  <c r="J56" i="1"/>
  <c r="J52" i="1"/>
  <c r="J48" i="1"/>
  <c r="J44" i="1"/>
  <c r="J40" i="1"/>
  <c r="J36" i="1"/>
  <c r="J32" i="1"/>
  <c r="J28" i="1"/>
  <c r="J24" i="1"/>
  <c r="J20" i="1"/>
  <c r="J16" i="1"/>
  <c r="J12" i="1"/>
  <c r="J11" i="1"/>
  <c r="K71" i="1"/>
  <c r="K63" i="1"/>
  <c r="K55" i="1"/>
  <c r="K47" i="1"/>
  <c r="K43" i="1"/>
  <c r="K35" i="1"/>
  <c r="K27" i="1"/>
  <c r="K19" i="1"/>
  <c r="K70" i="1"/>
  <c r="K62" i="1"/>
  <c r="K54" i="1"/>
  <c r="K46" i="1"/>
  <c r="K38" i="1"/>
  <c r="K30" i="1"/>
  <c r="K22" i="1"/>
  <c r="K14" i="1"/>
  <c r="K69" i="1"/>
  <c r="K65" i="1"/>
  <c r="K61" i="1"/>
  <c r="K57" i="1"/>
  <c r="K53" i="1"/>
  <c r="K49" i="1"/>
  <c r="K45" i="1"/>
  <c r="K41" i="1"/>
  <c r="K37" i="1"/>
  <c r="K33" i="1"/>
  <c r="K29" i="1"/>
  <c r="K25" i="1"/>
  <c r="K21" i="1"/>
  <c r="K17" i="1"/>
  <c r="K13" i="1"/>
  <c r="K67" i="1"/>
  <c r="K59" i="1"/>
  <c r="K51" i="1"/>
  <c r="K39" i="1"/>
  <c r="K31" i="1"/>
  <c r="K23" i="1"/>
  <c r="K15" i="1"/>
  <c r="K66" i="1"/>
  <c r="K58" i="1"/>
  <c r="K50" i="1"/>
  <c r="K42" i="1"/>
  <c r="K34" i="1"/>
  <c r="K26" i="1"/>
  <c r="K18" i="1"/>
  <c r="K72" i="1"/>
  <c r="K68" i="1"/>
  <c r="K64" i="1"/>
  <c r="K60" i="1"/>
  <c r="K56" i="1"/>
  <c r="K52" i="1"/>
  <c r="K48" i="1"/>
  <c r="K44" i="1"/>
  <c r="K40" i="1"/>
  <c r="K36" i="1"/>
  <c r="K32" i="1"/>
  <c r="K28" i="1"/>
  <c r="K24" i="1"/>
  <c r="K20" i="1"/>
  <c r="K16" i="1"/>
  <c r="K12" i="1"/>
  <c r="K11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3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E12" i="1"/>
  <c r="E14" i="1"/>
  <c r="E16" i="1"/>
  <c r="E18" i="1"/>
  <c r="E20" i="1"/>
  <c r="E22" i="1"/>
  <c r="E24" i="1"/>
  <c r="E26" i="1"/>
  <c r="E28" i="1"/>
  <c r="E30" i="1"/>
  <c r="E32" i="1"/>
  <c r="E34" i="1"/>
  <c r="E36" i="1"/>
  <c r="E38" i="1"/>
  <c r="E40" i="1"/>
  <c r="E42" i="1"/>
  <c r="E44" i="1"/>
  <c r="E46" i="1"/>
  <c r="E48" i="1"/>
  <c r="E50" i="1"/>
  <c r="E52" i="1"/>
  <c r="E54" i="1"/>
  <c r="E56" i="1"/>
  <c r="E58" i="1"/>
  <c r="E60" i="1"/>
  <c r="E62" i="1"/>
  <c r="E64" i="1"/>
  <c r="E66" i="1"/>
  <c r="E68" i="1"/>
  <c r="E70" i="1"/>
  <c r="E72" i="1"/>
  <c r="E47" i="1"/>
  <c r="E49" i="1"/>
  <c r="E51" i="1"/>
  <c r="E53" i="1"/>
  <c r="E55" i="1"/>
  <c r="E57" i="1"/>
  <c r="E59" i="1"/>
  <c r="E61" i="1"/>
  <c r="E63" i="1"/>
  <c r="E65" i="1"/>
  <c r="E67" i="1"/>
  <c r="E69" i="1"/>
  <c r="E71" i="1"/>
  <c r="E15" i="1"/>
  <c r="E17" i="1"/>
  <c r="E19" i="1"/>
  <c r="E21" i="1"/>
  <c r="E23" i="1"/>
  <c r="E25" i="1"/>
  <c r="E27" i="1"/>
  <c r="E29" i="1"/>
  <c r="E31" i="1"/>
  <c r="E33" i="1"/>
  <c r="E35" i="1"/>
  <c r="E37" i="1"/>
  <c r="E39" i="1"/>
  <c r="E41" i="1"/>
  <c r="E43" i="1"/>
  <c r="E45" i="1"/>
  <c r="E13" i="1"/>
  <c r="E4" i="1"/>
  <c r="F4" i="1" a="1"/>
  <c r="H11" i="1" a="1"/>
  <c r="E11" i="1" a="1"/>
  <c r="L13" i="1" l="1"/>
  <c r="L17" i="1"/>
  <c r="L21" i="1"/>
  <c r="L25" i="1"/>
  <c r="L29" i="1"/>
  <c r="L33" i="1"/>
  <c r="L37" i="1"/>
  <c r="L41" i="1"/>
  <c r="L45" i="1"/>
  <c r="L49" i="1"/>
  <c r="L53" i="1"/>
  <c r="L57" i="1"/>
  <c r="L61" i="1"/>
  <c r="L65" i="1"/>
  <c r="L69" i="1"/>
  <c r="L73" i="1"/>
  <c r="L19" i="1"/>
  <c r="L27" i="1"/>
  <c r="L35" i="1"/>
  <c r="L43" i="1"/>
  <c r="L51" i="1"/>
  <c r="L59" i="1"/>
  <c r="L67" i="1"/>
  <c r="L16" i="1"/>
  <c r="L24" i="1"/>
  <c r="L32" i="1"/>
  <c r="L40" i="1"/>
  <c r="L52" i="1"/>
  <c r="L60" i="1"/>
  <c r="L68" i="1"/>
  <c r="L14" i="1"/>
  <c r="L18" i="1"/>
  <c r="L22" i="1"/>
  <c r="L26" i="1"/>
  <c r="L30" i="1"/>
  <c r="L34" i="1"/>
  <c r="L38" i="1"/>
  <c r="L42" i="1"/>
  <c r="L46" i="1"/>
  <c r="L50" i="1"/>
  <c r="L54" i="1"/>
  <c r="L58" i="1"/>
  <c r="L62" i="1"/>
  <c r="L66" i="1"/>
  <c r="L70" i="1"/>
  <c r="L15" i="1"/>
  <c r="L23" i="1"/>
  <c r="L31" i="1"/>
  <c r="L39" i="1"/>
  <c r="L47" i="1"/>
  <c r="L55" i="1"/>
  <c r="L63" i="1"/>
  <c r="L71" i="1"/>
  <c r="L20" i="1"/>
  <c r="L28" i="1"/>
  <c r="L36" i="1"/>
  <c r="L44" i="1"/>
  <c r="L48" i="1"/>
  <c r="L56" i="1"/>
  <c r="L64" i="1"/>
  <c r="L72" i="1"/>
  <c r="L12" i="1"/>
  <c r="G4" i="1"/>
  <c r="F4" i="1"/>
  <c r="E5" i="1"/>
  <c r="H11" i="1"/>
  <c r="E11" i="1"/>
  <c r="F11" i="1" s="1"/>
  <c r="F12" i="1" s="1"/>
  <c r="F5" i="1" a="1"/>
  <c r="F5" i="1" l="1"/>
  <c r="G11" i="1"/>
  <c r="I11" i="1" l="1"/>
  <c r="F13" i="1"/>
  <c r="G12" i="1"/>
  <c r="I12" i="1" l="1"/>
  <c r="M12" i="1"/>
  <c r="F14" i="1"/>
  <c r="G13" i="1"/>
  <c r="I13" i="1" l="1"/>
  <c r="M13" i="1"/>
  <c r="F15" i="1"/>
  <c r="G14" i="1"/>
  <c r="I14" i="1" l="1"/>
  <c r="M14" i="1"/>
  <c r="F16" i="1"/>
  <c r="G15" i="1"/>
  <c r="I15" i="1" l="1"/>
  <c r="M15" i="1"/>
  <c r="F17" i="1"/>
  <c r="G16" i="1"/>
  <c r="I16" i="1" l="1"/>
  <c r="M16" i="1"/>
  <c r="F18" i="1"/>
  <c r="G17" i="1"/>
  <c r="I17" i="1" l="1"/>
  <c r="M17" i="1"/>
  <c r="F19" i="1"/>
  <c r="G18" i="1"/>
  <c r="I18" i="1" l="1"/>
  <c r="M18" i="1"/>
  <c r="F20" i="1"/>
  <c r="G19" i="1"/>
  <c r="I19" i="1" l="1"/>
  <c r="M19" i="1"/>
  <c r="F21" i="1"/>
  <c r="G20" i="1"/>
  <c r="I20" i="1" l="1"/>
  <c r="M20" i="1"/>
  <c r="F22" i="1"/>
  <c r="G21" i="1"/>
  <c r="I21" i="1" l="1"/>
  <c r="M21" i="1"/>
  <c r="F23" i="1"/>
  <c r="G22" i="1"/>
  <c r="I22" i="1" l="1"/>
  <c r="M22" i="1"/>
  <c r="F24" i="1"/>
  <c r="G23" i="1"/>
  <c r="I23" i="1" l="1"/>
  <c r="M23" i="1"/>
  <c r="F25" i="1"/>
  <c r="G24" i="1"/>
  <c r="M24" i="1" l="1"/>
  <c r="I24" i="1"/>
  <c r="F26" i="1"/>
  <c r="G25" i="1"/>
  <c r="I25" i="1" l="1"/>
  <c r="M25" i="1"/>
  <c r="F27" i="1"/>
  <c r="G26" i="1"/>
  <c r="I26" i="1" l="1"/>
  <c r="M26" i="1"/>
  <c r="F28" i="1"/>
  <c r="G27" i="1"/>
  <c r="I27" i="1" l="1"/>
  <c r="M27" i="1"/>
  <c r="F29" i="1"/>
  <c r="G28" i="1"/>
  <c r="I28" i="1" l="1"/>
  <c r="M28" i="1"/>
  <c r="F30" i="1"/>
  <c r="G29" i="1"/>
  <c r="I29" i="1" l="1"/>
  <c r="M29" i="1"/>
  <c r="F31" i="1"/>
  <c r="G30" i="1"/>
  <c r="I30" i="1" l="1"/>
  <c r="M30" i="1"/>
  <c r="F32" i="1"/>
  <c r="G31" i="1"/>
  <c r="I31" i="1" l="1"/>
  <c r="M31" i="1"/>
  <c r="F33" i="1"/>
  <c r="G32" i="1"/>
  <c r="I32" i="1" l="1"/>
  <c r="M32" i="1"/>
  <c r="F34" i="1"/>
  <c r="G33" i="1"/>
  <c r="I33" i="1" l="1"/>
  <c r="M33" i="1"/>
  <c r="F35" i="1"/>
  <c r="G34" i="1"/>
  <c r="I34" i="1" l="1"/>
  <c r="M34" i="1"/>
  <c r="F36" i="1"/>
  <c r="G35" i="1"/>
  <c r="I35" i="1" l="1"/>
  <c r="M35" i="1"/>
  <c r="F37" i="1"/>
  <c r="G36" i="1"/>
  <c r="I36" i="1" l="1"/>
  <c r="M36" i="1"/>
  <c r="F38" i="1"/>
  <c r="G37" i="1"/>
  <c r="I37" i="1" l="1"/>
  <c r="M37" i="1"/>
  <c r="F39" i="1"/>
  <c r="G38" i="1"/>
  <c r="I38" i="1" l="1"/>
  <c r="M38" i="1"/>
  <c r="F40" i="1"/>
  <c r="G39" i="1"/>
  <c r="I39" i="1" l="1"/>
  <c r="M39" i="1"/>
  <c r="F41" i="1"/>
  <c r="G40" i="1"/>
  <c r="I40" i="1" l="1"/>
  <c r="M40" i="1"/>
  <c r="F42" i="1"/>
  <c r="G41" i="1"/>
  <c r="I41" i="1" l="1"/>
  <c r="M41" i="1"/>
  <c r="F43" i="1"/>
  <c r="G42" i="1"/>
  <c r="I42" i="1" l="1"/>
  <c r="M42" i="1"/>
  <c r="F44" i="1"/>
  <c r="G43" i="1"/>
  <c r="I43" i="1" l="1"/>
  <c r="M43" i="1"/>
  <c r="F45" i="1"/>
  <c r="G44" i="1"/>
  <c r="I44" i="1" l="1"/>
  <c r="M44" i="1"/>
  <c r="F46" i="1"/>
  <c r="G45" i="1"/>
  <c r="I45" i="1" l="1"/>
  <c r="M45" i="1"/>
  <c r="F47" i="1"/>
  <c r="G46" i="1"/>
  <c r="I46" i="1" l="1"/>
  <c r="M46" i="1"/>
  <c r="F48" i="1"/>
  <c r="G47" i="1"/>
  <c r="I47" i="1" l="1"/>
  <c r="M47" i="1"/>
  <c r="F49" i="1"/>
  <c r="G48" i="1"/>
  <c r="I48" i="1" l="1"/>
  <c r="M48" i="1"/>
  <c r="F50" i="1"/>
  <c r="G49" i="1"/>
  <c r="I49" i="1" l="1"/>
  <c r="M49" i="1"/>
  <c r="F51" i="1"/>
  <c r="G50" i="1"/>
  <c r="I50" i="1" l="1"/>
  <c r="M50" i="1"/>
  <c r="F52" i="1"/>
  <c r="G51" i="1"/>
  <c r="I51" i="1" l="1"/>
  <c r="M51" i="1"/>
  <c r="F53" i="1"/>
  <c r="G52" i="1"/>
  <c r="I52" i="1" l="1"/>
  <c r="M52" i="1"/>
  <c r="F54" i="1"/>
  <c r="G53" i="1"/>
  <c r="I53" i="1" l="1"/>
  <c r="M53" i="1"/>
  <c r="F55" i="1"/>
  <c r="G54" i="1"/>
  <c r="I54" i="1" l="1"/>
  <c r="M54" i="1"/>
  <c r="F56" i="1"/>
  <c r="G55" i="1"/>
  <c r="I55" i="1" l="1"/>
  <c r="M55" i="1"/>
  <c r="F57" i="1"/>
  <c r="G56" i="1"/>
  <c r="I56" i="1" l="1"/>
  <c r="M56" i="1"/>
  <c r="F58" i="1"/>
  <c r="G57" i="1"/>
  <c r="I57" i="1" l="1"/>
  <c r="M57" i="1"/>
  <c r="F59" i="1"/>
  <c r="G58" i="1"/>
  <c r="I58" i="1" l="1"/>
  <c r="M58" i="1"/>
  <c r="F60" i="1"/>
  <c r="G59" i="1"/>
  <c r="I59" i="1" l="1"/>
  <c r="M59" i="1"/>
  <c r="F61" i="1"/>
  <c r="G60" i="1"/>
  <c r="I60" i="1" l="1"/>
  <c r="M60" i="1"/>
  <c r="F62" i="1"/>
  <c r="G61" i="1"/>
  <c r="I61" i="1" l="1"/>
  <c r="M61" i="1"/>
  <c r="F63" i="1"/>
  <c r="G62" i="1"/>
  <c r="I62" i="1" l="1"/>
  <c r="M62" i="1"/>
  <c r="F64" i="1"/>
  <c r="G63" i="1"/>
  <c r="I63" i="1" l="1"/>
  <c r="M63" i="1"/>
  <c r="F65" i="1"/>
  <c r="G64" i="1"/>
  <c r="I64" i="1" l="1"/>
  <c r="M64" i="1"/>
  <c r="F66" i="1"/>
  <c r="G65" i="1"/>
  <c r="I65" i="1" l="1"/>
  <c r="M65" i="1"/>
  <c r="F67" i="1"/>
  <c r="G66" i="1"/>
  <c r="I66" i="1" l="1"/>
  <c r="M66" i="1"/>
  <c r="F68" i="1"/>
  <c r="G67" i="1"/>
  <c r="I67" i="1" l="1"/>
  <c r="M67" i="1"/>
  <c r="F69" i="1"/>
  <c r="G68" i="1"/>
  <c r="I68" i="1" l="1"/>
  <c r="M68" i="1"/>
  <c r="F70" i="1"/>
  <c r="G69" i="1"/>
  <c r="I69" i="1" l="1"/>
  <c r="M69" i="1"/>
  <c r="F71" i="1"/>
  <c r="G70" i="1"/>
  <c r="I70" i="1" l="1"/>
  <c r="M70" i="1"/>
  <c r="F72" i="1"/>
  <c r="G71" i="1"/>
  <c r="I71" i="1" l="1"/>
  <c r="M71" i="1"/>
  <c r="F73" i="1"/>
  <c r="G72" i="1"/>
  <c r="I72" i="1" l="1"/>
  <c r="M72" i="1"/>
  <c r="G73" i="1"/>
  <c r="M73" i="1" s="1"/>
  <c r="E6" i="1" l="1"/>
  <c r="E7" i="1" s="1"/>
  <c r="I73" i="1"/>
  <c r="F7" i="1" a="1"/>
  <c r="F7" i="1" l="1"/>
  <c r="G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<sst xmlns="http://schemas.openxmlformats.org/spreadsheetml/2006/main" count="22" uniqueCount="20">
  <si>
    <t>f</t>
  </si>
  <si>
    <t>s</t>
  </si>
  <si>
    <t>k</t>
  </si>
  <si>
    <t>t</t>
  </si>
  <si>
    <t>dt</t>
  </si>
  <si>
    <t>B</t>
  </si>
  <si>
    <t>F</t>
  </si>
  <si>
    <t>M</t>
  </si>
  <si>
    <t>V</t>
  </si>
  <si>
    <t>Delta</t>
  </si>
  <si>
    <t>times</t>
  </si>
  <si>
    <t>sigma</t>
  </si>
  <si>
    <t>VALUE</t>
  </si>
  <si>
    <t>payoff</t>
  </si>
  <si>
    <t>F_T</t>
  </si>
  <si>
    <t>A_T</t>
  </si>
  <si>
    <t>PnL</t>
  </si>
  <si>
    <t>THETA</t>
  </si>
  <si>
    <t>GAMMA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</si>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</sst>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2" applyNumberFormat="0" applyAlignment="0" applyProtection="0"/>
    <xf numFmtId="0" fontId="2" fillId="3" borderId="3" applyNumberFormat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2" xfId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/>
    <xf numFmtId="164" fontId="2" fillId="3" borderId="3" xfId="2" applyNumberFormat="1"/>
    <xf numFmtId="0" fontId="4" fillId="0" borderId="0" xfId="3" applyFill="1" applyBorder="1" applyAlignment="1">
      <alignment horizontal="left"/>
    </xf>
  </cellXfs>
  <cellStyles count="4">
    <cellStyle name="Hyperlink" xfId="3" builtinId="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eithalewis.github.io/tandon/bs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F3CC-D788-48AC-876A-9D965A2D74D2}">
  <dimension ref="B2:M75"/>
  <sheetViews>
    <sheetView showGridLines="0" tabSelected="1" workbookViewId="0">
      <pane ySplit="10" topLeftCell="A11" activePane="bottomLeft" state="frozen"/>
      <selection pane="bottomLeft" activeCell="M12" sqref="M12"/>
    </sheetView>
  </sheetViews>
  <sheetFormatPr defaultRowHeight="15" x14ac:dyDescent="0.25"/>
  <cols>
    <col min="1" max="1" width="3.7109375" customWidth="1"/>
    <col min="5" max="5" width="9.140625" customWidth="1"/>
    <col min="13" max="13" width="9.140625" customWidth="1"/>
  </cols>
  <sheetData>
    <row r="2" spans="2:13" x14ac:dyDescent="0.25">
      <c r="B2" s="1" t="s">
        <v>0</v>
      </c>
      <c r="C2" s="8">
        <v>100</v>
      </c>
    </row>
    <row r="3" spans="2:13" x14ac:dyDescent="0.25">
      <c r="B3" s="1" t="s">
        <v>11</v>
      </c>
      <c r="C3" s="8">
        <v>0.2</v>
      </c>
    </row>
    <row r="4" spans="2:13" x14ac:dyDescent="0.25">
      <c r="B4" s="1" t="s">
        <v>2</v>
      </c>
      <c r="C4" s="8">
        <v>100</v>
      </c>
      <c r="D4" s="1" t="s">
        <v>14</v>
      </c>
      <c r="E4" s="4">
        <f ca="1">D73</f>
        <v>75.880917618607427</v>
      </c>
      <c r="F4" s="9">
        <f t="array" aca="1" ref="F4:G4" ca="1">_xll.MONTE.STDEV(E4)</f>
        <v>100.00359975140631</v>
      </c>
      <c r="G4" s="9">
        <f ca="1"/>
        <v>10.037239328154648</v>
      </c>
      <c r="H4" s="9">
        <f>f*SQRT(EXP(sigma^2*t)-1)</f>
        <v>10.025052161544073</v>
      </c>
    </row>
    <row r="5" spans="2:13" x14ac:dyDescent="0.25">
      <c r="B5" s="1" t="s">
        <v>3</v>
      </c>
      <c r="C5" s="8">
        <v>0.25</v>
      </c>
      <c r="D5" s="1" t="s">
        <v>13</v>
      </c>
      <c r="E5" s="4">
        <f ca="1">MAX(F_T-k,0)</f>
        <v>0</v>
      </c>
      <c r="F5" s="10" cm="1">
        <f t="array" aca="1" ref="F5" ca="1">_xll.MONTE.MEAN(E5)</f>
        <v>3.9813728339703043</v>
      </c>
      <c r="G5" s="11"/>
      <c r="H5" s="11"/>
    </row>
    <row r="6" spans="2:13" x14ac:dyDescent="0.25">
      <c r="B6" s="1" t="s">
        <v>1</v>
      </c>
      <c r="C6">
        <f>sigma*SQRT(t)</f>
        <v>0.1</v>
      </c>
      <c r="D6" s="1" t="s">
        <v>15</v>
      </c>
      <c r="E6" s="4">
        <f ca="1">G73</f>
        <v>-0.51711423826196978</v>
      </c>
      <c r="F6" s="10"/>
      <c r="G6" s="11"/>
      <c r="H6" s="11"/>
    </row>
    <row r="7" spans="2:13" x14ac:dyDescent="0.25">
      <c r="B7" s="1" t="s">
        <v>4</v>
      </c>
      <c r="C7">
        <f>1/250</f>
        <v>4.0000000000000001E-3</v>
      </c>
      <c r="D7" s="1" t="s">
        <v>16</v>
      </c>
      <c r="E7" s="2">
        <f ca="1">E5-E6</f>
        <v>0.51711423826196978</v>
      </c>
      <c r="F7" s="10">
        <f t="array" aca="1" ref="F7:G7" ca="1">_xll.MONTE.STDEV(E7)</f>
        <v>-1.8977675110711217E-2</v>
      </c>
      <c r="G7" s="10">
        <f ca="1"/>
        <v>0.43529095204359136</v>
      </c>
      <c r="H7" s="10"/>
    </row>
    <row r="8" spans="2:13" x14ac:dyDescent="0.25">
      <c r="B8" s="1" t="s">
        <v>12</v>
      </c>
      <c r="C8" s="2" cm="1">
        <f t="array" ref="C8">_xll.OPTION.VALUE(f, sigma, k, t)</f>
        <v>3.987761167674492</v>
      </c>
    </row>
    <row r="10" spans="2:13" x14ac:dyDescent="0.25">
      <c r="B10" s="5" t="s">
        <v>10</v>
      </c>
      <c r="C10" s="6" t="s">
        <v>5</v>
      </c>
      <c r="D10" s="6" t="s">
        <v>6</v>
      </c>
      <c r="E10" s="6" t="s">
        <v>9</v>
      </c>
      <c r="F10" s="6" t="s">
        <v>7</v>
      </c>
      <c r="G10" s="7" t="s">
        <v>8</v>
      </c>
      <c r="H10" s="7" t="s">
        <v>12</v>
      </c>
      <c r="I10" s="7" t="s">
        <v>16</v>
      </c>
      <c r="J10" s="7" t="s">
        <v>17</v>
      </c>
      <c r="K10" s="7" t="s">
        <v>18</v>
      </c>
      <c r="L10" s="13" t="s">
        <v>19</v>
      </c>
    </row>
    <row r="11" spans="2:13" x14ac:dyDescent="0.25">
      <c r="B11" cm="1">
        <f t="array" ref="B11:B73">_xlfn.SEQUENCE(1 + t/dt,1,0,dt)</f>
        <v>0</v>
      </c>
      <c r="C11" s="2" cm="1">
        <f t="array" aca="1" ref="C11:C73" ca="1">_xll.RANDOM.BROWNIAN(_xlfn.ANCHORARRAY(B11))</f>
        <v>0</v>
      </c>
      <c r="D11" s="4">
        <f t="shared" ref="D11:D42" ca="1" si="0">f*EXP(sigma*C11 - sigma*sigma*B11/2)</f>
        <v>100</v>
      </c>
      <c r="E11" s="2" cm="1">
        <f t="array" aca="1" ref="E11" ca="1">_xll.OPTION.DELTA(D11, sigma, k, t-B11)</f>
        <v>0.51993880583837249</v>
      </c>
      <c r="F11" s="2">
        <f ca="1">VALUE - E11*D11</f>
        <v>-48.006119416162754</v>
      </c>
      <c r="G11" s="3">
        <f ca="1">F11+E11*D11</f>
        <v>3.987761167674492</v>
      </c>
      <c r="H11" s="2" cm="1">
        <f t="array" aca="1" ref="H11" ca="1">_xll.OPTION.VALUE(D11, sigma, k, t - B11)</f>
        <v>3.987761167674492</v>
      </c>
      <c r="I11" s="4">
        <f ca="1">G11-H11</f>
        <v>0</v>
      </c>
      <c r="J11" s="12" cm="1">
        <f t="array" aca="1" ref="J11" ca="1">_xll.OPTION.THETA(D11, sigma, k, t  - B11, dt)</f>
        <v>-8.0010914962649338</v>
      </c>
      <c r="K11" s="12" cm="1">
        <f t="array" aca="1" ref="K11" ca="1">_xll.OPTION.GAMMA(D11, sigma, k, t - B11)</f>
        <v>3.9844391409476397E-2</v>
      </c>
      <c r="L11" s="12"/>
      <c r="M11" s="2"/>
    </row>
    <row r="12" spans="2:13" x14ac:dyDescent="0.25">
      <c r="B12">
        <v>4.0000000000000001E-3</v>
      </c>
      <c r="C12" s="2">
        <f ca="1"/>
        <v>-3.648182908644132E-2</v>
      </c>
      <c r="D12" s="4">
        <f t="shared" ca="1" si="0"/>
        <v>99.265077279992681</v>
      </c>
      <c r="E12" s="2" cm="1">
        <f t="array" aca="1" ref="E12" ca="1">_xll.OPTION.DELTA(D12, sigma, k, t-B12)</f>
        <v>0.49012217836505212</v>
      </c>
      <c r="F12" s="2">
        <f ca="1">F11 - (E12-E11)*D12</f>
        <v>-45.046369585794857</v>
      </c>
      <c r="G12" s="3">
        <f t="shared" ref="G12:G73" ca="1" si="1">F12+E12*D12</f>
        <v>3.605646326250401</v>
      </c>
      <c r="H12" s="2" cm="1">
        <f t="array" aca="1" ref="H12" ca="1">_xll.OPTION.VALUE(D12, sigma, k, t - B12)</f>
        <v>3.5846421449943762</v>
      </c>
      <c r="I12" s="4">
        <f t="shared" ref="I12:I73" ca="1" si="2">G12-H12</f>
        <v>2.1004181256024879E-2</v>
      </c>
      <c r="J12" s="12" cm="1">
        <f t="array" aca="1" ref="J12" ca="1">_xll.OPTION.THETA(D12, sigma, k, t  - B12, dt)</f>
        <v>-8.0145030780016668</v>
      </c>
      <c r="K12" s="12" cm="1">
        <f t="array" aca="1" ref="K12" ca="1">_xll.OPTION.GAMMA(D12, sigma, k, t - B12)</f>
        <v>4.0502597888090817E-2</v>
      </c>
      <c r="L12" s="12">
        <f ca="1">-J11*dt - K11*(D12-D11)^2/2</f>
        <v>2.1244160884581496E-2</v>
      </c>
      <c r="M12" s="2">
        <f ca="1">(G11-G12)-(H11-H12)</f>
        <v>-2.1004181256024879E-2</v>
      </c>
    </row>
    <row r="13" spans="2:13" x14ac:dyDescent="0.25">
      <c r="B13">
        <v>8.0000000000000002E-3</v>
      </c>
      <c r="C13" s="2">
        <f ca="1"/>
        <v>2.1908778527016157E-2</v>
      </c>
      <c r="D13" s="4">
        <f t="shared" ca="1" si="0"/>
        <v>100.42306798701497</v>
      </c>
      <c r="E13" s="2" cm="1">
        <f t="array" aca="1" ref="E13" ca="1">_xll.OPTION.DELTA(D13, sigma, k, t-B13)</f>
        <v>0.53669197292754123</v>
      </c>
      <c r="F13" s="2">
        <f t="shared" ref="F13:F72" ca="1" si="3">F12 - (E13-E12)*D13</f>
        <v>-49.723051231285019</v>
      </c>
      <c r="G13" s="3">
        <f t="shared" ca="1" si="1"/>
        <v>4.1732032541026527</v>
      </c>
      <c r="H13" s="2" cm="1">
        <f t="array" aca="1" ref="H13" ca="1">_xll.OPTION.VALUE(D13, sigma, k, t - B13)</f>
        <v>4.1469402346315576</v>
      </c>
      <c r="I13" s="4">
        <f t="shared" ca="1" si="2"/>
        <v>2.6263019471095106E-2</v>
      </c>
      <c r="J13" s="12" cm="1">
        <f t="array" aca="1" ref="J13" ca="1">_xll.OPTION.THETA(D13, sigma, k, t  - B13, dt)</f>
        <v>-8.1433039239442451</v>
      </c>
      <c r="K13" s="12" cm="1">
        <f t="array" aca="1" ref="K13" ca="1">_xll.OPTION.GAMMA(D13, sigma, k, t - B13)</f>
        <v>4.020655307462058E-2</v>
      </c>
      <c r="L13" s="12">
        <f ca="1">-J12*dt - K12*(D13-D12)^2/2</f>
        <v>4.9021853323729207E-3</v>
      </c>
      <c r="M13" s="2">
        <f t="shared" ref="M13:M73" ca="1" si="4">(G12-G13)-(H12-H13)</f>
        <v>-5.2588382150702273E-3</v>
      </c>
    </row>
    <row r="14" spans="2:13" x14ac:dyDescent="0.25">
      <c r="B14">
        <v>1.2E-2</v>
      </c>
      <c r="C14" s="2">
        <f ca="1"/>
        <v>-8.9408583476339211E-3</v>
      </c>
      <c r="D14" s="4">
        <f t="shared" ca="1" si="0"/>
        <v>99.797388368086445</v>
      </c>
      <c r="E14" s="2" cm="1">
        <f t="array" aca="1" ref="E14" ca="1">_xll.OPTION.DELTA(D14, sigma, k, t-B14)</f>
        <v>0.51116833050045063</v>
      </c>
      <c r="F14" s="2">
        <f t="shared" ca="1" si="3"/>
        <v>-47.175858375420489</v>
      </c>
      <c r="G14" s="3">
        <f t="shared" ca="1" si="1"/>
        <v>3.8374060249993533</v>
      </c>
      <c r="H14" s="2" cm="1">
        <f t="array" aca="1" ref="H14" ca="1">_xll.OPTION.VALUE(D14, sigma, k, t - B14)</f>
        <v>3.7865472878578714</v>
      </c>
      <c r="I14" s="4">
        <f t="shared" ca="1" si="2"/>
        <v>5.0858737141481924E-2</v>
      </c>
      <c r="J14" s="12" cm="1">
        <f t="array" aca="1" ref="J14" ca="1">_xll.OPTION.THETA(D14, sigma, k, t  - B14, dt)</f>
        <v>-8.1923870932456566</v>
      </c>
      <c r="K14" s="12" cm="1">
        <f t="array" aca="1" ref="K14" ca="1">_xll.OPTION.GAMMA(D14, sigma, k, t - B14)</f>
        <v>4.0954552990123641E-2</v>
      </c>
      <c r="L14" s="12">
        <f ca="1">-J13*dt - K13*(D14-D13)^2/2</f>
        <v>2.4703285803975551E-2</v>
      </c>
      <c r="M14" s="2">
        <f t="shared" ca="1" si="4"/>
        <v>-2.4595717670386819E-2</v>
      </c>
    </row>
    <row r="15" spans="2:13" x14ac:dyDescent="0.25">
      <c r="B15">
        <v>1.6E-2</v>
      </c>
      <c r="C15" s="2">
        <f ca="1"/>
        <v>6.2009825587548612E-2</v>
      </c>
      <c r="D15" s="4">
        <f t="shared" ca="1" si="0"/>
        <v>101.21552468899486</v>
      </c>
      <c r="E15" s="2" cm="1">
        <f t="array" aca="1" ref="E15" ca="1">_xll.OPTION.DELTA(D15, sigma, k, t-B15)</f>
        <v>0.56877469629572874</v>
      </c>
      <c r="F15" s="2">
        <f t="shared" ca="1" si="3"/>
        <v>-53.006516914815734</v>
      </c>
      <c r="G15" s="3">
        <f t="shared" ca="1" si="1"/>
        <v>4.5623124005801543</v>
      </c>
      <c r="H15" s="2" cm="1">
        <f t="array" aca="1" ref="H15" ca="1">_xll.OPTION.VALUE(D15, sigma, k, t - B15)</f>
        <v>4.5195609522840954</v>
      </c>
      <c r="I15" s="4">
        <f t="shared" ca="1" si="2"/>
        <v>4.2751448296058925E-2</v>
      </c>
      <c r="J15" s="12" cm="1">
        <f t="array" aca="1" ref="J15" ca="1">_xll.OPTION.THETA(D15, sigma, k, t  - B15, dt)</f>
        <v>-8.2579843837748967</v>
      </c>
      <c r="K15" s="12" cm="1">
        <f t="array" aca="1" ref="K15" ca="1">_xll.OPTION.GAMMA(D15, sigma, k, t - B15)</f>
        <v>4.0133478298968336E-2</v>
      </c>
      <c r="L15" s="12">
        <f ca="1">-J14*dt - K14*(D15-D14)^2/2</f>
        <v>-8.4125199507392723E-3</v>
      </c>
      <c r="M15" s="2">
        <f t="shared" ca="1" si="4"/>
        <v>8.1072888454229997E-3</v>
      </c>
    </row>
    <row r="16" spans="2:13" x14ac:dyDescent="0.25">
      <c r="B16">
        <v>0.02</v>
      </c>
      <c r="C16" s="2">
        <f ca="1"/>
        <v>-3.2462547473423267E-2</v>
      </c>
      <c r="D16" s="4">
        <f t="shared" ca="1" si="0"/>
        <v>99.313118936940796</v>
      </c>
      <c r="E16" s="2" cm="1">
        <f t="array" aca="1" ref="E16" ca="1">_xll.OPTION.DELTA(D16, sigma, k, t-B16)</f>
        <v>0.49046576290811283</v>
      </c>
      <c r="F16" s="2">
        <f t="shared" ca="1" si="3"/>
        <v>-45.229412499466463</v>
      </c>
      <c r="G16" s="3">
        <f t="shared" ca="1" si="1"/>
        <v>3.4802721467243529</v>
      </c>
      <c r="H16" s="2" cm="1">
        <f t="array" aca="1" ref="H16" ca="1">_xll.OPTION.VALUE(D16, sigma, k, t - B16)</f>
        <v>3.4783063959899607</v>
      </c>
      <c r="I16" s="4">
        <f t="shared" ca="1" si="2"/>
        <v>1.965750734392202E-3</v>
      </c>
      <c r="J16" s="12" cm="1">
        <f t="array" aca="1" ref="J16" ca="1">_xll.OPTION.THETA(D16, sigma, k, t  - B16, dt)</f>
        <v>-8.2951427265420818</v>
      </c>
      <c r="K16" s="12" cm="1">
        <f t="array" aca="1" ref="K16" ca="1">_xll.OPTION.GAMMA(D16, sigma, k, t - B16)</f>
        <v>4.1868315029916961E-2</v>
      </c>
      <c r="L16" s="12">
        <f ca="1">-J15*dt - K15*(D16-D15)^2/2</f>
        <v>-3.9592554209583131E-2</v>
      </c>
      <c r="M16" s="2">
        <f t="shared" ca="1" si="4"/>
        <v>4.0785697561666723E-2</v>
      </c>
    </row>
    <row r="17" spans="2:13" x14ac:dyDescent="0.25">
      <c r="B17">
        <v>2.4E-2</v>
      </c>
      <c r="C17" s="2">
        <f ca="1"/>
        <v>-0.11660036703622632</v>
      </c>
      <c r="D17" s="4">
        <f t="shared" ca="1" si="0"/>
        <v>97.648091474610027</v>
      </c>
      <c r="E17" s="2" cm="1">
        <f t="array" aca="1" ref="E17" ca="1">_xll.OPTION.DELTA(D17, sigma, k, t-B17)</f>
        <v>0.41965361419701297</v>
      </c>
      <c r="F17" s="2">
        <f t="shared" ca="1" si="3"/>
        <v>-38.314741324611298</v>
      </c>
      <c r="G17" s="3">
        <f t="shared" ca="1" si="1"/>
        <v>2.6636331821493329</v>
      </c>
      <c r="H17" s="2" cm="1">
        <f t="array" aca="1" ref="H17" ca="1">_xll.OPTION.VALUE(D17, sigma, k, t - B17)</f>
        <v>2.6878205706827032</v>
      </c>
      <c r="I17" s="4">
        <f t="shared" ca="1" si="2"/>
        <v>-2.4187388533370324E-2</v>
      </c>
      <c r="J17" s="12" cm="1">
        <f t="array" aca="1" ref="J17" ca="1">_xll.OPTION.THETA(D17, sigma, k, t  - B17, dt)</f>
        <v>-8.0613440572108175</v>
      </c>
      <c r="K17" s="12" cm="1">
        <f t="array" aca="1" ref="K17" ca="1">_xll.OPTION.GAMMA(D17, sigma, k, t - B17)</f>
        <v>4.2095248955584079E-2</v>
      </c>
      <c r="L17" s="12">
        <f ca="1">-J16*dt - K16*(D17-D16)^2/2</f>
        <v>-2.4855538346049894E-2</v>
      </c>
      <c r="M17" s="2">
        <f t="shared" ca="1" si="4"/>
        <v>2.6153139267762526E-2</v>
      </c>
    </row>
    <row r="18" spans="2:13" x14ac:dyDescent="0.25">
      <c r="B18">
        <v>2.8000000000000001E-2</v>
      </c>
      <c r="C18" s="2">
        <f ca="1"/>
        <v>-0.1139906079520899</v>
      </c>
      <c r="D18" s="4">
        <f t="shared" ca="1" si="0"/>
        <v>97.691256763833351</v>
      </c>
      <c r="E18" s="2" cm="1">
        <f t="array" aca="1" ref="E18" ca="1">_xll.OPTION.DELTA(D18, sigma, k, t-B18)</f>
        <v>0.42044414324335988</v>
      </c>
      <c r="F18" s="2">
        <f t="shared" ca="1" si="3"/>
        <v>-38.391969100657242</v>
      </c>
      <c r="G18" s="3">
        <f t="shared" ca="1" si="1"/>
        <v>2.6817476517797587</v>
      </c>
      <c r="H18" s="2" cm="1">
        <f t="array" aca="1" ref="H18" ca="1">_xll.OPTION.VALUE(D18, sigma, k, t - B18)</f>
        <v>2.6736842269517354</v>
      </c>
      <c r="I18" s="4">
        <f t="shared" ca="1" si="2"/>
        <v>8.0634248280233578E-3</v>
      </c>
      <c r="J18" s="12" cm="1">
        <f t="array" aca="1" ref="J18" ca="1">_xll.OPTION.THETA(D18, sigma, k, t  - B18, dt)</f>
        <v>-8.1412223762633573</v>
      </c>
      <c r="K18" s="12" cm="1">
        <f t="array" aca="1" ref="K18" ca="1">_xll.OPTION.GAMMA(D18, sigma, k, t - B18)</f>
        <v>4.2471352023230192E-2</v>
      </c>
      <c r="L18" s="12">
        <f ca="1">-J17*dt - K17*(D18-D17)^2/2</f>
        <v>3.2206159406838394E-2</v>
      </c>
      <c r="M18" s="2">
        <f t="shared" ca="1" si="4"/>
        <v>-3.2250813361393682E-2</v>
      </c>
    </row>
    <row r="19" spans="2:13" x14ac:dyDescent="0.25">
      <c r="B19">
        <v>3.2000000000000001E-2</v>
      </c>
      <c r="C19" s="2">
        <f ca="1"/>
        <v>-0.10894175207466385</v>
      </c>
      <c r="D19" s="4">
        <f t="shared" ca="1" si="0"/>
        <v>97.782129517356282</v>
      </c>
      <c r="E19" s="2" cm="1">
        <f t="array" aca="1" ref="E19" ca="1">_xll.OPTION.DELTA(D19, sigma, k, t-B19)</f>
        <v>0.42328731536075048</v>
      </c>
      <c r="F19" s="2">
        <f t="shared" ca="1" si="3"/>
        <v>-38.669980524880067</v>
      </c>
      <c r="G19" s="3">
        <f t="shared" ca="1" si="1"/>
        <v>2.7199545687788671</v>
      </c>
      <c r="H19" s="2" cm="1">
        <f t="array" aca="1" ref="H19" ca="1">_xll.OPTION.VALUE(D19, sigma, k, t - B19)</f>
        <v>2.6794076299230909</v>
      </c>
      <c r="I19" s="4">
        <f t="shared" ca="1" si="2"/>
        <v>4.0546938855776204E-2</v>
      </c>
      <c r="J19" s="12" cm="1">
        <f t="array" aca="1" ref="J19" ca="1">_xll.OPTION.THETA(D19, sigma, k, t  - B19, dt)</f>
        <v>-8.2357936266994614</v>
      </c>
      <c r="K19" s="12" cm="1">
        <f t="array" aca="1" ref="K19" ca="1">_xll.OPTION.GAMMA(D19, sigma, k, t - B19)</f>
        <v>4.288077502602871E-2</v>
      </c>
      <c r="L19" s="12">
        <f ca="1">-J18*dt - K18*(D19-D18)^2/2</f>
        <v>3.2389528322183114E-2</v>
      </c>
      <c r="M19" s="2">
        <f t="shared" ca="1" si="4"/>
        <v>-3.2483514027752847E-2</v>
      </c>
    </row>
    <row r="20" spans="2:13" x14ac:dyDescent="0.25">
      <c r="B20">
        <v>3.6000000000000004E-2</v>
      </c>
      <c r="C20" s="2">
        <f ca="1"/>
        <v>-9.8248613022856979E-2</v>
      </c>
      <c r="D20" s="4">
        <f t="shared" ca="1" si="0"/>
        <v>97.983633868604016</v>
      </c>
      <c r="E20" s="2" cm="1">
        <f t="array" aca="1" ref="E20" ca="1">_xll.OPTION.DELTA(D20, sigma, k, t-B20)</f>
        <v>0.43097012359291265</v>
      </c>
      <c r="F20" s="2">
        <f t="shared" ca="1" si="3"/>
        <v>-39.422769993782943</v>
      </c>
      <c r="G20" s="3">
        <f t="shared" ca="1" si="1"/>
        <v>2.805248804652031</v>
      </c>
      <c r="H20" s="2" cm="1">
        <f t="array" aca="1" ref="H20" ca="1">_xll.OPTION.VALUE(D20, sigma, k, t - B20)</f>
        <v>2.7324273599263904</v>
      </c>
      <c r="I20" s="4">
        <f t="shared" ca="1" si="2"/>
        <v>7.2821444725640561E-2</v>
      </c>
      <c r="J20" s="12" cm="1">
        <f t="array" aca="1" ref="J20" ca="1">_xll.OPTION.THETA(D20, sigma, k, t  - B20, dt)</f>
        <v>-8.3606093089834133</v>
      </c>
      <c r="K20" s="12" cm="1">
        <f t="array" aca="1" ref="K20" ca="1">_xll.OPTION.GAMMA(D20, sigma, k, t - B20)</f>
        <v>4.3346344731771035E-2</v>
      </c>
      <c r="L20" s="12">
        <f ca="1">-J19*dt - K19*(D20-D19)^2/2</f>
        <v>3.207260893563927E-2</v>
      </c>
      <c r="M20" s="2">
        <f t="shared" ca="1" si="4"/>
        <v>-3.2274505869864356E-2</v>
      </c>
    </row>
    <row r="21" spans="2:13" x14ac:dyDescent="0.25">
      <c r="B21">
        <v>4.0000000000000008E-2</v>
      </c>
      <c r="C21" s="2">
        <f ca="1"/>
        <v>-7.3658681679441354E-2</v>
      </c>
      <c r="D21" s="4">
        <f t="shared" ca="1" si="0"/>
        <v>98.458825903219122</v>
      </c>
      <c r="E21" s="2" cm="1">
        <f t="array" aca="1" ref="E21" ca="1">_xll.OPTION.DELTA(D21, sigma, k, t-B21)</f>
        <v>0.45080040556106626</v>
      </c>
      <c r="F21" s="2">
        <f t="shared" ca="1" si="3"/>
        <v>-41.375236273697126</v>
      </c>
      <c r="G21" s="3">
        <f t="shared" ca="1" si="1"/>
        <v>3.0100423745404683</v>
      </c>
      <c r="H21" s="2" cm="1">
        <f t="array" aca="1" ref="H21" ca="1">_xll.OPTION.VALUE(D21, sigma, k, t - B21)</f>
        <v>2.9082522007091853</v>
      </c>
      <c r="I21" s="4">
        <f t="shared" ca="1" si="2"/>
        <v>0.10179017383128297</v>
      </c>
      <c r="J21" s="12" cm="1">
        <f t="array" aca="1" ref="J21" ca="1">_xll.OPTION.THETA(D21, sigma, k, t  - B21, dt)</f>
        <v>-8.5459963620770907</v>
      </c>
      <c r="K21" s="12" cm="1">
        <f t="array" aca="1" ref="K21" ca="1">_xll.OPTION.GAMMA(D21, sigma, k, t - B21)</f>
        <v>4.387289636648127E-2</v>
      </c>
      <c r="L21" s="12">
        <f ca="1">-J20*dt - K20*(D21-D20)^2/2</f>
        <v>2.8548473022285074E-2</v>
      </c>
      <c r="M21" s="2">
        <f t="shared" ca="1" si="4"/>
        <v>-2.896872910564241E-2</v>
      </c>
    </row>
    <row r="22" spans="2:13" x14ac:dyDescent="0.25">
      <c r="B22">
        <v>4.4000000000000011E-2</v>
      </c>
      <c r="C22" s="2">
        <f ca="1"/>
        <v>-1.9109228551331785E-2</v>
      </c>
      <c r="D22" s="4">
        <f t="shared" ca="1" si="0"/>
        <v>99.530919066239292</v>
      </c>
      <c r="E22" s="2" cm="1">
        <f t="array" aca="1" ref="E22" ca="1">_xll.OPTION.DELTA(D22, sigma, k, t-B22)</f>
        <v>0.49744287874054893</v>
      </c>
      <c r="F22" s="2">
        <f t="shared" ca="1" si="3"/>
        <v>-46.017604496773451</v>
      </c>
      <c r="G22" s="3">
        <f t="shared" ca="1" si="1"/>
        <v>3.4933424072292141</v>
      </c>
      <c r="H22" s="2" cm="1">
        <f t="array" aca="1" ref="H22" ca="1">_xll.OPTION.VALUE(D22, sigma, k, t - B22)</f>
        <v>3.3819428140450327</v>
      </c>
      <c r="I22" s="4">
        <f t="shared" ca="1" si="2"/>
        <v>0.11139959318418136</v>
      </c>
      <c r="J22" s="12" cm="1">
        <f t="array" aca="1" ref="J22" ca="1">_xll.OPTION.THETA(D22, sigma, k, t  - B22, dt)</f>
        <v>-8.7911947904117937</v>
      </c>
      <c r="K22" s="12" cm="1">
        <f t="array" aca="1" ref="K22" ca="1">_xll.OPTION.GAMMA(D22, sigma, k, t - B22)</f>
        <v>4.4154962881763016E-2</v>
      </c>
      <c r="L22" s="12">
        <f ca="1">-J21*dt - K21*(D22-D21)^2/2</f>
        <v>8.970588369505858E-3</v>
      </c>
      <c r="M22" s="2">
        <f t="shared" ca="1" si="4"/>
        <v>-9.6094193528983851E-3</v>
      </c>
    </row>
    <row r="23" spans="2:13" x14ac:dyDescent="0.25">
      <c r="B23">
        <v>4.8000000000000015E-2</v>
      </c>
      <c r="C23" s="2">
        <f ca="1"/>
        <v>9.6267871717089643E-2</v>
      </c>
      <c r="D23" s="4">
        <f t="shared" ca="1" si="0"/>
        <v>101.84619267970174</v>
      </c>
      <c r="E23" s="2" cm="1">
        <f t="array" aca="1" ref="E23" ca="1">_xll.OPTION.DELTA(D23, sigma, k, t-B23)</f>
        <v>0.5981098734248349</v>
      </c>
      <c r="F23" s="2">
        <f t="shared" ca="1" si="3"/>
        <v>-56.270154633875748</v>
      </c>
      <c r="G23" s="3">
        <f t="shared" ca="1" si="1"/>
        <v>4.6450587785820119</v>
      </c>
      <c r="H23" s="2" cm="1">
        <f t="array" aca="1" ref="H23" ca="1">_xll.OPTION.VALUE(D23, sigma, k, t - B23)</f>
        <v>4.6156387445581686</v>
      </c>
      <c r="I23" s="4">
        <f t="shared" ca="1" si="2"/>
        <v>2.94200340238433E-2</v>
      </c>
      <c r="J23" s="12" cm="1">
        <f t="array" aca="1" ref="J23" ca="1">_xll.OPTION.THETA(D23, sigma, k, t  - B23, dt)</f>
        <v>-8.8075371758904453</v>
      </c>
      <c r="K23" s="12" cm="1">
        <f t="array" aca="1" ref="K23" ca="1">_xll.OPTION.GAMMA(D23, sigma, k, t - B23)</f>
        <v>4.2252733968048128E-2</v>
      </c>
      <c r="L23" s="12">
        <f ca="1">-J22*dt - K22*(D23-D22)^2/2</f>
        <v>-8.3181381389301576E-2</v>
      </c>
      <c r="M23" s="2">
        <f t="shared" ca="1" si="4"/>
        <v>8.1979559160338056E-2</v>
      </c>
    </row>
    <row r="24" spans="2:13" x14ac:dyDescent="0.25">
      <c r="B24">
        <v>5.2000000000000018E-2</v>
      </c>
      <c r="C24" s="2">
        <f ca="1"/>
        <v>5.3643529455455391E-2</v>
      </c>
      <c r="D24" s="4">
        <f t="shared" ca="1" si="0"/>
        <v>100.97357933513365</v>
      </c>
      <c r="E24" s="2" cm="1">
        <f t="array" aca="1" ref="E24" ca="1">_xll.OPTION.DELTA(D24, sigma, k, t-B24)</f>
        <v>0.56094514345406199</v>
      </c>
      <c r="F24" s="2">
        <f t="shared" ca="1" si="3"/>
        <v>-52.517498823703093</v>
      </c>
      <c r="G24" s="3">
        <f t="shared" ca="1" si="1"/>
        <v>4.1231401215135648</v>
      </c>
      <c r="H24" s="2" cm="1">
        <f t="array" aca="1" ref="H24" ca="1">_xll.OPTION.VALUE(D24, sigma, k, t - B24)</f>
        <v>4.0743582705209889</v>
      </c>
      <c r="I24" s="4">
        <f t="shared" ca="1" si="2"/>
        <v>4.8781850992575926E-2</v>
      </c>
      <c r="J24" s="12" cm="1">
        <f t="array" aca="1" ref="J24" ca="1">_xll.OPTION.THETA(D24, sigma, k, t  - B24, dt)</f>
        <v>-8.9921976356173161</v>
      </c>
      <c r="K24" s="12" cm="1">
        <f t="array" aca="1" ref="K24" ca="1">_xll.OPTION.GAMMA(D24, sigma, k, t - B24)</f>
        <v>4.3876520508794543E-2</v>
      </c>
      <c r="L24" s="12">
        <f ca="1">-J23*dt - K23*(D24-D23)^2/2</f>
        <v>1.9143391020417157E-2</v>
      </c>
      <c r="M24" s="2">
        <f t="shared" ca="1" si="4"/>
        <v>-1.9361816968732626E-2</v>
      </c>
    </row>
    <row r="25" spans="2:13" x14ac:dyDescent="0.25">
      <c r="B25">
        <v>5.6000000000000022E-2</v>
      </c>
      <c r="C25" s="2">
        <f ca="1"/>
        <v>1.07000874644049E-2</v>
      </c>
      <c r="D25" s="4">
        <f t="shared" ca="1" si="0"/>
        <v>100.10205378876461</v>
      </c>
      <c r="E25" s="2" cm="1">
        <f t="array" aca="1" ref="E25" ca="1">_xll.OPTION.DELTA(D25, sigma, k, t-B25)</f>
        <v>0.52217955987192877</v>
      </c>
      <c r="F25" s="2">
        <f t="shared" ca="1" si="3"/>
        <v>-48.63698429081154</v>
      </c>
      <c r="G25" s="3">
        <f t="shared" ca="1" si="1"/>
        <v>3.6342620988816989</v>
      </c>
      <c r="H25" s="2" cm="1">
        <f t="array" aca="1" ref="H25" ca="1">_xll.OPTION.VALUE(D25, sigma, k, t - B25)</f>
        <v>3.5662360236012773</v>
      </c>
      <c r="I25" s="4">
        <f t="shared" ca="1" si="2"/>
        <v>6.8026075280421594E-2</v>
      </c>
      <c r="J25" s="12" cm="1">
        <f t="array" aca="1" ref="J25" ca="1">_xll.OPTION.THETA(D25, sigma, k, t  - B25, dt)</f>
        <v>-9.0999813396734908</v>
      </c>
      <c r="K25" s="12" cm="1">
        <f t="array" aca="1" ref="K25" ca="1">_xll.OPTION.GAMMA(D25, sigma, k, t - B25)</f>
        <v>4.5171482408652056E-2</v>
      </c>
      <c r="L25" s="12">
        <f ca="1">-J24*dt - K24*(D25-D24)^2/2</f>
        <v>1.930543626928732E-2</v>
      </c>
      <c r="M25" s="2">
        <f t="shared" ca="1" si="4"/>
        <v>-1.9244224287845668E-2</v>
      </c>
    </row>
    <row r="26" spans="2:13" x14ac:dyDescent="0.25">
      <c r="B26">
        <v>6.0000000000000026E-2</v>
      </c>
      <c r="C26" s="2">
        <f ca="1"/>
        <v>4.8951527237996888E-2</v>
      </c>
      <c r="D26" s="4">
        <f t="shared" ca="1" si="0"/>
        <v>100.86273079999582</v>
      </c>
      <c r="E26" s="2" cm="1">
        <f t="array" aca="1" ref="E26" ca="1">_xll.OPTION.DELTA(D26, sigma, k, t-B26)</f>
        <v>0.55650997674761149</v>
      </c>
      <c r="F26" s="2">
        <f t="shared" ca="1" si="3"/>
        <v>-52.099643886395157</v>
      </c>
      <c r="G26" s="3">
        <f t="shared" ca="1" si="1"/>
        <v>4.0314720858111102</v>
      </c>
      <c r="H26" s="2" cm="1">
        <f t="array" aca="1" ref="H26" ca="1">_xll.OPTION.VALUE(D26, sigma, k, t - B26)</f>
        <v>3.9400877449063358</v>
      </c>
      <c r="I26" s="4">
        <f t="shared" ca="1" si="2"/>
        <v>9.1384340904774319E-2</v>
      </c>
      <c r="J26" s="12" cm="1">
        <f t="array" aca="1" ref="J26" ca="1">_xll.OPTION.THETA(D26, sigma, k, t  - B26, dt)</f>
        <v>-9.186782678124672</v>
      </c>
      <c r="K26" s="12" cm="1">
        <f t="array" aca="1" ref="K26" ca="1">_xll.OPTION.GAMMA(D26, sigma, k, t - B26)</f>
        <v>4.4914460002609589E-2</v>
      </c>
      <c r="L26" s="12">
        <f ca="1">-J25*dt - K25*(D26-D25)^2/2</f>
        <v>2.3331148870331629E-2</v>
      </c>
      <c r="M26" s="2">
        <f t="shared" ca="1" si="4"/>
        <v>-2.3358265624352725E-2</v>
      </c>
    </row>
    <row r="27" spans="2:13" x14ac:dyDescent="0.25">
      <c r="B27">
        <v>6.4000000000000029E-2</v>
      </c>
      <c r="C27" s="2">
        <f ca="1"/>
        <v>1.8384034672956975E-2</v>
      </c>
      <c r="D27" s="4">
        <f t="shared" ca="1" si="0"/>
        <v>100.23996815725242</v>
      </c>
      <c r="E27" s="2" cm="1">
        <f t="array" aca="1" ref="E27" ca="1">_xll.OPTION.DELTA(D27, sigma, k, t-B27)</f>
        <v>0.52826731028843821</v>
      </c>
      <c r="F27" s="2">
        <f t="shared" ca="1" si="3"/>
        <v>-49.268599899851729</v>
      </c>
      <c r="G27" s="3">
        <f t="shared" ca="1" si="1"/>
        <v>3.6848984619786975</v>
      </c>
      <c r="H27" s="2" cm="1">
        <f t="array" aca="1" ref="H27" ca="1">_xll.OPTION.VALUE(D27, sigma, k, t - B27)</f>
        <v>3.5654678660986576</v>
      </c>
      <c r="I27" s="4">
        <f t="shared" ca="1" si="2"/>
        <v>0.1194305958800399</v>
      </c>
      <c r="J27" s="12" cm="1">
        <f t="array" aca="1" ref="J27" ca="1">_xll.OPTION.THETA(D27, sigma, k, t  - B27, dt)</f>
        <v>-9.2994868783904394</v>
      </c>
      <c r="K27" s="12" cm="1">
        <f t="array" aca="1" ref="K27" ca="1">_xll.OPTION.GAMMA(D27, sigma, k, t - B27)</f>
        <v>4.6024667235787207E-2</v>
      </c>
      <c r="L27" s="12">
        <f ca="1">-J26*dt - K26*(D27-D26)^2/2</f>
        <v>2.8037468885700367E-2</v>
      </c>
      <c r="M27" s="2">
        <f t="shared" ca="1" si="4"/>
        <v>-2.8046254975265583E-2</v>
      </c>
    </row>
    <row r="28" spans="2:13" x14ac:dyDescent="0.25">
      <c r="B28">
        <v>6.8000000000000033E-2</v>
      </c>
      <c r="C28" s="2">
        <f ca="1"/>
        <v>-1.5237669324953886E-2</v>
      </c>
      <c r="D28" s="4">
        <f t="shared" ca="1" si="0"/>
        <v>99.560216505771919</v>
      </c>
      <c r="E28" s="2" cm="1">
        <f t="array" aca="1" ref="E28" ca="1">_xll.OPTION.DELTA(D28, sigma, k, t-B28)</f>
        <v>0.49641130900156583</v>
      </c>
      <c r="F28" s="2">
        <f t="shared" ca="1" si="3"/>
        <v>-46.097009514722565</v>
      </c>
      <c r="G28" s="3">
        <f t="shared" ca="1" si="1"/>
        <v>3.3258078853869719</v>
      </c>
      <c r="H28" s="2" cm="1">
        <f t="array" aca="1" ref="H28" ca="1">_xll.OPTION.VALUE(D28, sigma, k, t - B28)</f>
        <v>3.1800117251424069</v>
      </c>
      <c r="I28" s="4">
        <f t="shared" ca="1" si="2"/>
        <v>0.14579616024456499</v>
      </c>
      <c r="J28" s="12" cm="1">
        <f t="array" aca="1" ref="J28" ca="1">_xll.OPTION.THETA(D28, sigma, k, t  - B28, dt)</f>
        <v>-9.3615261044064368</v>
      </c>
      <c r="K28" s="12" cm="1">
        <f t="array" aca="1" ref="K28" ca="1">_xll.OPTION.GAMMA(D28, sigma, k, t - B28)</f>
        <v>4.6961393126206674E-2</v>
      </c>
      <c r="L28" s="12">
        <f ca="1">-J27*dt - K27*(D28-D27)^2/2</f>
        <v>2.6564815536734888E-2</v>
      </c>
      <c r="M28" s="2">
        <f t="shared" ca="1" si="4"/>
        <v>-2.6365564364525085E-2</v>
      </c>
    </row>
    <row r="29" spans="2:13" x14ac:dyDescent="0.25">
      <c r="B29">
        <v>7.2000000000000036E-2</v>
      </c>
      <c r="C29" s="2">
        <f ca="1"/>
        <v>-5.0402955135744019E-4</v>
      </c>
      <c r="D29" s="4">
        <f t="shared" ca="1" si="0"/>
        <v>99.846038052172304</v>
      </c>
      <c r="E29" s="2" cm="1">
        <f t="array" aca="1" ref="E29" ca="1">_xll.OPTION.DELTA(D29, sigma, k, t-B29)</f>
        <v>0.50954567597775846</v>
      </c>
      <c r="F29" s="2">
        <f t="shared" ca="1" si="3"/>
        <v>-47.408424019618693</v>
      </c>
      <c r="G29" s="3">
        <f t="shared" ca="1" si="1"/>
        <v>3.4676929333764406</v>
      </c>
      <c r="H29" s="2" cm="1">
        <f t="array" aca="1" ref="H29" ca="1">_xll.OPTION.VALUE(D29, sigma, k, t - B29)</f>
        <v>3.2862689312992757</v>
      </c>
      <c r="I29" s="4">
        <f t="shared" ca="1" si="2"/>
        <v>0.18142400207716491</v>
      </c>
      <c r="J29" s="12" cm="1">
        <f t="array" aca="1" ref="J29" ca="1">_xll.OPTION.THETA(D29, sigma, k, t  - B29, dt)</f>
        <v>-9.4922847335894289</v>
      </c>
      <c r="K29" s="12" cm="1">
        <f t="array" aca="1" ref="K29" ca="1">_xll.OPTION.GAMMA(D29, sigma, k, t - B29)</f>
        <v>4.7338542994107273E-2</v>
      </c>
      <c r="L29" s="12">
        <f ca="1">-J28*dt - K28*(D29-D28)^2/2</f>
        <v>3.5527873416670075E-2</v>
      </c>
      <c r="M29" s="2">
        <f t="shared" ca="1" si="4"/>
        <v>-3.5627841832599927E-2</v>
      </c>
    </row>
    <row r="30" spans="2:13" x14ac:dyDescent="0.25">
      <c r="B30">
        <v>7.600000000000004E-2</v>
      </c>
      <c r="C30" s="2">
        <f ca="1"/>
        <v>-7.2851160144823943E-2</v>
      </c>
      <c r="D30" s="4">
        <f t="shared" ca="1" si="0"/>
        <v>98.403852425660972</v>
      </c>
      <c r="E30" s="2" cm="1">
        <f t="array" aca="1" ref="E30" ca="1">_xll.OPTION.DELTA(D30, sigma, k, t-B30)</f>
        <v>0.43992728086150001</v>
      </c>
      <c r="F30" s="2">
        <f t="shared" ca="1" si="3"/>
        <v>-40.557705740487037</v>
      </c>
      <c r="G30" s="3">
        <f t="shared" ca="1" si="1"/>
        <v>2.7328334834303192</v>
      </c>
      <c r="H30" s="2" cm="1">
        <f t="array" aca="1" ref="H30" ca="1">_xll.OPTION.VALUE(D30, sigma, k, t - B30)</f>
        <v>2.5638103372539263</v>
      </c>
      <c r="I30" s="4">
        <f t="shared" ca="1" si="2"/>
        <v>0.16902314617639291</v>
      </c>
      <c r="J30" s="12" cm="1">
        <f t="array" aca="1" ref="J30" ca="1">_xll.OPTION.THETA(D30, sigma, k, t  - B30, dt)</f>
        <v>-9.3565105499884282</v>
      </c>
      <c r="K30" s="12" cm="1">
        <f t="array" aca="1" ref="K30" ca="1">_xll.OPTION.GAMMA(D30, sigma, k, t - B30)</f>
        <v>4.8043218475009364E-2</v>
      </c>
      <c r="L30" s="12">
        <f ca="1">-J29*dt - K29*(D30-D29)^2/2</f>
        <v>-1.1260564208561807E-2</v>
      </c>
      <c r="M30" s="2">
        <f t="shared" ca="1" si="4"/>
        <v>1.2400855900772001E-2</v>
      </c>
    </row>
    <row r="31" spans="2:13" x14ac:dyDescent="0.25">
      <c r="B31">
        <v>8.0000000000000043E-2</v>
      </c>
      <c r="C31" s="2">
        <f ca="1"/>
        <v>-2.7846034647138418E-2</v>
      </c>
      <c r="D31" s="4">
        <f t="shared" ca="1" si="0"/>
        <v>99.285643053123195</v>
      </c>
      <c r="E31" s="2" cm="1">
        <f t="array" aca="1" ref="E31" ca="1">_xll.OPTION.DELTA(D31, sigma, k, t-B31)</f>
        <v>0.48177135504132651</v>
      </c>
      <c r="F31" s="2">
        <f t="shared" ca="1" si="3"/>
        <v>-44.712221553393697</v>
      </c>
      <c r="G31" s="3">
        <f t="shared" ca="1" si="1"/>
        <v>3.1207572364589282</v>
      </c>
      <c r="H31" s="2" cm="1">
        <f t="array" aca="1" ref="H31" ca="1">_xll.OPTION.VALUE(D31, sigma, k, t - B31)</f>
        <v>2.9322749705539763</v>
      </c>
      <c r="I31" s="4">
        <f t="shared" ca="1" si="2"/>
        <v>0.18848226590495187</v>
      </c>
      <c r="J31" s="12" cm="1">
        <f t="array" aca="1" ref="J31" ca="1">_xll.OPTION.THETA(D31, sigma, k, t  - B31, dt)</f>
        <v>-9.6534064269633291</v>
      </c>
      <c r="K31" s="12" cm="1">
        <f t="array" aca="1" ref="K31" ca="1">_xll.OPTION.GAMMA(D31, sigma, k, t - B31)</f>
        <v>4.8676067080890742E-2</v>
      </c>
      <c r="L31" s="12">
        <f ca="1">-J30*dt - K30*(D31-D30)^2/2</f>
        <v>1.8747926779212432E-2</v>
      </c>
      <c r="M31" s="2">
        <f t="shared" ca="1" si="4"/>
        <v>-1.945911972855896E-2</v>
      </c>
    </row>
    <row r="32" spans="2:13" x14ac:dyDescent="0.25">
      <c r="B32">
        <v>8.4000000000000047E-2</v>
      </c>
      <c r="C32" s="2">
        <f ca="1"/>
        <v>-7.7239965946380468E-2</v>
      </c>
      <c r="D32" s="4">
        <f t="shared" ca="1" si="0"/>
        <v>98.301785699190901</v>
      </c>
      <c r="E32" s="2" cm="1">
        <f t="array" aca="1" ref="E32" ca="1">_xll.OPTION.DELTA(D32, sigma, k, t-B32)</f>
        <v>0.43272058916233525</v>
      </c>
      <c r="F32" s="2">
        <f t="shared" ca="1" si="3"/>
        <v>-39.890443677575909</v>
      </c>
      <c r="G32" s="3">
        <f t="shared" ca="1" si="1"/>
        <v>2.6467629458876019</v>
      </c>
      <c r="H32" s="2" cm="1">
        <f t="array" aca="1" ref="H32" ca="1">_xll.OPTION.VALUE(D32, sigma, k, t - B32)</f>
        <v>2.4441093140189878</v>
      </c>
      <c r="I32" s="4">
        <f t="shared" ca="1" si="2"/>
        <v>0.20265363186861407</v>
      </c>
      <c r="J32" s="12" cm="1">
        <f t="array" aca="1" ref="J32" ca="1">_xll.OPTION.THETA(D32, sigma, k, t  - B32, dt)</f>
        <v>-9.54353127433194</v>
      </c>
      <c r="K32" s="12" cm="1">
        <f t="array" aca="1" ref="K32" ca="1">_xll.OPTION.GAMMA(D32, sigma, k, t - B32)</f>
        <v>4.9094118040609334E-2</v>
      </c>
      <c r="L32" s="12">
        <f ca="1">-J31*dt - K31*(D32-D31)^2/2</f>
        <v>1.5055010563255485E-2</v>
      </c>
      <c r="M32" s="2">
        <f t="shared" ca="1" si="4"/>
        <v>-1.4171365963662197E-2</v>
      </c>
    </row>
    <row r="33" spans="2:13" x14ac:dyDescent="0.25">
      <c r="B33">
        <v>8.800000000000005E-2</v>
      </c>
      <c r="C33" s="2">
        <f ca="1"/>
        <v>-1.3920115747402845E-2</v>
      </c>
      <c r="D33" s="4">
        <f t="shared" ca="1" si="0"/>
        <v>99.546628530385007</v>
      </c>
      <c r="E33" s="2" cm="1">
        <f t="array" aca="1" ref="E33" ca="1">_xll.OPTION.DELTA(D33, sigma, k, t-B33)</f>
        <v>0.49353767389372127</v>
      </c>
      <c r="F33" s="2">
        <f t="shared" ca="1" si="3"/>
        <v>-45.944579419632142</v>
      </c>
      <c r="G33" s="3">
        <f t="shared" ca="1" si="1"/>
        <v>3.1854320692164251</v>
      </c>
      <c r="H33" s="2" cm="1">
        <f t="array" aca="1" ref="H33" ca="1">_xll.OPTION.VALUE(D33, sigma, k, t - B33)</f>
        <v>2.9816923380243452</v>
      </c>
      <c r="I33" s="4">
        <f t="shared" ca="1" si="2"/>
        <v>0.20373973119207989</v>
      </c>
      <c r="J33" s="12" cm="1">
        <f t="array" aca="1" ref="J33" ca="1">_xll.OPTION.THETA(D33, sigma, k, t  - B33, dt)</f>
        <v>-9.9271315658810977</v>
      </c>
      <c r="K33" s="12" cm="1">
        <f t="array" aca="1" ref="K33" ca="1">_xll.OPTION.GAMMA(D33, sigma, k, t - B33)</f>
        <v>4.977818110745396E-2</v>
      </c>
      <c r="L33" s="12">
        <f ca="1">-J32*dt - K32*(D33-D32)^2/2</f>
        <v>1.351758325842875E-4</v>
      </c>
      <c r="M33" s="2">
        <f t="shared" ca="1" si="4"/>
        <v>-1.0860993234658167E-3</v>
      </c>
    </row>
    <row r="34" spans="2:13" x14ac:dyDescent="0.25">
      <c r="B34">
        <v>9.2000000000000054E-2</v>
      </c>
      <c r="C34" s="2">
        <f ca="1"/>
        <v>-5.1938068082338779E-2</v>
      </c>
      <c r="D34" s="4">
        <f t="shared" ca="1" si="0"/>
        <v>98.78468398790838</v>
      </c>
      <c r="E34" s="2" cm="1">
        <f t="array" aca="1" ref="E34" ca="1">_xll.OPTION.DELTA(D34, sigma, k, t-B34)</f>
        <v>0.45459500084105453</v>
      </c>
      <c r="F34" s="2">
        <f t="shared" ca="1" si="3"/>
        <v>-42.097639768480022</v>
      </c>
      <c r="G34" s="3">
        <f t="shared" ca="1" si="1"/>
        <v>2.8093837320864949</v>
      </c>
      <c r="H34" s="2" cm="1">
        <f t="array" aca="1" ref="H34" ca="1">_xll.OPTION.VALUE(D34, sigma, k, t - B34)</f>
        <v>2.5809521865406566</v>
      </c>
      <c r="I34" s="4">
        <f t="shared" ca="1" si="2"/>
        <v>0.22843154554583833</v>
      </c>
      <c r="J34" s="12" cm="1">
        <f t="array" aca="1" ref="J34" ca="1">_xll.OPTION.THETA(D34, sigma, k, t  - B34, dt)</f>
        <v>-9.9119553988558096</v>
      </c>
      <c r="K34" s="12" cm="1">
        <f t="array" aca="1" ref="K34" ca="1">_xll.OPTION.GAMMA(D34, sigma, k, t - B34)</f>
        <v>5.0470415557893555E-2</v>
      </c>
      <c r="L34" s="12">
        <f ca="1">-J33*dt - K33*(D34-D33)^2/2</f>
        <v>2.5258928649376209E-2</v>
      </c>
      <c r="M34" s="2">
        <f t="shared" ca="1" si="4"/>
        <v>-2.4691814353758446E-2</v>
      </c>
    </row>
    <row r="35" spans="2:13" x14ac:dyDescent="0.25">
      <c r="B35">
        <v>9.6000000000000058E-2</v>
      </c>
      <c r="C35" s="2">
        <f ca="1"/>
        <v>1.9602839190014126E-2</v>
      </c>
      <c r="D35" s="4">
        <f t="shared" ca="1" si="0"/>
        <v>100.2002570308977</v>
      </c>
      <c r="E35" s="2" cm="1">
        <f t="array" aca="1" ref="E35" ca="1">_xll.OPTION.DELTA(D35, sigma, k, t-B35)</f>
        <v>0.52580647852043993</v>
      </c>
      <c r="F35" s="2">
        <f t="shared" ca="1" si="3"/>
        <v>-49.233048135504475</v>
      </c>
      <c r="G35" s="3">
        <f t="shared" ca="1" si="1"/>
        <v>3.452896160754797</v>
      </c>
      <c r="H35" s="2" cm="1">
        <f t="array" aca="1" ref="H35" ca="1">_xll.OPTION.VALUE(D35, sigma, k, t - B35)</f>
        <v>3.2346018622698409</v>
      </c>
      <c r="I35" s="4">
        <f t="shared" ca="1" si="2"/>
        <v>0.21829429848495607</v>
      </c>
      <c r="J35" s="12" cm="1">
        <f t="array" aca="1" ref="J35" ca="1">_xll.OPTION.THETA(D35, sigma, k, t  - B35, dt)</f>
        <v>-10.231965829639478</v>
      </c>
      <c r="K35" s="12" cm="1">
        <f t="array" aca="1" ref="K35" ca="1">_xll.OPTION.GAMMA(D35, sigma, k, t - B35)</f>
        <v>5.0622194116776306E-2</v>
      </c>
      <c r="L35" s="12">
        <f ca="1">-J34*dt - K34*(D35-D34)^2/2</f>
        <v>-1.0919674817164438E-2</v>
      </c>
      <c r="M35" s="2">
        <f t="shared" ca="1" si="4"/>
        <v>1.013724706088226E-2</v>
      </c>
    </row>
    <row r="36" spans="2:13" x14ac:dyDescent="0.25">
      <c r="B36">
        <v>0.10000000000000006</v>
      </c>
      <c r="C36" s="2">
        <f ca="1"/>
        <v>2.7643906187755911E-2</v>
      </c>
      <c r="D36" s="4">
        <f t="shared" ca="1" si="0"/>
        <v>100.35350147160997</v>
      </c>
      <c r="E36" s="2" cm="1">
        <f t="array" aca="1" ref="E36" ca="1">_xll.OPTION.DELTA(D36, sigma, k, t-B36)</f>
        <v>0.53358555924934237</v>
      </c>
      <c r="F36" s="2">
        <f t="shared" ca="1" si="3"/>
        <v>-50.013706124880159</v>
      </c>
      <c r="G36" s="3">
        <f t="shared" ca="1" si="1"/>
        <v>3.5334730804785508</v>
      </c>
      <c r="H36" s="2" cm="1">
        <f t="array" aca="1" ref="H36" ca="1">_xll.OPTION.VALUE(D36, sigma, k, t - B36)</f>
        <v>3.2748419198127294</v>
      </c>
      <c r="I36" s="4">
        <f t="shared" ca="1" si="2"/>
        <v>0.25863116066582137</v>
      </c>
      <c r="J36" s="12" cm="1">
        <f t="array" aca="1" ref="J36" ca="1">_xll.OPTION.THETA(D36, sigma, k, t  - B36, dt)</f>
        <v>-10.369963408777494</v>
      </c>
      <c r="K36" s="12" cm="1">
        <f t="array" aca="1" ref="K36" ca="1">_xll.OPTION.GAMMA(D36, sigma, k, t - B36)</f>
        <v>5.1139827736657928E-2</v>
      </c>
      <c r="L36" s="12">
        <f ca="1">-J35*dt - K35*(D36-D35)^2/2</f>
        <v>4.0333461093994563E-2</v>
      </c>
      <c r="M36" s="2">
        <f t="shared" ca="1" si="4"/>
        <v>-4.0336862180865296E-2</v>
      </c>
    </row>
    <row r="37" spans="2:13" x14ac:dyDescent="0.25">
      <c r="B37">
        <v>0.10400000000000006</v>
      </c>
      <c r="C37" s="2">
        <f ca="1"/>
        <v>0.15309165850964565</v>
      </c>
      <c r="D37" s="4">
        <f t="shared" ca="1" si="0"/>
        <v>102.89494514622794</v>
      </c>
      <c r="E37" s="2" cm="1">
        <f t="array" aca="1" ref="E37" ca="1">_xll.OPTION.DELTA(D37, sigma, k, t-B37)</f>
        <v>0.65970240851974826</v>
      </c>
      <c r="F37" s="2">
        <f t="shared" ca="1" si="3"/>
        <v>-62.990492412573673</v>
      </c>
      <c r="G37" s="3">
        <f t="shared" ca="1" si="1"/>
        <v>4.8895507249002748</v>
      </c>
      <c r="H37" s="2" cm="1">
        <f t="array" aca="1" ref="H37" ca="1">_xll.OPTION.VALUE(D37, sigma, k, t - B37)</f>
        <v>4.7525778554227003</v>
      </c>
      <c r="I37" s="4">
        <f t="shared" ca="1" si="2"/>
        <v>0.13697286947757448</v>
      </c>
      <c r="J37" s="12" cm="1">
        <f t="array" aca="1" ref="J37" ca="1">_xll.OPTION.THETA(D37, sigma, k, t  - B37, dt)</f>
        <v>-9.9292663033487827</v>
      </c>
      <c r="K37" s="12" cm="1">
        <f t="array" aca="1" ref="K37" ca="1">_xll.OPTION.GAMMA(D37, sigma, k, t - B37)</f>
        <v>4.6613591490777213E-2</v>
      </c>
      <c r="L37" s="12">
        <f ca="1">-J36*dt - K36*(D37-D36)^2/2</f>
        <v>-0.12367458231955092</v>
      </c>
      <c r="M37" s="2">
        <f t="shared" ca="1" si="4"/>
        <v>0.12165829118824689</v>
      </c>
    </row>
    <row r="38" spans="2:13" x14ac:dyDescent="0.25">
      <c r="B38">
        <v>0.10800000000000007</v>
      </c>
      <c r="C38" s="2">
        <f ca="1"/>
        <v>0.15270638246856968</v>
      </c>
      <c r="D38" s="4">
        <f t="shared" ca="1" si="0"/>
        <v>102.87878622814806</v>
      </c>
      <c r="E38" s="2" cm="1">
        <f t="array" aca="1" ref="E38" ca="1">_xll.OPTION.DELTA(D38, sigma, k, t-B38)</f>
        <v>0.66065936538467307</v>
      </c>
      <c r="F38" s="2">
        <f t="shared" ca="1" si="3"/>
        <v>-63.088942973309834</v>
      </c>
      <c r="G38" s="3">
        <f t="shared" ca="1" si="1"/>
        <v>4.8788906477238996</v>
      </c>
      <c r="H38" s="2" cm="1">
        <f t="array" aca="1" ref="H38" ca="1">_xll.OPTION.VALUE(D38, sigma, k, t - B38)</f>
        <v>4.7021790866585036</v>
      </c>
      <c r="I38" s="4">
        <f t="shared" ca="1" si="2"/>
        <v>0.17671156106539598</v>
      </c>
      <c r="J38" s="12" cm="1">
        <f t="array" aca="1" ref="J38" ca="1">_xll.OPTION.THETA(D38, sigma, k, t  - B38, dt)</f>
        <v>-10.057238588949247</v>
      </c>
      <c r="K38" s="12" cm="1">
        <f t="array" aca="1" ref="K38" ca="1">_xll.OPTION.GAMMA(D38, sigma, k, t - B38)</f>
        <v>4.7222017432004097E-2</v>
      </c>
      <c r="L38" s="12">
        <f ca="1">-J37*dt - K37*(D38-D37)^2/2</f>
        <v>3.9710979561192912E-2</v>
      </c>
      <c r="M38" s="2">
        <f t="shared" ca="1" si="4"/>
        <v>-3.9738691587821506E-2</v>
      </c>
    </row>
    <row r="39" spans="2:13" x14ac:dyDescent="0.25">
      <c r="B39">
        <v>0.11200000000000007</v>
      </c>
      <c r="C39" s="2">
        <f ca="1"/>
        <v>0.274831720945306</v>
      </c>
      <c r="D39" s="4">
        <f t="shared" ca="1" si="0"/>
        <v>105.41411337979432</v>
      </c>
      <c r="E39" s="2" cm="1">
        <f t="array" aca="1" ref="E39" ca="1">_xll.OPTION.DELTA(D39, sigma, k, t-B39)</f>
        <v>0.77241421777793706</v>
      </c>
      <c r="F39" s="2">
        <f t="shared" ca="1" si="3"/>
        <v>-74.869481654235543</v>
      </c>
      <c r="G39" s="3">
        <f t="shared" ca="1" si="1"/>
        <v>6.5538782747730551</v>
      </c>
      <c r="H39" s="2" cm="1">
        <f t="array" aca="1" ref="H39" ca="1">_xll.OPTION.VALUE(D39, sigma, k, t - B39)</f>
        <v>6.4858559856129432</v>
      </c>
      <c r="I39" s="4">
        <f t="shared" ca="1" si="2"/>
        <v>6.8022289160111882E-2</v>
      </c>
      <c r="J39" s="12" cm="1">
        <f t="array" aca="1" ref="J39" ca="1">_xll.OPTION.THETA(D39, sigma, k, t  - B39, dt)</f>
        <v>-8.596548601616405</v>
      </c>
      <c r="K39" s="12" cm="1">
        <f t="array" aca="1" ref="K39" ca="1">_xll.OPTION.GAMMA(D39, sigma, k, t - B39)</f>
        <v>3.854159532572618E-2</v>
      </c>
      <c r="L39" s="12">
        <f ca="1">-J38*dt - K38*(D39-D38)^2/2</f>
        <v>-0.11153986526571916</v>
      </c>
      <c r="M39" s="2">
        <f t="shared" ca="1" si="4"/>
        <v>0.1086892719052841</v>
      </c>
    </row>
    <row r="40" spans="2:13" x14ac:dyDescent="0.25">
      <c r="B40">
        <v>0.11600000000000008</v>
      </c>
      <c r="C40" s="2">
        <f ca="1"/>
        <v>0.2963716797872758</v>
      </c>
      <c r="D40" s="4">
        <f t="shared" ca="1" si="0"/>
        <v>105.8607468995274</v>
      </c>
      <c r="E40" s="2" cm="1">
        <f t="array" aca="1" ref="E40" ca="1">_xll.OPTION.DELTA(D40, sigma, k, t-B40)</f>
        <v>0.79233301309957116</v>
      </c>
      <c r="F40" s="2">
        <f t="shared" ca="1" si="3"/>
        <v>-76.978100204322544</v>
      </c>
      <c r="G40" s="3">
        <f t="shared" ca="1" si="1"/>
        <v>6.8988643555510833</v>
      </c>
      <c r="H40" s="2" cm="1">
        <f t="array" aca="1" ref="H40" ca="1">_xll.OPTION.VALUE(D40, sigma, k, t - B40)</f>
        <v>6.8016049948398489</v>
      </c>
      <c r="I40" s="4">
        <f t="shared" ca="1" si="2"/>
        <v>9.7259360711234422E-2</v>
      </c>
      <c r="J40" s="12" cm="1">
        <f t="array" aca="1" ref="J40" ca="1">_xll.OPTION.THETA(D40, sigma, k, t  - B40, dt)</f>
        <v>-8.30418639666064</v>
      </c>
      <c r="K40" s="12" cm="1">
        <f t="array" aca="1" ref="K40" ca="1">_xll.OPTION.GAMMA(D40, sigma, k, t - B40)</f>
        <v>3.69419499932752E-2</v>
      </c>
      <c r="L40" s="12">
        <f ca="1">-J39*dt - K39*(D40-D39)^2/2</f>
        <v>3.0542026764190072E-2</v>
      </c>
      <c r="M40" s="2">
        <f t="shared" ca="1" si="4"/>
        <v>-2.923707155112254E-2</v>
      </c>
    </row>
    <row r="41" spans="2:13" x14ac:dyDescent="0.25">
      <c r="B41">
        <v>0.12000000000000008</v>
      </c>
      <c r="C41" s="2">
        <f ca="1"/>
        <v>0.23051283828758157</v>
      </c>
      <c r="D41" s="4">
        <f t="shared" ca="1" si="0"/>
        <v>104.46715895568965</v>
      </c>
      <c r="E41" s="2" cm="1">
        <f t="array" aca="1" ref="E41" ca="1">_xll.OPTION.DELTA(D41, sigma, k, t-B41)</f>
        <v>0.73959622397486313</v>
      </c>
      <c r="F41" s="2">
        <f t="shared" ca="1" si="3"/>
        <v>-71.468837672018992</v>
      </c>
      <c r="G41" s="3">
        <f t="shared" ca="1" si="1"/>
        <v>5.7946786209908794</v>
      </c>
      <c r="H41" s="2" cm="1">
        <f t="array" aca="1" ref="H41" ca="1">_xll.OPTION.VALUE(D41, sigma, k, t - B41)</f>
        <v>5.6977383348070134</v>
      </c>
      <c r="I41" s="4">
        <f t="shared" ca="1" si="2"/>
        <v>9.6940286183865965E-2</v>
      </c>
      <c r="J41" s="12" cm="1">
        <f t="array" aca="1" ref="J41" ca="1">_xll.OPTION.THETA(D41, sigma, k, t  - B41, dt)</f>
        <v>-9.4518874506661632</v>
      </c>
      <c r="K41" s="12" cm="1">
        <f t="array" aca="1" ref="K41" ca="1">_xll.OPTION.GAMMA(D41, sigma, k, t - B41)</f>
        <v>4.3092347007238886E-2</v>
      </c>
      <c r="L41" s="12">
        <f ca="1">-J40*dt - K40*(D41-D40)^2/2</f>
        <v>-2.6555014296677087E-3</v>
      </c>
      <c r="M41" s="2">
        <f t="shared" ca="1" si="4"/>
        <v>3.1907452736845698E-4</v>
      </c>
    </row>
    <row r="42" spans="2:13" x14ac:dyDescent="0.25">
      <c r="B42">
        <v>0.12400000000000008</v>
      </c>
      <c r="C42" s="2">
        <f ca="1"/>
        <v>0.19884744751167233</v>
      </c>
      <c r="D42" s="4">
        <f t="shared" ca="1" si="0"/>
        <v>103.79934655600339</v>
      </c>
      <c r="E42" s="2" cm="1">
        <f t="array" aca="1" ref="E42" ca="1">_xll.OPTION.DELTA(D42, sigma, k, t-B42)</f>
        <v>0.71251691760366453</v>
      </c>
      <c r="F42" s="2">
        <f t="shared" ca="1" si="3"/>
        <v>-68.658023365498764</v>
      </c>
      <c r="G42" s="3">
        <f t="shared" ca="1" si="1"/>
        <v>5.3007670918593135</v>
      </c>
      <c r="H42" s="2" cm="1">
        <f t="array" aca="1" ref="H42" ca="1">_xll.OPTION.VALUE(D42, sigma, k, t - B42)</f>
        <v>5.1739880181384876</v>
      </c>
      <c r="I42" s="4">
        <f t="shared" ca="1" si="2"/>
        <v>0.12677907372082586</v>
      </c>
      <c r="J42" s="12" cm="1">
        <f t="array" aca="1" ref="J42" ca="1">_xll.OPTION.THETA(D42, sigma, k, t  - B42, dt)</f>
        <v>-10.026698041684767</v>
      </c>
      <c r="K42" s="12" cm="1">
        <f t="array" aca="1" ref="K42" ca="1">_xll.OPTION.GAMMA(D42, sigma, k, t - B42)</f>
        <v>4.6261491476961368E-2</v>
      </c>
      <c r="L42" s="12">
        <f ca="1">-J41*dt - K41*(D42-D41)^2/2</f>
        <v>2.8198529522954562E-2</v>
      </c>
      <c r="M42" s="2">
        <f t="shared" ca="1" si="4"/>
        <v>-2.9838787536959899E-2</v>
      </c>
    </row>
    <row r="43" spans="2:13" x14ac:dyDescent="0.25">
      <c r="B43">
        <v>0.12800000000000009</v>
      </c>
      <c r="C43" s="2">
        <f ca="1"/>
        <v>0.10595069156219603</v>
      </c>
      <c r="D43" s="4">
        <f t="shared" ref="D43:D74" ca="1" si="5">f*EXP(sigma*C43 - sigma*sigma*B43/2)</f>
        <v>101.88047620751621</v>
      </c>
      <c r="E43" s="2" cm="1">
        <f t="array" aca="1" ref="E43" ca="1">_xll.OPTION.DELTA(D43, sigma, k, t-B43)</f>
        <v>0.61852841581010698</v>
      </c>
      <c r="F43" s="2">
        <f t="shared" ca="1" si="3"/>
        <v>-59.082430044740128</v>
      </c>
      <c r="G43" s="3">
        <f t="shared" ca="1" si="1"/>
        <v>3.9335395058741724</v>
      </c>
      <c r="H43" s="2" cm="1">
        <f t="array" aca="1" ref="H43" ca="1">_xll.OPTION.VALUE(D43, sigma, k, t - B43)</f>
        <v>3.8521459931879463</v>
      </c>
      <c r="I43" s="4">
        <f t="shared" ca="1" si="2"/>
        <v>8.1393512686226188E-2</v>
      </c>
      <c r="J43" s="12" cm="1">
        <f t="array" aca="1" ref="J43" ca="1">_xll.OPTION.THETA(D43, sigma, k, t  - B43, dt)</f>
        <v>-11.205097471595593</v>
      </c>
      <c r="K43" s="12" cm="1">
        <f t="array" aca="1" ref="K43" ca="1">_xll.OPTION.GAMMA(D43, sigma, k, t - B43)</f>
        <v>5.3561723333722951E-2</v>
      </c>
      <c r="L43" s="12">
        <f ca="1">-J42*dt - K42*(D43-D42)^2/2</f>
        <v>-4.5062080462472467E-2</v>
      </c>
      <c r="M43" s="2">
        <f t="shared" ca="1" si="4"/>
        <v>4.5385561034599675E-2</v>
      </c>
    </row>
    <row r="44" spans="2:13" x14ac:dyDescent="0.25">
      <c r="B44">
        <v>0.13200000000000009</v>
      </c>
      <c r="C44" s="2">
        <f ca="1"/>
        <v>3.3309476499845697E-2</v>
      </c>
      <c r="D44" s="4">
        <f t="shared" ca="1" si="5"/>
        <v>100.40299939745717</v>
      </c>
      <c r="E44" s="2" cm="1">
        <f t="array" aca="1" ref="E44" ca="1">_xll.OPTION.DELTA(D44, sigma, k, t-B44)</f>
        <v>0.53700535009810146</v>
      </c>
      <c r="F44" s="2">
        <f t="shared" ca="1" si="3"/>
        <v>-50.897269727178781</v>
      </c>
      <c r="G44" s="3">
        <f t="shared" ca="1" si="1"/>
        <v>3.0196781151521748</v>
      </c>
      <c r="H44" s="2" cm="1">
        <f t="array" aca="1" ref="H44" ca="1">_xll.OPTION.VALUE(D44, sigma, k, t - B44)</f>
        <v>2.952007700962838</v>
      </c>
      <c r="I44" s="4">
        <f t="shared" ca="1" si="2"/>
        <v>6.7670414189336725E-2</v>
      </c>
      <c r="J44" s="12" cm="1">
        <f t="array" aca="1" ref="J44" ca="1">_xll.OPTION.THETA(D44, sigma, k, t  - B44, dt)</f>
        <v>-11.710125776346558</v>
      </c>
      <c r="K44" s="12" cm="1">
        <f t="array" aca="1" ref="K44" ca="1">_xll.OPTION.GAMMA(D44, sigma, k, t - B44)</f>
        <v>5.7586227612035655E-2</v>
      </c>
      <c r="L44" s="12">
        <f ca="1">-J43*dt - K43*(D44-D43)^2/2</f>
        <v>-1.3640563334458379E-2</v>
      </c>
      <c r="M44" s="2">
        <f t="shared" ca="1" si="4"/>
        <v>1.3723098496889463E-2</v>
      </c>
    </row>
    <row r="45" spans="2:13" x14ac:dyDescent="0.25">
      <c r="B45">
        <v>0.13600000000000009</v>
      </c>
      <c r="C45" s="2">
        <f ca="1"/>
        <v>-1.6509549510490398E-2</v>
      </c>
      <c r="D45" s="4">
        <f t="shared" ca="1" si="5"/>
        <v>99.39961854562435</v>
      </c>
      <c r="E45" s="2" cm="1">
        <f t="array" aca="1" ref="E45" ca="1">_xll.OPTION.DELTA(D45, sigma, k, t-B45)</f>
        <v>0.47790475815108646</v>
      </c>
      <c r="F45" s="2">
        <f t="shared" ca="1" si="3"/>
        <v>-45.022693431824891</v>
      </c>
      <c r="G45" s="3">
        <f t="shared" ca="1" si="1"/>
        <v>2.4808572295319635</v>
      </c>
      <c r="H45" s="2" cm="1">
        <f t="array" aca="1" ref="H45" ca="1">_xll.OPTION.VALUE(D45, sigma, k, t - B45)</f>
        <v>2.3958468785269673</v>
      </c>
      <c r="I45" s="4">
        <f t="shared" ca="1" si="2"/>
        <v>8.501035100499621E-2</v>
      </c>
      <c r="J45" s="12" cm="1">
        <f t="array" aca="1" ref="J45" ca="1">_xll.OPTION.THETA(D45, sigma, k, t  - B45, dt)</f>
        <v>-11.830675817304126</v>
      </c>
      <c r="K45" s="12" cm="1">
        <f t="array" aca="1" ref="K45" ca="1">_xll.OPTION.GAMMA(D45, sigma, k, t - B45)</f>
        <v>5.9343909900875486E-2</v>
      </c>
      <c r="L45" s="12">
        <f ca="1">-J44*dt - K44*(D45-D44)^2/2</f>
        <v>1.7852369686329077E-2</v>
      </c>
      <c r="M45" s="2">
        <f t="shared" ca="1" si="4"/>
        <v>-1.7339936815659485E-2</v>
      </c>
    </row>
    <row r="46" spans="2:13" x14ac:dyDescent="0.25">
      <c r="B46">
        <v>0.1400000000000001</v>
      </c>
      <c r="C46" s="2">
        <f ca="1"/>
        <v>-0.16022753220691732</v>
      </c>
      <c r="D46" s="4">
        <f t="shared" ca="1" si="5"/>
        <v>96.575460759879732</v>
      </c>
      <c r="E46" s="2" cm="1">
        <f t="array" aca="1" ref="E46" ca="1">_xll.OPTION.DELTA(D46, sigma, k, t-B46)</f>
        <v>0.3113068211117066</v>
      </c>
      <c r="F46" s="2">
        <f t="shared" ca="1" si="3"/>
        <v>-28.933420900601348</v>
      </c>
      <c r="G46" s="3">
        <f t="shared" ca="1" si="1"/>
        <v>1.1311787859551714</v>
      </c>
      <c r="H46" s="2" cm="1">
        <f t="array" aca="1" ref="H46" ca="1">_xll.OPTION.VALUE(D46, sigma, k, t - B46)</f>
        <v>1.2388358411147209</v>
      </c>
      <c r="I46" s="4">
        <f t="shared" ca="1" si="2"/>
        <v>-0.10765705515954949</v>
      </c>
      <c r="J46" s="12" cm="1">
        <f t="array" aca="1" ref="J46" ca="1">_xll.OPTION.THETA(D46, sigma, k, t  - B46, dt)</f>
        <v>-10.36031112198188</v>
      </c>
      <c r="K46" s="12" cm="1">
        <f t="array" aca="1" ref="K46" ca="1">_xll.OPTION.GAMMA(D46, sigma, k, t - B46)</f>
        <v>5.5172346400961463E-2</v>
      </c>
      <c r="L46" s="12">
        <f ca="1">-J45*dt - K45*(D46-D45)^2/2</f>
        <v>-0.18933686894371529</v>
      </c>
      <c r="M46" s="2">
        <f t="shared" ca="1" si="4"/>
        <v>0.1926674061645457</v>
      </c>
    </row>
    <row r="47" spans="2:13" x14ac:dyDescent="0.25">
      <c r="B47">
        <v>0.1440000000000001</v>
      </c>
      <c r="C47" s="2">
        <f ca="1"/>
        <v>-0.29900070359375636</v>
      </c>
      <c r="D47" s="4">
        <f t="shared" ca="1" si="5"/>
        <v>93.924385151051666</v>
      </c>
      <c r="E47" s="2" cm="1">
        <f t="array" aca="1" ref="E47" ca="1">_xll.OPTION.DELTA(D47, sigma, k, t-B47)</f>
        <v>0.17617390115921916</v>
      </c>
      <c r="F47" s="2">
        <f t="shared" ca="1" si="3"/>
        <v>-16.241144480397683</v>
      </c>
      <c r="G47" s="3">
        <f t="shared" ca="1" si="1"/>
        <v>0.30588086564412365</v>
      </c>
      <c r="H47" s="2" cm="1">
        <f t="array" aca="1" ref="H47" ca="1">_xll.OPTION.VALUE(D47, sigma, k, t - B47)</f>
        <v>0.56410879472832676</v>
      </c>
      <c r="I47" s="4">
        <f t="shared" ca="1" si="2"/>
        <v>-0.25822792908420311</v>
      </c>
      <c r="J47" s="12" cm="1">
        <f t="array" aca="1" ref="J47" ca="1">_xll.OPTION.THETA(D47, sigma, k, t  - B47, dt)</f>
        <v>-7.4725012543126468</v>
      </c>
      <c r="K47" s="12" cm="1">
        <f t="array" aca="1" ref="K47" ca="1">_xll.OPTION.GAMMA(D47, sigma, k, t - B47)</f>
        <v>4.2327241428244206E-2</v>
      </c>
      <c r="L47" s="12">
        <f ca="1">-J46*dt - K46*(D47-D46)^2/2</f>
        <v>-0.15243994996440285</v>
      </c>
      <c r="M47" s="2">
        <f t="shared" ca="1" si="4"/>
        <v>0.15057087392465363</v>
      </c>
    </row>
    <row r="48" spans="2:13" x14ac:dyDescent="0.25">
      <c r="B48">
        <v>0.1480000000000001</v>
      </c>
      <c r="C48" s="2">
        <f ca="1"/>
        <v>-0.39626715580085492</v>
      </c>
      <c r="D48" s="4">
        <f t="shared" ca="1" si="5"/>
        <v>92.10753515351648</v>
      </c>
      <c r="E48" s="2" cm="1">
        <f t="array" aca="1" ref="E48" ca="1">_xll.OPTION.DELTA(D48, sigma, k, t-B48)</f>
        <v>0.10470966054963049</v>
      </c>
      <c r="F48" s="2">
        <f t="shared" ca="1" si="3"/>
        <v>-9.658749426230635</v>
      </c>
      <c r="G48" s="3">
        <f t="shared" ca="1" si="1"/>
        <v>-1.420068624276638E-2</v>
      </c>
      <c r="H48" s="2" cm="1">
        <f t="array" aca="1" ref="H48" ca="1">_xll.OPTION.VALUE(D48, sigma, k, t - B48)</f>
        <v>0.28673882928038097</v>
      </c>
      <c r="I48" s="4">
        <f t="shared" ca="1" si="2"/>
        <v>-0.30093951552314735</v>
      </c>
      <c r="J48" s="12" cm="1">
        <f t="array" aca="1" ref="J48" ca="1">_xll.OPTION.THETA(D48, sigma, k, t  - B48, dt)</f>
        <v>-5.1985510022198866</v>
      </c>
      <c r="K48" s="12" cm="1">
        <f t="array" aca="1" ref="K48" ca="1">_xll.OPTION.GAMMA(D48, sigma, k, t - B48)</f>
        <v>3.0844890531986628E-2</v>
      </c>
      <c r="L48" s="12">
        <f ca="1">-J47*dt - K47*(D48-D47)^2/2</f>
        <v>-3.9969919967576165E-2</v>
      </c>
      <c r="M48" s="2">
        <f t="shared" ca="1" si="4"/>
        <v>4.2711586438944238E-2</v>
      </c>
    </row>
    <row r="49" spans="2:13" x14ac:dyDescent="0.25">
      <c r="B49">
        <v>0.15200000000000011</v>
      </c>
      <c r="C49" s="2">
        <f ca="1"/>
        <v>-0.50610474500396696</v>
      </c>
      <c r="D49" s="4">
        <f t="shared" ca="1" si="5"/>
        <v>90.09901542618735</v>
      </c>
      <c r="E49" s="2" cm="1">
        <f t="array" aca="1" ref="E49" ca="1">_xll.OPTION.DELTA(D49, sigma, k, t-B49)</f>
        <v>5.1135517749771431E-2</v>
      </c>
      <c r="F49" s="2">
        <f t="shared" ca="1" si="3"/>
        <v>-4.8317719076613699</v>
      </c>
      <c r="G49" s="3">
        <f t="shared" ca="1" si="1"/>
        <v>-0.22451210509863628</v>
      </c>
      <c r="H49" s="2" cm="1">
        <f t="array" aca="1" ref="H49" ca="1">_xll.OPTION.VALUE(D49, sigma, k, t - B49)</f>
        <v>0.11818906731903667</v>
      </c>
      <c r="I49" s="4">
        <f t="shared" ca="1" si="2"/>
        <v>-0.34270117241767295</v>
      </c>
      <c r="J49" s="12" cm="1">
        <f t="array" aca="1" ref="J49" ca="1">_xll.OPTION.THETA(D49, sigma, k, t  - B49, dt)</f>
        <v>-2.9660230185974967</v>
      </c>
      <c r="K49" s="12" cm="1">
        <f t="array" aca="1" ref="K49" ca="1">_xll.OPTION.GAMMA(D49, sigma, k, t - B49)</f>
        <v>1.8612923232068767E-2</v>
      </c>
      <c r="L49" s="12">
        <f ca="1">-J48*dt - K48*(D49-D48)^2/2</f>
        <v>-4.142227661856699E-2</v>
      </c>
      <c r="M49" s="2">
        <f t="shared" ca="1" si="4"/>
        <v>4.1761656894525601E-2</v>
      </c>
    </row>
    <row r="50" spans="2:13" x14ac:dyDescent="0.25">
      <c r="B50">
        <v>0.15600000000000011</v>
      </c>
      <c r="C50" s="2">
        <f ca="1"/>
        <v>-0.46339247808501405</v>
      </c>
      <c r="D50" s="4">
        <f t="shared" ca="1" si="5"/>
        <v>90.8647093994622</v>
      </c>
      <c r="E50" s="2" cm="1">
        <f t="array" aca="1" ref="E50" ca="1">_xll.OPTION.DELTA(D50, sigma, k, t-B50)</f>
        <v>6.2805428053629653E-2</v>
      </c>
      <c r="F50" s="2">
        <f t="shared" ca="1" si="3"/>
        <v>-5.892154916139237</v>
      </c>
      <c r="G50" s="3">
        <f t="shared" ca="1" si="1"/>
        <v>-0.18535794733734789</v>
      </c>
      <c r="H50" s="2" cm="1">
        <f t="array" aca="1" ref="H50" ca="1">_xll.OPTION.VALUE(D50, sigma, k, t - B50)</f>
        <v>0.14834569438616541</v>
      </c>
      <c r="I50" s="4">
        <f t="shared" ca="1" si="2"/>
        <v>-0.3337036417235133</v>
      </c>
      <c r="J50" s="12" cm="1">
        <f t="array" aca="1" ref="J50" ca="1">_xll.OPTION.THETA(D50, sigma, k, t  - B50, dt)</f>
        <v>-3.6010832471795595</v>
      </c>
      <c r="K50" s="12" cm="1">
        <f t="array" aca="1" ref="K50" ca="1">_xll.OPTION.GAMMA(D50, sigma, k, t - B50)</f>
        <v>2.2156921758129999E-2</v>
      </c>
      <c r="L50" s="12">
        <f ca="1">-J49*dt - K49*(D50-D49)^2/2</f>
        <v>6.4078321866277667E-3</v>
      </c>
      <c r="M50" s="2">
        <f t="shared" ca="1" si="4"/>
        <v>-8.99753069415965E-3</v>
      </c>
    </row>
    <row r="51" spans="2:13" x14ac:dyDescent="0.25">
      <c r="B51">
        <v>0.16000000000000011</v>
      </c>
      <c r="C51" s="2">
        <f ca="1"/>
        <v>-0.44742159034759144</v>
      </c>
      <c r="D51" s="4">
        <f t="shared" ca="1" si="5"/>
        <v>91.148119302666558</v>
      </c>
      <c r="E51" s="2" cm="1">
        <f t="array" aca="1" ref="E51" ca="1">_xll.OPTION.DELTA(D51, sigma, k, t-B51)</f>
        <v>6.4919303167226938E-2</v>
      </c>
      <c r="F51" s="2">
        <f t="shared" ca="1" si="3"/>
        <v>-6.08483065718434</v>
      </c>
      <c r="G51" s="3">
        <f t="shared" ca="1" si="1"/>
        <v>-0.16755826705195975</v>
      </c>
      <c r="H51" s="2" cm="1">
        <f t="array" aca="1" ref="H51" ca="1">_xll.OPTION.VALUE(D51, sigma, k, t - B51)</f>
        <v>0.1514330823356147</v>
      </c>
      <c r="I51" s="4">
        <f t="shared" ca="1" si="2"/>
        <v>-0.31899134938757445</v>
      </c>
      <c r="J51" s="12" cm="1">
        <f t="array" aca="1" ref="J51" ca="1">_xll.OPTION.THETA(D51, sigma, k, t  - B51, dt)</f>
        <v>-3.7875763904118287</v>
      </c>
      <c r="K51" s="12" cm="1">
        <f t="array" aca="1" ref="K51" ca="1">_xll.OPTION.GAMMA(D51, sigma, k, t - B51)</f>
        <v>2.3162278511879787E-2</v>
      </c>
      <c r="L51" s="12">
        <f ca="1">-J50*dt - K50*(D51-D50)^2/2</f>
        <v>1.3514498013281402E-2</v>
      </c>
      <c r="M51" s="2">
        <f t="shared" ca="1" si="4"/>
        <v>-1.4712292335938848E-2</v>
      </c>
    </row>
    <row r="52" spans="2:13" x14ac:dyDescent="0.25">
      <c r="B52">
        <v>0.16400000000000012</v>
      </c>
      <c r="C52" s="2">
        <f ca="1"/>
        <v>-0.33474392360773492</v>
      </c>
      <c r="D52" s="4">
        <f t="shared" ca="1" si="5"/>
        <v>93.218052684551594</v>
      </c>
      <c r="E52" s="2" cm="1">
        <f t="array" aca="1" ref="E52" ca="1">_xll.OPTION.DELTA(D52, sigma, k, t-B52)</f>
        <v>0.12139025638635104</v>
      </c>
      <c r="F52" s="2">
        <f t="shared" ca="1" si="3"/>
        <v>-11.3489429495115</v>
      </c>
      <c r="G52" s="3">
        <f t="shared" ca="1" si="1"/>
        <v>-3.3179634297402671E-2</v>
      </c>
      <c r="H52" s="2" cm="1">
        <f t="array" aca="1" ref="H52" ca="1">_xll.OPTION.VALUE(D52, sigma, k, t - B52)</f>
        <v>0.31930695783150043</v>
      </c>
      <c r="I52" s="4">
        <f t="shared" ca="1" si="2"/>
        <v>-0.3524865921289031</v>
      </c>
      <c r="J52" s="12" cm="1">
        <f t="array" aca="1" ref="J52" ca="1">_xll.OPTION.THETA(D52, sigma, k, t  - B52, dt)</f>
        <v>-6.3760850496308308</v>
      </c>
      <c r="K52" s="12" cm="1">
        <f t="array" aca="1" ref="K52" ca="1">_xll.OPTION.GAMMA(D52, sigma, k, t - B52)</f>
        <v>3.688589495306737E-2</v>
      </c>
      <c r="L52" s="12">
        <f ca="1">-J51*dt - K51*(D52-D51)^2/2</f>
        <v>-3.4470524020947579E-2</v>
      </c>
      <c r="M52" s="2">
        <f t="shared" ca="1" si="4"/>
        <v>3.3495242741328646E-2</v>
      </c>
    </row>
    <row r="53" spans="2:13" x14ac:dyDescent="0.25">
      <c r="B53">
        <v>0.16800000000000012</v>
      </c>
      <c r="C53" s="2">
        <f ca="1"/>
        <v>-0.28273769813196298</v>
      </c>
      <c r="D53" s="4">
        <f t="shared" ca="1" si="5"/>
        <v>94.185161351053338</v>
      </c>
      <c r="E53" s="2" cm="1">
        <f t="array" aca="1" ref="E53" ca="1">_xll.OPTION.DELTA(D53, sigma, k, t-B53)</f>
        <v>0.15448269104401646</v>
      </c>
      <c r="F53" s="2">
        <f t="shared" ca="1" si="3"/>
        <v>-14.465759247242907</v>
      </c>
      <c r="G53" s="3">
        <f t="shared" ca="1" si="1"/>
        <v>8.421793468270522E-2</v>
      </c>
      <c r="H53" s="2" cm="1">
        <f t="array" aca="1" ref="H53" ca="1">_xll.OPTION.VALUE(D53, sigma, k, t - B53)</f>
        <v>0.42377735002841632</v>
      </c>
      <c r="I53" s="4">
        <f t="shared" ca="1" si="2"/>
        <v>-0.3395594153457111</v>
      </c>
      <c r="J53" s="12" cm="1">
        <f t="array" aca="1" ref="J53" ca="1">_xll.OPTION.THETA(D53, sigma, k, t  - B53, dt)</f>
        <v>-7.8093756179100637</v>
      </c>
      <c r="K53" s="12" cm="1">
        <f t="array" aca="1" ref="K53" ca="1">_xll.OPTION.GAMMA(D53, sigma, k, t - B53)</f>
        <v>4.4078112974756049E-2</v>
      </c>
      <c r="L53" s="12">
        <f ca="1">-J52*dt - K52*(D53-D52)^2/2</f>
        <v>8.2546666793073611E-3</v>
      </c>
      <c r="M53" s="2">
        <f t="shared" ca="1" si="4"/>
        <v>-1.2927176783191996E-2</v>
      </c>
    </row>
    <row r="54" spans="2:13" x14ac:dyDescent="0.25">
      <c r="B54">
        <v>0.17200000000000013</v>
      </c>
      <c r="C54" s="2">
        <f ca="1"/>
        <v>-0.30551422030079722</v>
      </c>
      <c r="D54" s="4">
        <f t="shared" ca="1" si="5"/>
        <v>93.749594726883331</v>
      </c>
      <c r="E54" s="2" cm="1">
        <f t="array" aca="1" ref="E54" ca="1">_xll.OPTION.DELTA(D54, sigma, k, t-B54)</f>
        <v>0.12974998132435034</v>
      </c>
      <c r="F54" s="2">
        <f t="shared" ca="1" si="3"/>
        <v>-12.14707773452656</v>
      </c>
      <c r="G54" s="3">
        <f t="shared" ca="1" si="1"/>
        <v>1.6930430451965961E-2</v>
      </c>
      <c r="H54" s="2" cm="1">
        <f t="array" aca="1" ref="H54" ca="1">_xll.OPTION.VALUE(D54, sigma, k, t - B54)</f>
        <v>0.33208426445955297</v>
      </c>
      <c r="I54" s="4">
        <f t="shared" ca="1" si="2"/>
        <v>-0.31515383400758701</v>
      </c>
      <c r="J54" s="12" cm="1">
        <f t="array" aca="1" ref="J54" ca="1">_xll.OPTION.THETA(D54, sigma, k, t  - B54, dt)</f>
        <v>-7.0586130539602721</v>
      </c>
      <c r="K54" s="12" cm="1">
        <f t="array" aca="1" ref="K54" ca="1">_xll.OPTION.GAMMA(D54, sigma, k, t - B54)</f>
        <v>4.0343860256538557E-2</v>
      </c>
      <c r="L54" s="12">
        <f ca="1">-J53*dt - K53*(D54-D53)^2/2</f>
        <v>2.7056290491873431E-2</v>
      </c>
      <c r="M54" s="2">
        <f t="shared" ca="1" si="4"/>
        <v>-2.4405581338124094E-2</v>
      </c>
    </row>
    <row r="55" spans="2:13" x14ac:dyDescent="0.25">
      <c r="B55">
        <v>0.17600000000000013</v>
      </c>
      <c r="C55" s="2">
        <f ca="1"/>
        <v>-0.37836198976537827</v>
      </c>
      <c r="D55" s="4">
        <f t="shared" ca="1" si="5"/>
        <v>92.386215815654666</v>
      </c>
      <c r="E55" s="2" cm="1">
        <f t="array" aca="1" ref="E55" ca="1">_xll.OPTION.DELTA(D55, sigma, k, t-B55)</f>
        <v>7.6590928010402681E-2</v>
      </c>
      <c r="F55" s="2">
        <f t="shared" ca="1" si="3"/>
        <v>-7.2359139625082989</v>
      </c>
      <c r="G55" s="3">
        <f t="shared" ca="1" si="1"/>
        <v>-0.15996795781796713</v>
      </c>
      <c r="H55" s="2" cm="1">
        <f t="array" aca="1" ref="H55" ca="1">_xll.OPTION.VALUE(D55, sigma, k, t - B55)</f>
        <v>0.16941092393588519</v>
      </c>
      <c r="I55" s="4">
        <f t="shared" ca="1" si="2"/>
        <v>-0.32937888175385233</v>
      </c>
      <c r="J55" s="12" cm="1">
        <f t="array" aca="1" ref="J55" ca="1">_xll.OPTION.THETA(D55, sigma, k, t  - B55, dt)</f>
        <v>-4.8079593242853491</v>
      </c>
      <c r="K55" s="12" cm="1">
        <f t="array" aca="1" ref="K55" ca="1">_xll.OPTION.GAMMA(D55, sigma, k, t - B55)</f>
        <v>2.8616514774310778E-2</v>
      </c>
      <c r="L55" s="12">
        <f ca="1">-J54*dt - K54*(D55-D54)^2/2</f>
        <v>-9.261172971663699E-3</v>
      </c>
      <c r="M55" s="2">
        <f t="shared" ca="1" si="4"/>
        <v>1.4225047746265318E-2</v>
      </c>
    </row>
    <row r="56" spans="2:13" x14ac:dyDescent="0.25">
      <c r="B56">
        <v>0.18000000000000013</v>
      </c>
      <c r="C56" s="2">
        <f ca="1"/>
        <v>-0.31321807880799879</v>
      </c>
      <c r="D56" s="4">
        <f t="shared" ca="1" si="5"/>
        <v>93.590283583494823</v>
      </c>
      <c r="E56" s="2" cm="1">
        <f t="array" aca="1" ref="E56" ca="1">_xll.OPTION.DELTA(D56, sigma, k, t-B56)</f>
        <v>0.11020678418673779</v>
      </c>
      <c r="F56" s="2">
        <f t="shared" ca="1" si="3"/>
        <v>-10.382031474953479</v>
      </c>
      <c r="G56" s="3">
        <f t="shared" ca="1" si="1"/>
        <v>-6.7747290091675794E-2</v>
      </c>
      <c r="H56" s="2" cm="1">
        <f t="array" aca="1" ref="H56" ca="1">_xll.OPTION.VALUE(D56, sigma, k, t - B56)</f>
        <v>0.2578793412444611</v>
      </c>
      <c r="I56" s="4">
        <f t="shared" ca="1" si="2"/>
        <v>-0.3256266313361369</v>
      </c>
      <c r="J56" s="12" cm="1">
        <f t="array" aca="1" ref="J56" ca="1">_xll.OPTION.THETA(D56, sigma, k, t  - B56, dt)</f>
        <v>-6.6028674813018995</v>
      </c>
      <c r="K56" s="12" cm="1">
        <f t="array" aca="1" ref="K56" ca="1">_xll.OPTION.GAMMA(D56, sigma, k, t - B56)</f>
        <v>3.8020283817321983E-2</v>
      </c>
      <c r="L56" s="12">
        <f ca="1">-J55*dt - K55*(D56-D55)^2/2</f>
        <v>-1.5119765015041559E-3</v>
      </c>
      <c r="M56" s="2">
        <f t="shared" ca="1" si="4"/>
        <v>-3.7522504177154303E-3</v>
      </c>
    </row>
    <row r="57" spans="2:13" x14ac:dyDescent="0.25">
      <c r="B57">
        <v>0.18400000000000014</v>
      </c>
      <c r="C57" s="2">
        <f ca="1"/>
        <v>-0.22435270934348012</v>
      </c>
      <c r="D57" s="4">
        <f t="shared" ca="1" si="5"/>
        <v>95.260919144043115</v>
      </c>
      <c r="E57" s="2" cm="1">
        <f t="array" aca="1" ref="E57" ca="1">_xll.OPTION.DELTA(D57, sigma, k, t-B57)</f>
        <v>0.1789894260233591</v>
      </c>
      <c r="F57" s="2">
        <f t="shared" ca="1" si="3"/>
        <v>-16.934329157465537</v>
      </c>
      <c r="G57" s="3">
        <f t="shared" ca="1" si="1"/>
        <v>0.11636808258435849</v>
      </c>
      <c r="H57" s="2" cm="1">
        <f t="array" aca="1" ref="H57" ca="1">_xll.OPTION.VALUE(D57, sigma, k, t - B57)</f>
        <v>0.4634241829700585</v>
      </c>
      <c r="I57" s="4">
        <f t="shared" ca="1" si="2"/>
        <v>-0.34705610038570001</v>
      </c>
      <c r="J57" s="12" cm="1">
        <f t="array" aca="1" ref="J57" ca="1">_xll.OPTION.THETA(D57, sigma, k, t  - B57, dt)</f>
        <v>-9.7088441648374157</v>
      </c>
      <c r="K57" s="12" cm="1">
        <f t="array" aca="1" ref="K57" ca="1">_xll.OPTION.GAMMA(D57, sigma, k, t - B57)</f>
        <v>5.3420772068237518E-2</v>
      </c>
      <c r="L57" s="12">
        <f ca="1">-J56*dt - K56*(D57-D56)^2/2</f>
        <v>-2.6646276724117381E-2</v>
      </c>
      <c r="M57" s="2">
        <f t="shared" ca="1" si="4"/>
        <v>2.142946904956311E-2</v>
      </c>
    </row>
    <row r="58" spans="2:13" x14ac:dyDescent="0.25">
      <c r="B58">
        <v>0.18800000000000014</v>
      </c>
      <c r="C58" s="2">
        <f ca="1"/>
        <v>-0.27947570870887117</v>
      </c>
      <c r="D58" s="4">
        <f t="shared" ca="1" si="5"/>
        <v>94.208936486811552</v>
      </c>
      <c r="E58" s="2" cm="1">
        <f t="array" aca="1" ref="E58" ca="1">_xll.OPTION.DELTA(D58, sigma, k, t-B58)</f>
        <v>0.12039704594167633</v>
      </c>
      <c r="F58" s="2">
        <f t="shared" ca="1" si="3"/>
        <v>-11.414403343739163</v>
      </c>
      <c r="G58" s="3">
        <f t="shared" ca="1" si="1"/>
        <v>-7.1925689420044847E-2</v>
      </c>
      <c r="H58" s="2" cm="1">
        <f t="array" aca="1" ref="H58" ca="1">_xll.OPTION.VALUE(D58, sigma, k, t - B58)</f>
        <v>0.2722885225498004</v>
      </c>
      <c r="I58" s="4">
        <f t="shared" ca="1" si="2"/>
        <v>-0.34421421196984525</v>
      </c>
      <c r="J58" s="12" cm="1">
        <f t="array" aca="1" ref="J58" ca="1">_xll.OPTION.THETA(D58, sigma, k, t  - B58, dt)</f>
        <v>-7.5281526869552806</v>
      </c>
      <c r="K58" s="12" cm="1">
        <f t="array" aca="1" ref="K58" ca="1">_xll.OPTION.GAMMA(D58, sigma, k, t - B58)</f>
        <v>4.2737662100296885E-2</v>
      </c>
      <c r="L58" s="12">
        <f ca="1">-J57*dt - K57*(D58-D57)^2/2</f>
        <v>9.2758602260244634E-3</v>
      </c>
      <c r="M58" s="2">
        <f t="shared" ca="1" si="4"/>
        <v>-2.8418884158547542E-3</v>
      </c>
    </row>
    <row r="59" spans="2:13" x14ac:dyDescent="0.25">
      <c r="B59">
        <v>0.19200000000000014</v>
      </c>
      <c r="C59" s="2">
        <f ca="1"/>
        <v>-0.45133193722519843</v>
      </c>
      <c r="D59" s="4">
        <f t="shared" ca="1" si="5"/>
        <v>91.018592473466725</v>
      </c>
      <c r="E59" s="2" cm="1">
        <f t="array" aca="1" ref="E59" ca="1">_xll.OPTION.DELTA(D59, sigma, k, t-B59)</f>
        <v>2.6822361057745159E-2</v>
      </c>
      <c r="F59" s="2">
        <f t="shared" ca="1" si="3"/>
        <v>-2.8973672344555652</v>
      </c>
      <c r="G59" s="3">
        <f t="shared" ca="1" si="1"/>
        <v>-0.45603368416447454</v>
      </c>
      <c r="H59" s="2" cm="1">
        <f t="array" aca="1" ref="H59" ca="1">_xll.OPTION.VALUE(D59, sigma, k, t - B59)</f>
        <v>4.4112457788784809E-2</v>
      </c>
      <c r="I59" s="4">
        <f t="shared" ca="1" si="2"/>
        <v>-0.50014614195325935</v>
      </c>
      <c r="J59" s="12" cm="1">
        <f t="array" aca="1" ref="J59" ca="1">_xll.OPTION.THETA(D59, sigma, k, t  - B59, dt)</f>
        <v>-2.2265563914025677</v>
      </c>
      <c r="K59" s="12" cm="1">
        <f t="array" aca="1" ref="K59" ca="1">_xll.OPTION.GAMMA(D59, sigma, k, t - B59)</f>
        <v>1.4139706134773142E-2</v>
      </c>
      <c r="L59" s="12">
        <f ca="1">-J58*dt - K58*(D59-D58)^2/2</f>
        <v>-0.1873856538507172</v>
      </c>
      <c r="M59" s="2">
        <f t="shared" ca="1" si="4"/>
        <v>0.1559319299834141</v>
      </c>
    </row>
    <row r="60" spans="2:13" x14ac:dyDescent="0.25">
      <c r="B60">
        <v>0.19600000000000015</v>
      </c>
      <c r="C60" s="2">
        <f ca="1"/>
        <v>-0.50128935736600866</v>
      </c>
      <c r="D60" s="4">
        <f t="shared" ca="1" si="5"/>
        <v>90.106500940562114</v>
      </c>
      <c r="E60" s="2" cm="1">
        <f t="array" aca="1" ref="E60" ca="1">_xll.OPTION.DELTA(D60, sigma, k, t-B60)</f>
        <v>1.3266749344094886E-2</v>
      </c>
      <c r="F60" s="2">
        <f t="shared" ca="1" si="3"/>
        <v>-1.6759184948296422</v>
      </c>
      <c r="G60" s="3">
        <f t="shared" ca="1" si="1"/>
        <v>-0.48049813257775442</v>
      </c>
      <c r="H60" s="2" cm="1">
        <f t="array" aca="1" ref="H60" ca="1">_xll.OPTION.VALUE(D60, sigma, k, t - B60)</f>
        <v>1.9138197013546687E-2</v>
      </c>
      <c r="I60" s="4">
        <f t="shared" ca="1" si="2"/>
        <v>-0.49963632959130111</v>
      </c>
      <c r="J60" s="12" cm="1">
        <f t="array" aca="1" ref="J60" ca="1">_xll.OPTION.THETA(D60, sigma, k, t  - B60, dt)</f>
        <v>-1.2221184055718481</v>
      </c>
      <c r="K60" s="12" cm="1">
        <f t="array" aca="1" ref="K60" ca="1">_xll.OPTION.GAMMA(D60, sigma, k, t - B60)</f>
        <v>8.1351297181072868E-3</v>
      </c>
      <c r="L60" s="12">
        <f ca="1">-J59*dt - K59*(D60-D59)^2/2</f>
        <v>3.0247372821806838E-3</v>
      </c>
      <c r="M60" s="2">
        <f t="shared" ca="1" si="4"/>
        <v>-5.0981236195823953E-4</v>
      </c>
    </row>
    <row r="61" spans="2:13" x14ac:dyDescent="0.25">
      <c r="B61">
        <v>0.20000000000000015</v>
      </c>
      <c r="C61" s="2">
        <f ca="1"/>
        <v>-0.61994386667227042</v>
      </c>
      <c r="D61" s="4">
        <f t="shared" ca="1" si="5"/>
        <v>87.986325701970856</v>
      </c>
      <c r="E61" s="2" cm="1">
        <f t="array" aca="1" ref="E61" ca="1">_xll.OPTION.DELTA(D61, sigma, k, t-B61)</f>
        <v>2.2588232297957589E-3</v>
      </c>
      <c r="F61" s="2">
        <f t="shared" ca="1" si="3"/>
        <v>-0.70737152243368873</v>
      </c>
      <c r="G61" s="3">
        <f t="shared" ca="1" si="1"/>
        <v>-0.50862596603370136</v>
      </c>
      <c r="H61" s="2" cm="1">
        <f t="array" aca="1" ref="H61" ca="1">_xll.OPTION.VALUE(D61, sigma, k, t - B61)</f>
        <v>2.5885899083419872E-3</v>
      </c>
      <c r="I61" s="4">
        <f t="shared" ca="1" si="2"/>
        <v>-0.51121455594204335</v>
      </c>
      <c r="J61" s="12" cm="1">
        <f t="array" aca="1" ref="J61" ca="1">_xll.OPTION.THETA(D61, sigma, k, t  - B61, dt)</f>
        <v>-0.24015952381972738</v>
      </c>
      <c r="K61" s="12" cm="1">
        <f t="array" aca="1" ref="K61" ca="1">_xll.OPTION.GAMMA(D61, sigma, k, t - B61)</f>
        <v>1.7993081755181938E-3</v>
      </c>
      <c r="L61" s="12">
        <f ca="1">-J60*dt - K60*(D61-D60)^2/2</f>
        <v>-1.3395812253135971E-2</v>
      </c>
      <c r="M61" s="2">
        <f t="shared" ca="1" si="4"/>
        <v>1.1578226350742238E-2</v>
      </c>
    </row>
    <row r="62" spans="2:13" x14ac:dyDescent="0.25">
      <c r="B62">
        <v>0.20400000000000015</v>
      </c>
      <c r="C62" s="2">
        <f ca="1"/>
        <v>-0.83558098136445169</v>
      </c>
      <c r="D62" s="4">
        <f t="shared" ca="1" si="5"/>
        <v>84.265623124048844</v>
      </c>
      <c r="E62" s="2" cm="1">
        <f t="array" aca="1" ref="E62" ca="1">_xll.OPTION.DELTA(D62, sigma, k, t-B62)</f>
        <v>3.5999066662739665E-5</v>
      </c>
      <c r="F62" s="2">
        <f t="shared" ca="1" si="3"/>
        <v>-0.52006385923209253</v>
      </c>
      <c r="G62" s="3">
        <f t="shared" ca="1" si="1"/>
        <v>-0.51703037544787256</v>
      </c>
      <c r="H62" s="2" cm="1">
        <f t="array" aca="1" ref="H62" ca="1">_xll.OPTION.VALUE(D62, sigma, k, t - B62)</f>
        <v>2.9269062054027017E-5</v>
      </c>
      <c r="I62" s="4">
        <f t="shared" ca="1" si="2"/>
        <v>-0.51705964450992659</v>
      </c>
      <c r="J62" s="12" cm="1">
        <f t="array" aca="1" ref="J62" ca="1">_xll.OPTION.THETA(D62, sigma, k, t  - B62, dt)</f>
        <v>-4.2913331554927936E-3</v>
      </c>
      <c r="K62" s="12" cm="1">
        <f t="array" aca="1" ref="K62" ca="1">_xll.OPTION.GAMMA(D62, sigma, k, t - B62)</f>
        <v>4.1795687142570168E-5</v>
      </c>
      <c r="L62" s="12">
        <f ca="1">-J61*dt - K61*(D62-D61)^2/2</f>
        <v>-1.1493838130470327E-2</v>
      </c>
      <c r="M62" s="2">
        <f t="shared" ca="1" si="4"/>
        <v>5.8450885678832387E-3</v>
      </c>
    </row>
    <row r="63" spans="2:13" x14ac:dyDescent="0.25">
      <c r="B63">
        <v>0.20800000000000016</v>
      </c>
      <c r="C63" s="2">
        <f ca="1"/>
        <v>-0.97304478526175098</v>
      </c>
      <c r="D63" s="4">
        <f t="shared" ca="1" si="5"/>
        <v>81.973926643184441</v>
      </c>
      <c r="E63" s="2" cm="1">
        <f t="array" aca="1" ref="E63" ca="1">_xll.OPTION.DELTA(D63, sigma, k, t-B63)</f>
        <v>6.8619819915127778E-7</v>
      </c>
      <c r="F63" s="2">
        <f t="shared" ca="1" si="3"/>
        <v>-0.51716912474309795</v>
      </c>
      <c r="G63" s="3">
        <f t="shared" ca="1" si="1"/>
        <v>-0.51711287438225806</v>
      </c>
      <c r="H63" s="2" cm="1">
        <f t="array" aca="1" ref="H63" ca="1">_xll.OPTION.VALUE(D63, sigma, k, t - B63)</f>
        <v>4.3990975484575756E-7</v>
      </c>
      <c r="I63" s="4">
        <f t="shared" ca="1" si="2"/>
        <v>-0.5171133142920129</v>
      </c>
      <c r="J63" s="12" cm="1">
        <f t="array" aca="1" ref="J63" ca="1">_xll.OPTION.THETA(D63, sigma, k, t  - B63, dt)</f>
        <v>-8.2260157796554267E-5</v>
      </c>
      <c r="K63" s="12" cm="1">
        <f t="array" aca="1" ref="K63" ca="1">_xll.OPTION.GAMMA(D63, sigma, k, t - B63)</f>
        <v>1.0254851446497773E-6</v>
      </c>
      <c r="L63" s="12">
        <f ca="1">-J62*dt - K62*(D63-D62)^2/2</f>
        <v>-9.2587482781292591E-5</v>
      </c>
      <c r="M63" s="2">
        <f t="shared" ca="1" si="4"/>
        <v>5.3669782086318563E-5</v>
      </c>
    </row>
    <row r="64" spans="2:13" x14ac:dyDescent="0.25">
      <c r="B64">
        <v>0.21200000000000016</v>
      </c>
      <c r="C64" s="2">
        <f ca="1"/>
        <v>-1.0952835555728002</v>
      </c>
      <c r="D64" s="4">
        <f t="shared" ca="1" si="5"/>
        <v>79.987748154241061</v>
      </c>
      <c r="E64" s="2" cm="1">
        <f t="array" aca="1" ref="E64" ca="1">_xll.OPTION.DELTA(D64, sigma, k, t-B64)</f>
        <v>5.7173773493346403E-9</v>
      </c>
      <c r="F64" s="2">
        <f t="shared" ca="1" si="3"/>
        <v>-0.51711469461449988</v>
      </c>
      <c r="G64" s="3">
        <f t="shared" ca="1" si="1"/>
        <v>-0.51711423729436035</v>
      </c>
      <c r="H64" s="2" cm="1">
        <f t="array" aca="1" ref="H64" ca="1">_xll.OPTION.VALUE(D64, sigma, k, t - B64)</f>
        <v>2.937582621598267E-9</v>
      </c>
      <c r="I64" s="4">
        <f t="shared" ca="1" si="2"/>
        <v>-0.51711424023194297</v>
      </c>
      <c r="J64" s="12" cm="1">
        <f t="array" aca="1" ref="J64" ca="1">_xll.OPTION.THETA(D64, sigma, k, t  - B64, dt)</f>
        <v>-6.4341065808548592E-7</v>
      </c>
      <c r="K64" s="12" cm="1">
        <f t="array" aca="1" ref="K64" ca="1">_xll.OPTION.GAMMA(D64, sigma, k, t - B64)</f>
        <v>1.0768781740967037E-8</v>
      </c>
      <c r="L64" s="12">
        <f ca="1">-J63*dt - K63*(D64-D63)^2/2</f>
        <v>-1.6936801009336308E-6</v>
      </c>
      <c r="M64" s="2">
        <f t="shared" ca="1" si="4"/>
        <v>9.2593993006317987E-7</v>
      </c>
    </row>
    <row r="65" spans="2:13" x14ac:dyDescent="0.25">
      <c r="B65">
        <v>0.21600000000000016</v>
      </c>
      <c r="C65" s="2">
        <f ca="1"/>
        <v>-1.101401378369836</v>
      </c>
      <c r="D65" s="4">
        <f t="shared" ca="1" si="5"/>
        <v>79.883546891852347</v>
      </c>
      <c r="E65" s="2" cm="1">
        <f t="array" aca="1" ref="E65" ca="1">_xll.OPTION.DELTA(D65, sigma, k, t-B65)</f>
        <v>6.3206373468460697E-10</v>
      </c>
      <c r="F65" s="2">
        <f t="shared" ca="1" si="3"/>
        <v>-0.51711428838161133</v>
      </c>
      <c r="G65" s="3">
        <f t="shared" ca="1" si="1"/>
        <v>-0.51711423789011834</v>
      </c>
      <c r="H65" s="2" cm="1">
        <f t="array" aca="1" ref="H65" ca="1">_xll.OPTION.VALUE(D65, sigma, k, t - B65)</f>
        <v>2.9028512926743133E-10</v>
      </c>
      <c r="I65" s="4">
        <f t="shared" ca="1" si="2"/>
        <v>-0.51711423818040347</v>
      </c>
      <c r="J65" s="12" cm="1">
        <f t="array" aca="1" ref="J65" ca="1">_xll.OPTION.THETA(D65, sigma, k, t  - B65, dt)</f>
        <v>-6.7458927333063912E-8</v>
      </c>
      <c r="K65" s="12" cm="1">
        <f t="array" aca="1" ref="K65" ca="1">_xll.OPTION.GAMMA(D65, sigma, k, t - B65)</f>
        <v>1.3363774908381479E-9</v>
      </c>
      <c r="L65" s="12">
        <f ca="1">-J64*dt - K64*(D65-D64)^2/2</f>
        <v>2.5151794381070819E-9</v>
      </c>
      <c r="M65" s="2">
        <f t="shared" ca="1" si="4"/>
        <v>-2.0515394938414033E-9</v>
      </c>
    </row>
    <row r="66" spans="2:13" x14ac:dyDescent="0.25">
      <c r="B66">
        <v>0.22000000000000017</v>
      </c>
      <c r="C66" s="2">
        <f ca="1"/>
        <v>-1.1388658573453396</v>
      </c>
      <c r="D66" s="4">
        <f t="shared" ca="1" si="5"/>
        <v>79.280881955050859</v>
      </c>
      <c r="E66" s="2" cm="1">
        <f t="array" aca="1" ref="E66" ca="1">_xll.OPTION.DELTA(D66, sigma, k, t-B66)</f>
        <v>1.1550760348200129E-11</v>
      </c>
      <c r="F66" s="2">
        <f t="shared" ca="1" si="3"/>
        <v>-0.51711423918679544</v>
      </c>
      <c r="G66" s="3">
        <f t="shared" ca="1" si="1"/>
        <v>-0.51711423827104097</v>
      </c>
      <c r="H66" s="2" cm="1">
        <f t="array" aca="1" ref="H66" ca="1">_xll.OPTION.VALUE(D66, sigma, k, t - B66)</f>
        <v>4.5190517994342372E-12</v>
      </c>
      <c r="I66" s="4">
        <f t="shared" ca="1" si="2"/>
        <v>-0.51711423827556002</v>
      </c>
      <c r="J66" s="12" cm="1">
        <f t="array" aca="1" ref="J66" ca="1">_xll.OPTION.THETA(D66, sigma, k, t  - B66, dt)</f>
        <v>-1.1013412404281553E-9</v>
      </c>
      <c r="K66" s="12" cm="1">
        <f t="array" aca="1" ref="K66" ca="1">_xll.OPTION.GAMMA(D66, sigma, k, t - B66)</f>
        <v>2.8719606299876447E-11</v>
      </c>
      <c r="L66" s="12">
        <f ca="1">-J65*dt - K65*(D66-D65)^2/2</f>
        <v>2.714619864604258E-11</v>
      </c>
      <c r="M66" s="2">
        <f t="shared" ca="1" si="4"/>
        <v>9.5156549306807392E-11</v>
      </c>
    </row>
    <row r="67" spans="2:13" x14ac:dyDescent="0.25">
      <c r="B67">
        <v>0.22400000000000017</v>
      </c>
      <c r="C67" s="2">
        <f ca="1"/>
        <v>-1.0985823561827637</v>
      </c>
      <c r="D67" s="4">
        <f t="shared" ca="1" si="5"/>
        <v>79.915810736267048</v>
      </c>
      <c r="E67" s="2" cm="1">
        <f t="array" aca="1" ref="E67" ca="1">_xll.OPTION.DELTA(D67, sigma, k, t-B67)</f>
        <v>2.018052391861147E-12</v>
      </c>
      <c r="F67" s="2">
        <f t="shared" ca="1" si="3"/>
        <v>-0.51711423842498139</v>
      </c>
      <c r="G67" s="3">
        <f t="shared" ca="1" si="1"/>
        <v>-0.51711423826370706</v>
      </c>
      <c r="H67" s="2" cm="1">
        <f t="array" aca="1" ref="H67" ca="1">_xll.OPTION.VALUE(D67, sigma, k, t - B67)</f>
        <v>7.2475359047530219E-13</v>
      </c>
      <c r="I67" s="4">
        <f t="shared" ca="1" si="2"/>
        <v>-0.51711423826443181</v>
      </c>
      <c r="J67" s="12" cm="1">
        <f t="array" aca="1" ref="J67" ca="1">_xll.OPTION.THETA(D67, sigma, k, t  - B67, dt)</f>
        <v>-1.8118839761882555E-10</v>
      </c>
      <c r="K67" s="12" cm="1">
        <f t="array" aca="1" ref="K67" ca="1">_xll.OPTION.GAMMA(D67, sigma, k, t - B67)</f>
        <v>5.5396538871365853E-12</v>
      </c>
      <c r="L67" s="12">
        <f ca="1">-J66*dt - K66*(D67-D66)^2/2</f>
        <v>-1.383567922856342E-12</v>
      </c>
      <c r="M67" s="2">
        <f t="shared" ca="1" si="4"/>
        <v>-1.1128209465027794E-11</v>
      </c>
    </row>
    <row r="68" spans="2:13" x14ac:dyDescent="0.25">
      <c r="B68">
        <v>0.22800000000000017</v>
      </c>
      <c r="C68" s="2">
        <f ca="1"/>
        <v>-1.031085960851128</v>
      </c>
      <c r="D68" s="4">
        <f t="shared" ca="1" si="5"/>
        <v>80.995451098515886</v>
      </c>
      <c r="E68" s="2" cm="1">
        <f t="array" aca="1" ref="E68" ca="1">_xll.OPTION.DELTA(D68, sigma, k, t-B68)</f>
        <v>6.6835426082434424E-13</v>
      </c>
      <c r="F68" s="2">
        <f t="shared" ca="1" si="3"/>
        <v>-0.51711423831566194</v>
      </c>
      <c r="G68" s="3">
        <f t="shared" ca="1" si="1"/>
        <v>-0.51711423826152825</v>
      </c>
      <c r="H68" s="2" cm="1">
        <f t="array" aca="1" ref="H68" ca="1">_xll.OPTION.VALUE(D68, sigma, k, t - B68)</f>
        <v>2.1316282072803006E-13</v>
      </c>
      <c r="I68" s="4">
        <f t="shared" ca="1" si="2"/>
        <v>-0.51711423826174141</v>
      </c>
      <c r="J68" s="12" cm="1">
        <f t="array" aca="1" ref="J68" ca="1">_xll.OPTION.THETA(D68, sigma, k, t  - B68, dt)</f>
        <v>-4.9737991503207013E-11</v>
      </c>
      <c r="K68" s="12" cm="1">
        <f t="array" aca="1" ref="K68" ca="1">_xll.OPTION.GAMMA(D68, sigma, k, t - B68)</f>
        <v>2.0100001918726591E-12</v>
      </c>
      <c r="L68" s="12">
        <f ca="1">-J67*dt - K67*(D68-D67)^2/2</f>
        <v>-2.5038212645907879E-12</v>
      </c>
      <c r="M68" s="2">
        <f t="shared" ca="1" si="4"/>
        <v>-2.6904034555741418E-12</v>
      </c>
    </row>
    <row r="69" spans="2:13" x14ac:dyDescent="0.25">
      <c r="B69">
        <v>0.23200000000000018</v>
      </c>
      <c r="C69" s="2">
        <f ca="1"/>
        <v>-1.0716034683139983</v>
      </c>
      <c r="D69" s="4">
        <f t="shared" ca="1" si="5"/>
        <v>80.335329440853002</v>
      </c>
      <c r="E69" s="2" cm="1">
        <f t="array" aca="1" ref="E69" ca="1">_xll.OPTION.DELTA(D69, sigma, k, t-B69)</f>
        <v>2.2204460492503131E-16</v>
      </c>
      <c r="F69" s="2">
        <f t="shared" ca="1" si="3"/>
        <v>-0.51711423826198732</v>
      </c>
      <c r="G69" s="3">
        <f t="shared" ca="1" si="1"/>
        <v>-0.51711423826196945</v>
      </c>
      <c r="H69" s="2" cm="1">
        <f t="array" aca="1" ref="H69" ca="1">_xll.OPTION.VALUE(D69, sigma, k, t - B69)</f>
        <v>-1.4210854715202004E-14</v>
      </c>
      <c r="I69" s="4">
        <f t="shared" ca="1" si="2"/>
        <v>-0.51711423826195524</v>
      </c>
      <c r="J69" s="12" cm="1">
        <f t="array" aca="1" ref="J69" ca="1">_xll.OPTION.THETA(D69, sigma, k, t  - B69, dt)</f>
        <v>3.5527136788005009E-12</v>
      </c>
      <c r="K69" s="12" cm="1">
        <f t="array" aca="1" ref="K69" ca="1">_xll.OPTION.GAMMA(D69, sigma, k, t - B69)</f>
        <v>7.1666483227045884E-16</v>
      </c>
      <c r="L69" s="12">
        <f ca="1">-J68*dt - K68*(D69-D68)^2/2</f>
        <v>-2.3898748172261698E-13</v>
      </c>
      <c r="M69" s="2">
        <f t="shared" ca="1" si="4"/>
        <v>2.1382895454280515E-13</v>
      </c>
    </row>
    <row r="70" spans="2:13" x14ac:dyDescent="0.25">
      <c r="B70">
        <v>0.23600000000000018</v>
      </c>
      <c r="C70" s="2">
        <f ca="1"/>
        <v>-1.1549490504717974</v>
      </c>
      <c r="D70" s="4">
        <f t="shared" ca="1" si="5"/>
        <v>79.00098935690518</v>
      </c>
      <c r="E70" s="2" cm="1">
        <f t="array" aca="1" ref="E70" ca="1">_xll.OPTION.DELTA(D70, sigma, k, t-B70)</f>
        <v>0</v>
      </c>
      <c r="F70" s="2">
        <f t="shared" ca="1" si="3"/>
        <v>-0.51711423826196978</v>
      </c>
      <c r="G70" s="3">
        <f t="shared" ca="1" si="1"/>
        <v>-0.51711423826196978</v>
      </c>
      <c r="H70" s="2" cm="1">
        <f t="array" aca="1" ref="H70" ca="1">_xll.OPTION.VALUE(D70, sigma, k, t - B70)</f>
        <v>0</v>
      </c>
      <c r="I70" s="4">
        <f t="shared" ca="1" si="2"/>
        <v>-0.51711423826196978</v>
      </c>
      <c r="J70" s="12" cm="1">
        <f t="array" aca="1" ref="J70" ca="1">_xll.OPTION.THETA(D70, sigma, k, t  - B70, dt)</f>
        <v>0</v>
      </c>
      <c r="K70" s="12" cm="1">
        <f t="array" aca="1" ref="K70" ca="1">_xll.OPTION.GAMMA(D70, sigma, k, t - B70)</f>
        <v>6.8639132456753891E-23</v>
      </c>
      <c r="L70" s="12">
        <f ca="1">-J69*dt - K69*(D70-D69)^2/2</f>
        <v>-1.4848852488531669E-14</v>
      </c>
      <c r="M70" s="2">
        <f t="shared" ca="1" si="4"/>
        <v>1.4543921622589551E-14</v>
      </c>
    </row>
    <row r="71" spans="2:13" x14ac:dyDescent="0.25">
      <c r="B71">
        <v>0.24000000000000019</v>
      </c>
      <c r="C71" s="2">
        <f ca="1"/>
        <v>-1.1477289504058175</v>
      </c>
      <c r="D71" s="4">
        <f t="shared" ca="1" si="5"/>
        <v>79.108821813545774</v>
      </c>
      <c r="E71" s="2" cm="1">
        <f t="array" aca="1" ref="E71" ca="1">_xll.OPTION.DELTA(D71, sigma, k, t-B71)</f>
        <v>0</v>
      </c>
      <c r="F71" s="2">
        <f t="shared" ca="1" si="3"/>
        <v>-0.51711423826196978</v>
      </c>
      <c r="G71" s="3">
        <f t="shared" ca="1" si="1"/>
        <v>-0.51711423826196978</v>
      </c>
      <c r="H71" s="2" cm="1">
        <f t="array" aca="1" ref="H71" ca="1">_xll.OPTION.VALUE(D71, sigma, k, t - B71)</f>
        <v>0</v>
      </c>
      <c r="I71" s="4">
        <f t="shared" ca="1" si="2"/>
        <v>-0.51711423826196978</v>
      </c>
      <c r="J71" s="12" cm="1">
        <f t="array" aca="1" ref="J71" ca="1">_xll.OPTION.THETA(D71, sigma, k, t  - B71, dt)</f>
        <v>0</v>
      </c>
      <c r="K71" s="12" cm="1">
        <f t="array" aca="1" ref="K71" ca="1">_xll.OPTION.GAMMA(D71, sigma, k, t - B71)</f>
        <v>4.3583092402389727E-31</v>
      </c>
      <c r="L71" s="12">
        <f ca="1">-J70*dt - K70*(D71-D70)^2/2</f>
        <v>-3.9906238053412822E-25</v>
      </c>
      <c r="M71" s="2">
        <f t="shared" ca="1" si="4"/>
        <v>0</v>
      </c>
    </row>
    <row r="72" spans="2:13" x14ac:dyDescent="0.25">
      <c r="B72">
        <v>0.24400000000000019</v>
      </c>
      <c r="C72" s="2">
        <f ca="1"/>
        <v>-1.2067634813634718</v>
      </c>
      <c r="D72" s="4">
        <f t="shared" ca="1" si="5"/>
        <v>78.174029570614678</v>
      </c>
      <c r="E72" s="2" cm="1">
        <f t="array" aca="1" ref="E72" ca="1">_xll.OPTION.DELTA(D72, sigma, k, t-B72)</f>
        <v>0</v>
      </c>
      <c r="F72" s="2">
        <f t="shared" ca="1" si="3"/>
        <v>-0.51711423826196978</v>
      </c>
      <c r="G72" s="3">
        <f t="shared" ca="1" si="1"/>
        <v>-0.51711423826196978</v>
      </c>
      <c r="H72" s="2" cm="1">
        <f t="array" aca="1" ref="H72" ca="1">_xll.OPTION.VALUE(D72, sigma, k, t - B72)</f>
        <v>0</v>
      </c>
      <c r="I72" s="4">
        <f t="shared" ca="1" si="2"/>
        <v>-0.51711423826196978</v>
      </c>
      <c r="J72" s="12" cm="1">
        <f t="array" aca="1" ref="J72" ca="1">_xll.OPTION.THETA(D72, sigma, k, t  - B72, dt)</f>
        <v>0</v>
      </c>
      <c r="K72" s="12" cm="1">
        <f t="array" aca="1" ref="K72" ca="1">_xll.OPTION.GAMMA(D72, sigma, k, t - B72)</f>
        <v>5.1747180949991849E-56</v>
      </c>
      <c r="L72" s="12">
        <f ca="1">-J71*dt - K71*(D72-D71)^2/2</f>
        <v>-1.9042249278006304E-31</v>
      </c>
      <c r="M72" s="2">
        <f t="shared" ca="1" si="4"/>
        <v>0</v>
      </c>
    </row>
    <row r="73" spans="2:13" x14ac:dyDescent="0.25">
      <c r="B73">
        <v>0.24800000000000019</v>
      </c>
      <c r="C73" s="2">
        <f ca="1"/>
        <v>-1.3552247398555279</v>
      </c>
      <c r="D73" s="4">
        <f t="shared" ca="1" si="5"/>
        <v>75.880917618607427</v>
      </c>
      <c r="E73" s="2">
        <v>0</v>
      </c>
      <c r="F73" s="2">
        <f ca="1">F72+E72*D73</f>
        <v>-0.51711423826196978</v>
      </c>
      <c r="G73" s="3">
        <f t="shared" ca="1" si="1"/>
        <v>-0.51711423826196978</v>
      </c>
      <c r="H73" s="2" cm="1">
        <f t="array" aca="1" ref="H73" ca="1">_xll.OPTION.VALUE(D73, sigma, k, t - B73)</f>
        <v>0</v>
      </c>
      <c r="I73" s="4">
        <f t="shared" ca="1" si="2"/>
        <v>-0.51711423826196978</v>
      </c>
      <c r="J73" s="12"/>
      <c r="K73" s="12"/>
      <c r="L73" s="12">
        <f ca="1">-J72*dt - K72*(D73-D72)^2/2</f>
        <v>-1.3605271593902863E-55</v>
      </c>
      <c r="M73" s="2">
        <f t="shared" ca="1" si="4"/>
        <v>0</v>
      </c>
    </row>
    <row r="75" spans="2:13" x14ac:dyDescent="0.25">
      <c r="C75">
        <f t="array" aca="1" ref="C75:D75" ca="1">_xll.MONTE.STDEV(C73)</f>
        <v>-1.071175665977153E-4</v>
      </c>
      <c r="D75">
        <f ca="1"/>
        <v>0.50111075955939288</v>
      </c>
      <c r="E75">
        <f>SQRT(B73)</f>
        <v>0.49799598391954947</v>
      </c>
    </row>
  </sheetData>
  <hyperlinks>
    <hyperlink ref="L10" r:id="rId1" location="explanation" xr:uid="{3F06542D-A035-4DD5-86FF-2551F80BFC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Sheet1</vt:lpstr>
      <vt:lpstr>A_T</vt:lpstr>
      <vt:lpstr>B</vt:lpstr>
      <vt:lpstr>Delta</vt:lpstr>
      <vt:lpstr>dt</vt:lpstr>
      <vt:lpstr>f</vt:lpstr>
      <vt:lpstr>F_T</vt:lpstr>
      <vt:lpstr>k</vt:lpstr>
      <vt:lpstr>payoff</vt:lpstr>
      <vt:lpstr>PnL</vt:lpstr>
      <vt:lpstr>s</vt:lpstr>
      <vt:lpstr>sigma</vt:lpstr>
      <vt:lpstr>t</vt:lpstr>
      <vt:lpstr>times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kal</cp:lastModifiedBy>
  <dcterms:created xsi:type="dcterms:W3CDTF">2021-09-15T04:21:41Z</dcterms:created>
  <dcterms:modified xsi:type="dcterms:W3CDTF">2021-10-07T19:14:10Z</dcterms:modified>
</cp:coreProperties>
</file>