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70" windowWidth="15600" windowHeight="11265"/>
  </bookViews>
  <sheets>
    <sheet name="mrp_rempli" sheetId="5" r:id="rId1"/>
  </sheets>
  <calcPr calcId="145621" iterate="1"/>
</workbook>
</file>

<file path=xl/calcChain.xml><?xml version="1.0" encoding="utf-8"?>
<calcChain xmlns="http://schemas.openxmlformats.org/spreadsheetml/2006/main">
  <c r="G16" i="5" l="1"/>
  <c r="F16" i="5"/>
  <c r="H19" i="5"/>
  <c r="D19" i="5"/>
  <c r="I19" i="5"/>
  <c r="F18" i="5"/>
  <c r="F17" i="5"/>
  <c r="F35" i="5"/>
  <c r="F36" i="5" s="1"/>
  <c r="H37" i="5"/>
  <c r="E35" i="5"/>
  <c r="E36" i="5" s="1"/>
  <c r="D30" i="5"/>
  <c r="D31" i="5"/>
  <c r="E29" i="5"/>
  <c r="E30" i="5" s="1"/>
  <c r="E23" i="5"/>
  <c r="E24" i="5" s="1"/>
  <c r="D25" i="5" s="1"/>
  <c r="E22" i="5" s="1"/>
  <c r="F23" i="5" s="1"/>
  <c r="F24" i="5" s="1"/>
  <c r="E25" i="5" s="1"/>
  <c r="H25" i="5"/>
  <c r="E13" i="5"/>
  <c r="I13" i="5"/>
  <c r="F11" i="5"/>
  <c r="F12" i="5" s="1"/>
  <c r="G7" i="5"/>
  <c r="F7" i="5"/>
  <c r="G5" i="5"/>
  <c r="G6" i="5"/>
  <c r="F6" i="5"/>
  <c r="F5" i="5"/>
  <c r="J7" i="5"/>
  <c r="E6" i="5"/>
  <c r="E5" i="5"/>
  <c r="E4" i="5"/>
  <c r="J18" i="5" l="1"/>
  <c r="E7" i="5" l="1"/>
  <c r="F4" i="5" s="1"/>
  <c r="G4" i="5" l="1"/>
  <c r="F9" i="5"/>
  <c r="F10" i="5" s="1"/>
  <c r="G11" i="5" s="1"/>
  <c r="G12" i="5" s="1"/>
  <c r="F15" i="5"/>
  <c r="H5" i="5" l="1"/>
  <c r="H6" i="5" s="1"/>
  <c r="E21" i="5"/>
  <c r="E33" i="5"/>
  <c r="E27" i="5"/>
  <c r="E28" i="5" s="1"/>
  <c r="G15" i="5" l="1"/>
  <c r="G9" i="5" l="1"/>
  <c r="H4" i="5"/>
  <c r="I5" i="5" s="1"/>
  <c r="I6" i="5" s="1"/>
  <c r="F13" i="5" l="1"/>
  <c r="G10" i="5" s="1"/>
  <c r="H7" i="5"/>
  <c r="H15" i="5" s="1"/>
  <c r="F21" i="5" l="1"/>
  <c r="F22" i="5" s="1"/>
  <c r="G23" i="5" s="1"/>
  <c r="G24" i="5" s="1"/>
  <c r="F33" i="5"/>
  <c r="H11" i="5"/>
  <c r="H12" i="5" s="1"/>
  <c r="G13" i="5" s="1"/>
  <c r="H10" i="5" s="1"/>
  <c r="F27" i="5"/>
  <c r="F29" i="5" s="1"/>
  <c r="I4" i="5"/>
  <c r="J5" i="5" s="1"/>
  <c r="J6" i="5" s="1"/>
  <c r="I7" i="5" s="1"/>
  <c r="I9" i="5" s="1"/>
  <c r="H9" i="5"/>
  <c r="I15" i="5"/>
  <c r="J4" i="5"/>
  <c r="I11" i="5" l="1"/>
  <c r="I12" i="5" s="1"/>
  <c r="H13" i="5" s="1"/>
  <c r="I10" i="5" s="1"/>
  <c r="G21" i="5"/>
  <c r="G27" i="5"/>
  <c r="G33" i="5"/>
  <c r="F25" i="5" l="1"/>
  <c r="G22" i="5" s="1"/>
  <c r="H21" i="5"/>
  <c r="H27" i="5"/>
  <c r="H33" i="5"/>
  <c r="H23" i="5" l="1"/>
  <c r="H24" i="5" s="1"/>
  <c r="G25" i="5" s="1"/>
  <c r="H22" i="5" s="1"/>
  <c r="D37" i="5"/>
  <c r="E34" i="5" s="1"/>
  <c r="E37" i="5"/>
  <c r="F34" i="5" s="1"/>
  <c r="G35" i="5" l="1"/>
  <c r="G36" i="5" s="1"/>
  <c r="F37" i="5" s="1"/>
  <c r="G34" i="5" s="1"/>
  <c r="H35" i="5" l="1"/>
  <c r="H36" i="5" s="1"/>
  <c r="G37" i="5" s="1"/>
  <c r="H34" i="5"/>
  <c r="G17" i="5"/>
  <c r="G18" i="5" s="1"/>
  <c r="E19" i="5" s="1"/>
  <c r="H17" i="5"/>
  <c r="H18" i="5" s="1"/>
  <c r="F19" i="5" s="1"/>
  <c r="H16" i="5" s="1"/>
  <c r="I16" i="5" l="1"/>
  <c r="I17" i="5"/>
  <c r="I18" i="5" s="1"/>
  <c r="G19" i="5" s="1"/>
  <c r="F28" i="5"/>
  <c r="G28" i="5"/>
  <c r="H28" i="5"/>
  <c r="G29" i="5"/>
  <c r="H29" i="5"/>
  <c r="F30" i="5"/>
  <c r="G30" i="5"/>
  <c r="E31" i="5"/>
  <c r="F31" i="5"/>
  <c r="G31" i="5"/>
</calcChain>
</file>

<file path=xl/sharedStrings.xml><?xml version="1.0" encoding="utf-8"?>
<sst xmlns="http://schemas.openxmlformats.org/spreadsheetml/2006/main" count="61" uniqueCount="33">
  <si>
    <t>Période</t>
  </si>
  <si>
    <t>Production de A : Lot pour Lot</t>
  </si>
  <si>
    <t>Besoins bruts en A</t>
  </si>
  <si>
    <t>Besoins nets en A</t>
  </si>
  <si>
    <t>Quantités à lancer</t>
  </si>
  <si>
    <t>Ordres de fabrication</t>
  </si>
  <si>
    <t>Production de B : Lot pour Lot</t>
  </si>
  <si>
    <t>Besoins bruts en B</t>
  </si>
  <si>
    <t>Besoins nets en B</t>
  </si>
  <si>
    <t>Besoins bruts en C</t>
  </si>
  <si>
    <t>Besoins nets en C</t>
  </si>
  <si>
    <t>Besoins bruts en D</t>
  </si>
  <si>
    <t>Besoins nets en D</t>
  </si>
  <si>
    <t>Besoins bruts en E</t>
  </si>
  <si>
    <t>Besoins nets en E</t>
  </si>
  <si>
    <t>Quantités à commander</t>
  </si>
  <si>
    <t>Ordres d’approvisionnement</t>
  </si>
  <si>
    <t>Besoins bruts en F</t>
  </si>
  <si>
    <t>Besoins nets en F</t>
  </si>
  <si>
    <t>Stock fin période :                 10</t>
  </si>
  <si>
    <t>Stock fin période :              20</t>
  </si>
  <si>
    <t>Stock fin période :                   0</t>
  </si>
  <si>
    <t>Stock fin période :               100</t>
  </si>
  <si>
    <t>Stock fin période :                   100</t>
  </si>
  <si>
    <t>Stock fin période :                  400</t>
  </si>
  <si>
    <t>Production de C : Lot de 30</t>
  </si>
  <si>
    <t>Production de D : lot de 100</t>
  </si>
  <si>
    <t>Production de E :  lot de 100</t>
  </si>
  <si>
    <t>Production de F : lot de 80</t>
  </si>
  <si>
    <t>Délai</t>
  </si>
  <si>
    <t>Rebut</t>
  </si>
  <si>
    <t>Stock sécurité</t>
  </si>
  <si>
    <t>Taille 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</si>
</sst>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1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lightGray">
        <bgColor indexed="22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justify" vertical="top" wrapText="1"/>
    </xf>
    <xf numFmtId="0" fontId="1" fillId="2" borderId="4" xfId="0" applyFont="1" applyFill="1" applyBorder="1" applyAlignment="1">
      <alignment horizontal="justify" vertical="top" wrapText="1"/>
    </xf>
    <xf numFmtId="0" fontId="1" fillId="0" borderId="5" xfId="0" applyFont="1" applyBorder="1" applyAlignment="1">
      <alignment horizontal="justify" vertical="top" wrapText="1"/>
    </xf>
    <xf numFmtId="0" fontId="1" fillId="0" borderId="6" xfId="0" applyFont="1" applyBorder="1" applyAlignment="1">
      <alignment horizontal="justify" vertical="top" wrapText="1"/>
    </xf>
    <xf numFmtId="0" fontId="1" fillId="0" borderId="7" xfId="0" applyFont="1" applyBorder="1" applyAlignment="1">
      <alignment horizontal="justify" vertical="top" wrapText="1"/>
    </xf>
    <xf numFmtId="0" fontId="1" fillId="0" borderId="8" xfId="0" applyFont="1" applyBorder="1" applyAlignment="1">
      <alignment horizontal="justify" vertical="top" wrapText="1"/>
    </xf>
    <xf numFmtId="0" fontId="1" fillId="2" borderId="9" xfId="0" applyFont="1" applyFill="1" applyBorder="1" applyAlignment="1">
      <alignment horizontal="justify" vertical="top" wrapText="1"/>
    </xf>
    <xf numFmtId="0" fontId="0" fillId="0" borderId="0" xfId="0" applyFill="1" applyBorder="1"/>
    <xf numFmtId="0" fontId="2" fillId="0" borderId="0" xfId="0" applyFont="1" applyFill="1" applyBorder="1" applyAlignment="1">
      <alignment horizontal="justify"/>
    </xf>
    <xf numFmtId="0" fontId="1" fillId="0" borderId="0" xfId="0" applyFont="1" applyFill="1" applyBorder="1" applyAlignment="1">
      <alignment horizontal="justify" vertical="top" wrapText="1"/>
    </xf>
    <xf numFmtId="0" fontId="1" fillId="0" borderId="0" xfId="0" applyFont="1" applyFill="1" applyBorder="1" applyAlignment="1">
      <alignment horizontal="center" vertical="top" wrapText="1"/>
    </xf>
    <xf numFmtId="0" fontId="1" fillId="0" borderId="6" xfId="0" applyFont="1" applyFill="1" applyBorder="1" applyAlignment="1">
      <alignment horizontal="justify" vertical="top" wrapText="1"/>
    </xf>
    <xf numFmtId="0" fontId="1" fillId="0" borderId="10" xfId="0" applyFont="1" applyBorder="1"/>
    <xf numFmtId="0" fontId="1" fillId="0" borderId="1" xfId="0" applyFont="1" applyBorder="1"/>
    <xf numFmtId="0" fontId="1" fillId="0" borderId="0" xfId="0" applyFont="1" applyBorder="1" applyAlignment="1">
      <alignment horizontal="justify" vertical="top" wrapText="1"/>
    </xf>
    <xf numFmtId="0" fontId="1" fillId="2" borderId="0" xfId="0" applyFont="1" applyFill="1" applyBorder="1" applyAlignment="1">
      <alignment horizontal="justify" vertical="top" wrapText="1"/>
    </xf>
    <xf numFmtId="0" fontId="1" fillId="0" borderId="0" xfId="0" applyFont="1" applyBorder="1"/>
    <xf numFmtId="0" fontId="1" fillId="3" borderId="0" xfId="0" applyFont="1" applyFill="1" applyBorder="1" applyAlignment="1">
      <alignment horizontal="justify" vertical="top" wrapText="1"/>
    </xf>
    <xf numFmtId="0" fontId="1" fillId="3" borderId="0" xfId="0" applyFont="1" applyFill="1" applyBorder="1"/>
    <xf numFmtId="0" fontId="0" fillId="3" borderId="0" xfId="0" applyFill="1" applyBorder="1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4"/>
  <sheetViews>
    <sheetView tabSelected="1" zoomScale="110" zoomScaleNormal="110" zoomScaleSheetLayoutView="90" workbookViewId="0">
      <pane ySplit="1" topLeftCell="A11" activePane="bottomLeft" state="frozen"/>
      <selection pane="bottomLeft" activeCell="L1" sqref="L1:M1048576"/>
    </sheetView>
  </sheetViews>
  <sheetFormatPr baseColWidth="10" defaultRowHeight="12.75" x14ac:dyDescent="0.2"/>
  <cols>
    <col min="1" max="1" width="15.140625" customWidth="1"/>
    <col min="2" max="2" width="5.7109375" style="23" customWidth="1"/>
    <col min="3" max="3" width="30.5703125" bestFit="1" customWidth="1"/>
    <col min="4" max="4" width="5.7109375" customWidth="1"/>
    <col min="5" max="5" width="7.140625" bestFit="1" customWidth="1"/>
    <col min="6" max="6" width="8" bestFit="1" customWidth="1"/>
    <col min="7" max="7" width="11.5703125" bestFit="1" customWidth="1"/>
    <col min="8" max="8" width="8.140625" bestFit="1" customWidth="1"/>
    <col min="9" max="9" width="8" bestFit="1" customWidth="1"/>
    <col min="10" max="10" width="4.85546875" bestFit="1" customWidth="1"/>
    <col min="11" max="11" width="2" bestFit="1" customWidth="1"/>
    <col min="12" max="12" width="5.7109375" style="22" customWidth="1"/>
    <col min="13" max="14" width="4" style="22" bestFit="1" customWidth="1"/>
    <col min="15" max="15" width="3" style="22" bestFit="1" customWidth="1"/>
    <col min="17" max="17" width="3.7109375" style="10" customWidth="1"/>
    <col min="18" max="18" width="11.140625" style="10" bestFit="1" customWidth="1"/>
    <col min="19" max="29" width="4" style="10" bestFit="1" customWidth="1"/>
    <col min="30" max="30" width="3" style="10" bestFit="1" customWidth="1"/>
    <col min="31" max="32" width="11.42578125" style="10"/>
    <col min="33" max="33" width="5.28515625" style="10" customWidth="1"/>
    <col min="34" max="34" width="2.140625" style="10" bestFit="1" customWidth="1"/>
    <col min="35" max="35" width="2.5703125" style="10" bestFit="1" customWidth="1"/>
    <col min="36" max="36" width="2.28515625" style="10" bestFit="1" customWidth="1"/>
    <col min="37" max="37" width="2.5703125" style="10" bestFit="1" customWidth="1"/>
    <col min="38" max="39" width="2" style="10" bestFit="1" customWidth="1"/>
    <col min="40" max="41" width="2.28515625" style="10" bestFit="1" customWidth="1"/>
    <col min="42" max="42" width="2.42578125" style="10" bestFit="1" customWidth="1"/>
    <col min="43" max="44" width="2.28515625" style="10" bestFit="1" customWidth="1"/>
    <col min="45" max="46" width="11.42578125" style="10"/>
  </cols>
  <sheetData>
    <row r="1" spans="1:30" ht="15.75" thickBot="1" x14ac:dyDescent="0.25">
      <c r="C1" s="1" t="s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/>
      <c r="M1"/>
      <c r="N1"/>
      <c r="O1"/>
      <c r="R1" s="12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</row>
    <row r="2" spans="1:30" ht="16.5" thickTop="1" thickBot="1" x14ac:dyDescent="0.25">
      <c r="A2" t="s">
        <v>32</v>
      </c>
      <c r="B2" s="23">
        <v>1</v>
      </c>
      <c r="C2" s="3" t="s">
        <v>1</v>
      </c>
      <c r="D2" s="4"/>
      <c r="E2" s="4"/>
      <c r="F2" s="4"/>
      <c r="G2" s="4"/>
      <c r="H2" s="4"/>
      <c r="I2" s="4"/>
      <c r="J2" s="4"/>
      <c r="K2" s="4"/>
      <c r="L2"/>
      <c r="M2"/>
      <c r="N2"/>
      <c r="O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</row>
    <row r="3" spans="1:30" ht="16.5" thickTop="1" thickBot="1" x14ac:dyDescent="0.25">
      <c r="A3" t="s">
        <v>29</v>
      </c>
      <c r="B3" s="23">
        <v>1</v>
      </c>
      <c r="C3" s="5" t="s">
        <v>2</v>
      </c>
      <c r="D3" s="6"/>
      <c r="E3" s="6"/>
      <c r="F3" s="6"/>
      <c r="G3" s="6">
        <v>100</v>
      </c>
      <c r="H3" s="6">
        <v>50</v>
      </c>
      <c r="I3" s="6">
        <v>100</v>
      </c>
      <c r="J3" s="6">
        <v>200</v>
      </c>
      <c r="K3" s="6"/>
      <c r="L3"/>
      <c r="M3"/>
      <c r="N3"/>
      <c r="O3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spans="1:30" ht="15.75" thickBot="1" x14ac:dyDescent="0.25">
      <c r="A4" t="s">
        <v>30</v>
      </c>
      <c r="B4" s="23">
        <v>0</v>
      </c>
      <c r="C4" s="5" t="s">
        <v>20</v>
      </c>
      <c r="D4" s="6">
        <v>20</v>
      </c>
      <c r="E4" s="6">
        <f>D4+(D7*(1-$B4)-E3)</f>
        <v>20</v>
      </c>
      <c r="F4" s="6">
        <f>E4+(E7*(1-$B4)-F3)</f>
        <v>20</v>
      </c>
      <c r="G4" s="6">
        <f t="shared" ref="F4:J4" si="0">F4+(F7*(1-$B4)-G3)</f>
        <v>0</v>
      </c>
      <c r="H4" s="6">
        <f t="shared" si="0"/>
        <v>0</v>
      </c>
      <c r="I4" s="6">
        <f t="shared" si="0"/>
        <v>0</v>
      </c>
      <c r="J4" s="6">
        <f t="shared" si="0"/>
        <v>0</v>
      </c>
      <c r="K4" s="6"/>
      <c r="L4"/>
      <c r="M4"/>
      <c r="N4"/>
      <c r="O4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1:30" ht="15.75" thickBot="1" x14ac:dyDescent="0.25">
      <c r="A5" t="s">
        <v>31</v>
      </c>
      <c r="B5" s="23">
        <v>0</v>
      </c>
      <c r="C5" s="5" t="s">
        <v>3</v>
      </c>
      <c r="D5" s="6"/>
      <c r="E5" s="6">
        <f>MAX(0,E3-D4+$B5)</f>
        <v>0</v>
      </c>
      <c r="F5" s="6">
        <f t="shared" ref="F5:J5" si="1">MAX(0,F3-E4+$B5)</f>
        <v>0</v>
      </c>
      <c r="G5" s="6">
        <f t="shared" ref="G5:J5" si="2">MAX(0,G3-F4+$B5)</f>
        <v>80</v>
      </c>
      <c r="H5" s="6">
        <f t="shared" si="2"/>
        <v>50</v>
      </c>
      <c r="I5" s="6">
        <f t="shared" si="2"/>
        <v>100</v>
      </c>
      <c r="J5" s="6">
        <f t="shared" si="2"/>
        <v>200</v>
      </c>
      <c r="K5" s="6"/>
      <c r="L5"/>
      <c r="M5"/>
      <c r="N5"/>
      <c r="O5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30" ht="15.75" thickBot="1" x14ac:dyDescent="0.25">
      <c r="C6" s="5" t="s">
        <v>4</v>
      </c>
      <c r="D6" s="6"/>
      <c r="E6" s="6">
        <f>ROUNDUP(F5/(1-$B4),0)</f>
        <v>0</v>
      </c>
      <c r="F6" s="6">
        <f>ROUNDUP(F5/(1-$B4),0)</f>
        <v>0</v>
      </c>
      <c r="G6" s="6">
        <f t="shared" ref="G6:J6" si="3">ROUNDUP(G5/(1-$B4),0)</f>
        <v>80</v>
      </c>
      <c r="H6" s="6">
        <f t="shared" si="3"/>
        <v>50</v>
      </c>
      <c r="I6" s="6">
        <f t="shared" si="3"/>
        <v>100</v>
      </c>
      <c r="J6" s="6">
        <f t="shared" si="3"/>
        <v>200</v>
      </c>
      <c r="K6" s="6"/>
      <c r="L6"/>
      <c r="M6"/>
      <c r="N6"/>
      <c r="O6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0" ht="15.75" thickBot="1" x14ac:dyDescent="0.25">
      <c r="C7" s="7" t="s">
        <v>5</v>
      </c>
      <c r="D7" s="8"/>
      <c r="E7" s="8">
        <f t="shared" ref="E7:J7" si="4">ROUNDUP(F6/$B2,0)*80</f>
        <v>0</v>
      </c>
      <c r="F7" s="8">
        <f>ROUNDUP(G6/$B2,0)*$B2</f>
        <v>80</v>
      </c>
      <c r="G7" s="8">
        <f t="shared" ref="G7:I7" si="5">ROUNDUP(H6/$B2,0)*$B2</f>
        <v>50</v>
      </c>
      <c r="H7" s="8">
        <f t="shared" si="5"/>
        <v>100</v>
      </c>
      <c r="I7" s="8">
        <f t="shared" si="5"/>
        <v>200</v>
      </c>
      <c r="J7" s="8">
        <f t="shared" si="4"/>
        <v>0</v>
      </c>
      <c r="K7" s="8"/>
      <c r="L7"/>
      <c r="M7"/>
      <c r="N7"/>
      <c r="O7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 spans="1:30" ht="16.5" thickTop="1" thickBot="1" x14ac:dyDescent="0.25">
      <c r="A8" t="s">
        <v>32</v>
      </c>
      <c r="B8" s="23">
        <v>1</v>
      </c>
      <c r="C8" s="3" t="s">
        <v>6</v>
      </c>
      <c r="D8" s="4"/>
      <c r="E8" s="4"/>
      <c r="F8" s="4"/>
      <c r="G8" s="4"/>
      <c r="H8" s="4"/>
      <c r="I8" s="4"/>
      <c r="J8" s="4"/>
      <c r="K8" s="4"/>
      <c r="L8"/>
      <c r="M8"/>
      <c r="N8"/>
      <c r="O8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 spans="1:30" ht="16.5" thickTop="1" thickBot="1" x14ac:dyDescent="0.25">
      <c r="A9" t="s">
        <v>29</v>
      </c>
      <c r="B9" s="23">
        <v>1</v>
      </c>
      <c r="C9" s="5" t="s">
        <v>7</v>
      </c>
      <c r="D9" s="6"/>
      <c r="E9" s="6"/>
      <c r="F9" s="6">
        <f>F7</f>
        <v>80</v>
      </c>
      <c r="G9" s="6">
        <f t="shared" ref="G9:I9" si="6">G7</f>
        <v>50</v>
      </c>
      <c r="H9" s="6">
        <f t="shared" si="6"/>
        <v>100</v>
      </c>
      <c r="I9" s="6">
        <f t="shared" si="6"/>
        <v>200</v>
      </c>
      <c r="J9" s="6"/>
      <c r="K9" s="6"/>
      <c r="L9"/>
      <c r="M9"/>
      <c r="N9"/>
      <c r="O9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 spans="1:30" ht="18" customHeight="1" thickBot="1" x14ac:dyDescent="0.25">
      <c r="A10" t="s">
        <v>30</v>
      </c>
      <c r="B10" s="23">
        <v>0</v>
      </c>
      <c r="C10" s="5" t="s">
        <v>21</v>
      </c>
      <c r="D10" s="6">
        <v>0</v>
      </c>
      <c r="E10" s="6">
        <v>0</v>
      </c>
      <c r="F10" s="6">
        <f>E10+(E13*(1-$B10)-F9)</f>
        <v>0</v>
      </c>
      <c r="G10" s="6">
        <f t="shared" ref="G10:I10" si="7">F10+(F13*(1-$B10)-G9)</f>
        <v>0</v>
      </c>
      <c r="H10" s="6">
        <f t="shared" si="7"/>
        <v>0</v>
      </c>
      <c r="I10" s="6">
        <f t="shared" si="7"/>
        <v>0</v>
      </c>
      <c r="J10" s="6"/>
      <c r="K10" s="6"/>
      <c r="L10"/>
      <c r="M10"/>
      <c r="N10"/>
      <c r="O10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spans="1:30" ht="15.75" thickBot="1" x14ac:dyDescent="0.25">
      <c r="A11" t="s">
        <v>31</v>
      </c>
      <c r="B11" s="23">
        <v>0</v>
      </c>
      <c r="C11" s="5" t="s">
        <v>8</v>
      </c>
      <c r="D11" s="6"/>
      <c r="E11" s="6"/>
      <c r="F11" s="6">
        <f t="shared" ref="F11:I11" si="8">MAX(0,F9-E10+$B11)</f>
        <v>80</v>
      </c>
      <c r="G11" s="6">
        <f t="shared" si="8"/>
        <v>50</v>
      </c>
      <c r="H11" s="6">
        <f t="shared" si="8"/>
        <v>100</v>
      </c>
      <c r="I11" s="6">
        <f t="shared" si="8"/>
        <v>200</v>
      </c>
      <c r="J11" s="6"/>
      <c r="K11" s="6"/>
      <c r="L11"/>
      <c r="M11"/>
      <c r="N11"/>
      <c r="O11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 spans="1:30" ht="15.75" thickBot="1" x14ac:dyDescent="0.25">
      <c r="C12" s="5" t="s">
        <v>4</v>
      </c>
      <c r="D12" s="6"/>
      <c r="F12" s="6">
        <f>ROUNDUP(F11/(1-$B10),0)</f>
        <v>80</v>
      </c>
      <c r="G12" s="6">
        <f t="shared" ref="G12:I12" si="9">ROUNDUP(G11/(1-$B10),0)</f>
        <v>50</v>
      </c>
      <c r="H12" s="6">
        <f t="shared" si="9"/>
        <v>100</v>
      </c>
      <c r="I12" s="6">
        <f t="shared" si="9"/>
        <v>200</v>
      </c>
      <c r="J12" s="6"/>
      <c r="K12" s="6"/>
      <c r="L12"/>
      <c r="M12"/>
      <c r="N12"/>
      <c r="O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spans="1:30" ht="15.75" thickBot="1" x14ac:dyDescent="0.25">
      <c r="C13" s="7" t="s">
        <v>5</v>
      </c>
      <c r="D13" s="8"/>
      <c r="E13" s="8">
        <f>ROUNDUP(F12/$B8,0)*$B8</f>
        <v>80</v>
      </c>
      <c r="F13" s="8">
        <f>ROUNDUP(G12/$B8,0)*$B8</f>
        <v>50</v>
      </c>
      <c r="G13" s="8">
        <f t="shared" ref="G13:I13" si="10">ROUNDUP(H12/$B8,0)*$B8</f>
        <v>100</v>
      </c>
      <c r="H13" s="8">
        <f t="shared" si="10"/>
        <v>200</v>
      </c>
      <c r="I13" s="8">
        <f t="shared" si="10"/>
        <v>0</v>
      </c>
      <c r="J13" s="8"/>
      <c r="K13" s="8"/>
      <c r="L13"/>
      <c r="M13"/>
      <c r="N13"/>
      <c r="O13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spans="1:30" ht="16.5" thickTop="1" thickBot="1" x14ac:dyDescent="0.25">
      <c r="A14" t="s">
        <v>32</v>
      </c>
      <c r="B14" s="23">
        <v>30</v>
      </c>
      <c r="C14" s="3" t="s">
        <v>25</v>
      </c>
      <c r="D14" s="4"/>
      <c r="E14" s="4"/>
      <c r="F14" s="4"/>
      <c r="G14" s="4"/>
      <c r="H14" s="4"/>
      <c r="I14" s="4"/>
      <c r="J14" s="4"/>
      <c r="K14" s="4"/>
      <c r="L14"/>
      <c r="M14"/>
      <c r="N14"/>
      <c r="O14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spans="1:30" ht="16.5" thickTop="1" thickBot="1" x14ac:dyDescent="0.25">
      <c r="A15" t="s">
        <v>29</v>
      </c>
      <c r="B15" s="23">
        <v>2</v>
      </c>
      <c r="C15" s="5" t="s">
        <v>9</v>
      </c>
      <c r="D15" s="6"/>
      <c r="E15" s="6"/>
      <c r="F15" s="6">
        <f>F7</f>
        <v>80</v>
      </c>
      <c r="G15" s="6">
        <f t="shared" ref="G15:I15" si="11">G7</f>
        <v>50</v>
      </c>
      <c r="H15" s="6">
        <f t="shared" si="11"/>
        <v>100</v>
      </c>
      <c r="I15" s="6">
        <f t="shared" si="11"/>
        <v>200</v>
      </c>
      <c r="J15" s="6"/>
      <c r="K15" s="6"/>
      <c r="L15"/>
      <c r="M15"/>
      <c r="N15"/>
      <c r="O15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spans="1:30" ht="15.75" thickBot="1" x14ac:dyDescent="0.25">
      <c r="A16" t="s">
        <v>30</v>
      </c>
      <c r="B16" s="23">
        <v>0</v>
      </c>
      <c r="C16" s="5" t="s">
        <v>19</v>
      </c>
      <c r="D16" s="6">
        <v>10</v>
      </c>
      <c r="E16" s="6">
        <v>10</v>
      </c>
      <c r="F16" s="6">
        <f>E16+D19*(1-$B16)-F15</f>
        <v>20</v>
      </c>
      <c r="G16" s="6">
        <f t="shared" ref="G16:I16" si="12">F16+E19*(1-$B16)-G15</f>
        <v>30</v>
      </c>
      <c r="H16" s="6">
        <f t="shared" si="12"/>
        <v>20</v>
      </c>
      <c r="I16" s="6">
        <f t="shared" si="12"/>
        <v>30</v>
      </c>
      <c r="J16" s="6"/>
      <c r="K16" s="6"/>
      <c r="L16"/>
      <c r="M16"/>
      <c r="N16"/>
      <c r="O16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 spans="1:30" ht="15.75" thickBot="1" x14ac:dyDescent="0.25">
      <c r="A17" t="s">
        <v>31</v>
      </c>
      <c r="B17" s="23">
        <v>10</v>
      </c>
      <c r="C17" s="5" t="s">
        <v>10</v>
      </c>
      <c r="D17" s="6"/>
      <c r="E17" s="6"/>
      <c r="F17" s="6">
        <f t="shared" ref="F17:I17" si="13">MAX(0,F15-E16+$B17)</f>
        <v>80</v>
      </c>
      <c r="G17" s="6">
        <f t="shared" si="13"/>
        <v>40</v>
      </c>
      <c r="H17" s="6">
        <f t="shared" si="13"/>
        <v>80</v>
      </c>
      <c r="I17" s="6">
        <f t="shared" si="13"/>
        <v>190</v>
      </c>
      <c r="J17" s="6"/>
      <c r="K17" s="6"/>
      <c r="L17"/>
      <c r="M17"/>
      <c r="N17"/>
      <c r="O17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 spans="1:30" ht="15.75" thickBot="1" x14ac:dyDescent="0.25">
      <c r="C18" s="5" t="s">
        <v>4</v>
      </c>
      <c r="F18" s="6">
        <f>ROUNDUP(F17/(1-$B16),0)</f>
        <v>80</v>
      </c>
      <c r="G18" s="6">
        <f t="shared" ref="G18:I18" si="14">ROUNDUP(G17/(1-$B16),0)</f>
        <v>40</v>
      </c>
      <c r="H18" s="6">
        <f t="shared" si="14"/>
        <v>80</v>
      </c>
      <c r="I18" s="6">
        <f t="shared" si="14"/>
        <v>190</v>
      </c>
      <c r="J18" s="6">
        <f>J17</f>
        <v>0</v>
      </c>
      <c r="K18" s="6"/>
      <c r="L18"/>
      <c r="M18"/>
      <c r="N18"/>
      <c r="O18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 spans="1:30" ht="15.75" thickBot="1" x14ac:dyDescent="0.25">
      <c r="C19" s="7" t="s">
        <v>5</v>
      </c>
      <c r="D19" s="8">
        <f>ROUNDUP(F18/$B14,0)*$B14</f>
        <v>90</v>
      </c>
      <c r="E19" s="8">
        <f t="shared" ref="E19:H19" si="15">ROUNDUP(G18/$B14,0)*$B14</f>
        <v>60</v>
      </c>
      <c r="F19" s="8">
        <f t="shared" si="15"/>
        <v>90</v>
      </c>
      <c r="G19" s="8">
        <f t="shared" si="15"/>
        <v>210</v>
      </c>
      <c r="H19" s="8">
        <f t="shared" si="15"/>
        <v>0</v>
      </c>
      <c r="I19" s="8">
        <f t="shared" ref="G19:I19" si="16">ROUNDUP(J18/$B14,0)*$B14</f>
        <v>0</v>
      </c>
      <c r="J19" s="8"/>
      <c r="K19" s="8"/>
      <c r="L19"/>
      <c r="M19"/>
      <c r="N19"/>
      <c r="O19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 spans="1:30" ht="16.5" thickTop="1" thickBot="1" x14ac:dyDescent="0.25">
      <c r="A20" t="s">
        <v>32</v>
      </c>
      <c r="B20" s="23">
        <v>100</v>
      </c>
      <c r="C20" s="3" t="s">
        <v>26</v>
      </c>
      <c r="D20" s="4"/>
      <c r="E20" s="4"/>
      <c r="F20" s="4"/>
      <c r="G20" s="4"/>
      <c r="H20" s="4"/>
      <c r="I20" s="4"/>
      <c r="J20" s="4"/>
      <c r="K20" s="4"/>
      <c r="L20"/>
      <c r="M20"/>
      <c r="N20"/>
      <c r="O20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 spans="1:30" ht="16.5" thickTop="1" thickBot="1" x14ac:dyDescent="0.25">
      <c r="A21" t="s">
        <v>29</v>
      </c>
      <c r="B21" s="23">
        <v>1</v>
      </c>
      <c r="C21" s="5" t="s">
        <v>11</v>
      </c>
      <c r="D21" s="6"/>
      <c r="E21" s="6">
        <f>2*E13</f>
        <v>160</v>
      </c>
      <c r="F21" s="6">
        <f t="shared" ref="F21:H21" si="17">2*F13</f>
        <v>100</v>
      </c>
      <c r="G21" s="6">
        <f t="shared" si="17"/>
        <v>200</v>
      </c>
      <c r="H21" s="6">
        <f t="shared" si="17"/>
        <v>400</v>
      </c>
      <c r="I21" s="6"/>
      <c r="J21" s="6"/>
      <c r="K21" s="6"/>
      <c r="L21"/>
      <c r="M21"/>
      <c r="N21"/>
      <c r="O21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 spans="1:30" ht="15.75" thickBot="1" x14ac:dyDescent="0.25">
      <c r="A22" t="s">
        <v>30</v>
      </c>
      <c r="B22" s="24">
        <v>0.05</v>
      </c>
      <c r="C22" s="5" t="s">
        <v>22</v>
      </c>
      <c r="D22" s="6">
        <v>100</v>
      </c>
      <c r="E22" s="6">
        <f t="shared" ref="D22:E22" si="18">D22+(D25*(1-$B22)-E21)</f>
        <v>130</v>
      </c>
      <c r="F22" s="6">
        <f>E22+(E25*(1-$B22)-F21)</f>
        <v>125</v>
      </c>
      <c r="G22" s="6">
        <f t="shared" ref="G22:H22" si="19">F22+(F25*(1-$B22)-G21)</f>
        <v>115</v>
      </c>
      <c r="H22" s="6">
        <f t="shared" si="19"/>
        <v>95</v>
      </c>
      <c r="I22" s="6"/>
      <c r="J22" s="6"/>
      <c r="K22" s="6"/>
      <c r="L22"/>
      <c r="M22"/>
      <c r="N22"/>
      <c r="O2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spans="1:30" ht="15.75" thickBot="1" x14ac:dyDescent="0.25">
      <c r="A23" t="s">
        <v>31</v>
      </c>
      <c r="B23" s="23">
        <v>40</v>
      </c>
      <c r="C23" s="5" t="s">
        <v>12</v>
      </c>
      <c r="D23" s="6">
        <v>0</v>
      </c>
      <c r="E23" s="6">
        <f t="shared" ref="D23:E23" si="20">MAX(0,E21-D22+$B23)</f>
        <v>100</v>
      </c>
      <c r="F23" s="6">
        <f t="shared" ref="F23:H23" si="21">MAX(0,F21-E22+$B23)</f>
        <v>10</v>
      </c>
      <c r="G23" s="6">
        <f t="shared" si="21"/>
        <v>115</v>
      </c>
      <c r="H23" s="6">
        <f t="shared" si="21"/>
        <v>325</v>
      </c>
      <c r="I23" s="6"/>
      <c r="J23" s="6"/>
      <c r="K23" s="6"/>
      <c r="L23"/>
      <c r="M23"/>
      <c r="N23"/>
      <c r="O23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 spans="1:30" ht="15.75" thickBot="1" x14ac:dyDescent="0.25">
      <c r="C24" s="5" t="s">
        <v>4</v>
      </c>
      <c r="D24" s="6">
        <v>0</v>
      </c>
      <c r="E24" s="6">
        <f t="shared" ref="D24:E24" si="22">ROUNDUP(E23/(1-$B22),0)</f>
        <v>106</v>
      </c>
      <c r="F24" s="6">
        <f>ROUNDUP(F23/(1-$B22),0)</f>
        <v>11</v>
      </c>
      <c r="G24" s="6">
        <f t="shared" ref="G24:H24" si="23">ROUNDUP(G23/(1-$B22),0)</f>
        <v>122</v>
      </c>
      <c r="H24" s="6">
        <f t="shared" si="23"/>
        <v>343</v>
      </c>
      <c r="I24" s="6"/>
      <c r="J24" s="6"/>
      <c r="K24" s="6"/>
      <c r="L24"/>
      <c r="M24"/>
      <c r="N24"/>
      <c r="O24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 spans="1:30" ht="15.75" thickBot="1" x14ac:dyDescent="0.25">
      <c r="C25" s="7" t="s">
        <v>5</v>
      </c>
      <c r="D25" s="8">
        <f t="shared" ref="D25:E25" si="24">ROUNDUP(E24/$B20,0)*$B20</f>
        <v>200</v>
      </c>
      <c r="E25" s="8">
        <f t="shared" si="24"/>
        <v>100</v>
      </c>
      <c r="F25" s="8">
        <f>ROUNDUP(G24/$B20,0)*$B20</f>
        <v>200</v>
      </c>
      <c r="G25" s="8">
        <f t="shared" ref="G25:H25" si="25">ROUNDUP(H24/$B20,0)*$B20</f>
        <v>400</v>
      </c>
      <c r="H25" s="8">
        <f t="shared" si="25"/>
        <v>0</v>
      </c>
      <c r="I25" s="8"/>
      <c r="J25" s="8"/>
      <c r="K25" s="8"/>
      <c r="L25"/>
      <c r="M25"/>
      <c r="N25"/>
      <c r="O25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 spans="1:30" ht="16.5" thickTop="1" thickBot="1" x14ac:dyDescent="0.25">
      <c r="A26" t="s">
        <v>32</v>
      </c>
      <c r="B26" s="23">
        <v>100</v>
      </c>
      <c r="C26" s="3" t="s">
        <v>27</v>
      </c>
      <c r="D26" s="4"/>
      <c r="E26" s="4"/>
      <c r="F26" s="4"/>
      <c r="G26" s="4"/>
      <c r="H26" s="4"/>
      <c r="I26" s="4"/>
      <c r="J26" s="4"/>
      <c r="K26" s="4"/>
      <c r="L26"/>
      <c r="M26"/>
      <c r="N26"/>
      <c r="O26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</row>
    <row r="27" spans="1:30" ht="16.5" thickTop="1" thickBot="1" x14ac:dyDescent="0.25">
      <c r="A27" t="s">
        <v>29</v>
      </c>
      <c r="B27" s="23">
        <v>1</v>
      </c>
      <c r="C27" s="5" t="s">
        <v>13</v>
      </c>
      <c r="D27" s="14"/>
      <c r="E27" s="6">
        <f>E13*2</f>
        <v>160</v>
      </c>
      <c r="F27" s="6">
        <f t="shared" ref="F27:H27" si="26">F13*2</f>
        <v>100</v>
      </c>
      <c r="G27" s="6">
        <f t="shared" si="26"/>
        <v>200</v>
      </c>
      <c r="H27" s="6">
        <f t="shared" si="26"/>
        <v>400</v>
      </c>
      <c r="I27" s="6"/>
      <c r="J27" s="6"/>
      <c r="K27" s="6"/>
      <c r="L27"/>
      <c r="M27"/>
      <c r="N27"/>
      <c r="O27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</row>
    <row r="28" spans="1:30" ht="15.75" thickBot="1" x14ac:dyDescent="0.25">
      <c r="A28" t="s">
        <v>30</v>
      </c>
      <c r="B28" s="24">
        <v>0.05</v>
      </c>
      <c r="C28" s="5" t="s">
        <v>23</v>
      </c>
      <c r="D28" s="6">
        <v>100</v>
      </c>
      <c r="E28" s="6">
        <f t="shared" ref="E28" si="27">D28+(D31*(1-$B28)-E27)</f>
        <v>35</v>
      </c>
      <c r="F28" s="6">
        <f t="shared" ref="F28" ca="1" si="28">E28+(E31*0.95)-F27</f>
        <v>125</v>
      </c>
      <c r="G28" s="6">
        <f t="shared" ref="G28" ca="1" si="29">F28+(F31*0.95)-G27</f>
        <v>115</v>
      </c>
      <c r="H28" s="6">
        <f t="shared" ref="H28" ca="1" si="30">G28+(G31*0.95)-H27</f>
        <v>190</v>
      </c>
      <c r="I28" s="6"/>
      <c r="J28" s="6"/>
      <c r="K28" s="6"/>
      <c r="L28"/>
      <c r="M28"/>
      <c r="N28"/>
      <c r="O28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</row>
    <row r="29" spans="1:30" ht="15.75" thickBot="1" x14ac:dyDescent="0.25">
      <c r="A29" t="s">
        <v>31</v>
      </c>
      <c r="B29" s="23">
        <v>20</v>
      </c>
      <c r="C29" s="5" t="s">
        <v>14</v>
      </c>
      <c r="D29" s="6"/>
      <c r="E29" s="6">
        <f t="shared" ref="E29" si="31">MAX(0,E27-D28+$B29)</f>
        <v>80</v>
      </c>
      <c r="F29" s="6">
        <f t="shared" ref="F29:H29" si="32">F27-E28+$M$28</f>
        <v>65</v>
      </c>
      <c r="G29" s="6">
        <f t="shared" ca="1" si="32"/>
        <v>75</v>
      </c>
      <c r="H29" s="6">
        <f t="shared" ca="1" si="32"/>
        <v>285</v>
      </c>
      <c r="I29" s="6"/>
      <c r="J29" s="6"/>
      <c r="K29" s="6"/>
      <c r="L29"/>
      <c r="M29"/>
      <c r="N29"/>
      <c r="O29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 spans="1:30" ht="15.75" thickBot="1" x14ac:dyDescent="0.3">
      <c r="C30" s="5" t="s">
        <v>15</v>
      </c>
      <c r="D30" s="6">
        <f t="shared" ref="D30:E30" si="33">ROUNDUP(D29/(1-$B28),0)</f>
        <v>0</v>
      </c>
      <c r="E30" s="6">
        <f t="shared" si="33"/>
        <v>85</v>
      </c>
      <c r="F30" s="6">
        <f t="shared" ref="E30:G30" ca="1" si="34">ROUNDUP(G29/0.95,0)</f>
        <v>79</v>
      </c>
      <c r="G30" s="6">
        <f t="shared" ca="1" si="34"/>
        <v>300</v>
      </c>
      <c r="H30" s="6"/>
      <c r="I30" s="15"/>
      <c r="J30" s="15"/>
      <c r="K30" s="15"/>
      <c r="L30"/>
      <c r="M30"/>
      <c r="N30"/>
      <c r="O30"/>
      <c r="R30" s="12"/>
      <c r="AD30" s="12"/>
    </row>
    <row r="31" spans="1:30" ht="15.75" thickBot="1" x14ac:dyDescent="0.3">
      <c r="C31" s="7" t="s">
        <v>16</v>
      </c>
      <c r="D31" s="8">
        <f t="shared" ref="D31:E31" si="35">ROUNDUP(E30/$B26,0)*$B26</f>
        <v>100</v>
      </c>
      <c r="E31" s="8">
        <f t="shared" ca="1" si="35"/>
        <v>100</v>
      </c>
      <c r="F31" s="8">
        <f t="shared" ref="F31" ca="1" si="36">ROUNDUP(F30/100,0)*100</f>
        <v>100</v>
      </c>
      <c r="G31" s="8">
        <f t="shared" ref="G31" ca="1" si="37">ROUNDUP(G30/100,0)*100</f>
        <v>300</v>
      </c>
      <c r="H31" s="8"/>
      <c r="I31" s="15"/>
      <c r="J31" s="15"/>
      <c r="K31" s="15"/>
      <c r="L31"/>
      <c r="M31"/>
      <c r="N31"/>
      <c r="O31"/>
      <c r="R31" s="12"/>
      <c r="AD31" s="12"/>
    </row>
    <row r="32" spans="1:30" ht="16.5" thickTop="1" thickBot="1" x14ac:dyDescent="0.25">
      <c r="A32" t="s">
        <v>32</v>
      </c>
      <c r="B32" s="23">
        <v>80</v>
      </c>
      <c r="C32" s="3" t="s">
        <v>28</v>
      </c>
      <c r="D32" s="9"/>
      <c r="E32" s="9"/>
      <c r="F32" s="9"/>
      <c r="G32" s="9"/>
      <c r="H32" s="9"/>
      <c r="I32" s="9"/>
      <c r="J32" s="9"/>
      <c r="K32" s="9"/>
      <c r="L32"/>
      <c r="M32"/>
      <c r="N32"/>
      <c r="O3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 spans="1:30" ht="16.5" thickTop="1" thickBot="1" x14ac:dyDescent="0.25">
      <c r="A33" t="s">
        <v>29</v>
      </c>
      <c r="B33" s="23">
        <v>1</v>
      </c>
      <c r="C33" s="5" t="s">
        <v>17</v>
      </c>
      <c r="D33" s="6"/>
      <c r="E33" s="6">
        <f>4*E13</f>
        <v>320</v>
      </c>
      <c r="F33" s="6">
        <f t="shared" ref="F33:H33" si="38">4*F13</f>
        <v>200</v>
      </c>
      <c r="G33" s="6">
        <f t="shared" si="38"/>
        <v>400</v>
      </c>
      <c r="H33" s="6">
        <f t="shared" si="38"/>
        <v>800</v>
      </c>
      <c r="I33" s="6"/>
      <c r="J33" s="6"/>
      <c r="K33" s="6"/>
      <c r="L33"/>
      <c r="M33"/>
      <c r="N33"/>
      <c r="O33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 spans="1:30" ht="15.75" thickBot="1" x14ac:dyDescent="0.25">
      <c r="A34" t="s">
        <v>30</v>
      </c>
      <c r="B34" s="24">
        <v>0.05</v>
      </c>
      <c r="C34" s="5" t="s">
        <v>24</v>
      </c>
      <c r="D34" s="6">
        <v>400</v>
      </c>
      <c r="E34" s="6">
        <f t="shared" ref="E34" si="39">D34+(D37*(1-$B34)-E33)</f>
        <v>80</v>
      </c>
      <c r="F34" s="6">
        <f t="shared" ref="F34" si="40">E34+(E37*(1-$B34)-F33)</f>
        <v>108</v>
      </c>
      <c r="G34" s="6">
        <f t="shared" ref="G34" si="41">F34+(F37*(1-$B34)-G33)</f>
        <v>88</v>
      </c>
      <c r="H34" s="6">
        <f t="shared" ref="H34" si="42">G34+(G37*(1-$B34)-H33)</f>
        <v>48</v>
      </c>
      <c r="I34" s="6"/>
      <c r="J34" s="6"/>
      <c r="K34" s="6"/>
      <c r="L34"/>
      <c r="M34"/>
      <c r="N34"/>
      <c r="O34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 spans="1:30" ht="15.75" thickBot="1" x14ac:dyDescent="0.25">
      <c r="A35" t="s">
        <v>31</v>
      </c>
      <c r="B35" s="23">
        <v>40</v>
      </c>
      <c r="C35" s="5" t="s">
        <v>18</v>
      </c>
      <c r="D35" s="6"/>
      <c r="E35" s="6">
        <f t="shared" ref="E35:H35" si="43">MAX(0,E33-D34+$B35)</f>
        <v>0</v>
      </c>
      <c r="F35" s="6">
        <f t="shared" si="43"/>
        <v>160</v>
      </c>
      <c r="G35" s="6">
        <f t="shared" si="43"/>
        <v>332</v>
      </c>
      <c r="H35" s="6">
        <f t="shared" si="43"/>
        <v>752</v>
      </c>
      <c r="I35" s="6"/>
      <c r="J35" s="6"/>
      <c r="K35" s="6"/>
      <c r="L35" s="20"/>
      <c r="M35" s="20"/>
      <c r="N35" s="20"/>
      <c r="O35" s="20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</row>
    <row r="36" spans="1:30" ht="15.75" thickBot="1" x14ac:dyDescent="0.3">
      <c r="C36" s="5" t="s">
        <v>15</v>
      </c>
      <c r="D36" s="6"/>
      <c r="E36" s="6">
        <f t="shared" ref="E36" si="44">ROUNDUP(E35/(1-$B34),0)</f>
        <v>0</v>
      </c>
      <c r="F36" s="6">
        <f t="shared" ref="F36" si="45">ROUNDUP(F35/(1-$B34),0)</f>
        <v>169</v>
      </c>
      <c r="G36" s="6">
        <f t="shared" ref="G36" si="46">ROUNDUP(G35/(1-$B34),0)</f>
        <v>350</v>
      </c>
      <c r="H36" s="6">
        <f t="shared" ref="H36" si="47">ROUNDUP(H35/(1-$B34),0)</f>
        <v>792</v>
      </c>
      <c r="I36" s="15"/>
      <c r="J36" s="15"/>
      <c r="K36" s="15"/>
      <c r="L36" s="21"/>
      <c r="M36" s="21"/>
      <c r="N36" s="20"/>
      <c r="O36" s="20"/>
      <c r="R36" s="12"/>
      <c r="AC36" s="12"/>
      <c r="AD36" s="12"/>
    </row>
    <row r="37" spans="1:30" ht="15" x14ac:dyDescent="0.25">
      <c r="C37" s="7" t="s">
        <v>16</v>
      </c>
      <c r="D37" s="8">
        <f>ROUNDUP(E36/$B32,0)*80</f>
        <v>0</v>
      </c>
      <c r="E37" s="8">
        <f t="shared" ref="E37:H37" si="48">ROUNDUP(F36/$B32,0)*$B32</f>
        <v>240</v>
      </c>
      <c r="F37" s="8">
        <f t="shared" si="48"/>
        <v>400</v>
      </c>
      <c r="G37" s="8">
        <f t="shared" si="48"/>
        <v>800</v>
      </c>
      <c r="H37" s="8">
        <f t="shared" si="48"/>
        <v>0</v>
      </c>
      <c r="I37" s="16"/>
      <c r="J37" s="16"/>
      <c r="K37" s="16"/>
      <c r="L37" s="21"/>
      <c r="M37" s="21"/>
      <c r="N37" s="20"/>
      <c r="O37" s="20"/>
      <c r="R37" s="12"/>
      <c r="AC37" s="12"/>
      <c r="AD37" s="12"/>
    </row>
    <row r="38" spans="1:30" ht="15" x14ac:dyDescent="0.2">
      <c r="C38" s="17"/>
      <c r="D38" s="18"/>
      <c r="E38" s="18"/>
      <c r="F38" s="18"/>
      <c r="G38" s="18"/>
      <c r="H38" s="18"/>
      <c r="I38" s="18"/>
      <c r="J38" s="18"/>
      <c r="K38" s="18"/>
      <c r="L38"/>
      <c r="M38"/>
      <c r="N38"/>
      <c r="O38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 spans="1:30" ht="15" x14ac:dyDescent="0.2">
      <c r="C39" s="17"/>
      <c r="D39" s="17"/>
      <c r="E39" s="17"/>
      <c r="F39" s="17"/>
      <c r="G39" s="17"/>
      <c r="H39" s="17"/>
      <c r="I39" s="17"/>
      <c r="J39" s="17"/>
      <c r="K39" s="17"/>
      <c r="L39" s="20"/>
      <c r="M39" s="20"/>
      <c r="N39" s="20"/>
      <c r="O39" s="20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 spans="1:30" ht="15" x14ac:dyDescent="0.2">
      <c r="C40" s="17"/>
      <c r="D40" s="17"/>
      <c r="E40" s="17"/>
      <c r="F40" s="17"/>
      <c r="G40" s="17"/>
      <c r="H40" s="17"/>
      <c r="I40" s="17"/>
      <c r="J40" s="17"/>
      <c r="K40" s="17"/>
      <c r="L40" s="20"/>
      <c r="M40" s="20"/>
      <c r="N40" s="20"/>
      <c r="O40" s="20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</row>
    <row r="41" spans="1:30" ht="15" x14ac:dyDescent="0.2">
      <c r="C41" s="17"/>
      <c r="D41" s="17"/>
      <c r="E41" s="17"/>
      <c r="F41" s="17"/>
      <c r="G41" s="17"/>
      <c r="H41" s="17"/>
      <c r="I41" s="17"/>
      <c r="J41" s="17"/>
      <c r="K41" s="17"/>
      <c r="L41" s="20"/>
      <c r="M41" s="20"/>
      <c r="N41" s="20"/>
      <c r="O41" s="20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</row>
    <row r="42" spans="1:30" ht="15" x14ac:dyDescent="0.25">
      <c r="C42" s="17"/>
      <c r="D42" s="19"/>
      <c r="E42" s="19"/>
      <c r="F42" s="19"/>
      <c r="G42" s="19"/>
      <c r="H42" s="19"/>
      <c r="I42" s="19"/>
      <c r="J42" s="19"/>
      <c r="K42" s="19"/>
      <c r="L42" s="21"/>
      <c r="M42" s="21"/>
      <c r="N42" s="20"/>
      <c r="O42" s="20"/>
      <c r="R42" s="12"/>
      <c r="AC42" s="12"/>
      <c r="AD42" s="12"/>
    </row>
    <row r="43" spans="1:30" ht="15" x14ac:dyDescent="0.25">
      <c r="C43" s="17"/>
      <c r="D43" s="19"/>
      <c r="E43" s="19"/>
      <c r="F43" s="19"/>
      <c r="G43" s="19"/>
      <c r="H43" s="19"/>
      <c r="I43" s="19"/>
      <c r="J43" s="19"/>
      <c r="K43" s="19"/>
      <c r="L43" s="21"/>
      <c r="M43" s="21"/>
      <c r="N43" s="20"/>
      <c r="O43" s="20"/>
      <c r="R43" s="12"/>
      <c r="AC43" s="12"/>
      <c r="AD43" s="12"/>
    </row>
    <row r="44" spans="1:30" x14ac:dyDescent="0.2">
      <c r="R44" s="11"/>
    </row>
  </sheetData>
  <pageMargins left="0.78740157499999996" right="0.78740157499999996" top="0.48" bottom="0.45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mrp_rempli</vt:lpstr>
    </vt:vector>
  </TitlesOfParts>
  <Company>Irccyn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dacunha</dc:creator>
  <cp:lastModifiedBy>Catherine Da-Cunha</cp:lastModifiedBy>
  <cp:lastPrinted>2015-11-16T08:14:27Z</cp:lastPrinted>
  <dcterms:created xsi:type="dcterms:W3CDTF">2007-01-17T10:11:17Z</dcterms:created>
  <dcterms:modified xsi:type="dcterms:W3CDTF">2018-02-13T09:47:58Z</dcterms:modified>
</cp:coreProperties>
</file>