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3p71d.AD001\Desktop\GPSEForecast\GPSEForecast\GPSEForecast\Files\"/>
    </mc:Choice>
  </mc:AlternateContent>
  <xr:revisionPtr revIDLastSave="0" documentId="13_ncr:1_{C55534BA-F650-4790-88CB-473423ABEC9B}" xr6:coauthVersionLast="45" xr6:coauthVersionMax="45" xr10:uidLastSave="{00000000-0000-0000-0000-000000000000}"/>
  <bookViews>
    <workbookView xWindow="-110" yWindow="-110" windowWidth="19420" windowHeight="10420" firstSheet="2" activeTab="8" xr2:uid="{CF793453-5AEA-48F8-BC2B-688DE7C763D6}"/>
  </bookViews>
  <sheets>
    <sheet name="Inputs" sheetId="1" r:id="rId1"/>
    <sheet name="Month Chart" sheetId="5" r:id="rId2"/>
    <sheet name="Top Projects" sheetId="2" r:id="rId3"/>
    <sheet name="Comparison" sheetId="3" r:id="rId4"/>
    <sheet name="View for Controlling" sheetId="4" r:id="rId5"/>
    <sheet name="Tables" sheetId="6" r:id="rId6"/>
    <sheet name="Sheet1" sheetId="8" r:id="rId7"/>
    <sheet name="Upload file" sheetId="7" r:id="rId8"/>
    <sheet name="ToDB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J30" i="2" l="1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I25" i="2"/>
  <c r="I29" i="2"/>
  <c r="I28" i="2"/>
  <c r="I27" i="2"/>
  <c r="I26" i="2"/>
  <c r="I22" i="2"/>
  <c r="I24" i="2"/>
  <c r="I23" i="2"/>
  <c r="I21" i="2"/>
  <c r="I20" i="2"/>
  <c r="I19" i="2"/>
  <c r="I18" i="2"/>
  <c r="I17" i="2"/>
  <c r="I15" i="2"/>
  <c r="I14" i="2"/>
  <c r="I13" i="2"/>
  <c r="I12" i="2"/>
  <c r="F22" i="3"/>
  <c r="G22" i="3" s="1"/>
  <c r="J21" i="3"/>
  <c r="I21" i="3"/>
  <c r="G21" i="3"/>
  <c r="H21" i="3" s="1"/>
  <c r="J20" i="3"/>
  <c r="I20" i="3"/>
  <c r="G20" i="3"/>
  <c r="H20" i="3" s="1"/>
  <c r="I19" i="3"/>
  <c r="G19" i="3"/>
  <c r="H19" i="3" s="1"/>
  <c r="I18" i="3"/>
  <c r="G18" i="3"/>
  <c r="H18" i="3" s="1"/>
  <c r="J17" i="3"/>
  <c r="I17" i="3"/>
  <c r="G17" i="3"/>
  <c r="H17" i="3" s="1"/>
  <c r="J16" i="3"/>
  <c r="I16" i="3"/>
  <c r="G16" i="3"/>
  <c r="H16" i="3" s="1"/>
  <c r="I15" i="3"/>
  <c r="G15" i="3"/>
  <c r="H15" i="3" s="1"/>
  <c r="I14" i="3"/>
  <c r="G14" i="3"/>
  <c r="H14" i="3" s="1"/>
  <c r="J13" i="3"/>
  <c r="K13" i="3" s="1"/>
  <c r="I13" i="3"/>
  <c r="G13" i="3"/>
  <c r="H13" i="3" s="1"/>
  <c r="J12" i="3"/>
  <c r="I12" i="3"/>
  <c r="G12" i="3"/>
  <c r="H12" i="3" s="1"/>
  <c r="I11" i="3"/>
  <c r="G11" i="3"/>
  <c r="H11" i="3" s="1"/>
  <c r="G21" i="2"/>
  <c r="G20" i="2"/>
  <c r="G19" i="2"/>
  <c r="G18" i="2"/>
  <c r="G17" i="2"/>
  <c r="G16" i="2"/>
  <c r="G15" i="2"/>
  <c r="G14" i="2"/>
  <c r="G13" i="2"/>
  <c r="G12" i="2"/>
  <c r="G11" i="2"/>
  <c r="F23" i="2"/>
  <c r="F24" i="2" s="1"/>
  <c r="F22" i="2"/>
  <c r="G22" i="2" s="1"/>
  <c r="F25" i="2" l="1"/>
  <c r="G24" i="2"/>
  <c r="G23" i="2"/>
  <c r="K12" i="3"/>
  <c r="K17" i="3"/>
  <c r="K21" i="3"/>
  <c r="K16" i="3"/>
  <c r="K20" i="3"/>
  <c r="J11" i="3"/>
  <c r="K11" i="3" s="1"/>
  <c r="J15" i="3"/>
  <c r="K15" i="3" s="1"/>
  <c r="J19" i="3"/>
  <c r="K19" i="3" s="1"/>
  <c r="J22" i="3"/>
  <c r="H22" i="3"/>
  <c r="F23" i="3"/>
  <c r="J14" i="3"/>
  <c r="K14" i="3" s="1"/>
  <c r="J18" i="3"/>
  <c r="K18" i="3" s="1"/>
  <c r="I22" i="3"/>
  <c r="V19" i="1"/>
  <c r="T19" i="1" s="1"/>
  <c r="V18" i="1"/>
  <c r="T18" i="1" s="1"/>
  <c r="V17" i="1"/>
  <c r="T17" i="1"/>
  <c r="V16" i="1"/>
  <c r="T16" i="1"/>
  <c r="V15" i="1"/>
  <c r="T15" i="1" s="1"/>
  <c r="T14" i="1"/>
  <c r="V14" i="1"/>
  <c r="S19" i="1"/>
  <c r="S18" i="1"/>
  <c r="S17" i="1"/>
  <c r="W17" i="1" s="1"/>
  <c r="S16" i="1"/>
  <c r="S15" i="1"/>
  <c r="W15" i="1" s="1"/>
  <c r="S14" i="1"/>
  <c r="U32" i="1"/>
  <c r="T32" i="1"/>
  <c r="S32" i="1"/>
  <c r="S33" i="1" s="1"/>
  <c r="W31" i="1"/>
  <c r="W30" i="1"/>
  <c r="W29" i="1"/>
  <c r="W28" i="1"/>
  <c r="V27" i="1"/>
  <c r="V32" i="1" s="1"/>
  <c r="U20" i="1"/>
  <c r="W18" i="1"/>
  <c r="W16" i="1"/>
  <c r="U10" i="1"/>
  <c r="T10" i="1"/>
  <c r="S10" i="1"/>
  <c r="W9" i="1"/>
  <c r="W8" i="1"/>
  <c r="W7" i="1"/>
  <c r="W6" i="1"/>
  <c r="V5" i="1"/>
  <c r="V4" i="1"/>
  <c r="W4" i="1" s="1"/>
  <c r="K32" i="1"/>
  <c r="K20" i="1"/>
  <c r="K10" i="1"/>
  <c r="M31" i="1"/>
  <c r="M30" i="1"/>
  <c r="M29" i="1"/>
  <c r="M28" i="1"/>
  <c r="M19" i="1"/>
  <c r="M18" i="1"/>
  <c r="M17" i="1"/>
  <c r="M16" i="1"/>
  <c r="M15" i="1"/>
  <c r="M9" i="1"/>
  <c r="M8" i="1"/>
  <c r="M7" i="1"/>
  <c r="M6" i="1"/>
  <c r="M5" i="1"/>
  <c r="M4" i="1"/>
  <c r="J32" i="1"/>
  <c r="I32" i="1"/>
  <c r="L27" i="1"/>
  <c r="L32" i="1" s="1"/>
  <c r="M32" i="1" s="1"/>
  <c r="J20" i="1"/>
  <c r="I20" i="1"/>
  <c r="L14" i="1"/>
  <c r="L20" i="1" s="1"/>
  <c r="M20" i="1" s="1"/>
  <c r="J10" i="1"/>
  <c r="I10" i="1"/>
  <c r="L5" i="1"/>
  <c r="L4" i="1"/>
  <c r="F26" i="2" l="1"/>
  <c r="G25" i="2"/>
  <c r="I23" i="3"/>
  <c r="F24" i="3"/>
  <c r="G23" i="3"/>
  <c r="K22" i="3"/>
  <c r="W32" i="1"/>
  <c r="W19" i="1"/>
  <c r="V20" i="1"/>
  <c r="W20" i="1" s="1"/>
  <c r="T20" i="1"/>
  <c r="S20" i="1"/>
  <c r="S25" i="1" s="1"/>
  <c r="S26" i="1" s="1"/>
  <c r="W14" i="1"/>
  <c r="V10" i="1"/>
  <c r="W10" i="1" s="1"/>
  <c r="W5" i="1"/>
  <c r="W27" i="1"/>
  <c r="M27" i="1"/>
  <c r="M14" i="1"/>
  <c r="I25" i="1"/>
  <c r="I26" i="1" s="1"/>
  <c r="L10" i="1"/>
  <c r="M10" i="1" s="1"/>
  <c r="G26" i="2" l="1"/>
  <c r="F27" i="2"/>
  <c r="H23" i="3"/>
  <c r="J23" i="3"/>
  <c r="K23" i="3" s="1"/>
  <c r="G24" i="3"/>
  <c r="I24" i="3"/>
  <c r="F25" i="3"/>
  <c r="G27" i="2" l="1"/>
  <c r="F28" i="2"/>
  <c r="J24" i="3"/>
  <c r="K24" i="3" s="1"/>
  <c r="H24" i="3"/>
  <c r="I25" i="3"/>
  <c r="F26" i="3"/>
  <c r="G25" i="3"/>
  <c r="G28" i="2" l="1"/>
  <c r="F29" i="2"/>
  <c r="G26" i="3"/>
  <c r="I26" i="3"/>
  <c r="F27" i="3"/>
  <c r="H25" i="3"/>
  <c r="J25" i="3"/>
  <c r="K25" i="3" s="1"/>
  <c r="F30" i="2" l="1"/>
  <c r="G30" i="2" s="1"/>
  <c r="G29" i="2"/>
  <c r="J26" i="3"/>
  <c r="K26" i="3" s="1"/>
  <c r="H26" i="3"/>
  <c r="I27" i="3"/>
  <c r="F28" i="3"/>
  <c r="G27" i="3"/>
  <c r="G28" i="3" l="1"/>
  <c r="I28" i="3"/>
  <c r="F29" i="3"/>
  <c r="H27" i="3"/>
  <c r="J27" i="3"/>
  <c r="K27" i="3" s="1"/>
  <c r="I29" i="3" l="1"/>
  <c r="F30" i="3"/>
  <c r="G29" i="3"/>
  <c r="J28" i="3"/>
  <c r="K28" i="3" s="1"/>
  <c r="H28" i="3"/>
  <c r="H29" i="3" l="1"/>
  <c r="J29" i="3"/>
  <c r="K29" i="3" s="1"/>
  <c r="G30" i="3"/>
  <c r="I30" i="3"/>
  <c r="J30" i="3" l="1"/>
  <c r="K30" i="3" s="1"/>
  <c r="H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Alexander, Steven (SE SV CD NA FIN CPM)</author>
  </authors>
  <commentList>
    <comment ref="H9" authorId="0" shapeId="0" xr:uid="{0C568C39-19DF-42F5-815B-3CBDE34486A0}">
      <text>
        <r>
          <rPr>
            <b/>
            <sz val="9"/>
            <color indexed="81"/>
            <rFont val="Tahoma"/>
            <family val="2"/>
          </rPr>
          <t>Alexander, Steven (SE SV CD NA FIN CPM):</t>
        </r>
        <r>
          <rPr>
            <sz val="9"/>
            <color indexed="81"/>
            <rFont val="Tahoma"/>
            <family val="2"/>
          </rPr>
          <t xml:space="preserve">
Right column minus left (E-D)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Alexander, Steven (SE SV CD NA FIN CPM)</author>
  </authors>
  <commentList>
    <comment ref="H9" authorId="0" shapeId="0" xr:uid="{014D3EE4-022F-4A09-880E-FCD2540854A1}">
      <text>
        <r>
          <rPr>
            <b/>
            <sz val="9"/>
            <color indexed="81"/>
            <rFont val="Tahoma"/>
            <family val="2"/>
          </rPr>
          <t>Alexander, Steven (SE SV CD NA FIN CPM):</t>
        </r>
        <r>
          <rPr>
            <sz val="9"/>
            <color indexed="81"/>
            <rFont val="Tahoma"/>
            <family val="2"/>
          </rPr>
          <t xml:space="preserve">
Right column minus left (E-D)</t>
        </r>
      </text>
    </comment>
    <comment ref="K9" authorId="0" shapeId="0" xr:uid="{F56C5F33-BD44-47FC-9251-69670CF0B9C5}">
      <text>
        <r>
          <rPr>
            <b/>
            <sz val="9"/>
            <color indexed="81"/>
            <rFont val="Tahoma"/>
            <family val="2"/>
          </rPr>
          <t>Alexander, Steven (SE SV CD NA FIN CPM):</t>
        </r>
        <r>
          <rPr>
            <sz val="9"/>
            <color indexed="81"/>
            <rFont val="Tahoma"/>
            <family val="2"/>
          </rPr>
          <t xml:space="preserve">
Right column minus left (E-D)</t>
        </r>
      </text>
    </comment>
  </commentList>
</comments>
</file>

<file path=xl/sharedStrings.xml><?xml version="1.0" encoding="utf-8"?>
<sst xmlns="http://schemas.openxmlformats.org/spreadsheetml/2006/main" count="770" uniqueCount="288">
  <si>
    <t>Revenue Method</t>
  </si>
  <si>
    <t>Project #</t>
  </si>
  <si>
    <t>Project Name</t>
  </si>
  <si>
    <t>CPM</t>
  </si>
  <si>
    <t>Profit Center</t>
  </si>
  <si>
    <t>GCK</t>
  </si>
  <si>
    <t>FY</t>
  </si>
  <si>
    <t>Qtr</t>
  </si>
  <si>
    <t>Month</t>
  </si>
  <si>
    <t>Margin</t>
  </si>
  <si>
    <t>Alpha-numeric</t>
  </si>
  <si>
    <t>Required Inputs</t>
  </si>
  <si>
    <t>Partner Depth Structure</t>
  </si>
  <si>
    <t>Business Field</t>
  </si>
  <si>
    <t>Calculated (Table based)</t>
  </si>
  <si>
    <t>POC or COCO</t>
  </si>
  <si>
    <t>Revenue</t>
  </si>
  <si>
    <t>Cost</t>
  </si>
  <si>
    <t>Accrual</t>
  </si>
  <si>
    <t>How to add new projects:</t>
  </si>
  <si>
    <t>"+" Button - for new project</t>
  </si>
  <si>
    <t>Upload excel file</t>
  </si>
  <si>
    <t>This method should overwrite existing data if project numbers are already in file</t>
  </si>
  <si>
    <t>Carry over existing data from prior month</t>
  </si>
  <si>
    <t>Order</t>
  </si>
  <si>
    <t>Aug</t>
  </si>
  <si>
    <t>Q4</t>
  </si>
  <si>
    <t>L123456</t>
  </si>
  <si>
    <t>Test project</t>
  </si>
  <si>
    <t>example</t>
  </si>
  <si>
    <t>Johnson</t>
  </si>
  <si>
    <t>CoCo</t>
  </si>
  <si>
    <t>KKOP</t>
  </si>
  <si>
    <t>ICUU</t>
  </si>
  <si>
    <t>Trading Partner / Country</t>
  </si>
  <si>
    <t>Booking</t>
  </si>
  <si>
    <t>Mar</t>
  </si>
  <si>
    <t>Q2</t>
  </si>
  <si>
    <t>Revenue Forecast</t>
  </si>
  <si>
    <t>Feb</t>
  </si>
  <si>
    <t>Spot for comments / notes</t>
  </si>
  <si>
    <t>SPG018</t>
  </si>
  <si>
    <t>Balance</t>
  </si>
  <si>
    <t>Apr</t>
  </si>
  <si>
    <t>Q3</t>
  </si>
  <si>
    <t>July Forecast Scenario</t>
  </si>
  <si>
    <t>August Forecast Scenario</t>
  </si>
  <si>
    <t>Actuals</t>
  </si>
  <si>
    <t>Actuals Booked</t>
  </si>
  <si>
    <t>May</t>
  </si>
  <si>
    <t>Total</t>
  </si>
  <si>
    <t>Report for: Forecast Variance</t>
  </si>
  <si>
    <t>View to view projects by CPM, that enables FC updates</t>
  </si>
  <si>
    <t>Top left of screen a drop down for CPM</t>
  </si>
  <si>
    <t>Columns of projects by CPM</t>
  </si>
  <si>
    <t>Column with last save date</t>
  </si>
  <si>
    <t>Notes</t>
  </si>
  <si>
    <t>Moved from April</t>
  </si>
  <si>
    <t>Margin %</t>
  </si>
  <si>
    <t>Input fields</t>
  </si>
  <si>
    <t>Standardize</t>
  </si>
  <si>
    <t>Drop down</t>
  </si>
  <si>
    <t>US or CA</t>
  </si>
  <si>
    <t>Oct</t>
  </si>
  <si>
    <t>Nov</t>
  </si>
  <si>
    <t>Dec</t>
  </si>
  <si>
    <t>Jan</t>
  </si>
  <si>
    <t>Jun</t>
  </si>
  <si>
    <t>Jul</t>
  </si>
  <si>
    <t>September Forecast Scenario</t>
  </si>
  <si>
    <t>COCO with change order example</t>
  </si>
  <si>
    <t>POC example</t>
  </si>
  <si>
    <t>July FC</t>
  </si>
  <si>
    <t>Aug FC</t>
  </si>
  <si>
    <t>Delta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</si>
  <si>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</si>
  <si>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</si>
  <si>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</si>
  <si>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</si>
  <si>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</si>
  <si>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</si>
  <si>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</si>
  <si>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</si>
  <si>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</si>
  <si>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</si>
  <si>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</si>
  <si>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</si>
  <si>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</si>
  <si>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Product Line</t>
  </si>
  <si>
    <t>Respective time period</t>
  </si>
  <si>
    <r>
      <rPr>
        <sz val="11"/>
        <color rgb="FFFF0000"/>
        <rFont val="Calibri"/>
        <family val="2"/>
        <scheme val="minor"/>
      </rPr>
      <t>Original</t>
    </r>
    <r>
      <rPr>
        <sz val="11"/>
        <color theme="1"/>
        <rFont val="Calibri"/>
        <family val="2"/>
        <scheme val="minor"/>
      </rPr>
      <t xml:space="preserve"> OE Booking Year</t>
    </r>
  </si>
  <si>
    <t>Copy functionality from July 2020 FC to Aug 2020 FC</t>
  </si>
  <si>
    <t>Installation</t>
  </si>
  <si>
    <t>Closeout</t>
  </si>
  <si>
    <t>Base Scope</t>
  </si>
  <si>
    <t>Spares</t>
  </si>
  <si>
    <t>Projects:</t>
  </si>
  <si>
    <t>Budget 2021</t>
  </si>
  <si>
    <t>Apr 21 FC</t>
  </si>
  <si>
    <t>Comparison 1</t>
  </si>
  <si>
    <t>Comparison 2</t>
  </si>
  <si>
    <t>Change</t>
  </si>
  <si>
    <t>Fiscal Year</t>
  </si>
  <si>
    <t>Selection</t>
  </si>
  <si>
    <t>Drop down list--&gt;</t>
  </si>
  <si>
    <t>Top Projects</t>
  </si>
  <si>
    <t>Field to pick top 5, 10, 15, 20 projects</t>
  </si>
  <si>
    <t>Months</t>
  </si>
  <si>
    <r>
      <t xml:space="preserve">Top Projects based on </t>
    </r>
    <r>
      <rPr>
        <b/>
        <sz val="11"/>
        <color theme="5"/>
        <rFont val="Calibri"/>
        <family val="2"/>
        <scheme val="minor"/>
      </rPr>
      <t>Revenue</t>
    </r>
  </si>
  <si>
    <t>Drop down lists--&gt;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</si>
  <si>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</si>
  <si>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</si>
  <si>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</si>
  <si>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</si>
  <si>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</si>
  <si>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</si>
  <si>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</si>
  <si>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</si>
  <si>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</si>
  <si>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</si>
  <si>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</si>
  <si>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</si>
  <si>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</si>
  <si>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</si>
  <si>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</si>
  <si>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</si>
  <si>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</si>
  <si>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</si>
  <si>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</si>
  <si>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</si>
  <si>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</si>
  <si>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</si>
  <si>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</si>
  <si>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</si>
  <si>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</si>
  <si>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</si>
  <si>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</si>
  <si>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</si>
  <si>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</si>
  <si>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</si>
  <si>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</si>
  <si>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</si>
  <si>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</si>
  <si>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</si>
  <si>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</si>
  <si>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</si>
  <si>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</si>
  <si>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</si>
  <si>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</si>
  <si>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</si>
  <si>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r>
      <t xml:space="preserve">Top Projects based on </t>
    </r>
    <r>
      <rPr>
        <b/>
        <sz val="11"/>
        <color theme="5"/>
        <rFont val="Calibri"/>
        <family val="2"/>
        <scheme val="minor"/>
      </rPr>
      <t>Revenue</t>
    </r>
    <r>
      <rPr>
        <b/>
        <sz val="11"/>
        <color theme="1"/>
        <rFont val="Calibri"/>
        <family val="2"/>
        <scheme val="minor"/>
      </rPr>
      <t xml:space="preserve"> Change</t>
    </r>
  </si>
  <si>
    <t>Trading Partner</t>
  </si>
  <si>
    <t>POC</t>
  </si>
  <si>
    <t>Forecast</t>
  </si>
  <si>
    <t>To-Go</t>
  </si>
  <si>
    <t>Oct FY21 FC</t>
  </si>
  <si>
    <t>Nov FY21 FC</t>
  </si>
  <si>
    <t>Bars show Revenue</t>
  </si>
  <si>
    <t>Grand Total</t>
  </si>
  <si>
    <t>Partner PC</t>
  </si>
  <si>
    <t>Sep</t>
  </si>
  <si>
    <t>US</t>
  </si>
  <si>
    <t>SPG0188</t>
  </si>
  <si>
    <t>473Q</t>
  </si>
  <si>
    <t>477X</t>
  </si>
  <si>
    <t>482X</t>
  </si>
  <si>
    <t>SPG012</t>
  </si>
  <si>
    <t>KKOP Total</t>
  </si>
  <si>
    <t>KKOS</t>
  </si>
  <si>
    <t>510S</t>
  </si>
  <si>
    <t>KKOS Total</t>
  </si>
  <si>
    <t>KKOD</t>
  </si>
  <si>
    <t>KKOD Total</t>
  </si>
  <si>
    <t>KKOO</t>
  </si>
  <si>
    <t>SPG028</t>
  </si>
  <si>
    <t>KKOO Total</t>
  </si>
  <si>
    <t>Filters:</t>
  </si>
  <si>
    <t>KKOI</t>
  </si>
  <si>
    <t>KKOI Total</t>
  </si>
  <si>
    <t>Type</t>
  </si>
  <si>
    <t xml:space="preserve"> Select: Revenue or Margin</t>
  </si>
  <si>
    <t>Table below is either Revenue or Margin, depending on drop down</t>
  </si>
  <si>
    <t>The chart would have columns displaying the monthly Revenue.</t>
  </si>
  <si>
    <t>The 2nd axis would show either: Gross Margin % (Month Margin / Month Revenue) or % of Revenue from POC projects (Month POC Revenue / Month Revenue). This could be a filter at the top of the report</t>
  </si>
  <si>
    <t>Filters</t>
  </si>
  <si>
    <t>2nd Axis/Element</t>
  </si>
  <si>
    <t>&lt;-- Gross Margin % or % from POC</t>
  </si>
  <si>
    <t>ICTM</t>
  </si>
  <si>
    <t>Field Service, including Joe Rastall T&amp;M TFA quotes (not new unit)</t>
  </si>
  <si>
    <t>ICPR</t>
  </si>
  <si>
    <t>Spare parts and repairs</t>
  </si>
  <si>
    <t>Update/Upgrade of I&amp;C System, HW or SW, including Releases</t>
  </si>
  <si>
    <t>ICCS</t>
  </si>
  <si>
    <t>ICTR</t>
  </si>
  <si>
    <t>Training on Controls portfolio (onsite &amp; classroom)</t>
  </si>
  <si>
    <t>ICMO</t>
  </si>
  <si>
    <t>T3000 Mod/Mig, T3000 New Unit TFA, and Simulators (OEM)</t>
  </si>
  <si>
    <t>T3000 Mod/Mig, T3000 new Unit TFA, and Simulators (Other-OEM)</t>
  </si>
  <si>
    <t>TCMO</t>
  </si>
  <si>
    <t>R3000 Mechanical modernization and new unit TFA (OEM)</t>
  </si>
  <si>
    <t>R3000 Mechanical modernization and new unit TFA (Other-OEM)</t>
  </si>
  <si>
    <t>EXCO</t>
  </si>
  <si>
    <t>Electrical solutions, SES/SFC, Blackstart, Energy Saving (OEM)</t>
  </si>
  <si>
    <t>EXCC</t>
  </si>
  <si>
    <t>Electrical solutions, SES/SFC, Blackstart, Energy Saving (Other-OEM)</t>
  </si>
  <si>
    <t>OPRF</t>
  </si>
  <si>
    <t>P3000 Optimization, efficiency improvements, GT-ACO, OTC</t>
  </si>
  <si>
    <t>OFLM</t>
  </si>
  <si>
    <t>Fleet Center Solutions</t>
  </si>
  <si>
    <t>OAVM</t>
  </si>
  <si>
    <t>OAVA</t>
  </si>
  <si>
    <t>Asset Management (APM)</t>
  </si>
  <si>
    <t>OEEM</t>
  </si>
  <si>
    <t>Electrical Equipment Management</t>
  </si>
  <si>
    <t>ORFS</t>
  </si>
  <si>
    <t>Remote Field Services (e.g. PMG - Personal Mobile Gear)</t>
  </si>
  <si>
    <t>OOPE</t>
  </si>
  <si>
    <t>Operational Efficiency</t>
  </si>
  <si>
    <t>OCON</t>
  </si>
  <si>
    <t>Consulting (e.g. Co-Creation, Discovery Sessions, etc.)</t>
  </si>
  <si>
    <t>OCYB</t>
  </si>
  <si>
    <t>Description</t>
  </si>
  <si>
    <t>ICMC</t>
  </si>
  <si>
    <t>TCMC</t>
  </si>
  <si>
    <t>CSA contracts without any Cyber or Digi scope &amp; SPPA View</t>
  </si>
  <si>
    <t>Advisors and Monitors, D3000 Vibration, CDMS, Diagnostics</t>
  </si>
  <si>
    <t>Cyber Solutions, GAP, Vulnerability, Malware and CSA Service</t>
  </si>
  <si>
    <t>CPM Name</t>
  </si>
  <si>
    <t>Mike Miceli</t>
  </si>
  <si>
    <t>Jennifer Golden</t>
  </si>
  <si>
    <t>Patty Payne</t>
  </si>
  <si>
    <t>Garrison Johnson</t>
  </si>
  <si>
    <t>Sarah McCauley</t>
  </si>
  <si>
    <t>Ryan Obracay</t>
  </si>
  <si>
    <t>Troy Sinke</t>
  </si>
  <si>
    <t>Steven Alexander</t>
  </si>
  <si>
    <t>Lourdes Pena</t>
  </si>
  <si>
    <t>Partner Depth Structure (PPC)</t>
  </si>
  <si>
    <t>SPG051</t>
  </si>
  <si>
    <t>SPG052</t>
  </si>
  <si>
    <t>SPG053</t>
  </si>
  <si>
    <t>SPG054</t>
  </si>
  <si>
    <t>SPG055</t>
  </si>
  <si>
    <t>SPG056</t>
  </si>
  <si>
    <t>SPG05A</t>
  </si>
  <si>
    <t>SPG05C</t>
  </si>
  <si>
    <t>SPG061</t>
  </si>
  <si>
    <t>SPG062</t>
  </si>
  <si>
    <t>SPG066</t>
  </si>
  <si>
    <t>SPG067</t>
  </si>
  <si>
    <t>Status</t>
  </si>
  <si>
    <t>NO</t>
  </si>
  <si>
    <t>BL</t>
  </si>
  <si>
    <t>BL21</t>
  </si>
  <si>
    <t>Backlog from prior fiscal years</t>
  </si>
  <si>
    <t>Backlog in current fiscal year</t>
  </si>
  <si>
    <t>New Order Revenue</t>
  </si>
  <si>
    <t>BF</t>
  </si>
  <si>
    <t>Partner DS</t>
  </si>
  <si>
    <t>Backlog Status</t>
  </si>
  <si>
    <t>Booked Value</t>
  </si>
  <si>
    <t>Sales to date</t>
  </si>
  <si>
    <t>Backlog</t>
  </si>
  <si>
    <t>Sales</t>
  </si>
  <si>
    <t>Costs</t>
  </si>
  <si>
    <t>Accruals</t>
  </si>
  <si>
    <t>Example Version Upgrade 1</t>
  </si>
  <si>
    <t>L234567</t>
  </si>
  <si>
    <t>Example Version Upgrade 2</t>
  </si>
  <si>
    <t>C987654</t>
  </si>
  <si>
    <t>Example T&amp;M 1</t>
  </si>
  <si>
    <t>C876543</t>
  </si>
  <si>
    <t>Example T&amp;M 2</t>
  </si>
  <si>
    <t>LT21001</t>
  </si>
  <si>
    <t>Example Training 1</t>
  </si>
  <si>
    <t>LT21002</t>
  </si>
  <si>
    <t>Example Training 2</t>
  </si>
  <si>
    <t>L345678</t>
  </si>
  <si>
    <t>Example Version Upgrade 3</t>
  </si>
  <si>
    <t>Act/FC</t>
  </si>
  <si>
    <t>BL20</t>
  </si>
  <si>
    <t>ACT</t>
  </si>
  <si>
    <t>FC</t>
  </si>
  <si>
    <t>BL19</t>
  </si>
  <si>
    <t xml:space="preserve">It would be good if the "Quarter" / "Qtr" field could be calculated in the system based on the month input. </t>
  </si>
  <si>
    <t>COCO</t>
  </si>
  <si>
    <t>Country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</si>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</sst>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</cellStyleXfs>
  <cellXfs count="107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43" fontId="0" fillId="0" borderId="0" xfId="1" applyFont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0" fillId="0" borderId="0" xfId="0" applyFont="1"/>
    <xf numFmtId="0" fontId="2" fillId="2" borderId="0" xfId="0" applyFont="1" applyFill="1" applyAlignment="1">
      <alignment horizontal="left"/>
    </xf>
    <xf numFmtId="0" fontId="0" fillId="4" borderId="0" xfId="0" applyFont="1" applyFill="1"/>
    <xf numFmtId="0" fontId="0" fillId="4" borderId="0" xfId="0" applyFill="1"/>
    <xf numFmtId="43" fontId="1" fillId="4" borderId="0" xfId="1" applyFont="1" applyFill="1"/>
    <xf numFmtId="43" fontId="0" fillId="4" borderId="0" xfId="1" applyFont="1" applyFill="1"/>
    <xf numFmtId="43" fontId="3" fillId="4" borderId="0" xfId="1" applyFont="1" applyFill="1"/>
    <xf numFmtId="0" fontId="0" fillId="5" borderId="0" xfId="0" applyFont="1" applyFill="1"/>
    <xf numFmtId="0" fontId="0" fillId="5" borderId="0" xfId="0" applyFill="1"/>
    <xf numFmtId="0" fontId="0" fillId="5" borderId="0" xfId="0" applyFont="1" applyFill="1" applyAlignment="1">
      <alignment horizontal="center"/>
    </xf>
    <xf numFmtId="43" fontId="1" fillId="5" borderId="0" xfId="1" applyFont="1" applyFill="1"/>
    <xf numFmtId="43" fontId="0" fillId="5" borderId="0" xfId="1" applyFont="1" applyFill="1"/>
    <xf numFmtId="43" fontId="3" fillId="5" borderId="0" xfId="1" applyFont="1" applyFill="1"/>
    <xf numFmtId="0" fontId="0" fillId="6" borderId="0" xfId="0" applyFont="1" applyFill="1"/>
    <xf numFmtId="0" fontId="0" fillId="6" borderId="0" xfId="0" applyFill="1"/>
    <xf numFmtId="43" fontId="1" fillId="6" borderId="0" xfId="1" applyFont="1" applyFill="1"/>
    <xf numFmtId="43" fontId="0" fillId="6" borderId="0" xfId="1" applyFont="1" applyFill="1"/>
    <xf numFmtId="43" fontId="3" fillId="6" borderId="0" xfId="1" applyFont="1" applyFill="1"/>
    <xf numFmtId="0" fontId="3" fillId="6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43" fontId="0" fillId="5" borderId="0" xfId="0" applyNumberFormat="1" applyFont="1" applyFill="1" applyAlignment="1">
      <alignment horizontal="center"/>
    </xf>
    <xf numFmtId="164" fontId="1" fillId="4" borderId="0" xfId="2" applyNumberFormat="1" applyFont="1" applyFill="1"/>
    <xf numFmtId="164" fontId="1" fillId="5" borderId="0" xfId="2" applyNumberFormat="1" applyFont="1" applyFill="1"/>
    <xf numFmtId="164" fontId="1" fillId="6" borderId="0" xfId="2" applyNumberFormat="1" applyFont="1" applyFill="1"/>
    <xf numFmtId="164" fontId="3" fillId="4" borderId="0" xfId="2" applyNumberFormat="1" applyFont="1" applyFill="1"/>
    <xf numFmtId="164" fontId="3" fillId="5" borderId="0" xfId="2" applyNumberFormat="1" applyFont="1" applyFill="1"/>
    <xf numFmtId="164" fontId="3" fillId="6" borderId="0" xfId="2" applyNumberFormat="1" applyFont="1" applyFill="1"/>
    <xf numFmtId="43" fontId="1" fillId="7" borderId="0" xfId="1" applyFont="1" applyFill="1"/>
    <xf numFmtId="43" fontId="0" fillId="7" borderId="0" xfId="1" applyFont="1" applyFill="1"/>
    <xf numFmtId="0" fontId="0" fillId="7" borderId="0" xfId="0" applyFont="1" applyFill="1"/>
    <xf numFmtId="0" fontId="0" fillId="7" borderId="0" xfId="0" applyFill="1"/>
    <xf numFmtId="43" fontId="0" fillId="0" borderId="0" xfId="0" applyNumberFormat="1"/>
    <xf numFmtId="0" fontId="2" fillId="2" borderId="0" xfId="0" applyFont="1" applyFill="1" applyAlignment="1">
      <alignment horizontal="center"/>
    </xf>
    <xf numFmtId="0" fontId="2" fillId="0" borderId="0" xfId="0" quotePrefix="1" applyFont="1" applyAlignment="1">
      <alignment horizontal="right"/>
    </xf>
    <xf numFmtId="0" fontId="3" fillId="0" borderId="0" xfId="0" applyFont="1"/>
    <xf numFmtId="165" fontId="0" fillId="0" borderId="0" xfId="1" applyNumberFormat="1" applyFo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5" xfId="0" applyBorder="1"/>
    <xf numFmtId="165" fontId="0" fillId="0" borderId="4" xfId="1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0" fillId="0" borderId="0" xfId="0" applyBorder="1"/>
    <xf numFmtId="0" fontId="2" fillId="0" borderId="0" xfId="0" quotePrefix="1" applyFont="1" applyBorder="1" applyAlignment="1">
      <alignment horizontal="right"/>
    </xf>
    <xf numFmtId="0" fontId="0" fillId="0" borderId="1" xfId="0" applyBorder="1"/>
    <xf numFmtId="0" fontId="0" fillId="0" borderId="4" xfId="0" applyBorder="1"/>
    <xf numFmtId="0" fontId="2" fillId="0" borderId="4" xfId="0" quotePrefix="1" applyFont="1" applyBorder="1" applyAlignment="1">
      <alignment horizontal="right"/>
    </xf>
    <xf numFmtId="0" fontId="0" fillId="0" borderId="6" xfId="0" applyBorder="1"/>
    <xf numFmtId="0" fontId="0" fillId="0" borderId="3" xfId="0" applyBorder="1"/>
    <xf numFmtId="0" fontId="2" fillId="0" borderId="5" xfId="0" quotePrefix="1" applyFont="1" applyBorder="1" applyAlignment="1">
      <alignment horizontal="right"/>
    </xf>
    <xf numFmtId="0" fontId="0" fillId="0" borderId="8" xfId="0" applyBorder="1"/>
    <xf numFmtId="0" fontId="0" fillId="0" borderId="2" xfId="0" applyBorder="1"/>
    <xf numFmtId="0" fontId="0" fillId="0" borderId="7" xfId="0" applyBorder="1"/>
    <xf numFmtId="0" fontId="2" fillId="2" borderId="5" xfId="0" applyFont="1" applyFill="1" applyBorder="1" applyAlignment="1">
      <alignment horizontal="center"/>
    </xf>
    <xf numFmtId="9" fontId="0" fillId="0" borderId="5" xfId="2" applyFont="1" applyBorder="1"/>
    <xf numFmtId="9" fontId="0" fillId="0" borderId="8" xfId="2" applyFont="1" applyBorder="1"/>
    <xf numFmtId="0" fontId="9" fillId="8" borderId="9" xfId="0" applyFont="1" applyFill="1" applyBorder="1"/>
    <xf numFmtId="0" fontId="9" fillId="8" borderId="0" xfId="0" applyFont="1" applyFill="1"/>
    <xf numFmtId="0" fontId="9" fillId="8" borderId="0" xfId="0" applyFont="1" applyFill="1" applyAlignment="1">
      <alignment horizontal="right"/>
    </xf>
    <xf numFmtId="0" fontId="9" fillId="8" borderId="0" xfId="0" applyFont="1" applyFill="1" applyAlignment="1">
      <alignment horizontal="center"/>
    </xf>
    <xf numFmtId="0" fontId="10" fillId="9" borderId="0" xfId="0" applyFont="1" applyFill="1"/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10" fillId="10" borderId="0" xfId="0" applyFont="1" applyFill="1"/>
    <xf numFmtId="3" fontId="10" fillId="10" borderId="0" xfId="0" applyNumberFormat="1" applyFont="1" applyFill="1"/>
    <xf numFmtId="0" fontId="10" fillId="0" borderId="10" xfId="0" applyFont="1" applyBorder="1"/>
    <xf numFmtId="3" fontId="10" fillId="0" borderId="10" xfId="0" applyNumberFormat="1" applyFont="1" applyBorder="1"/>
    <xf numFmtId="0" fontId="11" fillId="8" borderId="9" xfId="0" applyFont="1" applyFill="1" applyBorder="1"/>
    <xf numFmtId="0" fontId="0" fillId="0" borderId="0" xfId="0" applyAlignment="1">
      <alignment horizontal="center" wrapText="1"/>
    </xf>
    <xf numFmtId="0" fontId="2" fillId="0" borderId="0" xfId="0" quotePrefix="1" applyFont="1" applyFill="1" applyAlignment="1">
      <alignment horizontal="left"/>
    </xf>
    <xf numFmtId="0" fontId="2" fillId="0" borderId="0" xfId="0" applyFont="1"/>
    <xf numFmtId="0" fontId="2" fillId="2" borderId="0" xfId="0" quotePrefix="1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7" borderId="0" xfId="0" applyFont="1" applyFill="1"/>
    <xf numFmtId="0" fontId="7" fillId="11" borderId="0" xfId="3" applyFont="1" applyFill="1" applyAlignment="1">
      <alignment horizontal="center" vertical="center" wrapText="1"/>
    </xf>
    <xf numFmtId="49" fontId="7" fillId="11" borderId="0" xfId="3" applyNumberFormat="1" applyFont="1" applyFill="1" applyAlignment="1">
      <alignment horizontal="center" vertical="center" wrapText="1"/>
    </xf>
    <xf numFmtId="3" fontId="7" fillId="11" borderId="0" xfId="3" applyNumberFormat="1" applyFont="1" applyFill="1" applyAlignment="1">
      <alignment horizontal="center" vertical="center" wrapText="1"/>
    </xf>
    <xf numFmtId="0" fontId="7" fillId="12" borderId="0" xfId="3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69" xfId="3" xr:uid="{1CB3D909-7AC6-4232-A7C6-E16EA2E64DB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391991</xdr:colOff>
      <xdr:row>6</xdr:row>
      <xdr:rowOff>178777</xdr:rowOff>
    </xdr:from>
    <xdr:to>
      <xdr:col>18</xdr:col>
      <xdr:colOff>46266</xdr:colOff>
      <xdr:row>32</xdr:row>
      <xdr:rowOff>149586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623A70-6B0D-4280-A48F-85CBC0B75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991" y="1321777"/>
          <a:ext cx="10874725" cy="4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44450</xdr:colOff>
      <xdr:row>1</xdr:row>
      <xdr:rowOff>57150</xdr:rowOff>
    </xdr:from>
    <xdr:to>
      <xdr:col>33</xdr:col>
      <xdr:colOff>509899</xdr:colOff>
      <xdr:row>41</xdr:row>
      <xdr:rowOff>167286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A40C-7400-4753-91C2-5417C2F07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250" y="247650"/>
          <a:ext cx="10209524" cy="7917461"/>
        </a:xfrm>
        <a:prstGeom prst="rect">
          <a:avLst/>
        </a:prstGeom>
      </xdr:spPr>
    </xdr:pic>
    <xdr:clientData/>
  </xdr:twoCellAnchor>
  <xdr:twoCellAnchor editAs="oneCell">
    <xdr:from>
      <xdr:col>5</xdr:col>
      <xdr:colOff>952499</xdr:colOff>
      <xdr:row>4</xdr:row>
      <xdr:rowOff>0</xdr:rowOff>
    </xdr:from>
    <xdr:to>
      <xdr:col>8</xdr:col>
      <xdr:colOff>0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59BE72-1B84-494D-8BFA-1B31813AA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7424" y="952500"/>
          <a:ext cx="1905001" cy="381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44450</xdr:colOff>
      <xdr:row>1</xdr:row>
      <xdr:rowOff>57150</xdr:rowOff>
    </xdr:from>
    <xdr:to>
      <xdr:col>34</xdr:col>
      <xdr:colOff>509899</xdr:colOff>
      <xdr:row>41</xdr:row>
      <xdr:rowOff>167286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0C7E68-26C9-4FE9-BDB1-3E299C182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250" y="247650"/>
          <a:ext cx="10209524" cy="7917461"/>
        </a:xfrm>
        <a:prstGeom prst="rect">
          <a:avLst/>
        </a:prstGeom>
      </xdr:spPr>
    </xdr:pic>
    <xdr:clientData/>
  </xdr:twoCellAnchor>
  <xdr:twoCellAnchor editAs="oneCell">
    <xdr:from>
      <xdr:col>5</xdr:col>
      <xdr:colOff>952499</xdr:colOff>
      <xdr:row>4</xdr:row>
      <xdr:rowOff>0</xdr:rowOff>
    </xdr:from>
    <xdr:to>
      <xdr:col>8</xdr:col>
      <xdr:colOff>0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BEA059-6382-4A05-BA82-83C5B8E77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4099" y="952500"/>
          <a:ext cx="1905001" cy="381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430166</xdr:colOff>
      <xdr:row>5</xdr:row>
      <xdr:rowOff>104775</xdr:rowOff>
    </xdr:from>
    <xdr:to>
      <xdr:col>26</xdr:col>
      <xdr:colOff>181230</xdr:colOff>
      <xdr:row>28</xdr:row>
      <xdr:rowOff>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A768B-8293-42F4-9B1D-4E9D2C941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0091" y="1447800"/>
          <a:ext cx="6456664" cy="4336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6DAE-F6BA-4D39-B4DF-33328C70076B}">
  <dimension ref="A1:X49"/>
  <sheetViews>
    <sheetView workbookViewId="0">
      <selection activeCell="F29" sqref="F29"/>
    </sheetView>
  </sheetViews>
  <sheetFormatPr defaultRowHeight="14.5" x14ac:dyDescent="0.35"/>
  <cols>
    <col min="1" max="1" width="2.453125" customWidth="1"/>
    <col min="2" max="2" width="28" customWidth="1"/>
    <col min="3" max="3" width="23.1796875" bestFit="1" customWidth="1"/>
    <col min="4" max="4" width="23.54296875" customWidth="1"/>
    <col min="5" max="5" width="2.453125" customWidth="1"/>
    <col min="9" max="13" width="12.453125" customWidth="1"/>
    <col min="14" max="14" width="18.26953125" bestFit="1" customWidth="1"/>
    <col min="15" max="15" width="1.7265625" customWidth="1"/>
    <col min="19" max="20" width="13.26953125" bestFit="1" customWidth="1"/>
    <col min="21" max="21" width="12.453125" customWidth="1"/>
    <col min="22" max="22" width="14.453125" customWidth="1"/>
    <col min="23" max="23" width="12.453125" customWidth="1"/>
    <col min="24" max="24" width="18.26953125" bestFit="1" customWidth="1"/>
  </cols>
  <sheetData>
    <row r="1" spans="1:24" x14ac:dyDescent="0.35">
      <c r="C1" s="41" t="s">
        <v>59</v>
      </c>
      <c r="F1" t="s">
        <v>70</v>
      </c>
      <c r="P1" t="s">
        <v>71</v>
      </c>
    </row>
    <row r="2" spans="1:24" x14ac:dyDescent="0.35">
      <c r="A2" s="7"/>
      <c r="B2" s="3" t="s">
        <v>11</v>
      </c>
      <c r="C2" s="2"/>
      <c r="D2" s="5" t="s">
        <v>29</v>
      </c>
      <c r="E2" s="7"/>
      <c r="F2" s="27" t="s">
        <v>35</v>
      </c>
      <c r="G2" s="10"/>
      <c r="H2" s="10"/>
      <c r="I2" s="10"/>
      <c r="J2" s="10"/>
      <c r="K2" s="10"/>
      <c r="L2" s="10"/>
      <c r="M2" s="10"/>
      <c r="N2" s="10"/>
      <c r="P2" s="27" t="s">
        <v>35</v>
      </c>
      <c r="Q2" s="10"/>
      <c r="R2" s="10"/>
      <c r="S2" s="10"/>
      <c r="T2" s="10"/>
      <c r="U2" s="10"/>
      <c r="V2" s="10"/>
      <c r="W2" s="10"/>
      <c r="X2" s="10"/>
    </row>
    <row r="3" spans="1:24" x14ac:dyDescent="0.35">
      <c r="A3" s="7"/>
      <c r="B3" s="2" t="s">
        <v>1</v>
      </c>
      <c r="C3" s="41" t="s">
        <v>10</v>
      </c>
      <c r="D3" s="6" t="s">
        <v>27</v>
      </c>
      <c r="E3" s="7"/>
      <c r="F3" s="27" t="s">
        <v>6</v>
      </c>
      <c r="G3" s="27" t="s">
        <v>8</v>
      </c>
      <c r="H3" s="27" t="s">
        <v>7</v>
      </c>
      <c r="I3" s="29" t="s">
        <v>24</v>
      </c>
      <c r="J3" s="29" t="s">
        <v>17</v>
      </c>
      <c r="K3" s="29" t="s">
        <v>18</v>
      </c>
      <c r="L3" s="29" t="s">
        <v>9</v>
      </c>
      <c r="M3" s="29" t="s">
        <v>58</v>
      </c>
      <c r="N3" s="29" t="s">
        <v>56</v>
      </c>
      <c r="P3" s="27" t="s">
        <v>6</v>
      </c>
      <c r="Q3" s="27" t="s">
        <v>8</v>
      </c>
      <c r="R3" s="27" t="s">
        <v>7</v>
      </c>
      <c r="S3" s="29" t="s">
        <v>24</v>
      </c>
      <c r="T3" s="29" t="s">
        <v>17</v>
      </c>
      <c r="U3" s="29" t="s">
        <v>18</v>
      </c>
      <c r="V3" s="29" t="s">
        <v>9</v>
      </c>
      <c r="W3" s="29" t="s">
        <v>58</v>
      </c>
      <c r="X3" s="29" t="s">
        <v>56</v>
      </c>
    </row>
    <row r="4" spans="1:24" x14ac:dyDescent="0.35">
      <c r="B4" s="2" t="s">
        <v>2</v>
      </c>
      <c r="C4" s="41"/>
      <c r="D4" s="6" t="s">
        <v>28</v>
      </c>
      <c r="F4" s="40">
        <v>2020</v>
      </c>
      <c r="G4" s="40" t="s">
        <v>25</v>
      </c>
      <c r="H4" s="9" t="s">
        <v>26</v>
      </c>
      <c r="I4" s="38">
        <v>250000</v>
      </c>
      <c r="J4" s="38">
        <v>175000</v>
      </c>
      <c r="K4" s="38"/>
      <c r="L4" s="11">
        <f>I4-J4</f>
        <v>75000</v>
      </c>
      <c r="M4" s="32">
        <f>IFERROR(L4/I4,0)</f>
        <v>0.3</v>
      </c>
      <c r="N4" s="11" t="s">
        <v>94</v>
      </c>
      <c r="P4" s="40">
        <v>2020</v>
      </c>
      <c r="Q4" s="40" t="s">
        <v>25</v>
      </c>
      <c r="R4" s="9" t="s">
        <v>26</v>
      </c>
      <c r="S4" s="38">
        <v>2000000</v>
      </c>
      <c r="T4" s="38">
        <v>1500000</v>
      </c>
      <c r="U4" s="38"/>
      <c r="V4" s="11">
        <f>S4-T4</f>
        <v>500000</v>
      </c>
      <c r="W4" s="32">
        <f>IFERROR(V4/S4,0)</f>
        <v>0.25</v>
      </c>
      <c r="X4" s="11"/>
    </row>
    <row r="5" spans="1:24" x14ac:dyDescent="0.35">
      <c r="B5" s="2" t="s">
        <v>3</v>
      </c>
      <c r="C5" s="41" t="s">
        <v>60</v>
      </c>
      <c r="D5" s="6" t="s">
        <v>30</v>
      </c>
      <c r="F5" s="41">
        <v>2021</v>
      </c>
      <c r="G5" s="41" t="s">
        <v>36</v>
      </c>
      <c r="H5" s="10" t="s">
        <v>37</v>
      </c>
      <c r="I5" s="39">
        <v>33000</v>
      </c>
      <c r="J5" s="39">
        <v>15000</v>
      </c>
      <c r="K5" s="39"/>
      <c r="L5" s="11">
        <f>I5-J5</f>
        <v>18000</v>
      </c>
      <c r="M5" s="32">
        <f t="shared" ref="M5:M10" si="0">IFERROR(L5/I5,0)</f>
        <v>0.54545454545454541</v>
      </c>
      <c r="N5" s="11" t="s">
        <v>95</v>
      </c>
      <c r="P5" s="41"/>
      <c r="Q5" s="41"/>
      <c r="R5" s="10" t="s">
        <v>37</v>
      </c>
      <c r="S5" s="39"/>
      <c r="T5" s="39"/>
      <c r="U5" s="39"/>
      <c r="V5" s="11">
        <f>S5-T5</f>
        <v>0</v>
      </c>
      <c r="W5" s="32">
        <f t="shared" ref="W5:W10" si="1">IFERROR(V5/S5,0)</f>
        <v>0</v>
      </c>
      <c r="X5" s="11"/>
    </row>
    <row r="6" spans="1:24" x14ac:dyDescent="0.35">
      <c r="B6" s="2" t="s">
        <v>0</v>
      </c>
      <c r="C6" s="41" t="s">
        <v>15</v>
      </c>
      <c r="D6" s="6" t="s">
        <v>31</v>
      </c>
      <c r="F6" s="41"/>
      <c r="G6" s="41"/>
      <c r="H6" s="10"/>
      <c r="I6" s="39"/>
      <c r="J6" s="39"/>
      <c r="K6" s="39"/>
      <c r="L6" s="12"/>
      <c r="M6" s="32">
        <f t="shared" si="0"/>
        <v>0</v>
      </c>
      <c r="N6" s="12"/>
      <c r="P6" s="41"/>
      <c r="Q6" s="41"/>
      <c r="R6" s="10"/>
      <c r="S6" s="39"/>
      <c r="T6" s="39"/>
      <c r="U6" s="39"/>
      <c r="V6" s="12"/>
      <c r="W6" s="32">
        <f t="shared" si="1"/>
        <v>0</v>
      </c>
      <c r="X6" s="12"/>
    </row>
    <row r="7" spans="1:24" x14ac:dyDescent="0.35">
      <c r="B7" s="2" t="s">
        <v>4</v>
      </c>
      <c r="C7" s="41">
        <v>1900211</v>
      </c>
      <c r="D7" s="6">
        <v>1900212</v>
      </c>
      <c r="F7" s="41"/>
      <c r="G7" s="41"/>
      <c r="H7" s="10"/>
      <c r="I7" s="39"/>
      <c r="J7" s="39"/>
      <c r="K7" s="39"/>
      <c r="L7" s="12"/>
      <c r="M7" s="32">
        <f t="shared" si="0"/>
        <v>0</v>
      </c>
      <c r="N7" s="12"/>
      <c r="P7" s="41"/>
      <c r="Q7" s="41"/>
      <c r="R7" s="10"/>
      <c r="S7" s="39"/>
      <c r="T7" s="39"/>
      <c r="U7" s="39"/>
      <c r="V7" s="12"/>
      <c r="W7" s="32">
        <f t="shared" si="1"/>
        <v>0</v>
      </c>
      <c r="X7" s="12"/>
    </row>
    <row r="8" spans="1:24" x14ac:dyDescent="0.35">
      <c r="B8" s="2" t="s">
        <v>5</v>
      </c>
      <c r="C8" s="2" t="s">
        <v>14</v>
      </c>
      <c r="D8" s="6" t="s">
        <v>32</v>
      </c>
      <c r="F8" s="41"/>
      <c r="G8" s="41"/>
      <c r="H8" s="10"/>
      <c r="I8" s="39"/>
      <c r="J8" s="39"/>
      <c r="K8" s="39"/>
      <c r="L8" s="12"/>
      <c r="M8" s="32">
        <f t="shared" si="0"/>
        <v>0</v>
      </c>
      <c r="N8" s="12"/>
      <c r="P8" s="41"/>
      <c r="Q8" s="41"/>
      <c r="R8" s="10"/>
      <c r="S8" s="39"/>
      <c r="T8" s="39"/>
      <c r="U8" s="39"/>
      <c r="V8" s="12"/>
      <c r="W8" s="32">
        <f t="shared" si="1"/>
        <v>0</v>
      </c>
      <c r="X8" s="12"/>
    </row>
    <row r="9" spans="1:24" x14ac:dyDescent="0.35">
      <c r="B9" s="2" t="s">
        <v>13</v>
      </c>
      <c r="C9" s="41" t="s">
        <v>61</v>
      </c>
      <c r="D9" s="6" t="s">
        <v>33</v>
      </c>
      <c r="F9" s="41"/>
      <c r="G9" s="41"/>
      <c r="H9" s="10"/>
      <c r="I9" s="39"/>
      <c r="J9" s="39"/>
      <c r="K9" s="39"/>
      <c r="L9" s="12"/>
      <c r="M9" s="32">
        <f t="shared" si="0"/>
        <v>0</v>
      </c>
      <c r="N9" s="12"/>
      <c r="P9" s="41"/>
      <c r="Q9" s="41"/>
      <c r="R9" s="10"/>
      <c r="S9" s="39"/>
      <c r="T9" s="39"/>
      <c r="U9" s="39"/>
      <c r="V9" s="12"/>
      <c r="W9" s="32">
        <f t="shared" si="1"/>
        <v>0</v>
      </c>
      <c r="X9" s="12"/>
    </row>
    <row r="10" spans="1:24" x14ac:dyDescent="0.35">
      <c r="B10" s="2" t="s">
        <v>34</v>
      </c>
      <c r="C10" s="41" t="s">
        <v>62</v>
      </c>
      <c r="D10" s="6">
        <v>4413</v>
      </c>
      <c r="F10" s="27" t="s">
        <v>50</v>
      </c>
      <c r="G10" s="10"/>
      <c r="H10" s="10"/>
      <c r="I10" s="13">
        <f>SUM(I4:I9)</f>
        <v>283000</v>
      </c>
      <c r="J10" s="13">
        <f>SUM(J4:J9)</f>
        <v>190000</v>
      </c>
      <c r="K10" s="13">
        <f>SUM(K4:K9)</f>
        <v>0</v>
      </c>
      <c r="L10" s="13">
        <f>SUM(L4:L9)</f>
        <v>93000</v>
      </c>
      <c r="M10" s="35">
        <f t="shared" si="0"/>
        <v>0.32862190812720848</v>
      </c>
      <c r="N10" s="13"/>
      <c r="P10" s="27" t="s">
        <v>50</v>
      </c>
      <c r="Q10" s="10"/>
      <c r="R10" s="10"/>
      <c r="S10" s="13">
        <f>SUM(S4:S9)</f>
        <v>2000000</v>
      </c>
      <c r="T10" s="13">
        <f>SUM(T4:T9)</f>
        <v>1500000</v>
      </c>
      <c r="U10" s="13">
        <f>SUM(U4:U9)</f>
        <v>0</v>
      </c>
      <c r="V10" s="13">
        <f>SUM(V4:V9)</f>
        <v>500000</v>
      </c>
      <c r="W10" s="35">
        <f t="shared" si="1"/>
        <v>0.25</v>
      </c>
      <c r="X10" s="13"/>
    </row>
    <row r="11" spans="1:24" x14ac:dyDescent="0.35">
      <c r="B11" s="2" t="s">
        <v>237</v>
      </c>
      <c r="C11" s="41">
        <v>0</v>
      </c>
      <c r="D11" s="6" t="s">
        <v>41</v>
      </c>
      <c r="I11" s="4"/>
      <c r="J11" s="4"/>
      <c r="K11" s="4"/>
      <c r="L11" s="4"/>
      <c r="M11" s="4"/>
      <c r="N11" s="4"/>
      <c r="S11" s="4"/>
      <c r="T11" s="4"/>
      <c r="U11" s="4"/>
      <c r="V11" s="4"/>
      <c r="W11" s="4"/>
      <c r="X11" s="4"/>
    </row>
    <row r="12" spans="1:24" x14ac:dyDescent="0.35">
      <c r="B12" s="1" t="s">
        <v>90</v>
      </c>
      <c r="C12" s="1"/>
      <c r="D12" s="8">
        <v>2020</v>
      </c>
      <c r="F12" s="26" t="s">
        <v>47</v>
      </c>
      <c r="G12" s="15"/>
      <c r="H12" s="15"/>
      <c r="I12" s="15"/>
      <c r="J12" s="15"/>
      <c r="K12" s="15"/>
      <c r="L12" s="15"/>
      <c r="M12" s="15"/>
      <c r="N12" s="15"/>
      <c r="P12" s="26" t="s">
        <v>47</v>
      </c>
      <c r="Q12" s="15"/>
      <c r="R12" s="15"/>
      <c r="S12" s="15"/>
      <c r="T12" s="15"/>
      <c r="U12" s="15"/>
      <c r="V12" s="15"/>
      <c r="W12" s="15"/>
      <c r="X12" s="15"/>
    </row>
    <row r="13" spans="1:24" x14ac:dyDescent="0.35">
      <c r="B13" s="2" t="s">
        <v>40</v>
      </c>
      <c r="C13" s="41"/>
      <c r="D13" s="2"/>
      <c r="F13" s="26" t="s">
        <v>6</v>
      </c>
      <c r="G13" s="26" t="s">
        <v>8</v>
      </c>
      <c r="H13" s="26" t="s">
        <v>7</v>
      </c>
      <c r="I13" s="28" t="s">
        <v>16</v>
      </c>
      <c r="J13" s="28" t="s">
        <v>17</v>
      </c>
      <c r="K13" s="28" t="s">
        <v>18</v>
      </c>
      <c r="L13" s="28" t="s">
        <v>9</v>
      </c>
      <c r="M13" s="28"/>
      <c r="N13" s="28" t="s">
        <v>56</v>
      </c>
      <c r="P13" s="26" t="s">
        <v>6</v>
      </c>
      <c r="Q13" s="26" t="s">
        <v>8</v>
      </c>
      <c r="R13" s="26" t="s">
        <v>7</v>
      </c>
      <c r="S13" s="28" t="s">
        <v>16</v>
      </c>
      <c r="T13" s="28" t="s">
        <v>17</v>
      </c>
      <c r="U13" s="28" t="s">
        <v>18</v>
      </c>
      <c r="V13" s="28" t="s">
        <v>9</v>
      </c>
      <c r="W13" s="28"/>
      <c r="X13" s="28" t="s">
        <v>56</v>
      </c>
    </row>
    <row r="14" spans="1:24" x14ac:dyDescent="0.35">
      <c r="F14" s="40">
        <v>2021</v>
      </c>
      <c r="G14" s="40" t="s">
        <v>39</v>
      </c>
      <c r="H14" s="14" t="s">
        <v>37</v>
      </c>
      <c r="I14" s="38">
        <v>250000</v>
      </c>
      <c r="J14" s="38">
        <v>180000</v>
      </c>
      <c r="K14" s="38"/>
      <c r="L14" s="17">
        <f>I14-J14</f>
        <v>70000</v>
      </c>
      <c r="M14" s="33">
        <f t="shared" ref="M14:M20" si="2">IFERROR(L14/I14,0)</f>
        <v>0.28000000000000003</v>
      </c>
      <c r="N14" s="17"/>
      <c r="P14" s="40">
        <v>2021</v>
      </c>
      <c r="Q14" s="40" t="s">
        <v>63</v>
      </c>
      <c r="R14" s="14" t="s">
        <v>37</v>
      </c>
      <c r="S14" s="38">
        <f t="shared" ref="S14:S19" si="3">$S$4*0.05</f>
        <v>100000</v>
      </c>
      <c r="T14" s="38">
        <f t="shared" ref="T14:T19" si="4">S14-V14</f>
        <v>75000</v>
      </c>
      <c r="U14" s="38"/>
      <c r="V14" s="17">
        <f t="shared" ref="V14:V19" si="5">S14*$W$4</f>
        <v>25000</v>
      </c>
      <c r="W14" s="33">
        <f t="shared" ref="W14:W20" si="6">IFERROR(V14/S14,0)</f>
        <v>0.25</v>
      </c>
      <c r="X14" s="17"/>
    </row>
    <row r="15" spans="1:24" x14ac:dyDescent="0.35">
      <c r="B15" s="3" t="s">
        <v>19</v>
      </c>
      <c r="C15" s="2"/>
      <c r="D15" s="2"/>
      <c r="F15" s="41"/>
      <c r="G15" s="41"/>
      <c r="H15" s="15"/>
      <c r="I15" s="39"/>
      <c r="J15" s="39"/>
      <c r="K15" s="39"/>
      <c r="L15" s="17"/>
      <c r="M15" s="33">
        <f t="shared" si="2"/>
        <v>0</v>
      </c>
      <c r="N15" s="17"/>
      <c r="P15" s="40">
        <v>2021</v>
      </c>
      <c r="Q15" s="40" t="s">
        <v>64</v>
      </c>
      <c r="R15" s="15"/>
      <c r="S15" s="38">
        <f t="shared" si="3"/>
        <v>100000</v>
      </c>
      <c r="T15" s="38">
        <f t="shared" si="4"/>
        <v>75000</v>
      </c>
      <c r="U15" s="38"/>
      <c r="V15" s="17">
        <f t="shared" si="5"/>
        <v>25000</v>
      </c>
      <c r="W15" s="33">
        <f t="shared" si="6"/>
        <v>0.25</v>
      </c>
      <c r="X15" s="17"/>
    </row>
    <row r="16" spans="1:24" x14ac:dyDescent="0.35">
      <c r="A16">
        <v>1</v>
      </c>
      <c r="B16" s="2" t="s">
        <v>20</v>
      </c>
      <c r="C16" s="2"/>
      <c r="D16" s="2"/>
      <c r="F16" s="41"/>
      <c r="G16" s="41"/>
      <c r="H16" s="15"/>
      <c r="I16" s="39"/>
      <c r="J16" s="39"/>
      <c r="K16" s="39"/>
      <c r="L16" s="18"/>
      <c r="M16" s="33">
        <f t="shared" si="2"/>
        <v>0</v>
      </c>
      <c r="N16" s="18"/>
      <c r="P16" s="40">
        <v>2021</v>
      </c>
      <c r="Q16" s="40" t="s">
        <v>65</v>
      </c>
      <c r="R16" s="15"/>
      <c r="S16" s="38">
        <f t="shared" si="3"/>
        <v>100000</v>
      </c>
      <c r="T16" s="38">
        <f t="shared" si="4"/>
        <v>75000</v>
      </c>
      <c r="U16" s="38"/>
      <c r="V16" s="17">
        <f t="shared" si="5"/>
        <v>25000</v>
      </c>
      <c r="W16" s="33">
        <f t="shared" si="6"/>
        <v>0.25</v>
      </c>
      <c r="X16" s="18"/>
    </row>
    <row r="17" spans="1:24" x14ac:dyDescent="0.35">
      <c r="A17">
        <v>2</v>
      </c>
      <c r="B17" s="2" t="s">
        <v>21</v>
      </c>
      <c r="C17" s="2"/>
      <c r="D17" s="2"/>
      <c r="F17" s="41"/>
      <c r="G17" s="41"/>
      <c r="H17" s="15"/>
      <c r="I17" s="39"/>
      <c r="J17" s="39"/>
      <c r="K17" s="39"/>
      <c r="L17" s="18"/>
      <c r="M17" s="33">
        <f t="shared" si="2"/>
        <v>0</v>
      </c>
      <c r="N17" s="18"/>
      <c r="P17" s="40">
        <v>2021</v>
      </c>
      <c r="Q17" s="40" t="s">
        <v>66</v>
      </c>
      <c r="R17" s="15"/>
      <c r="S17" s="38">
        <f t="shared" si="3"/>
        <v>100000</v>
      </c>
      <c r="T17" s="38">
        <f t="shared" si="4"/>
        <v>75000</v>
      </c>
      <c r="U17" s="38"/>
      <c r="V17" s="17">
        <f t="shared" si="5"/>
        <v>25000</v>
      </c>
      <c r="W17" s="33">
        <f t="shared" si="6"/>
        <v>0.25</v>
      </c>
      <c r="X17" s="18"/>
    </row>
    <row r="18" spans="1:24" x14ac:dyDescent="0.35">
      <c r="B18" s="2" t="s">
        <v>22</v>
      </c>
      <c r="C18" s="2"/>
      <c r="D18" s="2"/>
      <c r="F18" s="41"/>
      <c r="G18" s="41"/>
      <c r="H18" s="15"/>
      <c r="I18" s="39"/>
      <c r="J18" s="39"/>
      <c r="K18" s="39"/>
      <c r="L18" s="18"/>
      <c r="M18" s="33">
        <f t="shared" si="2"/>
        <v>0</v>
      </c>
      <c r="N18" s="18"/>
      <c r="P18" s="40">
        <v>2021</v>
      </c>
      <c r="Q18" s="40" t="s">
        <v>39</v>
      </c>
      <c r="R18" s="15"/>
      <c r="S18" s="38">
        <f t="shared" si="3"/>
        <v>100000</v>
      </c>
      <c r="T18" s="38">
        <f t="shared" si="4"/>
        <v>75000</v>
      </c>
      <c r="U18" s="38"/>
      <c r="V18" s="17">
        <f t="shared" si="5"/>
        <v>25000</v>
      </c>
      <c r="W18" s="33">
        <f t="shared" si="6"/>
        <v>0.25</v>
      </c>
      <c r="X18" s="18"/>
    </row>
    <row r="19" spans="1:24" x14ac:dyDescent="0.35">
      <c r="A19">
        <v>3</v>
      </c>
      <c r="B19" s="2" t="s">
        <v>23</v>
      </c>
      <c r="C19" s="2"/>
      <c r="D19" s="2"/>
      <c r="F19" s="41"/>
      <c r="G19" s="41"/>
      <c r="H19" s="15"/>
      <c r="I19" s="39"/>
      <c r="J19" s="39"/>
      <c r="K19" s="39"/>
      <c r="L19" s="18"/>
      <c r="M19" s="33">
        <f t="shared" si="2"/>
        <v>0</v>
      </c>
      <c r="N19" s="18"/>
      <c r="P19" s="40">
        <v>2021</v>
      </c>
      <c r="Q19" s="40" t="s">
        <v>36</v>
      </c>
      <c r="R19" s="15"/>
      <c r="S19" s="38">
        <f t="shared" si="3"/>
        <v>100000</v>
      </c>
      <c r="T19" s="38">
        <f t="shared" si="4"/>
        <v>75000</v>
      </c>
      <c r="U19" s="38"/>
      <c r="V19" s="17">
        <f t="shared" si="5"/>
        <v>25000</v>
      </c>
      <c r="W19" s="33">
        <f t="shared" si="6"/>
        <v>0.25</v>
      </c>
      <c r="X19" s="18"/>
    </row>
    <row r="20" spans="1:24" x14ac:dyDescent="0.35">
      <c r="F20" s="26" t="s">
        <v>50</v>
      </c>
      <c r="G20" s="15"/>
      <c r="H20" s="15"/>
      <c r="I20" s="19">
        <f>SUM(I14:I19)</f>
        <v>250000</v>
      </c>
      <c r="J20" s="19">
        <f>SUM(J14:J19)</f>
        <v>180000</v>
      </c>
      <c r="K20" s="19">
        <f>SUM(K14:K19)</f>
        <v>0</v>
      </c>
      <c r="L20" s="19">
        <f>SUM(L14:L19)</f>
        <v>70000</v>
      </c>
      <c r="M20" s="36">
        <f t="shared" si="2"/>
        <v>0.28000000000000003</v>
      </c>
      <c r="N20" s="19"/>
      <c r="P20" s="26" t="s">
        <v>50</v>
      </c>
      <c r="Q20" s="15"/>
      <c r="R20" s="15"/>
      <c r="S20" s="19">
        <f>SUM(S14:S19)</f>
        <v>600000</v>
      </c>
      <c r="T20" s="19">
        <f>SUM(T14:T19)</f>
        <v>450000</v>
      </c>
      <c r="U20" s="19">
        <f>SUM(U14:U19)</f>
        <v>0</v>
      </c>
      <c r="V20" s="19">
        <f>SUM(V14:V19)</f>
        <v>150000</v>
      </c>
      <c r="W20" s="36">
        <f t="shared" si="6"/>
        <v>0.25</v>
      </c>
      <c r="X20" s="19"/>
    </row>
    <row r="21" spans="1:24" x14ac:dyDescent="0.35">
      <c r="B21" s="3" t="s">
        <v>52</v>
      </c>
      <c r="C21" s="2"/>
      <c r="D21" s="2"/>
      <c r="F21" s="15"/>
      <c r="G21" s="15"/>
      <c r="H21" s="15"/>
      <c r="I21" s="19"/>
      <c r="J21" s="19"/>
      <c r="K21" s="18"/>
      <c r="L21" s="19"/>
      <c r="M21" s="19"/>
      <c r="N21" s="19"/>
      <c r="P21" s="15"/>
      <c r="Q21" s="15"/>
      <c r="R21" s="15"/>
      <c r="S21" s="19"/>
      <c r="T21" s="19"/>
      <c r="U21" s="18"/>
      <c r="V21" s="19"/>
      <c r="W21" s="19"/>
      <c r="X21" s="19"/>
    </row>
    <row r="22" spans="1:24" x14ac:dyDescent="0.35">
      <c r="B22" s="2" t="s">
        <v>53</v>
      </c>
      <c r="C22" s="2"/>
      <c r="D22" s="2"/>
    </row>
    <row r="23" spans="1:24" x14ac:dyDescent="0.35">
      <c r="B23" s="2" t="s">
        <v>54</v>
      </c>
      <c r="C23" s="2"/>
      <c r="D23" s="2"/>
      <c r="F23" s="25" t="s">
        <v>38</v>
      </c>
      <c r="G23" s="21"/>
      <c r="H23" s="21"/>
      <c r="I23" s="21"/>
      <c r="J23" s="21"/>
      <c r="K23" s="21"/>
      <c r="L23" s="21"/>
      <c r="M23" s="21"/>
      <c r="N23" s="21"/>
      <c r="P23" s="25" t="s">
        <v>38</v>
      </c>
      <c r="Q23" s="21"/>
      <c r="R23" s="21"/>
      <c r="S23" s="21"/>
      <c r="T23" s="21"/>
      <c r="U23" s="21"/>
      <c r="V23" s="21"/>
      <c r="W23" s="21"/>
      <c r="X23" s="21"/>
    </row>
    <row r="24" spans="1:24" x14ac:dyDescent="0.35">
      <c r="B24" s="2" t="s">
        <v>55</v>
      </c>
      <c r="C24" s="2"/>
      <c r="D24" s="2"/>
      <c r="F24" s="25" t="s">
        <v>6</v>
      </c>
      <c r="G24" s="25" t="s">
        <v>8</v>
      </c>
      <c r="H24" s="25" t="s">
        <v>7</v>
      </c>
      <c r="I24" s="30" t="s">
        <v>16</v>
      </c>
      <c r="J24" s="30" t="s">
        <v>17</v>
      </c>
      <c r="K24" s="30" t="s">
        <v>18</v>
      </c>
      <c r="L24" s="30" t="s">
        <v>9</v>
      </c>
      <c r="M24" s="30"/>
      <c r="N24" s="30" t="s">
        <v>56</v>
      </c>
      <c r="P24" s="25" t="s">
        <v>6</v>
      </c>
      <c r="Q24" s="25" t="s">
        <v>8</v>
      </c>
      <c r="R24" s="25" t="s">
        <v>7</v>
      </c>
      <c r="S24" s="30" t="s">
        <v>16</v>
      </c>
      <c r="T24" s="30" t="s">
        <v>17</v>
      </c>
      <c r="U24" s="30" t="s">
        <v>18</v>
      </c>
      <c r="V24" s="30" t="s">
        <v>9</v>
      </c>
      <c r="W24" s="30"/>
      <c r="X24" s="30" t="s">
        <v>56</v>
      </c>
    </row>
    <row r="25" spans="1:24" x14ac:dyDescent="0.35">
      <c r="F25" s="14" t="s">
        <v>48</v>
      </c>
      <c r="G25" s="14"/>
      <c r="H25" s="20"/>
      <c r="I25" s="31">
        <f>I20</f>
        <v>250000</v>
      </c>
      <c r="J25" s="16"/>
      <c r="K25" s="16"/>
      <c r="L25" s="16"/>
      <c r="M25" s="16"/>
      <c r="N25" s="16"/>
      <c r="P25" s="14" t="s">
        <v>48</v>
      </c>
      <c r="Q25" s="14"/>
      <c r="R25" s="20"/>
      <c r="S25" s="31">
        <f>S20</f>
        <v>600000</v>
      </c>
      <c r="T25" s="16"/>
      <c r="U25" s="16"/>
      <c r="V25" s="16"/>
      <c r="W25" s="16"/>
      <c r="X25" s="16"/>
    </row>
    <row r="26" spans="1:24" x14ac:dyDescent="0.35">
      <c r="B26" s="3" t="s">
        <v>51</v>
      </c>
      <c r="C26" s="2"/>
      <c r="D26" s="2"/>
      <c r="F26" s="14" t="s">
        <v>42</v>
      </c>
      <c r="G26" s="14"/>
      <c r="H26" s="20"/>
      <c r="I26" s="17">
        <f>I10-I25</f>
        <v>33000</v>
      </c>
      <c r="J26" s="17"/>
      <c r="K26" s="17"/>
      <c r="L26" s="17"/>
      <c r="M26" s="17"/>
      <c r="N26" s="17"/>
      <c r="P26" s="14" t="s">
        <v>42</v>
      </c>
      <c r="Q26" s="14"/>
      <c r="R26" s="20"/>
      <c r="S26" s="17">
        <f>S10-S25</f>
        <v>1400000</v>
      </c>
      <c r="T26" s="17"/>
      <c r="U26" s="17"/>
      <c r="V26" s="17"/>
      <c r="W26" s="17"/>
      <c r="X26" s="17"/>
    </row>
    <row r="27" spans="1:24" x14ac:dyDescent="0.35">
      <c r="B27" s="2" t="s">
        <v>45</v>
      </c>
      <c r="C27" s="2"/>
      <c r="D27" s="2"/>
      <c r="F27" s="41">
        <v>2021</v>
      </c>
      <c r="G27" s="41" t="s">
        <v>49</v>
      </c>
      <c r="H27" s="21" t="s">
        <v>44</v>
      </c>
      <c r="I27" s="39">
        <v>33000</v>
      </c>
      <c r="J27" s="39">
        <v>15000</v>
      </c>
      <c r="K27" s="39"/>
      <c r="L27" s="22">
        <f>I27-J27</f>
        <v>18000</v>
      </c>
      <c r="M27" s="34">
        <f t="shared" ref="M27:M32" si="7">IFERROR(L27/I27,0)</f>
        <v>0.54545454545454541</v>
      </c>
      <c r="N27" s="22" t="s">
        <v>57</v>
      </c>
      <c r="P27" s="41">
        <v>2021</v>
      </c>
      <c r="Q27" s="41" t="s">
        <v>43</v>
      </c>
      <c r="R27" s="21" t="s">
        <v>44</v>
      </c>
      <c r="S27" s="39">
        <v>500000</v>
      </c>
      <c r="T27" s="39"/>
      <c r="U27" s="39"/>
      <c r="V27" s="22">
        <f>S27-T27</f>
        <v>500000</v>
      </c>
      <c r="W27" s="34">
        <f t="shared" ref="W27:W32" si="8">IFERROR(V27/S27,0)</f>
        <v>1</v>
      </c>
      <c r="X27" s="22" t="s">
        <v>92</v>
      </c>
    </row>
    <row r="28" spans="1:24" x14ac:dyDescent="0.35">
      <c r="B28" s="2" t="s">
        <v>46</v>
      </c>
      <c r="C28" s="2"/>
      <c r="D28" s="2"/>
      <c r="F28" s="41"/>
      <c r="G28" s="41"/>
      <c r="H28" s="21"/>
      <c r="I28" s="39"/>
      <c r="J28" s="39"/>
      <c r="K28" s="39"/>
      <c r="L28" s="23"/>
      <c r="M28" s="34">
        <f t="shared" si="7"/>
        <v>0</v>
      </c>
      <c r="N28" s="23"/>
      <c r="P28" s="41">
        <v>2021</v>
      </c>
      <c r="Q28" s="41" t="s">
        <v>49</v>
      </c>
      <c r="R28" s="21"/>
      <c r="S28" s="39">
        <v>100000</v>
      </c>
      <c r="T28" s="39"/>
      <c r="U28" s="39"/>
      <c r="V28" s="23"/>
      <c r="W28" s="34">
        <f t="shared" si="8"/>
        <v>0</v>
      </c>
      <c r="X28" s="23" t="s">
        <v>93</v>
      </c>
    </row>
    <row r="29" spans="1:24" x14ac:dyDescent="0.35">
      <c r="B29" s="2" t="s">
        <v>69</v>
      </c>
      <c r="C29" s="2"/>
      <c r="D29" s="2"/>
      <c r="F29" s="41"/>
      <c r="G29" s="41"/>
      <c r="H29" s="21"/>
      <c r="I29" s="39"/>
      <c r="J29" s="39"/>
      <c r="K29" s="39"/>
      <c r="L29" s="23"/>
      <c r="M29" s="34">
        <f t="shared" si="7"/>
        <v>0</v>
      </c>
      <c r="N29" s="23"/>
      <c r="P29" s="41">
        <v>2021</v>
      </c>
      <c r="Q29" s="41" t="s">
        <v>67</v>
      </c>
      <c r="R29" s="21"/>
      <c r="S29" s="39">
        <v>100000</v>
      </c>
      <c r="T29" s="39"/>
      <c r="U29" s="39"/>
      <c r="V29" s="23"/>
      <c r="W29" s="34">
        <f t="shared" si="8"/>
        <v>0</v>
      </c>
      <c r="X29" s="23"/>
    </row>
    <row r="30" spans="1:24" x14ac:dyDescent="0.35">
      <c r="F30" s="41"/>
      <c r="G30" s="41"/>
      <c r="H30" s="21"/>
      <c r="I30" s="39"/>
      <c r="J30" s="39"/>
      <c r="K30" s="39"/>
      <c r="L30" s="23"/>
      <c r="M30" s="34">
        <f t="shared" si="7"/>
        <v>0</v>
      </c>
      <c r="N30" s="23"/>
      <c r="P30" s="41">
        <v>2021</v>
      </c>
      <c r="Q30" s="41" t="s">
        <v>68</v>
      </c>
      <c r="R30" s="21"/>
      <c r="S30" s="39">
        <v>700000</v>
      </c>
      <c r="T30" s="39"/>
      <c r="U30" s="39"/>
      <c r="V30" s="23"/>
      <c r="W30" s="34">
        <f t="shared" si="8"/>
        <v>0</v>
      </c>
      <c r="X30" s="23"/>
    </row>
    <row r="31" spans="1:24" x14ac:dyDescent="0.35">
      <c r="B31" s="2" t="s">
        <v>91</v>
      </c>
      <c r="F31" s="41"/>
      <c r="G31" s="41"/>
      <c r="H31" s="21"/>
      <c r="I31" s="39"/>
      <c r="J31" s="39"/>
      <c r="K31" s="39"/>
      <c r="L31" s="23"/>
      <c r="M31" s="34">
        <f t="shared" si="7"/>
        <v>0</v>
      </c>
      <c r="N31" s="23"/>
      <c r="P31" s="41">
        <v>2021</v>
      </c>
      <c r="Q31" s="41" t="s">
        <v>25</v>
      </c>
      <c r="R31" s="21"/>
      <c r="S31" s="39"/>
      <c r="T31" s="39"/>
      <c r="U31" s="39"/>
      <c r="V31" s="23"/>
      <c r="W31" s="34">
        <f t="shared" si="8"/>
        <v>0</v>
      </c>
      <c r="X31" s="23"/>
    </row>
    <row r="32" spans="1:24" x14ac:dyDescent="0.35">
      <c r="F32" s="25" t="s">
        <v>50</v>
      </c>
      <c r="G32" s="21"/>
      <c r="H32" s="21"/>
      <c r="I32" s="24">
        <f>SUM(I27:I31)</f>
        <v>33000</v>
      </c>
      <c r="J32" s="24">
        <f>SUM(J27:J31)</f>
        <v>15000</v>
      </c>
      <c r="K32" s="24">
        <f>SUM(K27:K31)</f>
        <v>0</v>
      </c>
      <c r="L32" s="24">
        <f>SUM(L27:L31)</f>
        <v>18000</v>
      </c>
      <c r="M32" s="37">
        <f t="shared" si="7"/>
        <v>0.54545454545454541</v>
      </c>
      <c r="N32" s="24"/>
      <c r="P32" s="25" t="s">
        <v>50</v>
      </c>
      <c r="Q32" s="21"/>
      <c r="R32" s="21"/>
      <c r="S32" s="24">
        <f>SUM(S27:S31)</f>
        <v>1400000</v>
      </c>
      <c r="T32" s="24">
        <f>SUM(T27:T31)</f>
        <v>0</v>
      </c>
      <c r="U32" s="24">
        <f>SUM(U27:U31)</f>
        <v>0</v>
      </c>
      <c r="V32" s="24">
        <f>SUM(V27:V31)</f>
        <v>500000</v>
      </c>
      <c r="W32" s="37">
        <f t="shared" si="8"/>
        <v>0.35714285714285715</v>
      </c>
      <c r="X32" s="24"/>
    </row>
    <row r="33" spans="6:19" x14ac:dyDescent="0.35">
      <c r="S33" s="42">
        <f>S26-S32</f>
        <v>0</v>
      </c>
    </row>
    <row r="34" spans="6:19" x14ac:dyDescent="0.35">
      <c r="I34" t="s">
        <v>89</v>
      </c>
    </row>
    <row r="35" spans="6:19" x14ac:dyDescent="0.35">
      <c r="F35" t="s">
        <v>88</v>
      </c>
      <c r="I35" t="s">
        <v>72</v>
      </c>
      <c r="J35" t="s">
        <v>73</v>
      </c>
      <c r="K35" t="s">
        <v>74</v>
      </c>
    </row>
    <row r="36" spans="6:19" x14ac:dyDescent="0.35">
      <c r="G36" t="s">
        <v>75</v>
      </c>
    </row>
    <row r="37" spans="6:19" x14ac:dyDescent="0.35">
      <c r="G37" t="s">
        <v>76</v>
      </c>
    </row>
    <row r="38" spans="6:19" x14ac:dyDescent="0.35">
      <c r="F38" s="21"/>
      <c r="G38" s="21" t="s">
        <v>77</v>
      </c>
      <c r="H38" s="21"/>
      <c r="I38" s="21"/>
      <c r="J38" s="21"/>
      <c r="K38" s="21"/>
    </row>
    <row r="39" spans="6:19" x14ac:dyDescent="0.35">
      <c r="G39" t="s">
        <v>78</v>
      </c>
    </row>
    <row r="40" spans="6:19" x14ac:dyDescent="0.35">
      <c r="G40" t="s">
        <v>79</v>
      </c>
    </row>
    <row r="41" spans="6:19" x14ac:dyDescent="0.35">
      <c r="G41" t="s">
        <v>80</v>
      </c>
    </row>
    <row r="42" spans="6:19" x14ac:dyDescent="0.35">
      <c r="G42" t="s">
        <v>81</v>
      </c>
    </row>
    <row r="43" spans="6:19" x14ac:dyDescent="0.35">
      <c r="G43" t="s">
        <v>82</v>
      </c>
    </row>
    <row r="44" spans="6:19" x14ac:dyDescent="0.35">
      <c r="G44" t="s">
        <v>83</v>
      </c>
    </row>
    <row r="45" spans="6:19" x14ac:dyDescent="0.35">
      <c r="G45" t="s">
        <v>84</v>
      </c>
    </row>
    <row r="46" spans="6:19" x14ac:dyDescent="0.35">
      <c r="G46" t="s">
        <v>85</v>
      </c>
    </row>
    <row r="47" spans="6:19" x14ac:dyDescent="0.35">
      <c r="G47" t="s">
        <v>86</v>
      </c>
    </row>
    <row r="48" spans="6:19" x14ac:dyDescent="0.35">
      <c r="G48" t="s">
        <v>87</v>
      </c>
    </row>
    <row r="49" spans="6:11" x14ac:dyDescent="0.35">
      <c r="F49" s="21"/>
      <c r="G49" s="21"/>
      <c r="H49" s="21"/>
      <c r="I49" s="21">
        <v>500</v>
      </c>
      <c r="J49" s="21">
        <v>400</v>
      </c>
      <c r="K49" s="21">
        <v>100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62DA-3011-4DD1-B811-D1B7434E369F}">
  <sheetPr>
    <tabColor theme="7"/>
  </sheetPr>
  <dimension ref="B2:L30"/>
  <sheetViews>
    <sheetView zoomScaleNormal="100" workbookViewId="0">
      <selection activeCell="I5" sqref="I5"/>
    </sheetView>
  </sheetViews>
  <sheetFormatPr defaultRowHeight="14.5" x14ac:dyDescent="0.35"/>
  <cols>
    <col min="4" max="4" width="9.81640625" customWidth="1"/>
    <col min="11" max="11" width="12.1796875" customWidth="1"/>
  </cols>
  <sheetData>
    <row r="2" spans="2:12" x14ac:dyDescent="0.35">
      <c r="B2" t="s">
        <v>182</v>
      </c>
    </row>
    <row r="3" spans="2:12" x14ac:dyDescent="0.35">
      <c r="B3" t="s">
        <v>183</v>
      </c>
    </row>
    <row r="5" spans="2:12" ht="43.5" x14ac:dyDescent="0.35">
      <c r="B5" t="s">
        <v>184</v>
      </c>
      <c r="D5" s="86" t="s">
        <v>102</v>
      </c>
      <c r="E5" s="86" t="s">
        <v>107</v>
      </c>
      <c r="F5" s="86" t="s">
        <v>5</v>
      </c>
      <c r="G5" s="86" t="s">
        <v>13</v>
      </c>
      <c r="H5" s="86" t="s">
        <v>151</v>
      </c>
      <c r="I5" s="86" t="s">
        <v>12</v>
      </c>
      <c r="K5" s="86" t="s">
        <v>185</v>
      </c>
    </row>
    <row r="6" spans="2:12" x14ac:dyDescent="0.35">
      <c r="D6" s="43" t="s">
        <v>103</v>
      </c>
      <c r="E6" s="43" t="s">
        <v>103</v>
      </c>
      <c r="F6" s="43" t="s">
        <v>103</v>
      </c>
      <c r="G6" s="43" t="s">
        <v>103</v>
      </c>
      <c r="H6" s="43" t="s">
        <v>103</v>
      </c>
      <c r="I6" s="43" t="s">
        <v>103</v>
      </c>
      <c r="K6" s="43" t="s">
        <v>103</v>
      </c>
      <c r="L6" s="87" t="s">
        <v>186</v>
      </c>
    </row>
    <row r="30" spans="3:3" x14ac:dyDescent="0.35">
      <c r="C30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0927-925B-439C-9963-87B2AD27C504}">
  <sheetPr>
    <tabColor theme="7"/>
  </sheetPr>
  <dimension ref="B1:K31"/>
  <sheetViews>
    <sheetView zoomScaleNormal="100" workbookViewId="0">
      <selection activeCell="G32" sqref="G32"/>
    </sheetView>
  </sheetViews>
  <sheetFormatPr defaultRowHeight="14.5" x14ac:dyDescent="0.35"/>
  <cols>
    <col min="1" max="1" width="1.453125" customWidth="1"/>
    <col min="2" max="2" width="10.1796875" customWidth="1"/>
    <col min="3" max="3" width="17.7265625" customWidth="1"/>
    <col min="4" max="4" width="17.453125" bestFit="1" customWidth="1"/>
    <col min="5" max="5" width="1.453125" customWidth="1"/>
    <col min="6" max="10" width="14.26953125" customWidth="1"/>
    <col min="11" max="11" width="14.453125" customWidth="1"/>
  </cols>
  <sheetData>
    <row r="1" spans="2:11" x14ac:dyDescent="0.35">
      <c r="B1" s="45" t="s">
        <v>105</v>
      </c>
      <c r="C1" s="45"/>
      <c r="D1" s="45"/>
      <c r="E1" s="45"/>
      <c r="F1" s="45"/>
      <c r="G1" s="45"/>
      <c r="H1" s="45"/>
      <c r="I1" s="45"/>
      <c r="J1" s="45"/>
    </row>
    <row r="2" spans="2:11" ht="29" x14ac:dyDescent="0.35">
      <c r="F2" s="86" t="s">
        <v>102</v>
      </c>
      <c r="G2" s="86" t="s">
        <v>107</v>
      </c>
      <c r="H2" s="86" t="s">
        <v>5</v>
      </c>
      <c r="I2" s="86" t="s">
        <v>13</v>
      </c>
      <c r="J2" s="86" t="s">
        <v>151</v>
      </c>
      <c r="K2" s="86" t="s">
        <v>12</v>
      </c>
    </row>
    <row r="3" spans="2:11" x14ac:dyDescent="0.35">
      <c r="B3" s="44"/>
      <c r="C3" s="44"/>
      <c r="D3" s="44" t="s">
        <v>109</v>
      </c>
      <c r="F3" s="43" t="s">
        <v>103</v>
      </c>
      <c r="G3" s="43" t="s">
        <v>103</v>
      </c>
      <c r="H3" s="43" t="s">
        <v>103</v>
      </c>
      <c r="I3" s="43" t="s">
        <v>103</v>
      </c>
      <c r="J3" s="43" t="s">
        <v>103</v>
      </c>
      <c r="K3" s="43" t="s">
        <v>103</v>
      </c>
    </row>
    <row r="5" spans="2:11" x14ac:dyDescent="0.35">
      <c r="B5" s="3" t="s">
        <v>108</v>
      </c>
      <c r="C5" s="3"/>
      <c r="D5" s="3"/>
      <c r="E5" s="2"/>
      <c r="F5" s="2"/>
      <c r="G5" s="2"/>
      <c r="H5" s="2"/>
      <c r="I5" s="2"/>
      <c r="J5" s="2"/>
    </row>
    <row r="6" spans="2:11" x14ac:dyDescent="0.35">
      <c r="B6" s="2" t="s">
        <v>106</v>
      </c>
      <c r="C6" s="2"/>
      <c r="D6" s="2"/>
      <c r="E6" s="2"/>
      <c r="F6" s="2"/>
      <c r="G6" s="2"/>
      <c r="H6" s="2"/>
      <c r="I6" s="2"/>
      <c r="J6" s="2"/>
    </row>
    <row r="8" spans="2:11" x14ac:dyDescent="0.35">
      <c r="B8" s="61" t="s">
        <v>96</v>
      </c>
      <c r="C8" s="68"/>
      <c r="D8" s="65"/>
      <c r="F8" s="98" t="s">
        <v>153</v>
      </c>
      <c r="G8" s="99"/>
      <c r="H8" s="100"/>
      <c r="I8" s="101"/>
      <c r="J8" s="102"/>
    </row>
    <row r="9" spans="2:11" x14ac:dyDescent="0.35">
      <c r="B9" s="62" t="s">
        <v>1</v>
      </c>
      <c r="C9" s="59" t="s">
        <v>2</v>
      </c>
      <c r="D9" s="52" t="s">
        <v>0</v>
      </c>
      <c r="F9" s="47" t="s">
        <v>16</v>
      </c>
      <c r="G9" s="48" t="s">
        <v>9</v>
      </c>
      <c r="H9" s="49" t="s">
        <v>58</v>
      </c>
      <c r="I9" s="47" t="s">
        <v>47</v>
      </c>
      <c r="J9" s="49" t="s">
        <v>154</v>
      </c>
    </row>
    <row r="10" spans="2:11" x14ac:dyDescent="0.35">
      <c r="B10" s="63"/>
      <c r="C10" s="60"/>
      <c r="D10" s="66" t="s">
        <v>104</v>
      </c>
      <c r="F10" s="50" t="s">
        <v>97</v>
      </c>
      <c r="G10" s="51" t="s">
        <v>98</v>
      </c>
      <c r="H10" s="52"/>
      <c r="I10" s="50" t="s">
        <v>97</v>
      </c>
      <c r="J10" s="70" t="s">
        <v>98</v>
      </c>
    </row>
    <row r="11" spans="2:11" x14ac:dyDescent="0.35">
      <c r="B11" s="62" t="s">
        <v>110</v>
      </c>
      <c r="C11" s="59" t="s">
        <v>130</v>
      </c>
      <c r="D11" s="52" t="s">
        <v>31</v>
      </c>
      <c r="F11" s="53">
        <v>500000</v>
      </c>
      <c r="G11" s="54">
        <f>F11*0.8</f>
        <v>400000</v>
      </c>
      <c r="H11" s="71">
        <f>G11/F11</f>
        <v>0.8</v>
      </c>
      <c r="I11" s="53">
        <v>0</v>
      </c>
      <c r="J11" s="55">
        <f>F11-I11</f>
        <v>500000</v>
      </c>
    </row>
    <row r="12" spans="2:11" x14ac:dyDescent="0.35">
      <c r="B12" s="62" t="s">
        <v>111</v>
      </c>
      <c r="C12" s="59" t="s">
        <v>131</v>
      </c>
      <c r="D12" s="52" t="s">
        <v>152</v>
      </c>
      <c r="F12" s="53">
        <v>425000</v>
      </c>
      <c r="G12" s="54">
        <f>F12*0.9</f>
        <v>382500</v>
      </c>
      <c r="H12" s="71">
        <f t="shared" ref="H12:H30" si="0">G12/F12</f>
        <v>0.9</v>
      </c>
      <c r="I12" s="53">
        <f>F12*0.4</f>
        <v>170000</v>
      </c>
      <c r="J12" s="55">
        <f t="shared" ref="J12:J30" si="1">F12-I12</f>
        <v>255000</v>
      </c>
    </row>
    <row r="13" spans="2:11" x14ac:dyDescent="0.35">
      <c r="B13" s="62" t="s">
        <v>112</v>
      </c>
      <c r="C13" s="59" t="s">
        <v>132</v>
      </c>
      <c r="D13" s="52" t="s">
        <v>152</v>
      </c>
      <c r="F13" s="53">
        <v>400000</v>
      </c>
      <c r="G13" s="54">
        <f>F13*1</f>
        <v>400000</v>
      </c>
      <c r="H13" s="71">
        <f t="shared" si="0"/>
        <v>1</v>
      </c>
      <c r="I13" s="53">
        <f>F13*0.6</f>
        <v>240000</v>
      </c>
      <c r="J13" s="55">
        <f t="shared" si="1"/>
        <v>160000</v>
      </c>
    </row>
    <row r="14" spans="2:11" x14ac:dyDescent="0.35">
      <c r="B14" s="62" t="s">
        <v>113</v>
      </c>
      <c r="C14" s="59" t="s">
        <v>133</v>
      </c>
      <c r="D14" s="52" t="s">
        <v>152</v>
      </c>
      <c r="F14" s="53">
        <v>378000</v>
      </c>
      <c r="G14" s="54">
        <f>F14*0.6</f>
        <v>226800</v>
      </c>
      <c r="H14" s="71">
        <f t="shared" si="0"/>
        <v>0.6</v>
      </c>
      <c r="I14" s="53">
        <f>F14*0.3</f>
        <v>113400</v>
      </c>
      <c r="J14" s="55">
        <f t="shared" si="1"/>
        <v>264600</v>
      </c>
    </row>
    <row r="15" spans="2:11" x14ac:dyDescent="0.35">
      <c r="B15" s="62" t="s">
        <v>114</v>
      </c>
      <c r="C15" s="59" t="s">
        <v>134</v>
      </c>
      <c r="D15" s="52" t="s">
        <v>152</v>
      </c>
      <c r="F15" s="53">
        <v>350000</v>
      </c>
      <c r="G15" s="54">
        <f>F15*0.99</f>
        <v>346500</v>
      </c>
      <c r="H15" s="71">
        <f t="shared" si="0"/>
        <v>0.99</v>
      </c>
      <c r="I15" s="53">
        <f>F15*0.9</f>
        <v>315000</v>
      </c>
      <c r="J15" s="55">
        <f t="shared" si="1"/>
        <v>35000</v>
      </c>
    </row>
    <row r="16" spans="2:11" x14ac:dyDescent="0.35">
      <c r="B16" s="62" t="s">
        <v>115</v>
      </c>
      <c r="C16" s="59" t="s">
        <v>135</v>
      </c>
      <c r="D16" s="52" t="s">
        <v>31</v>
      </c>
      <c r="F16" s="53">
        <v>300000</v>
      </c>
      <c r="G16" s="54">
        <f>F16*1</f>
        <v>300000</v>
      </c>
      <c r="H16" s="71">
        <f t="shared" si="0"/>
        <v>1</v>
      </c>
      <c r="I16" s="53">
        <v>0</v>
      </c>
      <c r="J16" s="55">
        <f t="shared" si="1"/>
        <v>300000</v>
      </c>
    </row>
    <row r="17" spans="2:10" x14ac:dyDescent="0.35">
      <c r="B17" s="62" t="s">
        <v>116</v>
      </c>
      <c r="C17" s="59" t="s">
        <v>136</v>
      </c>
      <c r="D17" s="52" t="s">
        <v>152</v>
      </c>
      <c r="F17" s="53">
        <v>249000</v>
      </c>
      <c r="G17" s="54">
        <f>F17*0.5</f>
        <v>124500</v>
      </c>
      <c r="H17" s="71">
        <f t="shared" si="0"/>
        <v>0.5</v>
      </c>
      <c r="I17" s="53">
        <f>F17*0.3</f>
        <v>74700</v>
      </c>
      <c r="J17" s="55">
        <f t="shared" si="1"/>
        <v>174300</v>
      </c>
    </row>
    <row r="18" spans="2:10" x14ac:dyDescent="0.35">
      <c r="B18" s="62" t="s">
        <v>117</v>
      </c>
      <c r="C18" s="59" t="s">
        <v>137</v>
      </c>
      <c r="D18" s="52" t="s">
        <v>152</v>
      </c>
      <c r="F18" s="53">
        <v>240000</v>
      </c>
      <c r="G18" s="54">
        <f>F18*1</f>
        <v>240000</v>
      </c>
      <c r="H18" s="71">
        <f t="shared" si="0"/>
        <v>1</v>
      </c>
      <c r="I18" s="53">
        <f>F18*0.9</f>
        <v>216000</v>
      </c>
      <c r="J18" s="55">
        <f t="shared" si="1"/>
        <v>24000</v>
      </c>
    </row>
    <row r="19" spans="2:10" x14ac:dyDescent="0.35">
      <c r="B19" s="62" t="s">
        <v>118</v>
      </c>
      <c r="C19" s="59" t="s">
        <v>138</v>
      </c>
      <c r="D19" s="52" t="s">
        <v>31</v>
      </c>
      <c r="F19" s="53">
        <v>224000</v>
      </c>
      <c r="G19" s="54">
        <f>F19*0.8</f>
        <v>179200</v>
      </c>
      <c r="H19" s="71">
        <f t="shared" si="0"/>
        <v>0.8</v>
      </c>
      <c r="I19" s="53">
        <f>F19</f>
        <v>224000</v>
      </c>
      <c r="J19" s="55">
        <f t="shared" si="1"/>
        <v>0</v>
      </c>
    </row>
    <row r="20" spans="2:10" x14ac:dyDescent="0.35">
      <c r="B20" s="62" t="s">
        <v>119</v>
      </c>
      <c r="C20" s="59" t="s">
        <v>139</v>
      </c>
      <c r="D20" s="52" t="s">
        <v>152</v>
      </c>
      <c r="F20" s="53">
        <v>220000</v>
      </c>
      <c r="G20" s="54">
        <f>F20*0.9</f>
        <v>198000</v>
      </c>
      <c r="H20" s="71">
        <f t="shared" si="0"/>
        <v>0.9</v>
      </c>
      <c r="I20" s="53">
        <f>F20*0.3</f>
        <v>66000</v>
      </c>
      <c r="J20" s="55">
        <f t="shared" si="1"/>
        <v>154000</v>
      </c>
    </row>
    <row r="21" spans="2:10" x14ac:dyDescent="0.35">
      <c r="B21" s="62" t="s">
        <v>120</v>
      </c>
      <c r="C21" s="59" t="s">
        <v>140</v>
      </c>
      <c r="D21" s="52" t="s">
        <v>152</v>
      </c>
      <c r="F21" s="53">
        <v>198000</v>
      </c>
      <c r="G21" s="54">
        <f>F21*1</f>
        <v>198000</v>
      </c>
      <c r="H21" s="71">
        <f t="shared" si="0"/>
        <v>1</v>
      </c>
      <c r="I21" s="53">
        <f>F21*0.9</f>
        <v>178200</v>
      </c>
      <c r="J21" s="55">
        <f t="shared" si="1"/>
        <v>19800</v>
      </c>
    </row>
    <row r="22" spans="2:10" x14ac:dyDescent="0.35">
      <c r="B22" s="62" t="s">
        <v>121</v>
      </c>
      <c r="C22" s="59" t="s">
        <v>141</v>
      </c>
      <c r="D22" s="52" t="s">
        <v>31</v>
      </c>
      <c r="F22" s="53">
        <f t="shared" ref="F22:F30" si="2">F21*0.9</f>
        <v>178200</v>
      </c>
      <c r="G22" s="54">
        <f>F22*0.6</f>
        <v>106920</v>
      </c>
      <c r="H22" s="71">
        <f t="shared" si="0"/>
        <v>0.6</v>
      </c>
      <c r="I22" s="53">
        <f>F22</f>
        <v>178200</v>
      </c>
      <c r="J22" s="55">
        <f t="shared" si="1"/>
        <v>0</v>
      </c>
    </row>
    <row r="23" spans="2:10" x14ac:dyDescent="0.35">
      <c r="B23" s="62" t="s">
        <v>122</v>
      </c>
      <c r="C23" s="59" t="s">
        <v>142</v>
      </c>
      <c r="D23" s="52" t="s">
        <v>152</v>
      </c>
      <c r="F23" s="53">
        <f t="shared" si="2"/>
        <v>160380</v>
      </c>
      <c r="G23" s="54">
        <f>F23*0.99</f>
        <v>158776.20000000001</v>
      </c>
      <c r="H23" s="71">
        <f t="shared" si="0"/>
        <v>0.9900000000000001</v>
      </c>
      <c r="I23" s="53">
        <f>F23*0.4</f>
        <v>64152</v>
      </c>
      <c r="J23" s="55">
        <f t="shared" si="1"/>
        <v>96228</v>
      </c>
    </row>
    <row r="24" spans="2:10" x14ac:dyDescent="0.35">
      <c r="B24" s="62" t="s">
        <v>123</v>
      </c>
      <c r="C24" s="59" t="s">
        <v>143</v>
      </c>
      <c r="D24" s="52" t="s">
        <v>152</v>
      </c>
      <c r="F24" s="53">
        <f t="shared" si="2"/>
        <v>144342</v>
      </c>
      <c r="G24" s="54">
        <f>F24*1</f>
        <v>144342</v>
      </c>
      <c r="H24" s="71">
        <f t="shared" si="0"/>
        <v>1</v>
      </c>
      <c r="I24" s="53">
        <f>F24*0.6</f>
        <v>86605.2</v>
      </c>
      <c r="J24" s="55">
        <f t="shared" si="1"/>
        <v>57736.800000000003</v>
      </c>
    </row>
    <row r="25" spans="2:10" x14ac:dyDescent="0.35">
      <c r="B25" s="62" t="s">
        <v>124</v>
      </c>
      <c r="C25" s="59" t="s">
        <v>144</v>
      </c>
      <c r="D25" s="52" t="s">
        <v>31</v>
      </c>
      <c r="F25" s="53">
        <f t="shared" si="2"/>
        <v>129907.8</v>
      </c>
      <c r="G25" s="54">
        <f>F25*0.5</f>
        <v>64953.9</v>
      </c>
      <c r="H25" s="71">
        <f t="shared" si="0"/>
        <v>0.5</v>
      </c>
      <c r="I25" s="53">
        <f>F25</f>
        <v>129907.8</v>
      </c>
      <c r="J25" s="55">
        <f t="shared" si="1"/>
        <v>0</v>
      </c>
    </row>
    <row r="26" spans="2:10" x14ac:dyDescent="0.35">
      <c r="B26" s="62" t="s">
        <v>125</v>
      </c>
      <c r="C26" s="59" t="s">
        <v>145</v>
      </c>
      <c r="D26" s="52" t="s">
        <v>152</v>
      </c>
      <c r="F26" s="53">
        <f t="shared" si="2"/>
        <v>116917.02</v>
      </c>
      <c r="G26" s="54">
        <f>F26*1</f>
        <v>116917.02</v>
      </c>
      <c r="H26" s="71">
        <f t="shared" si="0"/>
        <v>1</v>
      </c>
      <c r="I26" s="53">
        <f>F26*0.7</f>
        <v>81841.914000000004</v>
      </c>
      <c r="J26" s="55">
        <f t="shared" si="1"/>
        <v>35075.106</v>
      </c>
    </row>
    <row r="27" spans="2:10" x14ac:dyDescent="0.35">
      <c r="B27" s="62" t="s">
        <v>126</v>
      </c>
      <c r="C27" s="59" t="s">
        <v>146</v>
      </c>
      <c r="D27" s="52" t="s">
        <v>152</v>
      </c>
      <c r="F27" s="53">
        <f t="shared" si="2"/>
        <v>105225.318</v>
      </c>
      <c r="G27" s="54">
        <f>F27*0.9</f>
        <v>94702.786200000002</v>
      </c>
      <c r="H27" s="71">
        <f t="shared" si="0"/>
        <v>0.9</v>
      </c>
      <c r="I27" s="53">
        <f>F27*0.7</f>
        <v>73657.722599999994</v>
      </c>
      <c r="J27" s="55">
        <f t="shared" si="1"/>
        <v>31567.595400000006</v>
      </c>
    </row>
    <row r="28" spans="2:10" x14ac:dyDescent="0.35">
      <c r="B28" s="62" t="s">
        <v>127</v>
      </c>
      <c r="C28" s="59" t="s">
        <v>147</v>
      </c>
      <c r="D28" s="52" t="s">
        <v>152</v>
      </c>
      <c r="F28" s="53">
        <f t="shared" si="2"/>
        <v>94702.786200000002</v>
      </c>
      <c r="G28" s="54">
        <f>F28*1</f>
        <v>94702.786200000002</v>
      </c>
      <c r="H28" s="71">
        <f t="shared" si="0"/>
        <v>1</v>
      </c>
      <c r="I28" s="53">
        <f>F28*0.9</f>
        <v>85232.507580000005</v>
      </c>
      <c r="J28" s="55">
        <f t="shared" si="1"/>
        <v>9470.2786199999973</v>
      </c>
    </row>
    <row r="29" spans="2:10" x14ac:dyDescent="0.35">
      <c r="B29" s="62" t="s">
        <v>128</v>
      </c>
      <c r="C29" s="59" t="s">
        <v>148</v>
      </c>
      <c r="D29" s="52" t="s">
        <v>31</v>
      </c>
      <c r="F29" s="53">
        <f t="shared" si="2"/>
        <v>85232.507580000005</v>
      </c>
      <c r="G29" s="54">
        <f>F29*0.6</f>
        <v>51139.504548000004</v>
      </c>
      <c r="H29" s="71">
        <f t="shared" si="0"/>
        <v>0.6</v>
      </c>
      <c r="I29" s="53">
        <f>F29</f>
        <v>85232.507580000005</v>
      </c>
      <c r="J29" s="55">
        <f t="shared" si="1"/>
        <v>0</v>
      </c>
    </row>
    <row r="30" spans="2:10" x14ac:dyDescent="0.35">
      <c r="B30" s="64" t="s">
        <v>129</v>
      </c>
      <c r="C30" s="69" t="s">
        <v>149</v>
      </c>
      <c r="D30" s="67" t="s">
        <v>31</v>
      </c>
      <c r="F30" s="56">
        <f t="shared" si="2"/>
        <v>76709.25682200001</v>
      </c>
      <c r="G30" s="57">
        <f>F30*0.99</f>
        <v>75942.164253780007</v>
      </c>
      <c r="H30" s="72">
        <f t="shared" si="0"/>
        <v>0.99</v>
      </c>
      <c r="I30" s="56">
        <v>0</v>
      </c>
      <c r="J30" s="58">
        <f t="shared" si="1"/>
        <v>76709.25682200001</v>
      </c>
    </row>
    <row r="31" spans="2:10" x14ac:dyDescent="0.35">
      <c r="F31" s="46"/>
      <c r="G31" s="46"/>
      <c r="H31" s="46"/>
    </row>
  </sheetData>
  <mergeCells count="2">
    <mergeCell ref="F8:H8"/>
    <mergeCell ref="I8:J8"/>
  </mergeCells>
  <phoneticPr fontId="4" type="noConversion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9237-9D5D-49D8-A43B-435BA9D4BAC2}">
  <sheetPr>
    <tabColor theme="7"/>
  </sheetPr>
  <dimension ref="B1:K31"/>
  <sheetViews>
    <sheetView zoomScaleNormal="100" workbookViewId="0">
      <selection activeCell="G32" sqref="G32"/>
    </sheetView>
  </sheetViews>
  <sheetFormatPr defaultRowHeight="14.5" x14ac:dyDescent="0.35"/>
  <cols>
    <col min="1" max="1" width="1.453125" customWidth="1"/>
    <col min="2" max="2" width="11.1796875" customWidth="1"/>
    <col min="3" max="3" width="15.7265625" customWidth="1"/>
    <col min="4" max="4" width="16.453125" bestFit="1" customWidth="1"/>
    <col min="5" max="5" width="1.453125" customWidth="1"/>
    <col min="6" max="11" width="14.26953125" customWidth="1"/>
  </cols>
  <sheetData>
    <row r="1" spans="2:11" x14ac:dyDescent="0.35">
      <c r="B1" s="45" t="s">
        <v>105</v>
      </c>
      <c r="C1" s="45"/>
      <c r="D1" s="45"/>
      <c r="E1" s="45"/>
      <c r="F1" s="45"/>
      <c r="G1" s="45"/>
      <c r="H1" s="45"/>
      <c r="I1" s="45"/>
      <c r="J1" s="45"/>
      <c r="K1" s="45"/>
    </row>
    <row r="2" spans="2:11" ht="29" x14ac:dyDescent="0.35">
      <c r="F2" s="86" t="s">
        <v>102</v>
      </c>
      <c r="G2" s="86" t="s">
        <v>107</v>
      </c>
      <c r="H2" s="86" t="s">
        <v>5</v>
      </c>
      <c r="I2" s="86" t="s">
        <v>13</v>
      </c>
      <c r="J2" s="86" t="s">
        <v>151</v>
      </c>
      <c r="K2" s="86" t="s">
        <v>12</v>
      </c>
    </row>
    <row r="3" spans="2:11" x14ac:dyDescent="0.35">
      <c r="B3" s="44"/>
      <c r="C3" s="44"/>
      <c r="D3" s="44" t="s">
        <v>109</v>
      </c>
      <c r="F3" s="43" t="s">
        <v>103</v>
      </c>
      <c r="G3" s="43" t="s">
        <v>103</v>
      </c>
      <c r="H3" s="43" t="s">
        <v>103</v>
      </c>
      <c r="I3" s="43" t="s">
        <v>103</v>
      </c>
      <c r="J3" s="43" t="s">
        <v>103</v>
      </c>
      <c r="K3" s="43" t="s">
        <v>103</v>
      </c>
    </row>
    <row r="5" spans="2:11" x14ac:dyDescent="0.35">
      <c r="B5" s="3" t="s">
        <v>150</v>
      </c>
      <c r="C5" s="3"/>
      <c r="D5" s="3"/>
      <c r="E5" s="2"/>
      <c r="F5" s="2"/>
      <c r="G5" s="2"/>
      <c r="H5" s="2"/>
      <c r="I5" s="2"/>
      <c r="J5" s="2"/>
      <c r="K5" s="2"/>
    </row>
    <row r="6" spans="2:11" x14ac:dyDescent="0.35">
      <c r="B6" s="2" t="s">
        <v>106</v>
      </c>
      <c r="C6" s="2"/>
      <c r="D6" s="2"/>
      <c r="E6" s="2"/>
      <c r="F6" s="2"/>
      <c r="G6" s="2"/>
      <c r="H6" s="2"/>
      <c r="I6" s="2"/>
      <c r="J6" s="2"/>
      <c r="K6" s="2"/>
    </row>
    <row r="8" spans="2:11" x14ac:dyDescent="0.35">
      <c r="B8" s="61" t="s">
        <v>96</v>
      </c>
      <c r="C8" s="68"/>
      <c r="D8" s="65"/>
      <c r="F8" s="101" t="s">
        <v>16</v>
      </c>
      <c r="G8" s="103"/>
      <c r="H8" s="102"/>
      <c r="I8" s="104" t="s">
        <v>9</v>
      </c>
      <c r="J8" s="105"/>
      <c r="K8" s="106"/>
    </row>
    <row r="9" spans="2:11" x14ac:dyDescent="0.35">
      <c r="B9" s="62" t="s">
        <v>1</v>
      </c>
      <c r="C9" s="59" t="s">
        <v>2</v>
      </c>
      <c r="D9" s="52" t="s">
        <v>0</v>
      </c>
      <c r="F9" s="47" t="s">
        <v>99</v>
      </c>
      <c r="G9" s="48" t="s">
        <v>100</v>
      </c>
      <c r="H9" s="49" t="s">
        <v>101</v>
      </c>
      <c r="I9" s="47" t="s">
        <v>99</v>
      </c>
      <c r="J9" s="48" t="s">
        <v>100</v>
      </c>
      <c r="K9" s="49" t="s">
        <v>101</v>
      </c>
    </row>
    <row r="10" spans="2:11" x14ac:dyDescent="0.35">
      <c r="B10" s="63"/>
      <c r="C10" s="60"/>
      <c r="D10" s="66" t="s">
        <v>104</v>
      </c>
      <c r="F10" s="51" t="s">
        <v>155</v>
      </c>
      <c r="G10" s="51" t="s">
        <v>156</v>
      </c>
      <c r="H10" s="52"/>
      <c r="I10" s="50" t="s">
        <v>97</v>
      </c>
      <c r="J10" s="51" t="s">
        <v>98</v>
      </c>
      <c r="K10" s="52"/>
    </row>
    <row r="11" spans="2:11" x14ac:dyDescent="0.35">
      <c r="B11" s="62" t="s">
        <v>110</v>
      </c>
      <c r="C11" s="59" t="s">
        <v>130</v>
      </c>
      <c r="D11" s="52" t="s">
        <v>31</v>
      </c>
      <c r="F11" s="53">
        <v>500000</v>
      </c>
      <c r="G11" s="54">
        <f>F11*0.8</f>
        <v>400000</v>
      </c>
      <c r="H11" s="55">
        <f>G11-F11</f>
        <v>-100000</v>
      </c>
      <c r="I11" s="53">
        <f>F11*0.35</f>
        <v>175000</v>
      </c>
      <c r="J11" s="54">
        <f t="shared" ref="J11:J30" si="0">G11*0.35</f>
        <v>140000</v>
      </c>
      <c r="K11" s="55">
        <f>J11-I11</f>
        <v>-35000</v>
      </c>
    </row>
    <row r="12" spans="2:11" x14ac:dyDescent="0.35">
      <c r="B12" s="62" t="s">
        <v>111</v>
      </c>
      <c r="C12" s="59" t="s">
        <v>131</v>
      </c>
      <c r="D12" s="52" t="s">
        <v>152</v>
      </c>
      <c r="F12" s="53">
        <v>425000</v>
      </c>
      <c r="G12" s="54">
        <f>F12*0.9</f>
        <v>382500</v>
      </c>
      <c r="H12" s="55">
        <f t="shared" ref="H12:H30" si="1">G12-F12</f>
        <v>-42500</v>
      </c>
      <c r="I12" s="53">
        <f t="shared" ref="I12:I30" si="2">F12*0.35</f>
        <v>148750</v>
      </c>
      <c r="J12" s="54">
        <f t="shared" si="0"/>
        <v>133875</v>
      </c>
      <c r="K12" s="55">
        <f t="shared" ref="K12:K30" si="3">J12-I12</f>
        <v>-14875</v>
      </c>
    </row>
    <row r="13" spans="2:11" x14ac:dyDescent="0.35">
      <c r="B13" s="62" t="s">
        <v>112</v>
      </c>
      <c r="C13" s="59" t="s">
        <v>132</v>
      </c>
      <c r="D13" s="52" t="s">
        <v>152</v>
      </c>
      <c r="F13" s="53">
        <v>400000</v>
      </c>
      <c r="G13" s="54">
        <f>F13*1</f>
        <v>400000</v>
      </c>
      <c r="H13" s="55">
        <f t="shared" si="1"/>
        <v>0</v>
      </c>
      <c r="I13" s="53">
        <f t="shared" si="2"/>
        <v>140000</v>
      </c>
      <c r="J13" s="54">
        <f t="shared" si="0"/>
        <v>140000</v>
      </c>
      <c r="K13" s="55">
        <f t="shared" si="3"/>
        <v>0</v>
      </c>
    </row>
    <row r="14" spans="2:11" x14ac:dyDescent="0.35">
      <c r="B14" s="62" t="s">
        <v>113</v>
      </c>
      <c r="C14" s="59" t="s">
        <v>133</v>
      </c>
      <c r="D14" s="52" t="s">
        <v>152</v>
      </c>
      <c r="F14" s="53">
        <v>378000</v>
      </c>
      <c r="G14" s="54">
        <f>F14*0.6</f>
        <v>226800</v>
      </c>
      <c r="H14" s="55">
        <f t="shared" si="1"/>
        <v>-151200</v>
      </c>
      <c r="I14" s="53">
        <f t="shared" si="2"/>
        <v>132300</v>
      </c>
      <c r="J14" s="54">
        <f t="shared" si="0"/>
        <v>79380</v>
      </c>
      <c r="K14" s="55">
        <f t="shared" si="3"/>
        <v>-52920</v>
      </c>
    </row>
    <row r="15" spans="2:11" x14ac:dyDescent="0.35">
      <c r="B15" s="62" t="s">
        <v>114</v>
      </c>
      <c r="C15" s="59" t="s">
        <v>134</v>
      </c>
      <c r="D15" s="52" t="s">
        <v>152</v>
      </c>
      <c r="F15" s="53">
        <v>350000</v>
      </c>
      <c r="G15" s="54">
        <f>F15*0.99</f>
        <v>346500</v>
      </c>
      <c r="H15" s="55">
        <f t="shared" si="1"/>
        <v>-3500</v>
      </c>
      <c r="I15" s="53">
        <f t="shared" si="2"/>
        <v>122499.99999999999</v>
      </c>
      <c r="J15" s="54">
        <f t="shared" si="0"/>
        <v>121274.99999999999</v>
      </c>
      <c r="K15" s="55">
        <f t="shared" si="3"/>
        <v>-1225</v>
      </c>
    </row>
    <row r="16" spans="2:11" x14ac:dyDescent="0.35">
      <c r="B16" s="62" t="s">
        <v>115</v>
      </c>
      <c r="C16" s="59" t="s">
        <v>135</v>
      </c>
      <c r="D16" s="52" t="s">
        <v>31</v>
      </c>
      <c r="F16" s="53">
        <v>300000</v>
      </c>
      <c r="G16" s="54">
        <f>F16*1</f>
        <v>300000</v>
      </c>
      <c r="H16" s="55">
        <f t="shared" si="1"/>
        <v>0</v>
      </c>
      <c r="I16" s="53">
        <f t="shared" si="2"/>
        <v>105000</v>
      </c>
      <c r="J16" s="54">
        <f t="shared" si="0"/>
        <v>105000</v>
      </c>
      <c r="K16" s="55">
        <f t="shared" si="3"/>
        <v>0</v>
      </c>
    </row>
    <row r="17" spans="2:11" x14ac:dyDescent="0.35">
      <c r="B17" s="62" t="s">
        <v>116</v>
      </c>
      <c r="C17" s="59" t="s">
        <v>136</v>
      </c>
      <c r="D17" s="52" t="s">
        <v>152</v>
      </c>
      <c r="F17" s="53">
        <v>249000</v>
      </c>
      <c r="G17" s="54">
        <f>F17*0.5</f>
        <v>124500</v>
      </c>
      <c r="H17" s="55">
        <f t="shared" si="1"/>
        <v>-124500</v>
      </c>
      <c r="I17" s="53">
        <f t="shared" si="2"/>
        <v>87150</v>
      </c>
      <c r="J17" s="54">
        <f t="shared" si="0"/>
        <v>43575</v>
      </c>
      <c r="K17" s="55">
        <f t="shared" si="3"/>
        <v>-43575</v>
      </c>
    </row>
    <row r="18" spans="2:11" x14ac:dyDescent="0.35">
      <c r="B18" s="62" t="s">
        <v>117</v>
      </c>
      <c r="C18" s="59" t="s">
        <v>137</v>
      </c>
      <c r="D18" s="52" t="s">
        <v>152</v>
      </c>
      <c r="F18" s="53">
        <v>240000</v>
      </c>
      <c r="G18" s="54">
        <f>F18*1</f>
        <v>240000</v>
      </c>
      <c r="H18" s="55">
        <f t="shared" si="1"/>
        <v>0</v>
      </c>
      <c r="I18" s="53">
        <f t="shared" si="2"/>
        <v>84000</v>
      </c>
      <c r="J18" s="54">
        <f t="shared" si="0"/>
        <v>84000</v>
      </c>
      <c r="K18" s="55">
        <f t="shared" si="3"/>
        <v>0</v>
      </c>
    </row>
    <row r="19" spans="2:11" x14ac:dyDescent="0.35">
      <c r="B19" s="62" t="s">
        <v>118</v>
      </c>
      <c r="C19" s="59" t="s">
        <v>138</v>
      </c>
      <c r="D19" s="52" t="s">
        <v>31</v>
      </c>
      <c r="F19" s="53">
        <v>224000</v>
      </c>
      <c r="G19" s="54">
        <f>F19*0.8</f>
        <v>179200</v>
      </c>
      <c r="H19" s="55">
        <f t="shared" si="1"/>
        <v>-44800</v>
      </c>
      <c r="I19" s="53">
        <f t="shared" si="2"/>
        <v>78400</v>
      </c>
      <c r="J19" s="54">
        <f t="shared" si="0"/>
        <v>62719.999999999993</v>
      </c>
      <c r="K19" s="55">
        <f t="shared" si="3"/>
        <v>-15680.000000000007</v>
      </c>
    </row>
    <row r="20" spans="2:11" x14ac:dyDescent="0.35">
      <c r="B20" s="62" t="s">
        <v>119</v>
      </c>
      <c r="C20" s="59" t="s">
        <v>139</v>
      </c>
      <c r="D20" s="52" t="s">
        <v>152</v>
      </c>
      <c r="F20" s="53">
        <v>220000</v>
      </c>
      <c r="G20" s="54">
        <f>F20*0.9</f>
        <v>198000</v>
      </c>
      <c r="H20" s="55">
        <f t="shared" si="1"/>
        <v>-22000</v>
      </c>
      <c r="I20" s="53">
        <f t="shared" si="2"/>
        <v>77000</v>
      </c>
      <c r="J20" s="54">
        <f t="shared" si="0"/>
        <v>69300</v>
      </c>
      <c r="K20" s="55">
        <f t="shared" si="3"/>
        <v>-7700</v>
      </c>
    </row>
    <row r="21" spans="2:11" x14ac:dyDescent="0.35">
      <c r="B21" s="62" t="s">
        <v>120</v>
      </c>
      <c r="C21" s="59" t="s">
        <v>140</v>
      </c>
      <c r="D21" s="52" t="s">
        <v>152</v>
      </c>
      <c r="F21" s="53">
        <v>198000</v>
      </c>
      <c r="G21" s="54">
        <f>F21*1</f>
        <v>198000</v>
      </c>
      <c r="H21" s="55">
        <f t="shared" si="1"/>
        <v>0</v>
      </c>
      <c r="I21" s="53">
        <f t="shared" si="2"/>
        <v>69300</v>
      </c>
      <c r="J21" s="54">
        <f t="shared" si="0"/>
        <v>69300</v>
      </c>
      <c r="K21" s="55">
        <f t="shared" si="3"/>
        <v>0</v>
      </c>
    </row>
    <row r="22" spans="2:11" x14ac:dyDescent="0.35">
      <c r="B22" s="62" t="s">
        <v>121</v>
      </c>
      <c r="C22" s="59" t="s">
        <v>141</v>
      </c>
      <c r="D22" s="52" t="s">
        <v>31</v>
      </c>
      <c r="F22" s="53">
        <f t="shared" ref="F22:F30" si="4">F21*0.9</f>
        <v>178200</v>
      </c>
      <c r="G22" s="54">
        <f>F22*0.6</f>
        <v>106920</v>
      </c>
      <c r="H22" s="55">
        <f t="shared" si="1"/>
        <v>-71280</v>
      </c>
      <c r="I22" s="53">
        <f t="shared" si="2"/>
        <v>62369.999999999993</v>
      </c>
      <c r="J22" s="54">
        <f t="shared" si="0"/>
        <v>37422</v>
      </c>
      <c r="K22" s="55">
        <f t="shared" si="3"/>
        <v>-24947.999999999993</v>
      </c>
    </row>
    <row r="23" spans="2:11" x14ac:dyDescent="0.35">
      <c r="B23" s="62" t="s">
        <v>122</v>
      </c>
      <c r="C23" s="59" t="s">
        <v>142</v>
      </c>
      <c r="D23" s="52" t="s">
        <v>152</v>
      </c>
      <c r="F23" s="53">
        <f t="shared" si="4"/>
        <v>160380</v>
      </c>
      <c r="G23" s="54">
        <f>F23*0.99</f>
        <v>158776.20000000001</v>
      </c>
      <c r="H23" s="55">
        <f t="shared" si="1"/>
        <v>-1603.7999999999884</v>
      </c>
      <c r="I23" s="53">
        <f t="shared" si="2"/>
        <v>56133</v>
      </c>
      <c r="J23" s="54">
        <f t="shared" si="0"/>
        <v>55571.67</v>
      </c>
      <c r="K23" s="55">
        <f t="shared" si="3"/>
        <v>-561.33000000000175</v>
      </c>
    </row>
    <row r="24" spans="2:11" x14ac:dyDescent="0.35">
      <c r="B24" s="62" t="s">
        <v>123</v>
      </c>
      <c r="C24" s="59" t="s">
        <v>143</v>
      </c>
      <c r="D24" s="52" t="s">
        <v>152</v>
      </c>
      <c r="F24" s="53">
        <f t="shared" si="4"/>
        <v>144342</v>
      </c>
      <c r="G24" s="54">
        <f>F24*1</f>
        <v>144342</v>
      </c>
      <c r="H24" s="55">
        <f t="shared" si="1"/>
        <v>0</v>
      </c>
      <c r="I24" s="53">
        <f t="shared" si="2"/>
        <v>50519.7</v>
      </c>
      <c r="J24" s="54">
        <f t="shared" si="0"/>
        <v>50519.7</v>
      </c>
      <c r="K24" s="55">
        <f t="shared" si="3"/>
        <v>0</v>
      </c>
    </row>
    <row r="25" spans="2:11" x14ac:dyDescent="0.35">
      <c r="B25" s="62" t="s">
        <v>124</v>
      </c>
      <c r="C25" s="59" t="s">
        <v>144</v>
      </c>
      <c r="D25" s="52" t="s">
        <v>31</v>
      </c>
      <c r="F25" s="53">
        <f t="shared" si="4"/>
        <v>129907.8</v>
      </c>
      <c r="G25" s="54">
        <f>F25*0.5</f>
        <v>64953.9</v>
      </c>
      <c r="H25" s="55">
        <f t="shared" si="1"/>
        <v>-64953.9</v>
      </c>
      <c r="I25" s="53">
        <f t="shared" si="2"/>
        <v>45467.729999999996</v>
      </c>
      <c r="J25" s="54">
        <f t="shared" si="0"/>
        <v>22733.864999999998</v>
      </c>
      <c r="K25" s="55">
        <f t="shared" si="3"/>
        <v>-22733.864999999998</v>
      </c>
    </row>
    <row r="26" spans="2:11" x14ac:dyDescent="0.35">
      <c r="B26" s="62" t="s">
        <v>125</v>
      </c>
      <c r="C26" s="59" t="s">
        <v>145</v>
      </c>
      <c r="D26" s="52" t="s">
        <v>152</v>
      </c>
      <c r="F26" s="53">
        <f t="shared" si="4"/>
        <v>116917.02</v>
      </c>
      <c r="G26" s="54">
        <f>F26*1</f>
        <v>116917.02</v>
      </c>
      <c r="H26" s="55">
        <f t="shared" si="1"/>
        <v>0</v>
      </c>
      <c r="I26" s="53">
        <f t="shared" si="2"/>
        <v>40920.957000000002</v>
      </c>
      <c r="J26" s="54">
        <f t="shared" si="0"/>
        <v>40920.957000000002</v>
      </c>
      <c r="K26" s="55">
        <f t="shared" si="3"/>
        <v>0</v>
      </c>
    </row>
    <row r="27" spans="2:11" x14ac:dyDescent="0.35">
      <c r="B27" s="62" t="s">
        <v>126</v>
      </c>
      <c r="C27" s="59" t="s">
        <v>146</v>
      </c>
      <c r="D27" s="52" t="s">
        <v>152</v>
      </c>
      <c r="F27" s="53">
        <f t="shared" si="4"/>
        <v>105225.318</v>
      </c>
      <c r="G27" s="54">
        <f>F27*0.9</f>
        <v>94702.786200000002</v>
      </c>
      <c r="H27" s="55">
        <f t="shared" si="1"/>
        <v>-10522.531799999997</v>
      </c>
      <c r="I27" s="53">
        <f t="shared" si="2"/>
        <v>36828.861299999997</v>
      </c>
      <c r="J27" s="54">
        <f t="shared" si="0"/>
        <v>33145.975169999998</v>
      </c>
      <c r="K27" s="55">
        <f t="shared" si="3"/>
        <v>-3682.886129999999</v>
      </c>
    </row>
    <row r="28" spans="2:11" x14ac:dyDescent="0.35">
      <c r="B28" s="62" t="s">
        <v>127</v>
      </c>
      <c r="C28" s="59" t="s">
        <v>147</v>
      </c>
      <c r="D28" s="52" t="s">
        <v>152</v>
      </c>
      <c r="F28" s="53">
        <f t="shared" si="4"/>
        <v>94702.786200000002</v>
      </c>
      <c r="G28" s="54">
        <f>F28*1</f>
        <v>94702.786200000002</v>
      </c>
      <c r="H28" s="55">
        <f t="shared" si="1"/>
        <v>0</v>
      </c>
      <c r="I28" s="53">
        <f t="shared" si="2"/>
        <v>33145.975169999998</v>
      </c>
      <c r="J28" s="54">
        <f t="shared" si="0"/>
        <v>33145.975169999998</v>
      </c>
      <c r="K28" s="55">
        <f t="shared" si="3"/>
        <v>0</v>
      </c>
    </row>
    <row r="29" spans="2:11" x14ac:dyDescent="0.35">
      <c r="B29" s="62" t="s">
        <v>128</v>
      </c>
      <c r="C29" s="59" t="s">
        <v>148</v>
      </c>
      <c r="D29" s="52" t="s">
        <v>31</v>
      </c>
      <c r="F29" s="53">
        <f t="shared" si="4"/>
        <v>85232.507580000005</v>
      </c>
      <c r="G29" s="54">
        <f>F29*0.6</f>
        <v>51139.504548000004</v>
      </c>
      <c r="H29" s="55">
        <f t="shared" si="1"/>
        <v>-34093.003032000001</v>
      </c>
      <c r="I29" s="53">
        <f t="shared" si="2"/>
        <v>29831.377653</v>
      </c>
      <c r="J29" s="54">
        <f t="shared" si="0"/>
        <v>17898.8265918</v>
      </c>
      <c r="K29" s="55">
        <f t="shared" si="3"/>
        <v>-11932.5510612</v>
      </c>
    </row>
    <row r="30" spans="2:11" x14ac:dyDescent="0.35">
      <c r="B30" s="64" t="s">
        <v>129</v>
      </c>
      <c r="C30" s="69" t="s">
        <v>149</v>
      </c>
      <c r="D30" s="67" t="s">
        <v>31</v>
      </c>
      <c r="F30" s="56">
        <f t="shared" si="4"/>
        <v>76709.25682200001</v>
      </c>
      <c r="G30" s="57">
        <f>F30*0.99</f>
        <v>75942.164253780007</v>
      </c>
      <c r="H30" s="58">
        <f t="shared" si="1"/>
        <v>-767.09256822000316</v>
      </c>
      <c r="I30" s="56">
        <f t="shared" si="2"/>
        <v>26848.239887700001</v>
      </c>
      <c r="J30" s="57">
        <f t="shared" si="0"/>
        <v>26579.757488823001</v>
      </c>
      <c r="K30" s="58">
        <f t="shared" si="3"/>
        <v>-268.48239887700038</v>
      </c>
    </row>
    <row r="31" spans="2:11" x14ac:dyDescent="0.35">
      <c r="F31" s="46"/>
      <c r="G31" s="46"/>
      <c r="H31" s="46"/>
      <c r="I31" s="46"/>
      <c r="J31" s="46"/>
      <c r="K31" s="46"/>
    </row>
  </sheetData>
  <mergeCells count="2">
    <mergeCell ref="F8:H8"/>
    <mergeCell ref="I8:K8"/>
  </mergeCells>
  <phoneticPr fontId="4" type="noConversion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B5E6-9062-46FD-9B2B-1AB76E0723B5}">
  <sheetPr>
    <tabColor theme="7"/>
  </sheetPr>
  <dimension ref="A2:O29"/>
  <sheetViews>
    <sheetView zoomScaleNormal="100" workbookViewId="0">
      <selection activeCell="D2" sqref="D2:I3"/>
    </sheetView>
  </sheetViews>
  <sheetFormatPr defaultRowHeight="14.5" x14ac:dyDescent="0.35"/>
  <cols>
    <col min="1" max="1" width="13.1796875" bestFit="1" customWidth="1"/>
    <col min="2" max="2" width="12.453125" customWidth="1"/>
    <col min="3" max="3" width="20" customWidth="1"/>
    <col min="4" max="8" width="11.54296875" customWidth="1"/>
  </cols>
  <sheetData>
    <row r="2" spans="1:15" ht="43.5" x14ac:dyDescent="0.35">
      <c r="B2" t="s">
        <v>176</v>
      </c>
      <c r="C2" t="s">
        <v>179</v>
      </c>
      <c r="D2" s="86" t="s">
        <v>102</v>
      </c>
      <c r="E2" s="86" t="s">
        <v>107</v>
      </c>
      <c r="F2" s="86" t="s">
        <v>5</v>
      </c>
      <c r="G2" s="86" t="s">
        <v>13</v>
      </c>
      <c r="H2" s="86" t="s">
        <v>151</v>
      </c>
      <c r="I2" s="86" t="s">
        <v>12</v>
      </c>
    </row>
    <row r="3" spans="1:15" ht="29" x14ac:dyDescent="0.35">
      <c r="B3" s="44" t="s">
        <v>109</v>
      </c>
      <c r="C3" s="89" t="s">
        <v>180</v>
      </c>
      <c r="D3" s="43" t="s">
        <v>103</v>
      </c>
      <c r="E3" s="43" t="s">
        <v>103</v>
      </c>
      <c r="F3" s="43" t="s">
        <v>103</v>
      </c>
      <c r="G3" s="43" t="s">
        <v>103</v>
      </c>
      <c r="H3" s="43" t="s">
        <v>103</v>
      </c>
      <c r="I3" s="43" t="s">
        <v>103</v>
      </c>
    </row>
    <row r="4" spans="1:15" ht="15" thickBot="1" x14ac:dyDescent="0.4">
      <c r="A4" s="88" t="s">
        <v>181</v>
      </c>
    </row>
    <row r="5" spans="1:15" ht="15.5" x14ac:dyDescent="0.35">
      <c r="A5" s="8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1:15" x14ac:dyDescent="0.35">
      <c r="A6" s="74"/>
      <c r="B6" s="74"/>
      <c r="C6" s="74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</row>
    <row r="7" spans="1:15" x14ac:dyDescent="0.35">
      <c r="A7" s="74" t="s">
        <v>5</v>
      </c>
      <c r="B7" s="76" t="s">
        <v>159</v>
      </c>
      <c r="C7" s="74" t="s">
        <v>151</v>
      </c>
      <c r="D7" s="75" t="s">
        <v>63</v>
      </c>
      <c r="E7" s="75" t="s">
        <v>64</v>
      </c>
      <c r="F7" s="75" t="s">
        <v>65</v>
      </c>
      <c r="G7" s="75" t="s">
        <v>66</v>
      </c>
      <c r="H7" s="75" t="s">
        <v>39</v>
      </c>
      <c r="I7" s="75" t="s">
        <v>36</v>
      </c>
      <c r="J7" s="75" t="s">
        <v>43</v>
      </c>
      <c r="K7" s="75" t="s">
        <v>49</v>
      </c>
      <c r="L7" s="75" t="s">
        <v>67</v>
      </c>
      <c r="M7" s="75" t="s">
        <v>68</v>
      </c>
      <c r="N7" s="75" t="s">
        <v>25</v>
      </c>
      <c r="O7" s="75" t="s">
        <v>160</v>
      </c>
    </row>
    <row r="8" spans="1:15" x14ac:dyDescent="0.35">
      <c r="A8" s="77" t="s">
        <v>32</v>
      </c>
      <c r="B8" s="78">
        <v>0</v>
      </c>
      <c r="C8" s="79" t="s">
        <v>161</v>
      </c>
      <c r="D8" s="80">
        <v>2000000</v>
      </c>
      <c r="E8" s="80">
        <v>2321065.1770109269</v>
      </c>
      <c r="F8" s="80">
        <v>2321065.1770109269</v>
      </c>
      <c r="G8" s="80">
        <v>2321065.1770109269</v>
      </c>
      <c r="H8" s="80">
        <v>2321065.1770109269</v>
      </c>
      <c r="I8" s="80">
        <v>2321065.1770109269</v>
      </c>
      <c r="J8" s="80">
        <v>2321065.1770109269</v>
      </c>
      <c r="K8" s="80">
        <v>2321065.1770109269</v>
      </c>
      <c r="L8" s="80">
        <v>2321065.1770109269</v>
      </c>
      <c r="M8" s="80">
        <v>2321065.1770109269</v>
      </c>
      <c r="N8" s="80">
        <v>2321065.1770109269</v>
      </c>
      <c r="O8" s="80">
        <v>2321065.1770109269</v>
      </c>
    </row>
    <row r="9" spans="1:15" x14ac:dyDescent="0.35">
      <c r="A9" s="77" t="s">
        <v>32</v>
      </c>
      <c r="B9" s="78" t="s">
        <v>162</v>
      </c>
      <c r="C9" s="79">
        <v>4446</v>
      </c>
      <c r="D9" s="80">
        <v>94049.06</v>
      </c>
      <c r="E9" s="80">
        <v>94049.06</v>
      </c>
      <c r="F9" s="80">
        <v>94049.06</v>
      </c>
      <c r="G9" s="80">
        <v>94049.06</v>
      </c>
      <c r="H9" s="80">
        <v>94049.06</v>
      </c>
      <c r="I9" s="80">
        <v>94049.06</v>
      </c>
      <c r="J9" s="80">
        <v>94049.06</v>
      </c>
      <c r="K9" s="80">
        <v>94049.06</v>
      </c>
      <c r="L9" s="80">
        <v>94049.06</v>
      </c>
      <c r="M9" s="80">
        <v>94049.06</v>
      </c>
      <c r="N9" s="80">
        <v>94049.06</v>
      </c>
      <c r="O9" s="80">
        <v>94049.06</v>
      </c>
    </row>
    <row r="10" spans="1:15" x14ac:dyDescent="0.35">
      <c r="A10" s="77" t="s">
        <v>32</v>
      </c>
      <c r="B10" s="78" t="s">
        <v>162</v>
      </c>
      <c r="C10" s="79">
        <v>5510</v>
      </c>
      <c r="D10" s="80">
        <v>29802</v>
      </c>
      <c r="E10" s="80">
        <v>29802</v>
      </c>
      <c r="F10" s="80">
        <v>29802</v>
      </c>
      <c r="G10" s="80">
        <v>29802</v>
      </c>
      <c r="H10" s="80">
        <v>29802</v>
      </c>
      <c r="I10" s="80">
        <v>29802</v>
      </c>
      <c r="J10" s="80">
        <v>29802</v>
      </c>
      <c r="K10" s="80">
        <v>29802</v>
      </c>
      <c r="L10" s="80">
        <v>29802</v>
      </c>
      <c r="M10" s="80">
        <v>29802</v>
      </c>
      <c r="N10" s="80">
        <v>29802</v>
      </c>
      <c r="O10" s="80">
        <v>29802</v>
      </c>
    </row>
    <row r="11" spans="1:15" x14ac:dyDescent="0.35">
      <c r="A11" s="77" t="s">
        <v>32</v>
      </c>
      <c r="B11" s="78" t="s">
        <v>162</v>
      </c>
      <c r="C11" s="79" t="s">
        <v>163</v>
      </c>
      <c r="D11" s="80">
        <v>27681.19</v>
      </c>
      <c r="E11" s="80">
        <v>27681.19</v>
      </c>
      <c r="F11" s="80">
        <v>27681.19</v>
      </c>
      <c r="G11" s="80">
        <v>27681.19</v>
      </c>
      <c r="H11" s="80">
        <v>27681.19</v>
      </c>
      <c r="I11" s="80">
        <v>27681.19</v>
      </c>
      <c r="J11" s="80">
        <v>27681.19</v>
      </c>
      <c r="K11" s="80">
        <v>27681.19</v>
      </c>
      <c r="L11" s="80">
        <v>27681.19</v>
      </c>
      <c r="M11" s="80">
        <v>27681.19</v>
      </c>
      <c r="N11" s="80">
        <v>27681.19</v>
      </c>
      <c r="O11" s="80">
        <v>27681.19</v>
      </c>
    </row>
    <row r="12" spans="1:15" x14ac:dyDescent="0.35">
      <c r="A12" s="77" t="s">
        <v>32</v>
      </c>
      <c r="B12" s="78" t="s">
        <v>162</v>
      </c>
      <c r="C12" s="79" t="s">
        <v>164</v>
      </c>
      <c r="D12" s="80">
        <v>2057.4</v>
      </c>
      <c r="E12" s="80">
        <v>2057.4</v>
      </c>
      <c r="F12" s="80">
        <v>2057.4</v>
      </c>
      <c r="G12" s="80">
        <v>2057.4</v>
      </c>
      <c r="H12" s="80">
        <v>2057.4</v>
      </c>
      <c r="I12" s="80">
        <v>2057.4</v>
      </c>
      <c r="J12" s="80">
        <v>2057.4</v>
      </c>
      <c r="K12" s="80">
        <v>2057.4</v>
      </c>
      <c r="L12" s="80">
        <v>2057.4</v>
      </c>
      <c r="M12" s="80">
        <v>2057.4</v>
      </c>
      <c r="N12" s="80">
        <v>2057.4</v>
      </c>
      <c r="O12" s="80">
        <v>2057.4</v>
      </c>
    </row>
    <row r="13" spans="1:15" x14ac:dyDescent="0.35">
      <c r="A13" s="77" t="s">
        <v>32</v>
      </c>
      <c r="B13" s="78" t="s">
        <v>162</v>
      </c>
      <c r="C13" s="79" t="s">
        <v>165</v>
      </c>
      <c r="D13" s="80">
        <v>10493.6</v>
      </c>
      <c r="E13" s="80">
        <v>10493.6</v>
      </c>
      <c r="F13" s="80">
        <v>10493.6</v>
      </c>
      <c r="G13" s="80">
        <v>10493.6</v>
      </c>
      <c r="H13" s="80">
        <v>10493.6</v>
      </c>
      <c r="I13" s="80">
        <v>10493.6</v>
      </c>
      <c r="J13" s="80">
        <v>10493.6</v>
      </c>
      <c r="K13" s="80">
        <v>10493.6</v>
      </c>
      <c r="L13" s="80">
        <v>10493.6</v>
      </c>
      <c r="M13" s="80">
        <v>10493.6</v>
      </c>
      <c r="N13" s="80">
        <v>10493.6</v>
      </c>
      <c r="O13" s="80">
        <v>10493.6</v>
      </c>
    </row>
    <row r="14" spans="1:15" x14ac:dyDescent="0.35">
      <c r="A14" s="77" t="s">
        <v>32</v>
      </c>
      <c r="B14" s="78" t="s">
        <v>41</v>
      </c>
      <c r="C14" s="79">
        <v>4413</v>
      </c>
      <c r="D14" s="80">
        <v>146948.51</v>
      </c>
      <c r="E14" s="80">
        <v>146948.51</v>
      </c>
      <c r="F14" s="80">
        <v>146948.51</v>
      </c>
      <c r="G14" s="80">
        <v>146948.51</v>
      </c>
      <c r="H14" s="80">
        <v>146948.51</v>
      </c>
      <c r="I14" s="80">
        <v>146948.51</v>
      </c>
      <c r="J14" s="80">
        <v>146948.51</v>
      </c>
      <c r="K14" s="80">
        <v>146948.51</v>
      </c>
      <c r="L14" s="80">
        <v>146948.51</v>
      </c>
      <c r="M14" s="80">
        <v>146948.51</v>
      </c>
      <c r="N14" s="80">
        <v>146948.51</v>
      </c>
      <c r="O14" s="80">
        <v>146948.51</v>
      </c>
    </row>
    <row r="15" spans="1:15" x14ac:dyDescent="0.35">
      <c r="A15" s="77" t="s">
        <v>32</v>
      </c>
      <c r="B15" s="78" t="s">
        <v>166</v>
      </c>
      <c r="C15" s="79">
        <v>4413</v>
      </c>
      <c r="D15" s="80">
        <v>23076.923076923074</v>
      </c>
      <c r="E15" s="80">
        <v>23076.923076923074</v>
      </c>
      <c r="F15" s="80">
        <v>23076.923076923074</v>
      </c>
      <c r="G15" s="80">
        <v>23076.923076923074</v>
      </c>
      <c r="H15" s="80">
        <v>23076.923076923074</v>
      </c>
      <c r="I15" s="80">
        <v>23076.923076923074</v>
      </c>
      <c r="J15" s="80">
        <v>23076.923076923074</v>
      </c>
      <c r="K15" s="80">
        <v>23076.923076923074</v>
      </c>
      <c r="L15" s="80">
        <v>23076.923076923074</v>
      </c>
      <c r="M15" s="80">
        <v>23076.923076923074</v>
      </c>
      <c r="N15" s="80">
        <v>23076.923076923074</v>
      </c>
      <c r="O15" s="80">
        <v>23076.923076923074</v>
      </c>
    </row>
    <row r="16" spans="1:15" x14ac:dyDescent="0.35">
      <c r="A16" s="81" t="s">
        <v>167</v>
      </c>
      <c r="B16" s="81"/>
      <c r="C16" s="81"/>
      <c r="D16" s="82">
        <v>2655173.8600878501</v>
      </c>
      <c r="E16" s="82">
        <v>2655173.8600878501</v>
      </c>
      <c r="F16" s="82">
        <v>2655173.8600878501</v>
      </c>
      <c r="G16" s="82">
        <v>2655173.8600878501</v>
      </c>
      <c r="H16" s="82">
        <v>2655173.8600878501</v>
      </c>
      <c r="I16" s="82">
        <v>2655173.8600878501</v>
      </c>
      <c r="J16" s="82">
        <v>2655173.8600878501</v>
      </c>
      <c r="K16" s="82">
        <v>2655173.8600878501</v>
      </c>
      <c r="L16" s="82">
        <v>2655173.8600878501</v>
      </c>
      <c r="M16" s="82">
        <v>2655173.8600878501</v>
      </c>
      <c r="N16" s="82">
        <v>2655173.8600878501</v>
      </c>
      <c r="O16" s="82">
        <v>2655173.8600878501</v>
      </c>
    </row>
    <row r="17" spans="1:15" x14ac:dyDescent="0.35">
      <c r="A17" s="77" t="s">
        <v>168</v>
      </c>
      <c r="B17" s="78">
        <v>0</v>
      </c>
      <c r="C17" s="79" t="s">
        <v>161</v>
      </c>
      <c r="D17" s="80">
        <v>2241192.3645633045</v>
      </c>
      <c r="E17" s="80">
        <v>2241192.3645633045</v>
      </c>
      <c r="F17" s="80">
        <v>2241192.3645633045</v>
      </c>
      <c r="G17" s="80">
        <v>2241192.3645633045</v>
      </c>
      <c r="H17" s="80">
        <v>2241192.3645633045</v>
      </c>
      <c r="I17" s="80">
        <v>2241192.3645633045</v>
      </c>
      <c r="J17" s="80">
        <v>2241192.3645633045</v>
      </c>
      <c r="K17" s="80">
        <v>2241192.3645633045</v>
      </c>
      <c r="L17" s="80">
        <v>2241192.3645633045</v>
      </c>
      <c r="M17" s="80">
        <v>2241192.3645633045</v>
      </c>
      <c r="N17" s="80">
        <v>2241192.3645633045</v>
      </c>
      <c r="O17" s="80">
        <v>2241192.3645633045</v>
      </c>
    </row>
    <row r="18" spans="1:15" x14ac:dyDescent="0.35">
      <c r="A18" s="77" t="s">
        <v>168</v>
      </c>
      <c r="B18" s="78" t="s">
        <v>41</v>
      </c>
      <c r="C18" s="79">
        <v>4413</v>
      </c>
      <c r="D18" s="80">
        <v>1441699.4647680775</v>
      </c>
      <c r="E18" s="80">
        <v>1441699.4647680775</v>
      </c>
      <c r="F18" s="80">
        <v>1441699.4647680775</v>
      </c>
      <c r="G18" s="80">
        <v>1441699.4647680775</v>
      </c>
      <c r="H18" s="80">
        <v>1441699.4647680775</v>
      </c>
      <c r="I18" s="80">
        <v>1441699.4647680775</v>
      </c>
      <c r="J18" s="80">
        <v>1441699.4647680775</v>
      </c>
      <c r="K18" s="80">
        <v>1441699.4647680775</v>
      </c>
      <c r="L18" s="80">
        <v>1441699.4647680775</v>
      </c>
      <c r="M18" s="80">
        <v>1441699.4647680775</v>
      </c>
      <c r="N18" s="80">
        <v>1441699.4647680775</v>
      </c>
      <c r="O18" s="80">
        <v>1441699.4647680775</v>
      </c>
    </row>
    <row r="19" spans="1:15" x14ac:dyDescent="0.35">
      <c r="A19" s="77" t="s">
        <v>168</v>
      </c>
      <c r="B19" s="78" t="s">
        <v>41</v>
      </c>
      <c r="C19" s="79" t="s">
        <v>169</v>
      </c>
      <c r="D19" s="80">
        <v>7976.9014460207873</v>
      </c>
      <c r="E19" s="80">
        <v>7976.9014460207873</v>
      </c>
      <c r="F19" s="80">
        <v>7976.9014460207873</v>
      </c>
      <c r="G19" s="80">
        <v>7976.9014460207873</v>
      </c>
      <c r="H19" s="80">
        <v>7976.9014460207873</v>
      </c>
      <c r="I19" s="80">
        <v>7976.9014460207873</v>
      </c>
      <c r="J19" s="80">
        <v>7976.9014460207873</v>
      </c>
      <c r="K19" s="80">
        <v>7976.9014460207873</v>
      </c>
      <c r="L19" s="80">
        <v>7976.9014460207873</v>
      </c>
      <c r="M19" s="80">
        <v>7976.9014460207873</v>
      </c>
      <c r="N19" s="80">
        <v>7976.9014460207873</v>
      </c>
      <c r="O19" s="80">
        <v>7976.9014460207873</v>
      </c>
    </row>
    <row r="20" spans="1:15" x14ac:dyDescent="0.35">
      <c r="A20" s="77" t="s">
        <v>168</v>
      </c>
      <c r="B20" s="78" t="s">
        <v>41</v>
      </c>
      <c r="C20" s="79" t="s">
        <v>161</v>
      </c>
      <c r="D20" s="80">
        <v>13419.81</v>
      </c>
      <c r="E20" s="80">
        <v>13419.81</v>
      </c>
      <c r="F20" s="80">
        <v>13419.81</v>
      </c>
      <c r="G20" s="80">
        <v>13419.81</v>
      </c>
      <c r="H20" s="80">
        <v>13419.81</v>
      </c>
      <c r="I20" s="80">
        <v>13419.81</v>
      </c>
      <c r="J20" s="80">
        <v>13419.81</v>
      </c>
      <c r="K20" s="80">
        <v>13419.81</v>
      </c>
      <c r="L20" s="80">
        <v>13419.81</v>
      </c>
      <c r="M20" s="80">
        <v>13419.81</v>
      </c>
      <c r="N20" s="80">
        <v>13419.81</v>
      </c>
      <c r="O20" s="80">
        <v>13419.81</v>
      </c>
    </row>
    <row r="21" spans="1:15" x14ac:dyDescent="0.35">
      <c r="A21" s="81" t="s">
        <v>170</v>
      </c>
      <c r="B21" s="81"/>
      <c r="C21" s="81"/>
      <c r="D21" s="82">
        <v>3704288.5407774029</v>
      </c>
      <c r="E21" s="82">
        <v>3704288.5407774029</v>
      </c>
      <c r="F21" s="82">
        <v>3704288.5407774029</v>
      </c>
      <c r="G21" s="82">
        <v>3704288.5407774029</v>
      </c>
      <c r="H21" s="82">
        <v>3704288.5407774029</v>
      </c>
      <c r="I21" s="82">
        <v>3704288.5407774029</v>
      </c>
      <c r="J21" s="82">
        <v>3704288.5407774029</v>
      </c>
      <c r="K21" s="82">
        <v>3704288.5407774029</v>
      </c>
      <c r="L21" s="82">
        <v>3704288.5407774029</v>
      </c>
      <c r="M21" s="82">
        <v>3704288.5407774029</v>
      </c>
      <c r="N21" s="82">
        <v>3704288.5407774029</v>
      </c>
      <c r="O21" s="82">
        <v>3704288.5407774029</v>
      </c>
    </row>
    <row r="22" spans="1:15" x14ac:dyDescent="0.35">
      <c r="A22" s="77" t="s">
        <v>171</v>
      </c>
      <c r="B22" s="78">
        <v>0</v>
      </c>
      <c r="C22" s="79" t="s">
        <v>161</v>
      </c>
      <c r="D22" s="80">
        <v>160353.74890739814</v>
      </c>
      <c r="E22" s="80">
        <v>160353.74890739814</v>
      </c>
      <c r="F22" s="80">
        <v>160353.74890739814</v>
      </c>
      <c r="G22" s="80">
        <v>160353.74890739814</v>
      </c>
      <c r="H22" s="80">
        <v>160353.74890739814</v>
      </c>
      <c r="I22" s="80">
        <v>160353.74890739814</v>
      </c>
      <c r="J22" s="80">
        <v>160353.74890739814</v>
      </c>
      <c r="K22" s="80">
        <v>160353.74890739814</v>
      </c>
      <c r="L22" s="80">
        <v>160353.74890739814</v>
      </c>
      <c r="M22" s="80">
        <v>160353.74890739814</v>
      </c>
      <c r="N22" s="80">
        <v>160353.74890739814</v>
      </c>
      <c r="O22" s="80">
        <v>160353.74890739814</v>
      </c>
    </row>
    <row r="23" spans="1:15" x14ac:dyDescent="0.35">
      <c r="A23" s="81" t="s">
        <v>172</v>
      </c>
      <c r="B23" s="81"/>
      <c r="C23" s="81"/>
      <c r="D23" s="82">
        <v>160353.74890739814</v>
      </c>
      <c r="E23" s="82">
        <v>160353.74890739814</v>
      </c>
      <c r="F23" s="82">
        <v>160353.74890739814</v>
      </c>
      <c r="G23" s="82">
        <v>160353.74890739814</v>
      </c>
      <c r="H23" s="82">
        <v>160353.74890739814</v>
      </c>
      <c r="I23" s="82">
        <v>160353.74890739814</v>
      </c>
      <c r="J23" s="82">
        <v>160353.74890739814</v>
      </c>
      <c r="K23" s="82">
        <v>160353.74890739814</v>
      </c>
      <c r="L23" s="82">
        <v>160353.74890739814</v>
      </c>
      <c r="M23" s="82">
        <v>160353.74890739814</v>
      </c>
      <c r="N23" s="82">
        <v>160353.74890739814</v>
      </c>
      <c r="O23" s="82">
        <v>160353.74890739814</v>
      </c>
    </row>
    <row r="24" spans="1:15" x14ac:dyDescent="0.35">
      <c r="A24" s="77" t="s">
        <v>173</v>
      </c>
      <c r="B24" s="78" t="s">
        <v>41</v>
      </c>
      <c r="C24" s="79">
        <v>4413</v>
      </c>
      <c r="D24" s="80">
        <v>61989.169999999984</v>
      </c>
      <c r="E24" s="80">
        <v>61989.169999999984</v>
      </c>
      <c r="F24" s="80">
        <v>61989.169999999984</v>
      </c>
      <c r="G24" s="80">
        <v>61989.169999999984</v>
      </c>
      <c r="H24" s="80">
        <v>61989.169999999984</v>
      </c>
      <c r="I24" s="80">
        <v>61989.169999999984</v>
      </c>
      <c r="J24" s="80">
        <v>61989.169999999984</v>
      </c>
      <c r="K24" s="80">
        <v>61989.169999999984</v>
      </c>
      <c r="L24" s="80">
        <v>61989.169999999984</v>
      </c>
      <c r="M24" s="80">
        <v>61989.169999999984</v>
      </c>
      <c r="N24" s="80">
        <v>61989.169999999984</v>
      </c>
      <c r="O24" s="80">
        <v>61989.169999999984</v>
      </c>
    </row>
    <row r="25" spans="1:15" x14ac:dyDescent="0.35">
      <c r="A25" s="77" t="s">
        <v>173</v>
      </c>
      <c r="B25" s="78" t="s">
        <v>174</v>
      </c>
      <c r="C25" s="79" t="s">
        <v>169</v>
      </c>
      <c r="D25" s="80">
        <v>62818</v>
      </c>
      <c r="E25" s="80">
        <v>62818</v>
      </c>
      <c r="F25" s="80">
        <v>62818</v>
      </c>
      <c r="G25" s="80">
        <v>62818</v>
      </c>
      <c r="H25" s="80">
        <v>62818</v>
      </c>
      <c r="I25" s="80">
        <v>62818</v>
      </c>
      <c r="J25" s="80">
        <v>62818</v>
      </c>
      <c r="K25" s="80">
        <v>62818</v>
      </c>
      <c r="L25" s="80">
        <v>62818</v>
      </c>
      <c r="M25" s="80">
        <v>62818</v>
      </c>
      <c r="N25" s="80">
        <v>62818</v>
      </c>
      <c r="O25" s="80">
        <v>62818</v>
      </c>
    </row>
    <row r="26" spans="1:15" x14ac:dyDescent="0.35">
      <c r="A26" s="81" t="s">
        <v>175</v>
      </c>
      <c r="B26" s="81"/>
      <c r="C26" s="81"/>
      <c r="D26" s="82">
        <v>124807.16999999998</v>
      </c>
      <c r="E26" s="82">
        <v>124807.16999999998</v>
      </c>
      <c r="F26" s="82">
        <v>124807.16999999998</v>
      </c>
      <c r="G26" s="82">
        <v>124807.16999999998</v>
      </c>
      <c r="H26" s="82">
        <v>124807.16999999998</v>
      </c>
      <c r="I26" s="82">
        <v>124807.16999999998</v>
      </c>
      <c r="J26" s="82">
        <v>124807.16999999998</v>
      </c>
      <c r="K26" s="82">
        <v>124807.16999999998</v>
      </c>
      <c r="L26" s="82">
        <v>124807.16999999998</v>
      </c>
      <c r="M26" s="82">
        <v>124807.16999999998</v>
      </c>
      <c r="N26" s="82">
        <v>124807.16999999998</v>
      </c>
      <c r="O26" s="82">
        <v>124807.16999999998</v>
      </c>
    </row>
    <row r="27" spans="1:15" x14ac:dyDescent="0.35">
      <c r="A27" s="77" t="s">
        <v>177</v>
      </c>
      <c r="B27" s="78" t="s">
        <v>162</v>
      </c>
      <c r="C27" s="79">
        <v>4678</v>
      </c>
      <c r="D27" s="80">
        <v>12500</v>
      </c>
      <c r="E27" s="80">
        <v>12500</v>
      </c>
      <c r="F27" s="80">
        <v>12500</v>
      </c>
      <c r="G27" s="80">
        <v>12500</v>
      </c>
      <c r="H27" s="80">
        <v>12500</v>
      </c>
      <c r="I27" s="80">
        <v>12500</v>
      </c>
      <c r="J27" s="80">
        <v>12500</v>
      </c>
      <c r="K27" s="80">
        <v>12500</v>
      </c>
      <c r="L27" s="80">
        <v>12500</v>
      </c>
      <c r="M27" s="80">
        <v>12500</v>
      </c>
      <c r="N27" s="80">
        <v>12500</v>
      </c>
      <c r="O27" s="80">
        <v>12500</v>
      </c>
    </row>
    <row r="28" spans="1:15" x14ac:dyDescent="0.35">
      <c r="A28" s="81" t="s">
        <v>178</v>
      </c>
      <c r="B28" s="81"/>
      <c r="C28" s="81"/>
      <c r="D28" s="82">
        <v>12500</v>
      </c>
      <c r="E28" s="82">
        <v>12500</v>
      </c>
      <c r="F28" s="82">
        <v>12500</v>
      </c>
      <c r="G28" s="82">
        <v>12500</v>
      </c>
      <c r="H28" s="82">
        <v>12500</v>
      </c>
      <c r="I28" s="82">
        <v>12500</v>
      </c>
      <c r="J28" s="82">
        <v>12500</v>
      </c>
      <c r="K28" s="82">
        <v>12500</v>
      </c>
      <c r="L28" s="82">
        <v>12500</v>
      </c>
      <c r="M28" s="82">
        <v>12500</v>
      </c>
      <c r="N28" s="82">
        <v>12500</v>
      </c>
      <c r="O28" s="82">
        <v>12500</v>
      </c>
    </row>
    <row r="29" spans="1:15" ht="15" thickBot="1" x14ac:dyDescent="0.4">
      <c r="A29" s="83" t="s">
        <v>158</v>
      </c>
      <c r="B29" s="83"/>
      <c r="C29" s="83"/>
      <c r="D29" s="84">
        <v>6657123.3197726505</v>
      </c>
      <c r="E29" s="84">
        <v>6657123.3197726505</v>
      </c>
      <c r="F29" s="84">
        <v>6657123.3197726505</v>
      </c>
      <c r="G29" s="84">
        <v>6657123.3197726505</v>
      </c>
      <c r="H29" s="84">
        <v>6657123.3197726505</v>
      </c>
      <c r="I29" s="84">
        <v>6657123.3197726505</v>
      </c>
      <c r="J29" s="84">
        <v>6657123.3197726505</v>
      </c>
      <c r="K29" s="84">
        <v>6657123.3197726505</v>
      </c>
      <c r="L29" s="84">
        <v>6657123.3197726505</v>
      </c>
      <c r="M29" s="84">
        <v>6657123.3197726505</v>
      </c>
      <c r="N29" s="84">
        <v>6657123.3197726505</v>
      </c>
      <c r="O29" s="84">
        <v>6657123.3197726505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583F-50A3-4C6B-A6E8-79B6E65CDCDF}">
  <sheetPr>
    <tabColor theme="1"/>
  </sheetPr>
  <dimension ref="A1:H22"/>
  <sheetViews>
    <sheetView workbookViewId="0">
      <selection sqref="A1:G16"/>
    </sheetView>
  </sheetViews>
  <sheetFormatPr defaultRowHeight="14.5" x14ac:dyDescent="0.35"/>
  <cols>
    <col min="1" max="1" width="12.453125" bestFit="1" customWidth="1"/>
    <col min="2" max="2" width="10.7265625" customWidth="1"/>
    <col min="3" max="3" width="13.7265625" bestFit="1" customWidth="1"/>
    <col min="4" max="4" width="64.1796875" bestFit="1" customWidth="1"/>
    <col min="5" max="5" width="22.453125" bestFit="1" customWidth="1"/>
    <col min="6" max="6" width="16.26953125" bestFit="1" customWidth="1"/>
    <col min="7" max="7" width="11.54296875" customWidth="1"/>
    <col min="8" max="8" width="27.81640625" bestFit="1" customWidth="1"/>
  </cols>
  <sheetData>
    <row r="1" spans="1:8" x14ac:dyDescent="0.35">
      <c r="A1" s="92" t="s">
        <v>4</v>
      </c>
      <c r="B1" s="92" t="s">
        <v>5</v>
      </c>
      <c r="C1" s="25" t="s">
        <v>13</v>
      </c>
      <c r="D1" s="30" t="s">
        <v>221</v>
      </c>
      <c r="E1" s="26" t="s">
        <v>12</v>
      </c>
      <c r="F1" s="93" t="s">
        <v>227</v>
      </c>
      <c r="G1" s="27" t="s">
        <v>250</v>
      </c>
    </row>
    <row r="2" spans="1:8" x14ac:dyDescent="0.35">
      <c r="A2" s="90">
        <v>1637940</v>
      </c>
      <c r="B2" s="90" t="s">
        <v>32</v>
      </c>
      <c r="C2" s="91" t="s">
        <v>187</v>
      </c>
      <c r="D2" s="21" t="s">
        <v>188</v>
      </c>
      <c r="E2" s="15" t="s">
        <v>238</v>
      </c>
      <c r="F2" s="41" t="s">
        <v>231</v>
      </c>
      <c r="G2" s="10" t="s">
        <v>252</v>
      </c>
      <c r="H2" t="s">
        <v>254</v>
      </c>
    </row>
    <row r="3" spans="1:8" x14ac:dyDescent="0.35">
      <c r="A3" s="90">
        <v>1617940</v>
      </c>
      <c r="B3" s="90" t="s">
        <v>32</v>
      </c>
      <c r="C3" s="91" t="s">
        <v>189</v>
      </c>
      <c r="D3" s="21" t="s">
        <v>190</v>
      </c>
      <c r="E3" s="15" t="s">
        <v>239</v>
      </c>
      <c r="F3" s="41" t="s">
        <v>229</v>
      </c>
      <c r="G3" s="10" t="s">
        <v>253</v>
      </c>
      <c r="H3" t="s">
        <v>255</v>
      </c>
    </row>
    <row r="4" spans="1:8" x14ac:dyDescent="0.35">
      <c r="A4" s="90">
        <v>1900211</v>
      </c>
      <c r="B4" s="90" t="s">
        <v>32</v>
      </c>
      <c r="C4" s="91" t="s">
        <v>33</v>
      </c>
      <c r="D4" s="21" t="s">
        <v>191</v>
      </c>
      <c r="E4" s="15" t="s">
        <v>240</v>
      </c>
      <c r="F4" s="41" t="s">
        <v>236</v>
      </c>
      <c r="G4" s="10" t="s">
        <v>251</v>
      </c>
      <c r="H4" t="s">
        <v>256</v>
      </c>
    </row>
    <row r="5" spans="1:8" x14ac:dyDescent="0.35">
      <c r="A5" s="90">
        <v>1900212</v>
      </c>
      <c r="B5" s="90" t="s">
        <v>32</v>
      </c>
      <c r="C5" s="91" t="s">
        <v>192</v>
      </c>
      <c r="D5" s="21" t="s">
        <v>224</v>
      </c>
      <c r="E5" s="15" t="s">
        <v>241</v>
      </c>
      <c r="F5" s="41" t="s">
        <v>228</v>
      </c>
      <c r="G5" s="10"/>
    </row>
    <row r="6" spans="1:8" x14ac:dyDescent="0.35">
      <c r="A6" s="90">
        <v>1900214</v>
      </c>
      <c r="B6" s="90" t="s">
        <v>32</v>
      </c>
      <c r="C6" s="91" t="s">
        <v>193</v>
      </c>
      <c r="D6" s="21" t="s">
        <v>194</v>
      </c>
      <c r="E6" s="15" t="s">
        <v>242</v>
      </c>
      <c r="F6" s="41" t="s">
        <v>230</v>
      </c>
      <c r="G6" s="10"/>
    </row>
    <row r="7" spans="1:8" x14ac:dyDescent="0.35">
      <c r="A7" s="90">
        <v>1900215</v>
      </c>
      <c r="B7" s="90" t="s">
        <v>32</v>
      </c>
      <c r="C7" s="91" t="s">
        <v>195</v>
      </c>
      <c r="D7" s="21" t="s">
        <v>196</v>
      </c>
      <c r="E7" s="15" t="s">
        <v>243</v>
      </c>
      <c r="F7" s="41" t="s">
        <v>233</v>
      </c>
      <c r="G7" s="10"/>
    </row>
    <row r="8" spans="1:8" x14ac:dyDescent="0.35">
      <c r="A8" s="90">
        <v>1900216</v>
      </c>
      <c r="B8" s="90" t="s">
        <v>32</v>
      </c>
      <c r="C8" s="91" t="s">
        <v>222</v>
      </c>
      <c r="D8" s="21" t="s">
        <v>197</v>
      </c>
      <c r="E8" s="15" t="s">
        <v>244</v>
      </c>
      <c r="F8" s="41" t="s">
        <v>232</v>
      </c>
      <c r="G8" s="10"/>
    </row>
    <row r="9" spans="1:8" x14ac:dyDescent="0.35">
      <c r="A9" s="90">
        <v>1900221</v>
      </c>
      <c r="B9" s="90" t="s">
        <v>168</v>
      </c>
      <c r="C9" s="91" t="s">
        <v>198</v>
      </c>
      <c r="D9" s="21" t="s">
        <v>199</v>
      </c>
      <c r="E9" s="15" t="s">
        <v>245</v>
      </c>
      <c r="F9" s="41" t="s">
        <v>235</v>
      </c>
      <c r="G9" s="10"/>
    </row>
    <row r="10" spans="1:8" x14ac:dyDescent="0.35">
      <c r="A10" s="90">
        <v>1900223</v>
      </c>
      <c r="B10" s="90" t="s">
        <v>168</v>
      </c>
      <c r="C10" s="91" t="s">
        <v>223</v>
      </c>
      <c r="D10" s="21" t="s">
        <v>200</v>
      </c>
      <c r="E10" s="15" t="s">
        <v>246</v>
      </c>
      <c r="F10" s="41" t="s">
        <v>234</v>
      </c>
      <c r="G10" s="10"/>
    </row>
    <row r="11" spans="1:8" x14ac:dyDescent="0.35">
      <c r="A11" s="90">
        <v>1900231</v>
      </c>
      <c r="B11" s="90" t="s">
        <v>171</v>
      </c>
      <c r="C11" s="91" t="s">
        <v>201</v>
      </c>
      <c r="D11" s="21" t="s">
        <v>202</v>
      </c>
      <c r="E11" s="15" t="s">
        <v>247</v>
      </c>
      <c r="F11" s="41"/>
      <c r="G11" s="10"/>
    </row>
    <row r="12" spans="1:8" x14ac:dyDescent="0.35">
      <c r="A12" s="90">
        <v>1900234</v>
      </c>
      <c r="B12" s="90" t="s">
        <v>171</v>
      </c>
      <c r="C12" s="91" t="s">
        <v>203</v>
      </c>
      <c r="D12" s="21" t="s">
        <v>204</v>
      </c>
      <c r="E12" s="15" t="s">
        <v>248</v>
      </c>
      <c r="F12" s="41"/>
      <c r="G12" s="10"/>
    </row>
    <row r="13" spans="1:8" x14ac:dyDescent="0.35">
      <c r="A13" s="90">
        <v>1900235</v>
      </c>
      <c r="B13" s="90" t="s">
        <v>171</v>
      </c>
      <c r="C13" s="91" t="s">
        <v>205</v>
      </c>
      <c r="D13" s="21" t="s">
        <v>206</v>
      </c>
      <c r="E13" s="15" t="s">
        <v>249</v>
      </c>
      <c r="F13" s="41"/>
      <c r="G13" s="10"/>
    </row>
    <row r="14" spans="1:8" x14ac:dyDescent="0.35">
      <c r="A14" s="90">
        <v>1900200</v>
      </c>
      <c r="B14" s="90" t="s">
        <v>171</v>
      </c>
      <c r="C14" s="91" t="s">
        <v>207</v>
      </c>
      <c r="D14" s="21" t="s">
        <v>208</v>
      </c>
      <c r="E14" s="15"/>
      <c r="F14" s="41"/>
      <c r="G14" s="10"/>
    </row>
    <row r="15" spans="1:8" x14ac:dyDescent="0.35">
      <c r="A15" s="90">
        <v>1900241</v>
      </c>
      <c r="B15" s="90" t="s">
        <v>173</v>
      </c>
      <c r="C15" s="91" t="s">
        <v>220</v>
      </c>
      <c r="D15" s="21" t="s">
        <v>226</v>
      </c>
      <c r="E15" s="15"/>
      <c r="F15" s="41"/>
      <c r="G15" s="10"/>
    </row>
    <row r="16" spans="1:8" x14ac:dyDescent="0.35">
      <c r="A16" s="90">
        <v>1900251</v>
      </c>
      <c r="B16" s="90" t="s">
        <v>177</v>
      </c>
      <c r="C16" s="91" t="s">
        <v>210</v>
      </c>
      <c r="D16" s="21" t="s">
        <v>211</v>
      </c>
      <c r="E16" s="15"/>
      <c r="F16" s="41"/>
      <c r="G16" s="10"/>
    </row>
    <row r="17" spans="1:7" x14ac:dyDescent="0.35">
      <c r="A17" s="90">
        <v>1900205</v>
      </c>
      <c r="B17" s="90" t="s">
        <v>177</v>
      </c>
      <c r="C17" s="91" t="s">
        <v>209</v>
      </c>
      <c r="D17" s="21" t="s">
        <v>225</v>
      </c>
      <c r="E17" s="15"/>
      <c r="F17" s="41"/>
      <c r="G17" s="10"/>
    </row>
    <row r="18" spans="1:7" x14ac:dyDescent="0.35">
      <c r="A18" s="90"/>
      <c r="B18" s="90"/>
      <c r="C18" s="91" t="s">
        <v>212</v>
      </c>
      <c r="D18" s="21" t="s">
        <v>213</v>
      </c>
      <c r="E18" s="15"/>
      <c r="F18" s="41"/>
      <c r="G18" s="10"/>
    </row>
    <row r="19" spans="1:7" x14ac:dyDescent="0.35">
      <c r="A19" s="90"/>
      <c r="B19" s="90"/>
      <c r="C19" s="91" t="s">
        <v>214</v>
      </c>
      <c r="D19" s="21" t="s">
        <v>215</v>
      </c>
      <c r="E19" s="15"/>
      <c r="F19" s="41"/>
      <c r="G19" s="10"/>
    </row>
    <row r="20" spans="1:7" x14ac:dyDescent="0.35">
      <c r="A20" s="90"/>
      <c r="B20" s="90"/>
      <c r="C20" s="91" t="s">
        <v>216</v>
      </c>
      <c r="D20" s="21" t="s">
        <v>217</v>
      </c>
      <c r="E20" s="15"/>
      <c r="F20" s="41"/>
      <c r="G20" s="10"/>
    </row>
    <row r="21" spans="1:7" x14ac:dyDescent="0.35">
      <c r="A21" s="90"/>
      <c r="B21" s="90"/>
      <c r="C21" s="91" t="s">
        <v>218</v>
      </c>
      <c r="D21" s="21" t="s">
        <v>219</v>
      </c>
      <c r="E21" s="15"/>
      <c r="F21" s="41"/>
      <c r="G21" s="10"/>
    </row>
    <row r="22" spans="1:7" x14ac:dyDescent="0.35">
      <c r="A22" s="90"/>
      <c r="B22" s="90"/>
      <c r="C22" s="91"/>
      <c r="D22" s="21"/>
      <c r="E22" s="15"/>
      <c r="F22" s="41"/>
      <c r="G22" s="10"/>
    </row>
  </sheetData>
  <sortState xmlns:xlrd2="http://schemas.microsoft.com/office/spreadsheetml/2017/richdata2" ref="F2:F10">
    <sortCondition ref="F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5808-E10D-4700-80AA-F9AFBF3AAF02}">
  <dimension ref="A1:H16"/>
  <sheetViews>
    <sheetView workbookViewId="0">
      <selection activeCell="D21" sqref="D21"/>
    </sheetView>
  </sheetViews>
  <sheetFormatPr defaultRowHeight="14.5" x14ac:dyDescent="0.35"/>
  <cols>
    <col min="1" max="1" width="11.6328125" bestFit="1" customWidth="1"/>
    <col min="3" max="3" width="12.36328125" bestFit="1" customWidth="1"/>
    <col min="4" max="4" width="21.36328125" bestFit="1" customWidth="1"/>
    <col min="5" max="5" width="15.453125" bestFit="1" customWidth="1"/>
  </cols>
  <sheetData>
    <row r="1" spans="1:8" x14ac:dyDescent="0.35">
      <c r="A1" s="92" t="s">
        <v>4</v>
      </c>
      <c r="B1" s="92" t="s">
        <v>5</v>
      </c>
      <c r="C1" s="25" t="s">
        <v>13</v>
      </c>
      <c r="D1" s="26" t="s">
        <v>12</v>
      </c>
      <c r="E1" s="93" t="s">
        <v>227</v>
      </c>
      <c r="F1" s="27" t="s">
        <v>250</v>
      </c>
      <c r="G1" s="27" t="s">
        <v>286</v>
      </c>
      <c r="H1" t="s">
        <v>0</v>
      </c>
    </row>
    <row r="2" spans="1:8" x14ac:dyDescent="0.35">
      <c r="A2" s="90">
        <v>1637940</v>
      </c>
      <c r="B2" s="90" t="s">
        <v>32</v>
      </c>
      <c r="C2" s="91" t="s">
        <v>187</v>
      </c>
      <c r="D2" s="15" t="s">
        <v>238</v>
      </c>
      <c r="E2" s="41" t="s">
        <v>231</v>
      </c>
      <c r="F2" s="10" t="s">
        <v>252</v>
      </c>
      <c r="G2" s="10" t="s">
        <v>161</v>
      </c>
      <c r="H2" t="s">
        <v>152</v>
      </c>
    </row>
    <row r="3" spans="1:8" x14ac:dyDescent="0.35">
      <c r="A3" s="90">
        <v>1617940</v>
      </c>
      <c r="B3" s="90" t="s">
        <v>32</v>
      </c>
      <c r="C3" s="91" t="s">
        <v>189</v>
      </c>
      <c r="D3" s="15" t="s">
        <v>239</v>
      </c>
      <c r="E3" s="41" t="s">
        <v>229</v>
      </c>
      <c r="F3" s="10" t="s">
        <v>253</v>
      </c>
      <c r="G3" s="10" t="s">
        <v>287</v>
      </c>
      <c r="H3" t="s">
        <v>285</v>
      </c>
    </row>
    <row r="4" spans="1:8" x14ac:dyDescent="0.35">
      <c r="A4" s="90">
        <v>1900211</v>
      </c>
      <c r="B4" s="90" t="s">
        <v>32</v>
      </c>
      <c r="C4" s="91" t="s">
        <v>33</v>
      </c>
      <c r="D4" s="15" t="s">
        <v>240</v>
      </c>
      <c r="E4" s="41" t="s">
        <v>236</v>
      </c>
      <c r="F4" s="10" t="s">
        <v>251</v>
      </c>
      <c r="G4" s="10"/>
    </row>
    <row r="5" spans="1:8" x14ac:dyDescent="0.35">
      <c r="A5" s="90">
        <v>1900212</v>
      </c>
      <c r="B5" s="90" t="s">
        <v>32</v>
      </c>
      <c r="C5" s="91" t="s">
        <v>192</v>
      </c>
      <c r="D5" s="15" t="s">
        <v>241</v>
      </c>
      <c r="E5" s="41" t="s">
        <v>228</v>
      </c>
      <c r="F5" s="10"/>
      <c r="G5" s="10"/>
    </row>
    <row r="6" spans="1:8" x14ac:dyDescent="0.35">
      <c r="A6" s="90">
        <v>1900214</v>
      </c>
      <c r="B6" s="90" t="s">
        <v>32</v>
      </c>
      <c r="C6" s="91" t="s">
        <v>193</v>
      </c>
      <c r="D6" s="15" t="s">
        <v>242</v>
      </c>
      <c r="E6" s="41" t="s">
        <v>230</v>
      </c>
      <c r="F6" s="10"/>
      <c r="G6" s="10"/>
    </row>
    <row r="7" spans="1:8" x14ac:dyDescent="0.35">
      <c r="A7" s="90">
        <v>1900215</v>
      </c>
      <c r="B7" s="90" t="s">
        <v>32</v>
      </c>
      <c r="C7" s="91" t="s">
        <v>195</v>
      </c>
      <c r="D7" s="15" t="s">
        <v>243</v>
      </c>
      <c r="E7" s="41" t="s">
        <v>233</v>
      </c>
      <c r="F7" s="10"/>
      <c r="G7" s="10"/>
    </row>
    <row r="8" spans="1:8" x14ac:dyDescent="0.35">
      <c r="A8" s="90">
        <v>1900216</v>
      </c>
      <c r="B8" s="90" t="s">
        <v>32</v>
      </c>
      <c r="C8" s="91" t="s">
        <v>222</v>
      </c>
      <c r="D8" s="15" t="s">
        <v>244</v>
      </c>
      <c r="E8" s="41" t="s">
        <v>232</v>
      </c>
      <c r="F8" s="10"/>
      <c r="G8" s="10"/>
    </row>
    <row r="9" spans="1:8" x14ac:dyDescent="0.35">
      <c r="A9" s="90">
        <v>1900221</v>
      </c>
      <c r="B9" s="90" t="s">
        <v>168</v>
      </c>
      <c r="C9" s="91" t="s">
        <v>198</v>
      </c>
      <c r="D9" s="15" t="s">
        <v>245</v>
      </c>
      <c r="E9" s="41" t="s">
        <v>235</v>
      </c>
      <c r="F9" s="10"/>
      <c r="G9" s="10"/>
    </row>
    <row r="10" spans="1:8" x14ac:dyDescent="0.35">
      <c r="A10" s="90">
        <v>1900223</v>
      </c>
      <c r="B10" s="90" t="s">
        <v>168</v>
      </c>
      <c r="C10" s="91" t="s">
        <v>223</v>
      </c>
      <c r="D10" s="15" t="s">
        <v>246</v>
      </c>
      <c r="E10" s="41" t="s">
        <v>234</v>
      </c>
      <c r="F10" s="10"/>
      <c r="G10" s="10"/>
    </row>
    <row r="11" spans="1:8" x14ac:dyDescent="0.35">
      <c r="A11" s="90">
        <v>1900231</v>
      </c>
      <c r="B11" s="90" t="s">
        <v>171</v>
      </c>
      <c r="C11" s="91" t="s">
        <v>201</v>
      </c>
      <c r="D11" s="15" t="s">
        <v>247</v>
      </c>
      <c r="E11" s="41"/>
      <c r="F11" s="10"/>
      <c r="G11" s="10"/>
    </row>
    <row r="12" spans="1:8" x14ac:dyDescent="0.35">
      <c r="A12" s="90">
        <v>1900234</v>
      </c>
      <c r="B12" s="90" t="s">
        <v>171</v>
      </c>
      <c r="C12" s="91" t="s">
        <v>203</v>
      </c>
      <c r="D12" s="15" t="s">
        <v>248</v>
      </c>
      <c r="E12" s="41"/>
      <c r="F12" s="10"/>
      <c r="G12" s="10"/>
    </row>
    <row r="13" spans="1:8" x14ac:dyDescent="0.35">
      <c r="A13" s="90">
        <v>1900235</v>
      </c>
      <c r="B13" s="90" t="s">
        <v>171</v>
      </c>
      <c r="C13" s="91" t="s">
        <v>205</v>
      </c>
      <c r="D13" s="15" t="s">
        <v>249</v>
      </c>
      <c r="E13" s="41"/>
      <c r="F13" s="10"/>
      <c r="G13" s="10"/>
    </row>
    <row r="14" spans="1:8" x14ac:dyDescent="0.35">
      <c r="A14" s="90">
        <v>1900200</v>
      </c>
      <c r="B14" s="90" t="s">
        <v>171</v>
      </c>
      <c r="C14" s="91" t="s">
        <v>207</v>
      </c>
      <c r="D14" s="15"/>
      <c r="E14" s="41"/>
      <c r="F14" s="10"/>
      <c r="G14" s="10"/>
    </row>
    <row r="15" spans="1:8" x14ac:dyDescent="0.35">
      <c r="A15" s="90">
        <v>1900241</v>
      </c>
      <c r="B15" s="90" t="s">
        <v>173</v>
      </c>
      <c r="C15" s="91" t="s">
        <v>220</v>
      </c>
      <c r="D15" s="15"/>
      <c r="E15" s="41"/>
      <c r="F15" s="10"/>
      <c r="G15" s="10"/>
    </row>
    <row r="16" spans="1:8" x14ac:dyDescent="0.35">
      <c r="A16" s="90">
        <v>1900251</v>
      </c>
      <c r="B16" s="90" t="s">
        <v>177</v>
      </c>
      <c r="C16" s="91" t="s">
        <v>210</v>
      </c>
      <c r="D16" s="15"/>
      <c r="E16" s="41"/>
      <c r="F16" s="10"/>
      <c r="G16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EC55-896C-476D-B3F6-D619551A6701}">
  <dimension ref="A1:S23"/>
  <sheetViews>
    <sheetView topLeftCell="C1" workbookViewId="0">
      <selection activeCell="C1" sqref="A1:XFD8"/>
    </sheetView>
  </sheetViews>
  <sheetFormatPr defaultRowHeight="14.5" x14ac:dyDescent="0.35"/>
  <cols>
    <col min="1" max="1" width="8.7265625" bestFit="1" customWidth="1"/>
    <col min="2" max="2" width="27" customWidth="1"/>
    <col min="3" max="3" width="17.1796875" customWidth="1"/>
    <col min="4" max="4" width="11.7265625" customWidth="1"/>
    <col min="11" max="11" width="11.54296875" bestFit="1" customWidth="1"/>
    <col min="12" max="12" width="10" bestFit="1" customWidth="1"/>
    <col min="13" max="13" width="11.54296875" bestFit="1" customWidth="1"/>
  </cols>
  <sheetData>
    <row r="1" spans="1:19" ht="29" x14ac:dyDescent="0.35">
      <c r="A1" s="94" t="s">
        <v>1</v>
      </c>
      <c r="B1" s="95" t="s">
        <v>2</v>
      </c>
      <c r="C1" s="96" t="s">
        <v>3</v>
      </c>
      <c r="D1" s="96" t="s">
        <v>0</v>
      </c>
      <c r="E1" s="94" t="s">
        <v>4</v>
      </c>
      <c r="F1" s="94" t="s">
        <v>257</v>
      </c>
      <c r="G1" s="94" t="s">
        <v>151</v>
      </c>
      <c r="H1" s="94" t="s">
        <v>258</v>
      </c>
      <c r="I1" s="97" t="s">
        <v>259</v>
      </c>
      <c r="J1" s="97" t="s">
        <v>279</v>
      </c>
      <c r="K1" s="94" t="s">
        <v>260</v>
      </c>
      <c r="L1" s="94" t="s">
        <v>261</v>
      </c>
      <c r="M1" s="94" t="s">
        <v>262</v>
      </c>
      <c r="N1" s="94" t="s">
        <v>6</v>
      </c>
      <c r="O1" s="94" t="s">
        <v>8</v>
      </c>
      <c r="P1" s="94" t="s">
        <v>263</v>
      </c>
      <c r="Q1" s="94" t="s">
        <v>264</v>
      </c>
      <c r="R1" s="94" t="s">
        <v>265</v>
      </c>
      <c r="S1" s="94" t="s">
        <v>9</v>
      </c>
    </row>
    <row r="2" spans="1:19" x14ac:dyDescent="0.35">
      <c r="A2" t="s">
        <v>27</v>
      </c>
      <c r="B2" t="s">
        <v>266</v>
      </c>
      <c r="C2" t="s">
        <v>231</v>
      </c>
      <c r="D2" t="s">
        <v>152</v>
      </c>
      <c r="E2">
        <v>1900212</v>
      </c>
      <c r="F2" t="s">
        <v>33</v>
      </c>
      <c r="G2" t="s">
        <v>161</v>
      </c>
      <c r="H2">
        <v>0</v>
      </c>
      <c r="I2" t="s">
        <v>280</v>
      </c>
      <c r="J2" t="s">
        <v>281</v>
      </c>
    </row>
    <row r="3" spans="1:19" x14ac:dyDescent="0.35">
      <c r="A3" t="s">
        <v>267</v>
      </c>
      <c r="B3" t="s">
        <v>268</v>
      </c>
      <c r="C3" t="s">
        <v>231</v>
      </c>
      <c r="D3" t="s">
        <v>31</v>
      </c>
      <c r="E3">
        <v>1900212</v>
      </c>
      <c r="F3" t="s">
        <v>33</v>
      </c>
      <c r="G3">
        <v>4413</v>
      </c>
      <c r="H3" t="s">
        <v>244</v>
      </c>
      <c r="I3" t="s">
        <v>253</v>
      </c>
      <c r="J3" t="s">
        <v>282</v>
      </c>
    </row>
    <row r="4" spans="1:19" x14ac:dyDescent="0.35">
      <c r="A4" t="s">
        <v>269</v>
      </c>
      <c r="B4" t="s">
        <v>270</v>
      </c>
      <c r="C4" t="s">
        <v>233</v>
      </c>
      <c r="D4" t="s">
        <v>31</v>
      </c>
      <c r="E4">
        <v>1900211</v>
      </c>
      <c r="F4" t="s">
        <v>187</v>
      </c>
      <c r="G4" t="s">
        <v>161</v>
      </c>
      <c r="H4">
        <v>0</v>
      </c>
      <c r="I4" t="s">
        <v>253</v>
      </c>
      <c r="J4" t="s">
        <v>282</v>
      </c>
    </row>
    <row r="5" spans="1:19" x14ac:dyDescent="0.35">
      <c r="A5" t="s">
        <v>271</v>
      </c>
      <c r="B5" t="s">
        <v>272</v>
      </c>
      <c r="C5" t="s">
        <v>233</v>
      </c>
      <c r="D5" t="s">
        <v>31</v>
      </c>
      <c r="E5">
        <v>1900211</v>
      </c>
      <c r="F5" t="s">
        <v>187</v>
      </c>
      <c r="G5" t="s">
        <v>161</v>
      </c>
      <c r="H5">
        <v>0</v>
      </c>
      <c r="I5" t="s">
        <v>280</v>
      </c>
      <c r="J5" t="s">
        <v>282</v>
      </c>
    </row>
    <row r="6" spans="1:19" x14ac:dyDescent="0.35">
      <c r="A6" t="s">
        <v>273</v>
      </c>
      <c r="B6" t="s">
        <v>274</v>
      </c>
      <c r="C6" t="s">
        <v>232</v>
      </c>
      <c r="D6" t="s">
        <v>31</v>
      </c>
      <c r="E6">
        <v>1900216</v>
      </c>
      <c r="F6" t="s">
        <v>193</v>
      </c>
      <c r="G6" t="s">
        <v>161</v>
      </c>
      <c r="H6">
        <v>0</v>
      </c>
      <c r="I6" t="s">
        <v>283</v>
      </c>
      <c r="J6" t="s">
        <v>282</v>
      </c>
    </row>
    <row r="7" spans="1:19" x14ac:dyDescent="0.35">
      <c r="A7" t="s">
        <v>275</v>
      </c>
      <c r="B7" t="s">
        <v>276</v>
      </c>
      <c r="C7" t="s">
        <v>232</v>
      </c>
      <c r="D7" t="s">
        <v>31</v>
      </c>
      <c r="E7">
        <v>1900216</v>
      </c>
      <c r="F7" t="s">
        <v>193</v>
      </c>
      <c r="G7" t="s">
        <v>164</v>
      </c>
      <c r="H7" t="s">
        <v>245</v>
      </c>
      <c r="I7" t="s">
        <v>253</v>
      </c>
      <c r="J7" t="s">
        <v>282</v>
      </c>
    </row>
    <row r="8" spans="1:19" x14ac:dyDescent="0.35">
      <c r="A8" t="s">
        <v>277</v>
      </c>
      <c r="B8" t="s">
        <v>278</v>
      </c>
      <c r="C8" t="s">
        <v>235</v>
      </c>
      <c r="D8" t="s">
        <v>31</v>
      </c>
      <c r="E8">
        <v>1900212</v>
      </c>
      <c r="F8" t="s">
        <v>33</v>
      </c>
      <c r="G8" t="s">
        <v>161</v>
      </c>
      <c r="H8">
        <v>0</v>
      </c>
      <c r="I8" t="s">
        <v>280</v>
      </c>
      <c r="J8" t="s">
        <v>282</v>
      </c>
    </row>
    <row r="10" spans="1:19" x14ac:dyDescent="0.35">
      <c r="G10" s="88" t="s">
        <v>284</v>
      </c>
    </row>
    <row r="12" spans="1:19" x14ac:dyDescent="0.35">
      <c r="A12" s="3" t="s">
        <v>11</v>
      </c>
      <c r="B12" s="2"/>
      <c r="C12" s="5" t="s">
        <v>29</v>
      </c>
      <c r="D12" s="5"/>
    </row>
    <row r="13" spans="1:19" x14ac:dyDescent="0.35">
      <c r="A13" s="2" t="s">
        <v>1</v>
      </c>
      <c r="B13" s="41" t="s">
        <v>10</v>
      </c>
      <c r="C13" s="6" t="s">
        <v>27</v>
      </c>
      <c r="D13" s="6"/>
    </row>
    <row r="14" spans="1:19" x14ac:dyDescent="0.35">
      <c r="A14" s="2" t="s">
        <v>2</v>
      </c>
      <c r="B14" s="41"/>
      <c r="C14" s="6" t="s">
        <v>28</v>
      </c>
      <c r="D14" s="6"/>
    </row>
    <row r="15" spans="1:19" x14ac:dyDescent="0.35">
      <c r="A15" s="2" t="s">
        <v>3</v>
      </c>
      <c r="B15" s="41" t="s">
        <v>60</v>
      </c>
      <c r="C15" s="6" t="s">
        <v>30</v>
      </c>
      <c r="D15" s="6"/>
    </row>
    <row r="16" spans="1:19" x14ac:dyDescent="0.35">
      <c r="A16" s="2" t="s">
        <v>0</v>
      </c>
      <c r="B16" s="41" t="s">
        <v>15</v>
      </c>
      <c r="C16" s="6" t="s">
        <v>31</v>
      </c>
      <c r="D16" s="6"/>
    </row>
    <row r="17" spans="1:4" x14ac:dyDescent="0.35">
      <c r="A17" s="2" t="s">
        <v>4</v>
      </c>
      <c r="B17" s="41">
        <v>1900211</v>
      </c>
      <c r="C17" s="6">
        <v>1900212</v>
      </c>
      <c r="D17" s="6"/>
    </row>
    <row r="18" spans="1:4" x14ac:dyDescent="0.35">
      <c r="A18" s="2" t="s">
        <v>5</v>
      </c>
      <c r="B18" s="2" t="s">
        <v>14</v>
      </c>
      <c r="C18" s="6" t="s">
        <v>32</v>
      </c>
      <c r="D18" s="6"/>
    </row>
    <row r="19" spans="1:4" x14ac:dyDescent="0.35">
      <c r="A19" s="2" t="s">
        <v>13</v>
      </c>
      <c r="B19" s="41" t="s">
        <v>61</v>
      </c>
      <c r="C19" s="6" t="s">
        <v>33</v>
      </c>
      <c r="D19" s="6"/>
    </row>
    <row r="20" spans="1:4" x14ac:dyDescent="0.35">
      <c r="A20" s="2" t="s">
        <v>34</v>
      </c>
      <c r="B20" s="41" t="s">
        <v>62</v>
      </c>
      <c r="C20" s="6">
        <v>4413</v>
      </c>
      <c r="D20" s="6"/>
    </row>
    <row r="21" spans="1:4" x14ac:dyDescent="0.35">
      <c r="A21" s="2" t="s">
        <v>237</v>
      </c>
      <c r="B21" s="41">
        <v>0</v>
      </c>
      <c r="C21" s="6" t="s">
        <v>41</v>
      </c>
      <c r="D21" s="6"/>
    </row>
    <row r="22" spans="1:4" x14ac:dyDescent="0.35">
      <c r="A22" s="1" t="s">
        <v>90</v>
      </c>
      <c r="B22" s="1"/>
      <c r="C22" s="8">
        <v>2020</v>
      </c>
      <c r="D22" s="8"/>
    </row>
    <row r="23" spans="1:4" x14ac:dyDescent="0.35">
      <c r="A23" s="2" t="s">
        <v>40</v>
      </c>
      <c r="B23" s="41"/>
      <c r="C23" s="2"/>
      <c r="D2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EEAC-80C2-4D9E-BC42-8174FCCED1F6}">
  <dimension ref="A1:S8"/>
  <sheetViews>
    <sheetView tabSelected="1" workbookViewId="0">
      <selection sqref="A1:XFD8"/>
    </sheetView>
  </sheetViews>
  <sheetFormatPr defaultRowHeight="14.5" x14ac:dyDescent="0.35"/>
  <sheetData>
    <row r="1" spans="1:19" ht="29" x14ac:dyDescent="0.35">
      <c r="A1" s="94" t="s">
        <v>1</v>
      </c>
      <c r="B1" s="95" t="s">
        <v>2</v>
      </c>
      <c r="C1" s="96" t="s">
        <v>3</v>
      </c>
      <c r="D1" s="96" t="s">
        <v>0</v>
      </c>
      <c r="E1" s="94" t="s">
        <v>4</v>
      </c>
      <c r="F1" s="94" t="s">
        <v>257</v>
      </c>
      <c r="G1" s="94" t="s">
        <v>151</v>
      </c>
      <c r="H1" s="94" t="s">
        <v>258</v>
      </c>
      <c r="I1" s="97" t="s">
        <v>259</v>
      </c>
      <c r="J1" s="97" t="s">
        <v>279</v>
      </c>
      <c r="K1" s="94" t="s">
        <v>260</v>
      </c>
      <c r="L1" s="94" t="s">
        <v>261</v>
      </c>
      <c r="M1" s="94" t="s">
        <v>262</v>
      </c>
      <c r="N1" s="94" t="s">
        <v>6</v>
      </c>
      <c r="O1" s="94" t="s">
        <v>8</v>
      </c>
      <c r="P1" s="94" t="s">
        <v>263</v>
      </c>
      <c r="Q1" s="94" t="s">
        <v>264</v>
      </c>
      <c r="R1" s="94" t="s">
        <v>265</v>
      </c>
      <c r="S1" s="94" t="s">
        <v>9</v>
      </c>
    </row>
    <row r="2" spans="1:19" x14ac:dyDescent="0.35">
      <c r="A2" t="s">
        <v>27</v>
      </c>
      <c r="B2" t="s">
        <v>266</v>
      </c>
      <c r="C2" t="s">
        <v>231</v>
      </c>
      <c r="D2" t="s">
        <v>152</v>
      </c>
      <c r="E2">
        <v>1900212</v>
      </c>
      <c r="F2" t="s">
        <v>33</v>
      </c>
      <c r="G2" t="s">
        <v>161</v>
      </c>
      <c r="H2">
        <v>0</v>
      </c>
      <c r="I2" t="s">
        <v>280</v>
      </c>
      <c r="J2" t="s">
        <v>281</v>
      </c>
    </row>
    <row r="3" spans="1:19" x14ac:dyDescent="0.35">
      <c r="A3" t="s">
        <v>267</v>
      </c>
      <c r="B3" t="s">
        <v>268</v>
      </c>
      <c r="C3" t="s">
        <v>231</v>
      </c>
      <c r="D3" t="s">
        <v>31</v>
      </c>
      <c r="E3">
        <v>1900212</v>
      </c>
      <c r="F3" t="s">
        <v>33</v>
      </c>
      <c r="G3">
        <v>4413</v>
      </c>
      <c r="H3" t="s">
        <v>244</v>
      </c>
      <c r="I3" t="s">
        <v>253</v>
      </c>
      <c r="J3" t="s">
        <v>282</v>
      </c>
    </row>
    <row r="4" spans="1:19" x14ac:dyDescent="0.35">
      <c r="A4" t="s">
        <v>269</v>
      </c>
      <c r="B4" t="s">
        <v>270</v>
      </c>
      <c r="C4" t="s">
        <v>233</v>
      </c>
      <c r="D4" t="s">
        <v>31</v>
      </c>
      <c r="E4">
        <v>1900211</v>
      </c>
      <c r="F4" t="s">
        <v>187</v>
      </c>
      <c r="G4" t="s">
        <v>161</v>
      </c>
      <c r="H4">
        <v>0</v>
      </c>
      <c r="I4" t="s">
        <v>253</v>
      </c>
      <c r="J4" t="s">
        <v>282</v>
      </c>
    </row>
    <row r="5" spans="1:19" x14ac:dyDescent="0.35">
      <c r="A5" t="s">
        <v>271</v>
      </c>
      <c r="B5" t="s">
        <v>272</v>
      </c>
      <c r="C5" t="s">
        <v>233</v>
      </c>
      <c r="D5" t="s">
        <v>31</v>
      </c>
      <c r="E5">
        <v>1900211</v>
      </c>
      <c r="F5" t="s">
        <v>187</v>
      </c>
      <c r="G5" t="s">
        <v>161</v>
      </c>
      <c r="H5">
        <v>0</v>
      </c>
      <c r="I5" t="s">
        <v>280</v>
      </c>
      <c r="J5" t="s">
        <v>282</v>
      </c>
    </row>
    <row r="6" spans="1:19" x14ac:dyDescent="0.35">
      <c r="A6" t="s">
        <v>273</v>
      </c>
      <c r="B6" t="s">
        <v>274</v>
      </c>
      <c r="C6" t="s">
        <v>232</v>
      </c>
      <c r="D6" t="s">
        <v>31</v>
      </c>
      <c r="E6">
        <v>1900216</v>
      </c>
      <c r="F6" t="s">
        <v>193</v>
      </c>
      <c r="G6" t="s">
        <v>161</v>
      </c>
      <c r="H6">
        <v>0</v>
      </c>
      <c r="I6" t="s">
        <v>283</v>
      </c>
      <c r="J6" t="s">
        <v>282</v>
      </c>
    </row>
    <row r="7" spans="1:19" x14ac:dyDescent="0.35">
      <c r="A7" t="s">
        <v>275</v>
      </c>
      <c r="B7" t="s">
        <v>276</v>
      </c>
      <c r="C7" t="s">
        <v>232</v>
      </c>
      <c r="D7" t="s">
        <v>31</v>
      </c>
      <c r="E7">
        <v>1900216</v>
      </c>
      <c r="F7" t="s">
        <v>193</v>
      </c>
      <c r="G7" t="s">
        <v>164</v>
      </c>
      <c r="H7" t="s">
        <v>245</v>
      </c>
      <c r="I7" t="s">
        <v>253</v>
      </c>
      <c r="J7" t="s">
        <v>282</v>
      </c>
    </row>
    <row r="8" spans="1:19" x14ac:dyDescent="0.35">
      <c r="A8" t="s">
        <v>277</v>
      </c>
      <c r="B8" t="s">
        <v>278</v>
      </c>
      <c r="C8" t="s">
        <v>235</v>
      </c>
      <c r="D8" t="s">
        <v>31</v>
      </c>
      <c r="E8">
        <v>1900212</v>
      </c>
      <c r="F8" t="s">
        <v>33</v>
      </c>
      <c r="G8" t="s">
        <v>161</v>
      </c>
      <c r="H8">
        <v>0</v>
      </c>
      <c r="I8" t="s">
        <v>280</v>
      </c>
      <c r="J8" t="s">
        <v>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Month Chart</vt:lpstr>
      <vt:lpstr>Top Projects</vt:lpstr>
      <vt:lpstr>Comparison</vt:lpstr>
      <vt:lpstr>View for Controlling</vt:lpstr>
      <vt:lpstr>Tables</vt:lpstr>
      <vt:lpstr>Sheet1</vt:lpstr>
      <vt:lpstr>Upload file</vt:lpstr>
      <vt:lpstr>ToDB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Alexander, Steven (SE SV CD NA FIN CPM)</dc:creator>
  <cp:lastModifiedBy>A, Aren Ferri (GS BPS BAS IN RDC)</cp:lastModifiedBy>
  <dcterms:created xsi:type="dcterms:W3CDTF">2020-08-10T13:32:22Z</dcterms:created>
  <dcterms:modified xsi:type="dcterms:W3CDTF">2020-12-16T10:15:16Z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-617602592</vt:i4>
  </property>
  <property fmtid="{D5CDD505-2E9C-101B-9397-08002B2CF9AE}" pid="3" name="_NewReviewCycle">
    <vt:lpwstr/>
  </property>
  <property fmtid="{D5CDD505-2E9C-101B-9397-08002B2CF9AE}" pid="4" name="_EmailSubject">
    <vt:lpwstr>Forecast Web Tool/Dash Touchpoint</vt:lpwstr>
  </property>
  <property fmtid="{D5CDD505-2E9C-101B-9397-08002B2CF9AE}" pid="5" name="_AuthorEmail">
    <vt:lpwstr>steven.alexander@siemens.com</vt:lpwstr>
  </property>
  <property fmtid="{D5CDD505-2E9C-101B-9397-08002B2CF9AE}" pid="6" name="_AuthorEmailDisplayName">
    <vt:lpwstr>Alexander, Steven (SE GP SV CD NA FIN CPM)</vt:lpwstr>
  </property>
  <property fmtid="{D5CDD505-2E9C-101B-9397-08002B2CF9AE}" pid="7" name="_ReviewingToolsShownOnce">
    <vt:lpwstr/>
  </property>
  <property fmtid="{D5CDD505-2E9C-101B-9397-08002B2CF9AE}" pid="8" name="MSIP_Label_a59b6cd5-d141-4a33-8bf1-0ca04484304f_Enabled">
    <vt:lpwstr>true</vt:lpwstr>
  </property>
  <property fmtid="{D5CDD505-2E9C-101B-9397-08002B2CF9AE}" pid="9" name="MSIP_Label_a59b6cd5-d141-4a33-8bf1-0ca04484304f_SetDate">
    <vt:lpwstr>2020-12-16T07:09:57Z</vt:lpwstr>
  </property>
  <property fmtid="{D5CDD505-2E9C-101B-9397-08002B2CF9AE}" pid="10" name="MSIP_Label_a59b6cd5-d141-4a33-8bf1-0ca04484304f_Method">
    <vt:lpwstr>Standard</vt:lpwstr>
  </property>
  <property fmtid="{D5CDD505-2E9C-101B-9397-08002B2CF9AE}" pid="11" name="MSIP_Label_a59b6cd5-d141-4a33-8bf1-0ca04484304f_Name">
    <vt:lpwstr>restricted-default</vt:lpwstr>
  </property>
  <property fmtid="{D5CDD505-2E9C-101B-9397-08002B2CF9AE}" pid="12" name="MSIP_Label_a59b6cd5-d141-4a33-8bf1-0ca04484304f_SiteId">
    <vt:lpwstr>38ae3bcd-9579-4fd4-adda-b42e1495d55a</vt:lpwstr>
  </property>
  <property fmtid="{D5CDD505-2E9C-101B-9397-08002B2CF9AE}" pid="13" name="MSIP_Label_a59b6cd5-d141-4a33-8bf1-0ca04484304f_ActionId">
    <vt:lpwstr>218c5cac-dc2c-41d0-b485-20146406d5e8</vt:lpwstr>
  </property>
  <property fmtid="{D5CDD505-2E9C-101B-9397-08002B2CF9AE}" pid="14" name="MSIP_Label_a59b6cd5-d141-4a33-8bf1-0ca04484304f_ContentBits">
    <vt:lpwstr>0</vt:lpwstr>
  </property>
  <property fmtid="{D5CDD505-2E9C-101B-9397-08002B2CF9AE}" pid="15" name="Document_Confidentiality">
    <vt:lpwstr>Restricted</vt:lpwstr>
  </property>
</Properties>
</file>