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isham993/Desktop/Programming-Tutorials/2024-Data-Science/codershq-ai/building-neural-network-using-excel/data/"/>
    </mc:Choice>
  </mc:AlternateContent>
  <xr:revisionPtr revIDLastSave="0" documentId="13_ncr:9_{46376A3D-899D-D542-8968-FF997F610CF9}" xr6:coauthVersionLast="47" xr6:coauthVersionMax="47" xr10:uidLastSave="{00000000-0000-0000-0000-000000000000}"/>
  <bookViews>
    <workbookView xWindow="28800" yWindow="-2420" windowWidth="38400" windowHeight="21600" activeTab="7" xr2:uid="{00000000-000D-0000-FFFF-FFFF00000000}"/>
  </bookViews>
  <sheets>
    <sheet name="all_rows" sheetId="2" r:id="rId1"/>
    <sheet name="linear_solved" sheetId="4" r:id="rId2"/>
    <sheet name="nnet_solved" sheetId="6" r:id="rId3"/>
    <sheet name="matrix_multi_solved" sheetId="7" r:id="rId4"/>
    <sheet name="matrix_multi" sheetId="9" r:id="rId5"/>
    <sheet name="nnet" sheetId="5" r:id="rId6"/>
    <sheet name="linear" sheetId="3" r:id="rId7"/>
    <sheet name="raw_data" sheetId="1" r:id="rId8"/>
  </sheets>
  <definedNames>
    <definedName name="_xlnm._FilterDatabase" localSheetId="0" hidden="1">all_rows!$A$1:$H$892</definedName>
    <definedName name="solver_adj" localSheetId="6" hidden="1">linear!$R$4:$AA$4</definedName>
    <definedName name="solver_adj" localSheetId="1" hidden="1">linear_solved!$R$4:$AA$4</definedName>
    <definedName name="solver_adj" localSheetId="4" hidden="1">matrix_multi!$S$4:$T$13</definedName>
    <definedName name="solver_adj" localSheetId="3" hidden="1">matrix_multi_solved!$S$4:$T$13</definedName>
    <definedName name="solver_adj" localSheetId="5" hidden="1">nnet!$R$4:$AA$5</definedName>
    <definedName name="solver_adj" localSheetId="2" hidden="1">nnet_solved!$R$4:$AA$5</definedName>
    <definedName name="solver_cvg" localSheetId="6" hidden="1">0.0001</definedName>
    <definedName name="solver_cvg" localSheetId="1" hidden="1">0.0001</definedName>
    <definedName name="solver_cvg" localSheetId="4" hidden="1">0.0001</definedName>
    <definedName name="solver_cvg" localSheetId="3" hidden="1">0.0001</definedName>
    <definedName name="solver_cvg" localSheetId="5" hidden="1">0.0001</definedName>
    <definedName name="solver_cvg" localSheetId="2" hidden="1">0.0001</definedName>
    <definedName name="solver_drv" localSheetId="6" hidden="1">1</definedName>
    <definedName name="solver_drv" localSheetId="1" hidden="1">1</definedName>
    <definedName name="solver_drv" localSheetId="4" hidden="1">1</definedName>
    <definedName name="solver_drv" localSheetId="3" hidden="1">1</definedName>
    <definedName name="solver_drv" localSheetId="5" hidden="1">1</definedName>
    <definedName name="solver_drv" localSheetId="2" hidden="1">1</definedName>
    <definedName name="solver_eng" localSheetId="6" hidden="1">1</definedName>
    <definedName name="solver_eng" localSheetId="1" hidden="1">1</definedName>
    <definedName name="solver_eng" localSheetId="4" hidden="1">1</definedName>
    <definedName name="solver_eng" localSheetId="3" hidden="1">1</definedName>
    <definedName name="solver_eng" localSheetId="5" hidden="1">1</definedName>
    <definedName name="solver_eng" localSheetId="2" hidden="1">1</definedName>
    <definedName name="solver_itr" localSheetId="6" hidden="1">2147483647</definedName>
    <definedName name="solver_itr" localSheetId="1" hidden="1">2147483647</definedName>
    <definedName name="solver_itr" localSheetId="4" hidden="1">2147483647</definedName>
    <definedName name="solver_itr" localSheetId="3" hidden="1">2147483647</definedName>
    <definedName name="solver_itr" localSheetId="5" hidden="1">2147483647</definedName>
    <definedName name="solver_itr" localSheetId="2" hidden="1">2147483647</definedName>
    <definedName name="solver_lin" localSheetId="6" hidden="1">2</definedName>
    <definedName name="solver_lin" localSheetId="1" hidden="1">2</definedName>
    <definedName name="solver_lin" localSheetId="4" hidden="1">2</definedName>
    <definedName name="solver_lin" localSheetId="3" hidden="1">2</definedName>
    <definedName name="solver_lin" localSheetId="5" hidden="1">2</definedName>
    <definedName name="solver_lin" localSheetId="2" hidden="1">2</definedName>
    <definedName name="solver_mip" localSheetId="6" hidden="1">2147483647</definedName>
    <definedName name="solver_mip" localSheetId="1" hidden="1">2147483647</definedName>
    <definedName name="solver_mip" localSheetId="4" hidden="1">2147483647</definedName>
    <definedName name="solver_mip" localSheetId="3" hidden="1">2147483647</definedName>
    <definedName name="solver_mip" localSheetId="5" hidden="1">2147483647</definedName>
    <definedName name="solver_mip" localSheetId="2" hidden="1">2147483647</definedName>
    <definedName name="solver_mni" localSheetId="6" hidden="1">30</definedName>
    <definedName name="solver_mni" localSheetId="1" hidden="1">30</definedName>
    <definedName name="solver_mni" localSheetId="4" hidden="1">30</definedName>
    <definedName name="solver_mni" localSheetId="3" hidden="1">30</definedName>
    <definedName name="solver_mni" localSheetId="5" hidden="1">30</definedName>
    <definedName name="solver_mni" localSheetId="2" hidden="1">30</definedName>
    <definedName name="solver_mrt" localSheetId="6" hidden="1">0.075</definedName>
    <definedName name="solver_mrt" localSheetId="1" hidden="1">0.075</definedName>
    <definedName name="solver_mrt" localSheetId="4" hidden="1">0.075</definedName>
    <definedName name="solver_mrt" localSheetId="3" hidden="1">0.075</definedName>
    <definedName name="solver_mrt" localSheetId="5" hidden="1">0.075</definedName>
    <definedName name="solver_mrt" localSheetId="2" hidden="1">0.075</definedName>
    <definedName name="solver_msl" localSheetId="6" hidden="1">2</definedName>
    <definedName name="solver_msl" localSheetId="1" hidden="1">2</definedName>
    <definedName name="solver_msl" localSheetId="4" hidden="1">2</definedName>
    <definedName name="solver_msl" localSheetId="3" hidden="1">2</definedName>
    <definedName name="solver_msl" localSheetId="5" hidden="1">2</definedName>
    <definedName name="solver_msl" localSheetId="2" hidden="1">2</definedName>
    <definedName name="solver_neg" localSheetId="6" hidden="1">2</definedName>
    <definedName name="solver_neg" localSheetId="1" hidden="1">2</definedName>
    <definedName name="solver_neg" localSheetId="4" hidden="1">2</definedName>
    <definedName name="solver_neg" localSheetId="3" hidden="1">2</definedName>
    <definedName name="solver_neg" localSheetId="5" hidden="1">2</definedName>
    <definedName name="solver_neg" localSheetId="2" hidden="1">2</definedName>
    <definedName name="solver_nod" localSheetId="6" hidden="1">2147483647</definedName>
    <definedName name="solver_nod" localSheetId="1" hidden="1">2147483647</definedName>
    <definedName name="solver_nod" localSheetId="4" hidden="1">2147483647</definedName>
    <definedName name="solver_nod" localSheetId="3" hidden="1">2147483647</definedName>
    <definedName name="solver_nod" localSheetId="5" hidden="1">2147483647</definedName>
    <definedName name="solver_nod" localSheetId="2" hidden="1">2147483647</definedName>
    <definedName name="solver_num" localSheetId="6" hidden="1">0</definedName>
    <definedName name="solver_num" localSheetId="1" hidden="1">0</definedName>
    <definedName name="solver_num" localSheetId="4" hidden="1">0</definedName>
    <definedName name="solver_num" localSheetId="3" hidden="1">0</definedName>
    <definedName name="solver_num" localSheetId="5" hidden="1">0</definedName>
    <definedName name="solver_num" localSheetId="2" hidden="1">0</definedName>
    <definedName name="solver_opt" localSheetId="6" hidden="1">linear!$AD$1</definedName>
    <definedName name="solver_opt" localSheetId="1" hidden="1">linear_solved!$AA$7</definedName>
    <definedName name="solver_opt" localSheetId="4" hidden="1">matrix_multi!$AA$1</definedName>
    <definedName name="solver_opt" localSheetId="3" hidden="1">matrix_multi_solved!$AA$1</definedName>
    <definedName name="solver_opt" localSheetId="5" hidden="1">nnet!$AI$1</definedName>
    <definedName name="solver_opt" localSheetId="2" hidden="1">nnet_solved!$AH$1</definedName>
    <definedName name="solver_pre" localSheetId="6" hidden="1">0.000001</definedName>
    <definedName name="solver_pre" localSheetId="1" hidden="1">0.000001</definedName>
    <definedName name="solver_pre" localSheetId="4" hidden="1">0.000001</definedName>
    <definedName name="solver_pre" localSheetId="3" hidden="1">0.000001</definedName>
    <definedName name="solver_pre" localSheetId="5" hidden="1">0.000001</definedName>
    <definedName name="solver_pre" localSheetId="2" hidden="1">0.000001</definedName>
    <definedName name="solver_rbv" localSheetId="6" hidden="1">1</definedName>
    <definedName name="solver_rbv" localSheetId="1" hidden="1">1</definedName>
    <definedName name="solver_rbv" localSheetId="4" hidden="1">1</definedName>
    <definedName name="solver_rbv" localSheetId="3" hidden="1">1</definedName>
    <definedName name="solver_rbv" localSheetId="5" hidden="1">1</definedName>
    <definedName name="solver_rbv" localSheetId="2" hidden="1">1</definedName>
    <definedName name="solver_rlx" localSheetId="6" hidden="1">2</definedName>
    <definedName name="solver_rlx" localSheetId="1" hidden="1">2</definedName>
    <definedName name="solver_rlx" localSheetId="4" hidden="1">2</definedName>
    <definedName name="solver_rlx" localSheetId="3" hidden="1">2</definedName>
    <definedName name="solver_rlx" localSheetId="5" hidden="1">2</definedName>
    <definedName name="solver_rlx" localSheetId="2" hidden="1">2</definedName>
    <definedName name="solver_rsd" localSheetId="6" hidden="1">0</definedName>
    <definedName name="solver_rsd" localSheetId="1" hidden="1">0</definedName>
    <definedName name="solver_rsd" localSheetId="4" hidden="1">0</definedName>
    <definedName name="solver_rsd" localSheetId="3" hidden="1">0</definedName>
    <definedName name="solver_rsd" localSheetId="5" hidden="1">0</definedName>
    <definedName name="solver_rsd" localSheetId="2" hidden="1">0</definedName>
    <definedName name="solver_scl" localSheetId="6" hidden="1">1</definedName>
    <definedName name="solver_scl" localSheetId="1" hidden="1">1</definedName>
    <definedName name="solver_scl" localSheetId="4" hidden="1">1</definedName>
    <definedName name="solver_scl" localSheetId="3" hidden="1">1</definedName>
    <definedName name="solver_scl" localSheetId="5" hidden="1">1</definedName>
    <definedName name="solver_scl" localSheetId="2" hidden="1">1</definedName>
    <definedName name="solver_sho" localSheetId="6" hidden="1">2</definedName>
    <definedName name="solver_sho" localSheetId="1" hidden="1">2</definedName>
    <definedName name="solver_sho" localSheetId="4" hidden="1">2</definedName>
    <definedName name="solver_sho" localSheetId="3" hidden="1">2</definedName>
    <definedName name="solver_sho" localSheetId="5" hidden="1">2</definedName>
    <definedName name="solver_sho" localSheetId="2" hidden="1">2</definedName>
    <definedName name="solver_ssz" localSheetId="6" hidden="1">100</definedName>
    <definedName name="solver_ssz" localSheetId="1" hidden="1">100</definedName>
    <definedName name="solver_ssz" localSheetId="4" hidden="1">1000</definedName>
    <definedName name="solver_ssz" localSheetId="3" hidden="1">100</definedName>
    <definedName name="solver_ssz" localSheetId="5" hidden="1">1000</definedName>
    <definedName name="solver_ssz" localSheetId="2" hidden="1">100</definedName>
    <definedName name="solver_tim" localSheetId="6" hidden="1">2147483647</definedName>
    <definedName name="solver_tim" localSheetId="1" hidden="1">2147483647</definedName>
    <definedName name="solver_tim" localSheetId="4" hidden="1">2147483647</definedName>
    <definedName name="solver_tim" localSheetId="3" hidden="1">2147483647</definedName>
    <definedName name="solver_tim" localSheetId="5" hidden="1">2147483647</definedName>
    <definedName name="solver_tim" localSheetId="2" hidden="1">2147483647</definedName>
    <definedName name="solver_tol" localSheetId="6" hidden="1">0.01</definedName>
    <definedName name="solver_tol" localSheetId="1" hidden="1">0.01</definedName>
    <definedName name="solver_tol" localSheetId="4" hidden="1">0.01</definedName>
    <definedName name="solver_tol" localSheetId="3" hidden="1">0.01</definedName>
    <definedName name="solver_tol" localSheetId="5" hidden="1">0.01</definedName>
    <definedName name="solver_tol" localSheetId="2" hidden="1">0.01</definedName>
    <definedName name="solver_typ" localSheetId="6" hidden="1">2</definedName>
    <definedName name="solver_typ" localSheetId="1" hidden="1">2</definedName>
    <definedName name="solver_typ" localSheetId="4" hidden="1">2</definedName>
    <definedName name="solver_typ" localSheetId="3" hidden="1">2</definedName>
    <definedName name="solver_typ" localSheetId="5" hidden="1">2</definedName>
    <definedName name="solver_typ" localSheetId="2" hidden="1">2</definedName>
    <definedName name="solver_val" localSheetId="6" hidden="1">0</definedName>
    <definedName name="solver_val" localSheetId="1" hidden="1">0</definedName>
    <definedName name="solver_val" localSheetId="4" hidden="1">0</definedName>
    <definedName name="solver_val" localSheetId="3" hidden="1">0</definedName>
    <definedName name="solver_val" localSheetId="5" hidden="1">0</definedName>
    <definedName name="solver_val" localSheetId="2" hidden="1">0</definedName>
    <definedName name="solver_ver" localSheetId="6" hidden="1">2</definedName>
    <definedName name="solver_ver" localSheetId="1" hidden="1">2</definedName>
    <definedName name="solver_ver" localSheetId="4" hidden="1">2</definedName>
    <definedName name="solver_ver" localSheetId="3" hidden="1">2</definedName>
    <definedName name="solver_ver" localSheetId="5" hidden="1">2</definedName>
    <definedName name="solver_ver" localSheetId="2" hidden="1">2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L4" i="3" l="1"/>
  <c r="O715" i="9"/>
  <c r="N715" i="9"/>
  <c r="M715" i="9"/>
  <c r="L715" i="9"/>
  <c r="K715" i="9"/>
  <c r="J715" i="9"/>
  <c r="O714" i="9"/>
  <c r="N714" i="9"/>
  <c r="M714" i="9"/>
  <c r="L714" i="9"/>
  <c r="K714" i="9"/>
  <c r="J714" i="9"/>
  <c r="O713" i="9"/>
  <c r="N713" i="9"/>
  <c r="M713" i="9"/>
  <c r="L713" i="9"/>
  <c r="K713" i="9"/>
  <c r="J713" i="9"/>
  <c r="O712" i="9"/>
  <c r="N712" i="9"/>
  <c r="M712" i="9"/>
  <c r="L712" i="9"/>
  <c r="K712" i="9"/>
  <c r="J712" i="9"/>
  <c r="O711" i="9"/>
  <c r="N711" i="9"/>
  <c r="M711" i="9"/>
  <c r="L711" i="9"/>
  <c r="K711" i="9"/>
  <c r="J711" i="9"/>
  <c r="O710" i="9"/>
  <c r="N710" i="9"/>
  <c r="M710" i="9"/>
  <c r="L710" i="9"/>
  <c r="K710" i="9"/>
  <c r="J710" i="9"/>
  <c r="O709" i="9"/>
  <c r="N709" i="9"/>
  <c r="M709" i="9"/>
  <c r="L709" i="9"/>
  <c r="K709" i="9"/>
  <c r="J709" i="9"/>
  <c r="O708" i="9"/>
  <c r="N708" i="9"/>
  <c r="M708" i="9"/>
  <c r="L708" i="9"/>
  <c r="K708" i="9"/>
  <c r="J708" i="9"/>
  <c r="O707" i="9"/>
  <c r="N707" i="9"/>
  <c r="M707" i="9"/>
  <c r="L707" i="9"/>
  <c r="K707" i="9"/>
  <c r="J707" i="9"/>
  <c r="O706" i="9"/>
  <c r="N706" i="9"/>
  <c r="M706" i="9"/>
  <c r="L706" i="9"/>
  <c r="K706" i="9"/>
  <c r="J706" i="9"/>
  <c r="O705" i="9"/>
  <c r="N705" i="9"/>
  <c r="M705" i="9"/>
  <c r="L705" i="9"/>
  <c r="K705" i="9"/>
  <c r="J705" i="9"/>
  <c r="O704" i="9"/>
  <c r="N704" i="9"/>
  <c r="M704" i="9"/>
  <c r="L704" i="9"/>
  <c r="K704" i="9"/>
  <c r="J704" i="9"/>
  <c r="O703" i="9"/>
  <c r="N703" i="9"/>
  <c r="M703" i="9"/>
  <c r="L703" i="9"/>
  <c r="K703" i="9"/>
  <c r="J703" i="9"/>
  <c r="O702" i="9"/>
  <c r="N702" i="9"/>
  <c r="M702" i="9"/>
  <c r="L702" i="9"/>
  <c r="K702" i="9"/>
  <c r="J702" i="9"/>
  <c r="O701" i="9"/>
  <c r="N701" i="9"/>
  <c r="M701" i="9"/>
  <c r="L701" i="9"/>
  <c r="K701" i="9"/>
  <c r="J701" i="9"/>
  <c r="O700" i="9"/>
  <c r="N700" i="9"/>
  <c r="M700" i="9"/>
  <c r="L700" i="9"/>
  <c r="K700" i="9"/>
  <c r="J700" i="9"/>
  <c r="O699" i="9"/>
  <c r="N699" i="9"/>
  <c r="M699" i="9"/>
  <c r="L699" i="9"/>
  <c r="K699" i="9"/>
  <c r="J699" i="9"/>
  <c r="O698" i="9"/>
  <c r="N698" i="9"/>
  <c r="M698" i="9"/>
  <c r="L698" i="9"/>
  <c r="K698" i="9"/>
  <c r="J698" i="9"/>
  <c r="O697" i="9"/>
  <c r="N697" i="9"/>
  <c r="M697" i="9"/>
  <c r="L697" i="9"/>
  <c r="K697" i="9"/>
  <c r="J697" i="9"/>
  <c r="O696" i="9"/>
  <c r="N696" i="9"/>
  <c r="M696" i="9"/>
  <c r="L696" i="9"/>
  <c r="K696" i="9"/>
  <c r="J696" i="9"/>
  <c r="O695" i="9"/>
  <c r="N695" i="9"/>
  <c r="M695" i="9"/>
  <c r="L695" i="9"/>
  <c r="K695" i="9"/>
  <c r="J695" i="9"/>
  <c r="O694" i="9"/>
  <c r="N694" i="9"/>
  <c r="M694" i="9"/>
  <c r="L694" i="9"/>
  <c r="K694" i="9"/>
  <c r="J694" i="9"/>
  <c r="O693" i="9"/>
  <c r="N693" i="9"/>
  <c r="M693" i="9"/>
  <c r="L693" i="9"/>
  <c r="K693" i="9"/>
  <c r="J693" i="9"/>
  <c r="O692" i="9"/>
  <c r="N692" i="9"/>
  <c r="M692" i="9"/>
  <c r="L692" i="9"/>
  <c r="K692" i="9"/>
  <c r="J692" i="9"/>
  <c r="O691" i="9"/>
  <c r="N691" i="9"/>
  <c r="M691" i="9"/>
  <c r="L691" i="9"/>
  <c r="K691" i="9"/>
  <c r="J691" i="9"/>
  <c r="O690" i="9"/>
  <c r="N690" i="9"/>
  <c r="M690" i="9"/>
  <c r="L690" i="9"/>
  <c r="K690" i="9"/>
  <c r="J690" i="9"/>
  <c r="O689" i="9"/>
  <c r="N689" i="9"/>
  <c r="M689" i="9"/>
  <c r="L689" i="9"/>
  <c r="K689" i="9"/>
  <c r="J689" i="9"/>
  <c r="O688" i="9"/>
  <c r="N688" i="9"/>
  <c r="M688" i="9"/>
  <c r="L688" i="9"/>
  <c r="K688" i="9"/>
  <c r="J688" i="9"/>
  <c r="O687" i="9"/>
  <c r="N687" i="9"/>
  <c r="M687" i="9"/>
  <c r="L687" i="9"/>
  <c r="K687" i="9"/>
  <c r="J687" i="9"/>
  <c r="O686" i="9"/>
  <c r="N686" i="9"/>
  <c r="M686" i="9"/>
  <c r="L686" i="9"/>
  <c r="K686" i="9"/>
  <c r="J686" i="9"/>
  <c r="O685" i="9"/>
  <c r="N685" i="9"/>
  <c r="M685" i="9"/>
  <c r="L685" i="9"/>
  <c r="K685" i="9"/>
  <c r="J685" i="9"/>
  <c r="O684" i="9"/>
  <c r="N684" i="9"/>
  <c r="M684" i="9"/>
  <c r="L684" i="9"/>
  <c r="K684" i="9"/>
  <c r="J684" i="9"/>
  <c r="O683" i="9"/>
  <c r="N683" i="9"/>
  <c r="M683" i="9"/>
  <c r="L683" i="9"/>
  <c r="K683" i="9"/>
  <c r="J683" i="9"/>
  <c r="O682" i="9"/>
  <c r="N682" i="9"/>
  <c r="M682" i="9"/>
  <c r="L682" i="9"/>
  <c r="K682" i="9"/>
  <c r="J682" i="9"/>
  <c r="O681" i="9"/>
  <c r="N681" i="9"/>
  <c r="M681" i="9"/>
  <c r="L681" i="9"/>
  <c r="K681" i="9"/>
  <c r="J681" i="9"/>
  <c r="O680" i="9"/>
  <c r="N680" i="9"/>
  <c r="M680" i="9"/>
  <c r="L680" i="9"/>
  <c r="K680" i="9"/>
  <c r="J680" i="9"/>
  <c r="O679" i="9"/>
  <c r="N679" i="9"/>
  <c r="M679" i="9"/>
  <c r="L679" i="9"/>
  <c r="K679" i="9"/>
  <c r="J679" i="9"/>
  <c r="O678" i="9"/>
  <c r="N678" i="9"/>
  <c r="M678" i="9"/>
  <c r="L678" i="9"/>
  <c r="K678" i="9"/>
  <c r="J678" i="9"/>
  <c r="O677" i="9"/>
  <c r="N677" i="9"/>
  <c r="M677" i="9"/>
  <c r="L677" i="9"/>
  <c r="K677" i="9"/>
  <c r="J677" i="9"/>
  <c r="O676" i="9"/>
  <c r="N676" i="9"/>
  <c r="M676" i="9"/>
  <c r="L676" i="9"/>
  <c r="K676" i="9"/>
  <c r="J676" i="9"/>
  <c r="O675" i="9"/>
  <c r="N675" i="9"/>
  <c r="M675" i="9"/>
  <c r="L675" i="9"/>
  <c r="K675" i="9"/>
  <c r="J675" i="9"/>
  <c r="O674" i="9"/>
  <c r="N674" i="9"/>
  <c r="M674" i="9"/>
  <c r="L674" i="9"/>
  <c r="K674" i="9"/>
  <c r="J674" i="9"/>
  <c r="O673" i="9"/>
  <c r="N673" i="9"/>
  <c r="M673" i="9"/>
  <c r="L673" i="9"/>
  <c r="K673" i="9"/>
  <c r="J673" i="9"/>
  <c r="O672" i="9"/>
  <c r="N672" i="9"/>
  <c r="M672" i="9"/>
  <c r="L672" i="9"/>
  <c r="K672" i="9"/>
  <c r="J672" i="9"/>
  <c r="O671" i="9"/>
  <c r="N671" i="9"/>
  <c r="M671" i="9"/>
  <c r="L671" i="9"/>
  <c r="K671" i="9"/>
  <c r="J671" i="9"/>
  <c r="O670" i="9"/>
  <c r="N670" i="9"/>
  <c r="M670" i="9"/>
  <c r="L670" i="9"/>
  <c r="K670" i="9"/>
  <c r="J670" i="9"/>
  <c r="O669" i="9"/>
  <c r="N669" i="9"/>
  <c r="M669" i="9"/>
  <c r="L669" i="9"/>
  <c r="K669" i="9"/>
  <c r="J669" i="9"/>
  <c r="O668" i="9"/>
  <c r="N668" i="9"/>
  <c r="M668" i="9"/>
  <c r="L668" i="9"/>
  <c r="K668" i="9"/>
  <c r="J668" i="9"/>
  <c r="O667" i="9"/>
  <c r="N667" i="9"/>
  <c r="M667" i="9"/>
  <c r="L667" i="9"/>
  <c r="K667" i="9"/>
  <c r="J667" i="9"/>
  <c r="O666" i="9"/>
  <c r="N666" i="9"/>
  <c r="M666" i="9"/>
  <c r="L666" i="9"/>
  <c r="K666" i="9"/>
  <c r="J666" i="9"/>
  <c r="O665" i="9"/>
  <c r="N665" i="9"/>
  <c r="M665" i="9"/>
  <c r="L665" i="9"/>
  <c r="K665" i="9"/>
  <c r="J665" i="9"/>
  <c r="O664" i="9"/>
  <c r="N664" i="9"/>
  <c r="M664" i="9"/>
  <c r="L664" i="9"/>
  <c r="K664" i="9"/>
  <c r="J664" i="9"/>
  <c r="O663" i="9"/>
  <c r="N663" i="9"/>
  <c r="M663" i="9"/>
  <c r="L663" i="9"/>
  <c r="K663" i="9"/>
  <c r="J663" i="9"/>
  <c r="O662" i="9"/>
  <c r="N662" i="9"/>
  <c r="M662" i="9"/>
  <c r="L662" i="9"/>
  <c r="K662" i="9"/>
  <c r="J662" i="9"/>
  <c r="O661" i="9"/>
  <c r="N661" i="9"/>
  <c r="M661" i="9"/>
  <c r="L661" i="9"/>
  <c r="K661" i="9"/>
  <c r="J661" i="9"/>
  <c r="O660" i="9"/>
  <c r="N660" i="9"/>
  <c r="M660" i="9"/>
  <c r="L660" i="9"/>
  <c r="K660" i="9"/>
  <c r="J660" i="9"/>
  <c r="O659" i="9"/>
  <c r="N659" i="9"/>
  <c r="M659" i="9"/>
  <c r="L659" i="9"/>
  <c r="K659" i="9"/>
  <c r="J659" i="9"/>
  <c r="O658" i="9"/>
  <c r="N658" i="9"/>
  <c r="M658" i="9"/>
  <c r="L658" i="9"/>
  <c r="K658" i="9"/>
  <c r="J658" i="9"/>
  <c r="O657" i="9"/>
  <c r="N657" i="9"/>
  <c r="M657" i="9"/>
  <c r="L657" i="9"/>
  <c r="K657" i="9"/>
  <c r="J657" i="9"/>
  <c r="O656" i="9"/>
  <c r="N656" i="9"/>
  <c r="M656" i="9"/>
  <c r="L656" i="9"/>
  <c r="K656" i="9"/>
  <c r="J656" i="9"/>
  <c r="O655" i="9"/>
  <c r="N655" i="9"/>
  <c r="M655" i="9"/>
  <c r="L655" i="9"/>
  <c r="K655" i="9"/>
  <c r="J655" i="9"/>
  <c r="O654" i="9"/>
  <c r="N654" i="9"/>
  <c r="M654" i="9"/>
  <c r="L654" i="9"/>
  <c r="K654" i="9"/>
  <c r="J654" i="9"/>
  <c r="O653" i="9"/>
  <c r="N653" i="9"/>
  <c r="M653" i="9"/>
  <c r="L653" i="9"/>
  <c r="K653" i="9"/>
  <c r="J653" i="9"/>
  <c r="O652" i="9"/>
  <c r="N652" i="9"/>
  <c r="M652" i="9"/>
  <c r="L652" i="9"/>
  <c r="K652" i="9"/>
  <c r="J652" i="9"/>
  <c r="O651" i="9"/>
  <c r="N651" i="9"/>
  <c r="M651" i="9"/>
  <c r="L651" i="9"/>
  <c r="K651" i="9"/>
  <c r="J651" i="9"/>
  <c r="O650" i="9"/>
  <c r="N650" i="9"/>
  <c r="M650" i="9"/>
  <c r="L650" i="9"/>
  <c r="K650" i="9"/>
  <c r="J650" i="9"/>
  <c r="O649" i="9"/>
  <c r="N649" i="9"/>
  <c r="M649" i="9"/>
  <c r="L649" i="9"/>
  <c r="K649" i="9"/>
  <c r="J649" i="9"/>
  <c r="O648" i="9"/>
  <c r="N648" i="9"/>
  <c r="M648" i="9"/>
  <c r="L648" i="9"/>
  <c r="K648" i="9"/>
  <c r="J648" i="9"/>
  <c r="O647" i="9"/>
  <c r="N647" i="9"/>
  <c r="M647" i="9"/>
  <c r="L647" i="9"/>
  <c r="K647" i="9"/>
  <c r="J647" i="9"/>
  <c r="O646" i="9"/>
  <c r="N646" i="9"/>
  <c r="M646" i="9"/>
  <c r="L646" i="9"/>
  <c r="K646" i="9"/>
  <c r="J646" i="9"/>
  <c r="O645" i="9"/>
  <c r="N645" i="9"/>
  <c r="M645" i="9"/>
  <c r="L645" i="9"/>
  <c r="K645" i="9"/>
  <c r="J645" i="9"/>
  <c r="O644" i="9"/>
  <c r="N644" i="9"/>
  <c r="M644" i="9"/>
  <c r="L644" i="9"/>
  <c r="K644" i="9"/>
  <c r="J644" i="9"/>
  <c r="O643" i="9"/>
  <c r="N643" i="9"/>
  <c r="M643" i="9"/>
  <c r="L643" i="9"/>
  <c r="K643" i="9"/>
  <c r="J643" i="9"/>
  <c r="O642" i="9"/>
  <c r="N642" i="9"/>
  <c r="M642" i="9"/>
  <c r="L642" i="9"/>
  <c r="K642" i="9"/>
  <c r="J642" i="9"/>
  <c r="O641" i="9"/>
  <c r="N641" i="9"/>
  <c r="M641" i="9"/>
  <c r="L641" i="9"/>
  <c r="K641" i="9"/>
  <c r="J641" i="9"/>
  <c r="O640" i="9"/>
  <c r="N640" i="9"/>
  <c r="M640" i="9"/>
  <c r="L640" i="9"/>
  <c r="K640" i="9"/>
  <c r="J640" i="9"/>
  <c r="O639" i="9"/>
  <c r="N639" i="9"/>
  <c r="M639" i="9"/>
  <c r="L639" i="9"/>
  <c r="K639" i="9"/>
  <c r="J639" i="9"/>
  <c r="O638" i="9"/>
  <c r="N638" i="9"/>
  <c r="M638" i="9"/>
  <c r="L638" i="9"/>
  <c r="K638" i="9"/>
  <c r="J638" i="9"/>
  <c r="O637" i="9"/>
  <c r="N637" i="9"/>
  <c r="M637" i="9"/>
  <c r="L637" i="9"/>
  <c r="K637" i="9"/>
  <c r="J637" i="9"/>
  <c r="O636" i="9"/>
  <c r="N636" i="9"/>
  <c r="M636" i="9"/>
  <c r="L636" i="9"/>
  <c r="K636" i="9"/>
  <c r="J636" i="9"/>
  <c r="O635" i="9"/>
  <c r="N635" i="9"/>
  <c r="M635" i="9"/>
  <c r="L635" i="9"/>
  <c r="K635" i="9"/>
  <c r="J635" i="9"/>
  <c r="O634" i="9"/>
  <c r="N634" i="9"/>
  <c r="M634" i="9"/>
  <c r="L634" i="9"/>
  <c r="K634" i="9"/>
  <c r="J634" i="9"/>
  <c r="O633" i="9"/>
  <c r="N633" i="9"/>
  <c r="M633" i="9"/>
  <c r="L633" i="9"/>
  <c r="K633" i="9"/>
  <c r="J633" i="9"/>
  <c r="O632" i="9"/>
  <c r="N632" i="9"/>
  <c r="M632" i="9"/>
  <c r="L632" i="9"/>
  <c r="K632" i="9"/>
  <c r="J632" i="9"/>
  <c r="O631" i="9"/>
  <c r="N631" i="9"/>
  <c r="M631" i="9"/>
  <c r="L631" i="9"/>
  <c r="K631" i="9"/>
  <c r="J631" i="9"/>
  <c r="O630" i="9"/>
  <c r="N630" i="9"/>
  <c r="M630" i="9"/>
  <c r="L630" i="9"/>
  <c r="K630" i="9"/>
  <c r="J630" i="9"/>
  <c r="O629" i="9"/>
  <c r="N629" i="9"/>
  <c r="M629" i="9"/>
  <c r="L629" i="9"/>
  <c r="K629" i="9"/>
  <c r="J629" i="9"/>
  <c r="O628" i="9"/>
  <c r="N628" i="9"/>
  <c r="M628" i="9"/>
  <c r="L628" i="9"/>
  <c r="K628" i="9"/>
  <c r="J628" i="9"/>
  <c r="O627" i="9"/>
  <c r="N627" i="9"/>
  <c r="M627" i="9"/>
  <c r="L627" i="9"/>
  <c r="K627" i="9"/>
  <c r="J627" i="9"/>
  <c r="O626" i="9"/>
  <c r="N626" i="9"/>
  <c r="M626" i="9"/>
  <c r="L626" i="9"/>
  <c r="K626" i="9"/>
  <c r="J626" i="9"/>
  <c r="O625" i="9"/>
  <c r="N625" i="9"/>
  <c r="M625" i="9"/>
  <c r="L625" i="9"/>
  <c r="K625" i="9"/>
  <c r="J625" i="9"/>
  <c r="O624" i="9"/>
  <c r="N624" i="9"/>
  <c r="M624" i="9"/>
  <c r="L624" i="9"/>
  <c r="K624" i="9"/>
  <c r="J624" i="9"/>
  <c r="O623" i="9"/>
  <c r="N623" i="9"/>
  <c r="M623" i="9"/>
  <c r="L623" i="9"/>
  <c r="K623" i="9"/>
  <c r="J623" i="9"/>
  <c r="O622" i="9"/>
  <c r="N622" i="9"/>
  <c r="M622" i="9"/>
  <c r="L622" i="9"/>
  <c r="K622" i="9"/>
  <c r="J622" i="9"/>
  <c r="O621" i="9"/>
  <c r="N621" i="9"/>
  <c r="M621" i="9"/>
  <c r="L621" i="9"/>
  <c r="K621" i="9"/>
  <c r="J621" i="9"/>
  <c r="O620" i="9"/>
  <c r="N620" i="9"/>
  <c r="M620" i="9"/>
  <c r="L620" i="9"/>
  <c r="K620" i="9"/>
  <c r="J620" i="9"/>
  <c r="O619" i="9"/>
  <c r="N619" i="9"/>
  <c r="M619" i="9"/>
  <c r="L619" i="9"/>
  <c r="K619" i="9"/>
  <c r="J619" i="9"/>
  <c r="O618" i="9"/>
  <c r="N618" i="9"/>
  <c r="M618" i="9"/>
  <c r="L618" i="9"/>
  <c r="K618" i="9"/>
  <c r="J618" i="9"/>
  <c r="O617" i="9"/>
  <c r="N617" i="9"/>
  <c r="M617" i="9"/>
  <c r="L617" i="9"/>
  <c r="K617" i="9"/>
  <c r="J617" i="9"/>
  <c r="O616" i="9"/>
  <c r="N616" i="9"/>
  <c r="M616" i="9"/>
  <c r="L616" i="9"/>
  <c r="K616" i="9"/>
  <c r="J616" i="9"/>
  <c r="O615" i="9"/>
  <c r="N615" i="9"/>
  <c r="M615" i="9"/>
  <c r="L615" i="9"/>
  <c r="K615" i="9"/>
  <c r="J615" i="9"/>
  <c r="O614" i="9"/>
  <c r="N614" i="9"/>
  <c r="M614" i="9"/>
  <c r="L614" i="9"/>
  <c r="K614" i="9"/>
  <c r="J614" i="9"/>
  <c r="O613" i="9"/>
  <c r="N613" i="9"/>
  <c r="M613" i="9"/>
  <c r="L613" i="9"/>
  <c r="K613" i="9"/>
  <c r="J613" i="9"/>
  <c r="O612" i="9"/>
  <c r="N612" i="9"/>
  <c r="M612" i="9"/>
  <c r="L612" i="9"/>
  <c r="K612" i="9"/>
  <c r="J612" i="9"/>
  <c r="O611" i="9"/>
  <c r="N611" i="9"/>
  <c r="M611" i="9"/>
  <c r="L611" i="9"/>
  <c r="K611" i="9"/>
  <c r="J611" i="9"/>
  <c r="O610" i="9"/>
  <c r="N610" i="9"/>
  <c r="M610" i="9"/>
  <c r="L610" i="9"/>
  <c r="K610" i="9"/>
  <c r="J610" i="9"/>
  <c r="O609" i="9"/>
  <c r="N609" i="9"/>
  <c r="M609" i="9"/>
  <c r="L609" i="9"/>
  <c r="K609" i="9"/>
  <c r="J609" i="9"/>
  <c r="O608" i="9"/>
  <c r="N608" i="9"/>
  <c r="M608" i="9"/>
  <c r="L608" i="9"/>
  <c r="K608" i="9"/>
  <c r="J608" i="9"/>
  <c r="O607" i="9"/>
  <c r="N607" i="9"/>
  <c r="M607" i="9"/>
  <c r="L607" i="9"/>
  <c r="K607" i="9"/>
  <c r="J607" i="9"/>
  <c r="O606" i="9"/>
  <c r="N606" i="9"/>
  <c r="M606" i="9"/>
  <c r="L606" i="9"/>
  <c r="K606" i="9"/>
  <c r="J606" i="9"/>
  <c r="O605" i="9"/>
  <c r="N605" i="9"/>
  <c r="M605" i="9"/>
  <c r="L605" i="9"/>
  <c r="K605" i="9"/>
  <c r="J605" i="9"/>
  <c r="O604" i="9"/>
  <c r="N604" i="9"/>
  <c r="M604" i="9"/>
  <c r="L604" i="9"/>
  <c r="K604" i="9"/>
  <c r="J604" i="9"/>
  <c r="O603" i="9"/>
  <c r="N603" i="9"/>
  <c r="M603" i="9"/>
  <c r="L603" i="9"/>
  <c r="K603" i="9"/>
  <c r="J603" i="9"/>
  <c r="O602" i="9"/>
  <c r="N602" i="9"/>
  <c r="M602" i="9"/>
  <c r="L602" i="9"/>
  <c r="K602" i="9"/>
  <c r="J602" i="9"/>
  <c r="O601" i="9"/>
  <c r="N601" i="9"/>
  <c r="M601" i="9"/>
  <c r="L601" i="9"/>
  <c r="K601" i="9"/>
  <c r="J601" i="9"/>
  <c r="O600" i="9"/>
  <c r="N600" i="9"/>
  <c r="M600" i="9"/>
  <c r="L600" i="9"/>
  <c r="K600" i="9"/>
  <c r="J600" i="9"/>
  <c r="O599" i="9"/>
  <c r="N599" i="9"/>
  <c r="M599" i="9"/>
  <c r="L599" i="9"/>
  <c r="K599" i="9"/>
  <c r="J599" i="9"/>
  <c r="O598" i="9"/>
  <c r="N598" i="9"/>
  <c r="M598" i="9"/>
  <c r="L598" i="9"/>
  <c r="K598" i="9"/>
  <c r="J598" i="9"/>
  <c r="O597" i="9"/>
  <c r="N597" i="9"/>
  <c r="M597" i="9"/>
  <c r="L597" i="9"/>
  <c r="K597" i="9"/>
  <c r="J597" i="9"/>
  <c r="O596" i="9"/>
  <c r="N596" i="9"/>
  <c r="M596" i="9"/>
  <c r="L596" i="9"/>
  <c r="K596" i="9"/>
  <c r="J596" i="9"/>
  <c r="O595" i="9"/>
  <c r="N595" i="9"/>
  <c r="M595" i="9"/>
  <c r="L595" i="9"/>
  <c r="K595" i="9"/>
  <c r="J595" i="9"/>
  <c r="O594" i="9"/>
  <c r="N594" i="9"/>
  <c r="M594" i="9"/>
  <c r="L594" i="9"/>
  <c r="K594" i="9"/>
  <c r="J594" i="9"/>
  <c r="O593" i="9"/>
  <c r="N593" i="9"/>
  <c r="M593" i="9"/>
  <c r="L593" i="9"/>
  <c r="K593" i="9"/>
  <c r="J593" i="9"/>
  <c r="O592" i="9"/>
  <c r="N592" i="9"/>
  <c r="M592" i="9"/>
  <c r="L592" i="9"/>
  <c r="K592" i="9"/>
  <c r="J592" i="9"/>
  <c r="O591" i="9"/>
  <c r="N591" i="9"/>
  <c r="M591" i="9"/>
  <c r="L591" i="9"/>
  <c r="K591" i="9"/>
  <c r="J591" i="9"/>
  <c r="O590" i="9"/>
  <c r="N590" i="9"/>
  <c r="M590" i="9"/>
  <c r="L590" i="9"/>
  <c r="K590" i="9"/>
  <c r="J590" i="9"/>
  <c r="O589" i="9"/>
  <c r="N589" i="9"/>
  <c r="M589" i="9"/>
  <c r="L589" i="9"/>
  <c r="K589" i="9"/>
  <c r="J589" i="9"/>
  <c r="O588" i="9"/>
  <c r="N588" i="9"/>
  <c r="M588" i="9"/>
  <c r="L588" i="9"/>
  <c r="K588" i="9"/>
  <c r="J588" i="9"/>
  <c r="O587" i="9"/>
  <c r="N587" i="9"/>
  <c r="M587" i="9"/>
  <c r="L587" i="9"/>
  <c r="K587" i="9"/>
  <c r="J587" i="9"/>
  <c r="O586" i="9"/>
  <c r="N586" i="9"/>
  <c r="M586" i="9"/>
  <c r="L586" i="9"/>
  <c r="K586" i="9"/>
  <c r="J586" i="9"/>
  <c r="O585" i="9"/>
  <c r="N585" i="9"/>
  <c r="M585" i="9"/>
  <c r="L585" i="9"/>
  <c r="K585" i="9"/>
  <c r="J585" i="9"/>
  <c r="O584" i="9"/>
  <c r="N584" i="9"/>
  <c r="M584" i="9"/>
  <c r="L584" i="9"/>
  <c r="K584" i="9"/>
  <c r="J584" i="9"/>
  <c r="O583" i="9"/>
  <c r="N583" i="9"/>
  <c r="M583" i="9"/>
  <c r="L583" i="9"/>
  <c r="K583" i="9"/>
  <c r="J583" i="9"/>
  <c r="O582" i="9"/>
  <c r="N582" i="9"/>
  <c r="M582" i="9"/>
  <c r="L582" i="9"/>
  <c r="K582" i="9"/>
  <c r="J582" i="9"/>
  <c r="O581" i="9"/>
  <c r="N581" i="9"/>
  <c r="M581" i="9"/>
  <c r="L581" i="9"/>
  <c r="K581" i="9"/>
  <c r="J581" i="9"/>
  <c r="O580" i="9"/>
  <c r="N580" i="9"/>
  <c r="M580" i="9"/>
  <c r="L580" i="9"/>
  <c r="K580" i="9"/>
  <c r="J580" i="9"/>
  <c r="O579" i="9"/>
  <c r="N579" i="9"/>
  <c r="M579" i="9"/>
  <c r="L579" i="9"/>
  <c r="K579" i="9"/>
  <c r="J579" i="9"/>
  <c r="O578" i="9"/>
  <c r="N578" i="9"/>
  <c r="M578" i="9"/>
  <c r="L578" i="9"/>
  <c r="K578" i="9"/>
  <c r="J578" i="9"/>
  <c r="O577" i="9"/>
  <c r="N577" i="9"/>
  <c r="M577" i="9"/>
  <c r="L577" i="9"/>
  <c r="K577" i="9"/>
  <c r="J577" i="9"/>
  <c r="O576" i="9"/>
  <c r="N576" i="9"/>
  <c r="M576" i="9"/>
  <c r="L576" i="9"/>
  <c r="K576" i="9"/>
  <c r="J576" i="9"/>
  <c r="O575" i="9"/>
  <c r="N575" i="9"/>
  <c r="M575" i="9"/>
  <c r="L575" i="9"/>
  <c r="K575" i="9"/>
  <c r="J575" i="9"/>
  <c r="O574" i="9"/>
  <c r="N574" i="9"/>
  <c r="M574" i="9"/>
  <c r="L574" i="9"/>
  <c r="K574" i="9"/>
  <c r="J574" i="9"/>
  <c r="O573" i="9"/>
  <c r="N573" i="9"/>
  <c r="M573" i="9"/>
  <c r="L573" i="9"/>
  <c r="K573" i="9"/>
  <c r="J573" i="9"/>
  <c r="O572" i="9"/>
  <c r="N572" i="9"/>
  <c r="M572" i="9"/>
  <c r="L572" i="9"/>
  <c r="K572" i="9"/>
  <c r="J572" i="9"/>
  <c r="O571" i="9"/>
  <c r="N571" i="9"/>
  <c r="M571" i="9"/>
  <c r="L571" i="9"/>
  <c r="K571" i="9"/>
  <c r="J571" i="9"/>
  <c r="O570" i="9"/>
  <c r="N570" i="9"/>
  <c r="M570" i="9"/>
  <c r="L570" i="9"/>
  <c r="K570" i="9"/>
  <c r="J570" i="9"/>
  <c r="O569" i="9"/>
  <c r="N569" i="9"/>
  <c r="M569" i="9"/>
  <c r="L569" i="9"/>
  <c r="K569" i="9"/>
  <c r="J569" i="9"/>
  <c r="O568" i="9"/>
  <c r="N568" i="9"/>
  <c r="M568" i="9"/>
  <c r="L568" i="9"/>
  <c r="K568" i="9"/>
  <c r="J568" i="9"/>
  <c r="O567" i="9"/>
  <c r="N567" i="9"/>
  <c r="M567" i="9"/>
  <c r="L567" i="9"/>
  <c r="K567" i="9"/>
  <c r="J567" i="9"/>
  <c r="O566" i="9"/>
  <c r="N566" i="9"/>
  <c r="M566" i="9"/>
  <c r="L566" i="9"/>
  <c r="K566" i="9"/>
  <c r="J566" i="9"/>
  <c r="O565" i="9"/>
  <c r="N565" i="9"/>
  <c r="M565" i="9"/>
  <c r="L565" i="9"/>
  <c r="K565" i="9"/>
  <c r="J565" i="9"/>
  <c r="O564" i="9"/>
  <c r="N564" i="9"/>
  <c r="M564" i="9"/>
  <c r="L564" i="9"/>
  <c r="K564" i="9"/>
  <c r="J564" i="9"/>
  <c r="O563" i="9"/>
  <c r="N563" i="9"/>
  <c r="M563" i="9"/>
  <c r="L563" i="9"/>
  <c r="K563" i="9"/>
  <c r="J563" i="9"/>
  <c r="O562" i="9"/>
  <c r="N562" i="9"/>
  <c r="M562" i="9"/>
  <c r="L562" i="9"/>
  <c r="K562" i="9"/>
  <c r="J562" i="9"/>
  <c r="O561" i="9"/>
  <c r="N561" i="9"/>
  <c r="M561" i="9"/>
  <c r="L561" i="9"/>
  <c r="K561" i="9"/>
  <c r="J561" i="9"/>
  <c r="O560" i="9"/>
  <c r="N560" i="9"/>
  <c r="M560" i="9"/>
  <c r="L560" i="9"/>
  <c r="K560" i="9"/>
  <c r="J560" i="9"/>
  <c r="O559" i="9"/>
  <c r="N559" i="9"/>
  <c r="M559" i="9"/>
  <c r="L559" i="9"/>
  <c r="K559" i="9"/>
  <c r="J559" i="9"/>
  <c r="O558" i="9"/>
  <c r="N558" i="9"/>
  <c r="M558" i="9"/>
  <c r="L558" i="9"/>
  <c r="K558" i="9"/>
  <c r="J558" i="9"/>
  <c r="O557" i="9"/>
  <c r="N557" i="9"/>
  <c r="M557" i="9"/>
  <c r="L557" i="9"/>
  <c r="K557" i="9"/>
  <c r="J557" i="9"/>
  <c r="O556" i="9"/>
  <c r="N556" i="9"/>
  <c r="M556" i="9"/>
  <c r="L556" i="9"/>
  <c r="K556" i="9"/>
  <c r="J556" i="9"/>
  <c r="O555" i="9"/>
  <c r="N555" i="9"/>
  <c r="M555" i="9"/>
  <c r="L555" i="9"/>
  <c r="K555" i="9"/>
  <c r="J555" i="9"/>
  <c r="O554" i="9"/>
  <c r="N554" i="9"/>
  <c r="M554" i="9"/>
  <c r="L554" i="9"/>
  <c r="K554" i="9"/>
  <c r="J554" i="9"/>
  <c r="O553" i="9"/>
  <c r="N553" i="9"/>
  <c r="M553" i="9"/>
  <c r="L553" i="9"/>
  <c r="K553" i="9"/>
  <c r="J553" i="9"/>
  <c r="O552" i="9"/>
  <c r="N552" i="9"/>
  <c r="M552" i="9"/>
  <c r="L552" i="9"/>
  <c r="K552" i="9"/>
  <c r="J552" i="9"/>
  <c r="O551" i="9"/>
  <c r="N551" i="9"/>
  <c r="M551" i="9"/>
  <c r="L551" i="9"/>
  <c r="K551" i="9"/>
  <c r="J551" i="9"/>
  <c r="O550" i="9"/>
  <c r="N550" i="9"/>
  <c r="M550" i="9"/>
  <c r="L550" i="9"/>
  <c r="K550" i="9"/>
  <c r="J550" i="9"/>
  <c r="O549" i="9"/>
  <c r="N549" i="9"/>
  <c r="M549" i="9"/>
  <c r="L549" i="9"/>
  <c r="K549" i="9"/>
  <c r="J549" i="9"/>
  <c r="O548" i="9"/>
  <c r="N548" i="9"/>
  <c r="M548" i="9"/>
  <c r="L548" i="9"/>
  <c r="K548" i="9"/>
  <c r="J548" i="9"/>
  <c r="O547" i="9"/>
  <c r="N547" i="9"/>
  <c r="M547" i="9"/>
  <c r="L547" i="9"/>
  <c r="K547" i="9"/>
  <c r="J547" i="9"/>
  <c r="O546" i="9"/>
  <c r="N546" i="9"/>
  <c r="M546" i="9"/>
  <c r="L546" i="9"/>
  <c r="K546" i="9"/>
  <c r="J546" i="9"/>
  <c r="O545" i="9"/>
  <c r="N545" i="9"/>
  <c r="M545" i="9"/>
  <c r="L545" i="9"/>
  <c r="K545" i="9"/>
  <c r="J545" i="9"/>
  <c r="O544" i="9"/>
  <c r="N544" i="9"/>
  <c r="M544" i="9"/>
  <c r="L544" i="9"/>
  <c r="K544" i="9"/>
  <c r="J544" i="9"/>
  <c r="O543" i="9"/>
  <c r="N543" i="9"/>
  <c r="M543" i="9"/>
  <c r="L543" i="9"/>
  <c r="K543" i="9"/>
  <c r="J543" i="9"/>
  <c r="O542" i="9"/>
  <c r="N542" i="9"/>
  <c r="M542" i="9"/>
  <c r="L542" i="9"/>
  <c r="K542" i="9"/>
  <c r="J542" i="9"/>
  <c r="O541" i="9"/>
  <c r="N541" i="9"/>
  <c r="M541" i="9"/>
  <c r="L541" i="9"/>
  <c r="K541" i="9"/>
  <c r="J541" i="9"/>
  <c r="O540" i="9"/>
  <c r="N540" i="9"/>
  <c r="M540" i="9"/>
  <c r="L540" i="9"/>
  <c r="K540" i="9"/>
  <c r="J540" i="9"/>
  <c r="O539" i="9"/>
  <c r="N539" i="9"/>
  <c r="M539" i="9"/>
  <c r="L539" i="9"/>
  <c r="K539" i="9"/>
  <c r="J539" i="9"/>
  <c r="O538" i="9"/>
  <c r="N538" i="9"/>
  <c r="M538" i="9"/>
  <c r="L538" i="9"/>
  <c r="K538" i="9"/>
  <c r="J538" i="9"/>
  <c r="O537" i="9"/>
  <c r="N537" i="9"/>
  <c r="M537" i="9"/>
  <c r="L537" i="9"/>
  <c r="K537" i="9"/>
  <c r="J537" i="9"/>
  <c r="O536" i="9"/>
  <c r="N536" i="9"/>
  <c r="M536" i="9"/>
  <c r="L536" i="9"/>
  <c r="K536" i="9"/>
  <c r="J536" i="9"/>
  <c r="O535" i="9"/>
  <c r="N535" i="9"/>
  <c r="M535" i="9"/>
  <c r="L535" i="9"/>
  <c r="K535" i="9"/>
  <c r="J535" i="9"/>
  <c r="O534" i="9"/>
  <c r="N534" i="9"/>
  <c r="M534" i="9"/>
  <c r="L534" i="9"/>
  <c r="K534" i="9"/>
  <c r="J534" i="9"/>
  <c r="O533" i="9"/>
  <c r="N533" i="9"/>
  <c r="M533" i="9"/>
  <c r="L533" i="9"/>
  <c r="K533" i="9"/>
  <c r="J533" i="9"/>
  <c r="O532" i="9"/>
  <c r="N532" i="9"/>
  <c r="M532" i="9"/>
  <c r="L532" i="9"/>
  <c r="K532" i="9"/>
  <c r="J532" i="9"/>
  <c r="O531" i="9"/>
  <c r="N531" i="9"/>
  <c r="M531" i="9"/>
  <c r="L531" i="9"/>
  <c r="K531" i="9"/>
  <c r="J531" i="9"/>
  <c r="O530" i="9"/>
  <c r="N530" i="9"/>
  <c r="M530" i="9"/>
  <c r="L530" i="9"/>
  <c r="K530" i="9"/>
  <c r="J530" i="9"/>
  <c r="O529" i="9"/>
  <c r="N529" i="9"/>
  <c r="M529" i="9"/>
  <c r="L529" i="9"/>
  <c r="K529" i="9"/>
  <c r="J529" i="9"/>
  <c r="O528" i="9"/>
  <c r="N528" i="9"/>
  <c r="M528" i="9"/>
  <c r="L528" i="9"/>
  <c r="K528" i="9"/>
  <c r="J528" i="9"/>
  <c r="O527" i="9"/>
  <c r="N527" i="9"/>
  <c r="M527" i="9"/>
  <c r="L527" i="9"/>
  <c r="K527" i="9"/>
  <c r="J527" i="9"/>
  <c r="O526" i="9"/>
  <c r="N526" i="9"/>
  <c r="M526" i="9"/>
  <c r="L526" i="9"/>
  <c r="K526" i="9"/>
  <c r="J526" i="9"/>
  <c r="O525" i="9"/>
  <c r="N525" i="9"/>
  <c r="M525" i="9"/>
  <c r="L525" i="9"/>
  <c r="K525" i="9"/>
  <c r="J525" i="9"/>
  <c r="O524" i="9"/>
  <c r="N524" i="9"/>
  <c r="M524" i="9"/>
  <c r="L524" i="9"/>
  <c r="K524" i="9"/>
  <c r="J524" i="9"/>
  <c r="O523" i="9"/>
  <c r="N523" i="9"/>
  <c r="M523" i="9"/>
  <c r="L523" i="9"/>
  <c r="K523" i="9"/>
  <c r="J523" i="9"/>
  <c r="O522" i="9"/>
  <c r="N522" i="9"/>
  <c r="M522" i="9"/>
  <c r="L522" i="9"/>
  <c r="K522" i="9"/>
  <c r="J522" i="9"/>
  <c r="O521" i="9"/>
  <c r="N521" i="9"/>
  <c r="M521" i="9"/>
  <c r="L521" i="9"/>
  <c r="K521" i="9"/>
  <c r="J521" i="9"/>
  <c r="O520" i="9"/>
  <c r="N520" i="9"/>
  <c r="M520" i="9"/>
  <c r="L520" i="9"/>
  <c r="K520" i="9"/>
  <c r="J520" i="9"/>
  <c r="O519" i="9"/>
  <c r="N519" i="9"/>
  <c r="M519" i="9"/>
  <c r="L519" i="9"/>
  <c r="K519" i="9"/>
  <c r="J519" i="9"/>
  <c r="O518" i="9"/>
  <c r="N518" i="9"/>
  <c r="M518" i="9"/>
  <c r="L518" i="9"/>
  <c r="K518" i="9"/>
  <c r="J518" i="9"/>
  <c r="O517" i="9"/>
  <c r="N517" i="9"/>
  <c r="M517" i="9"/>
  <c r="L517" i="9"/>
  <c r="K517" i="9"/>
  <c r="J517" i="9"/>
  <c r="O516" i="9"/>
  <c r="N516" i="9"/>
  <c r="M516" i="9"/>
  <c r="L516" i="9"/>
  <c r="K516" i="9"/>
  <c r="J516" i="9"/>
  <c r="O515" i="9"/>
  <c r="N515" i="9"/>
  <c r="M515" i="9"/>
  <c r="L515" i="9"/>
  <c r="K515" i="9"/>
  <c r="J515" i="9"/>
  <c r="O514" i="9"/>
  <c r="N514" i="9"/>
  <c r="M514" i="9"/>
  <c r="L514" i="9"/>
  <c r="K514" i="9"/>
  <c r="J514" i="9"/>
  <c r="O513" i="9"/>
  <c r="N513" i="9"/>
  <c r="M513" i="9"/>
  <c r="L513" i="9"/>
  <c r="K513" i="9"/>
  <c r="J513" i="9"/>
  <c r="O512" i="9"/>
  <c r="N512" i="9"/>
  <c r="M512" i="9"/>
  <c r="L512" i="9"/>
  <c r="K512" i="9"/>
  <c r="J512" i="9"/>
  <c r="O511" i="9"/>
  <c r="N511" i="9"/>
  <c r="M511" i="9"/>
  <c r="L511" i="9"/>
  <c r="K511" i="9"/>
  <c r="J511" i="9"/>
  <c r="O510" i="9"/>
  <c r="N510" i="9"/>
  <c r="M510" i="9"/>
  <c r="L510" i="9"/>
  <c r="K510" i="9"/>
  <c r="J510" i="9"/>
  <c r="O509" i="9"/>
  <c r="N509" i="9"/>
  <c r="M509" i="9"/>
  <c r="L509" i="9"/>
  <c r="K509" i="9"/>
  <c r="J509" i="9"/>
  <c r="O508" i="9"/>
  <c r="N508" i="9"/>
  <c r="M508" i="9"/>
  <c r="L508" i="9"/>
  <c r="K508" i="9"/>
  <c r="J508" i="9"/>
  <c r="O507" i="9"/>
  <c r="N507" i="9"/>
  <c r="M507" i="9"/>
  <c r="L507" i="9"/>
  <c r="K507" i="9"/>
  <c r="J507" i="9"/>
  <c r="O506" i="9"/>
  <c r="N506" i="9"/>
  <c r="M506" i="9"/>
  <c r="L506" i="9"/>
  <c r="K506" i="9"/>
  <c r="J506" i="9"/>
  <c r="O505" i="9"/>
  <c r="N505" i="9"/>
  <c r="M505" i="9"/>
  <c r="L505" i="9"/>
  <c r="K505" i="9"/>
  <c r="J505" i="9"/>
  <c r="O504" i="9"/>
  <c r="N504" i="9"/>
  <c r="M504" i="9"/>
  <c r="L504" i="9"/>
  <c r="K504" i="9"/>
  <c r="J504" i="9"/>
  <c r="O503" i="9"/>
  <c r="N503" i="9"/>
  <c r="M503" i="9"/>
  <c r="L503" i="9"/>
  <c r="K503" i="9"/>
  <c r="J503" i="9"/>
  <c r="O502" i="9"/>
  <c r="N502" i="9"/>
  <c r="M502" i="9"/>
  <c r="L502" i="9"/>
  <c r="K502" i="9"/>
  <c r="J502" i="9"/>
  <c r="O501" i="9"/>
  <c r="N501" i="9"/>
  <c r="M501" i="9"/>
  <c r="L501" i="9"/>
  <c r="K501" i="9"/>
  <c r="J501" i="9"/>
  <c r="O500" i="9"/>
  <c r="N500" i="9"/>
  <c r="M500" i="9"/>
  <c r="L500" i="9"/>
  <c r="K500" i="9"/>
  <c r="J500" i="9"/>
  <c r="O499" i="9"/>
  <c r="N499" i="9"/>
  <c r="M499" i="9"/>
  <c r="L499" i="9"/>
  <c r="K499" i="9"/>
  <c r="J499" i="9"/>
  <c r="O498" i="9"/>
  <c r="N498" i="9"/>
  <c r="M498" i="9"/>
  <c r="L498" i="9"/>
  <c r="K498" i="9"/>
  <c r="J498" i="9"/>
  <c r="O497" i="9"/>
  <c r="N497" i="9"/>
  <c r="M497" i="9"/>
  <c r="L497" i="9"/>
  <c r="K497" i="9"/>
  <c r="J497" i="9"/>
  <c r="O496" i="9"/>
  <c r="N496" i="9"/>
  <c r="M496" i="9"/>
  <c r="L496" i="9"/>
  <c r="K496" i="9"/>
  <c r="J496" i="9"/>
  <c r="O495" i="9"/>
  <c r="N495" i="9"/>
  <c r="M495" i="9"/>
  <c r="L495" i="9"/>
  <c r="K495" i="9"/>
  <c r="J495" i="9"/>
  <c r="O494" i="9"/>
  <c r="N494" i="9"/>
  <c r="M494" i="9"/>
  <c r="L494" i="9"/>
  <c r="K494" i="9"/>
  <c r="J494" i="9"/>
  <c r="O493" i="9"/>
  <c r="N493" i="9"/>
  <c r="M493" i="9"/>
  <c r="L493" i="9"/>
  <c r="K493" i="9"/>
  <c r="J493" i="9"/>
  <c r="O492" i="9"/>
  <c r="N492" i="9"/>
  <c r="M492" i="9"/>
  <c r="L492" i="9"/>
  <c r="K492" i="9"/>
  <c r="J492" i="9"/>
  <c r="O491" i="9"/>
  <c r="N491" i="9"/>
  <c r="M491" i="9"/>
  <c r="L491" i="9"/>
  <c r="K491" i="9"/>
  <c r="J491" i="9"/>
  <c r="O490" i="9"/>
  <c r="N490" i="9"/>
  <c r="M490" i="9"/>
  <c r="L490" i="9"/>
  <c r="K490" i="9"/>
  <c r="J490" i="9"/>
  <c r="O489" i="9"/>
  <c r="N489" i="9"/>
  <c r="M489" i="9"/>
  <c r="L489" i="9"/>
  <c r="K489" i="9"/>
  <c r="J489" i="9"/>
  <c r="O488" i="9"/>
  <c r="N488" i="9"/>
  <c r="M488" i="9"/>
  <c r="L488" i="9"/>
  <c r="K488" i="9"/>
  <c r="J488" i="9"/>
  <c r="O487" i="9"/>
  <c r="N487" i="9"/>
  <c r="M487" i="9"/>
  <c r="L487" i="9"/>
  <c r="K487" i="9"/>
  <c r="J487" i="9"/>
  <c r="O486" i="9"/>
  <c r="N486" i="9"/>
  <c r="M486" i="9"/>
  <c r="L486" i="9"/>
  <c r="K486" i="9"/>
  <c r="J486" i="9"/>
  <c r="O485" i="9"/>
  <c r="N485" i="9"/>
  <c r="M485" i="9"/>
  <c r="L485" i="9"/>
  <c r="K485" i="9"/>
  <c r="J485" i="9"/>
  <c r="O484" i="9"/>
  <c r="N484" i="9"/>
  <c r="M484" i="9"/>
  <c r="L484" i="9"/>
  <c r="K484" i="9"/>
  <c r="J484" i="9"/>
  <c r="O483" i="9"/>
  <c r="N483" i="9"/>
  <c r="M483" i="9"/>
  <c r="L483" i="9"/>
  <c r="K483" i="9"/>
  <c r="J483" i="9"/>
  <c r="O482" i="9"/>
  <c r="N482" i="9"/>
  <c r="M482" i="9"/>
  <c r="L482" i="9"/>
  <c r="K482" i="9"/>
  <c r="J482" i="9"/>
  <c r="O481" i="9"/>
  <c r="N481" i="9"/>
  <c r="M481" i="9"/>
  <c r="L481" i="9"/>
  <c r="K481" i="9"/>
  <c r="J481" i="9"/>
  <c r="O480" i="9"/>
  <c r="N480" i="9"/>
  <c r="M480" i="9"/>
  <c r="L480" i="9"/>
  <c r="K480" i="9"/>
  <c r="J480" i="9"/>
  <c r="O479" i="9"/>
  <c r="N479" i="9"/>
  <c r="M479" i="9"/>
  <c r="L479" i="9"/>
  <c r="K479" i="9"/>
  <c r="J479" i="9"/>
  <c r="O478" i="9"/>
  <c r="N478" i="9"/>
  <c r="M478" i="9"/>
  <c r="L478" i="9"/>
  <c r="K478" i="9"/>
  <c r="J478" i="9"/>
  <c r="O477" i="9"/>
  <c r="N477" i="9"/>
  <c r="M477" i="9"/>
  <c r="L477" i="9"/>
  <c r="K477" i="9"/>
  <c r="J477" i="9"/>
  <c r="O476" i="9"/>
  <c r="N476" i="9"/>
  <c r="M476" i="9"/>
  <c r="L476" i="9"/>
  <c r="K476" i="9"/>
  <c r="J476" i="9"/>
  <c r="O475" i="9"/>
  <c r="N475" i="9"/>
  <c r="M475" i="9"/>
  <c r="L475" i="9"/>
  <c r="K475" i="9"/>
  <c r="J475" i="9"/>
  <c r="O474" i="9"/>
  <c r="N474" i="9"/>
  <c r="M474" i="9"/>
  <c r="L474" i="9"/>
  <c r="K474" i="9"/>
  <c r="J474" i="9"/>
  <c r="O473" i="9"/>
  <c r="N473" i="9"/>
  <c r="M473" i="9"/>
  <c r="L473" i="9"/>
  <c r="K473" i="9"/>
  <c r="J473" i="9"/>
  <c r="O472" i="9"/>
  <c r="N472" i="9"/>
  <c r="M472" i="9"/>
  <c r="L472" i="9"/>
  <c r="K472" i="9"/>
  <c r="J472" i="9"/>
  <c r="O471" i="9"/>
  <c r="N471" i="9"/>
  <c r="M471" i="9"/>
  <c r="L471" i="9"/>
  <c r="K471" i="9"/>
  <c r="J471" i="9"/>
  <c r="O470" i="9"/>
  <c r="N470" i="9"/>
  <c r="M470" i="9"/>
  <c r="L470" i="9"/>
  <c r="K470" i="9"/>
  <c r="J470" i="9"/>
  <c r="O469" i="9"/>
  <c r="N469" i="9"/>
  <c r="M469" i="9"/>
  <c r="L469" i="9"/>
  <c r="K469" i="9"/>
  <c r="J469" i="9"/>
  <c r="O468" i="9"/>
  <c r="N468" i="9"/>
  <c r="M468" i="9"/>
  <c r="L468" i="9"/>
  <c r="K468" i="9"/>
  <c r="J468" i="9"/>
  <c r="O467" i="9"/>
  <c r="N467" i="9"/>
  <c r="M467" i="9"/>
  <c r="L467" i="9"/>
  <c r="K467" i="9"/>
  <c r="J467" i="9"/>
  <c r="O466" i="9"/>
  <c r="N466" i="9"/>
  <c r="M466" i="9"/>
  <c r="L466" i="9"/>
  <c r="K466" i="9"/>
  <c r="J466" i="9"/>
  <c r="O465" i="9"/>
  <c r="N465" i="9"/>
  <c r="M465" i="9"/>
  <c r="L465" i="9"/>
  <c r="K465" i="9"/>
  <c r="J465" i="9"/>
  <c r="O464" i="9"/>
  <c r="N464" i="9"/>
  <c r="M464" i="9"/>
  <c r="L464" i="9"/>
  <c r="K464" i="9"/>
  <c r="J464" i="9"/>
  <c r="O463" i="9"/>
  <c r="N463" i="9"/>
  <c r="M463" i="9"/>
  <c r="L463" i="9"/>
  <c r="K463" i="9"/>
  <c r="J463" i="9"/>
  <c r="O462" i="9"/>
  <c r="N462" i="9"/>
  <c r="M462" i="9"/>
  <c r="L462" i="9"/>
  <c r="K462" i="9"/>
  <c r="J462" i="9"/>
  <c r="O461" i="9"/>
  <c r="N461" i="9"/>
  <c r="M461" i="9"/>
  <c r="L461" i="9"/>
  <c r="K461" i="9"/>
  <c r="J461" i="9"/>
  <c r="O460" i="9"/>
  <c r="N460" i="9"/>
  <c r="M460" i="9"/>
  <c r="L460" i="9"/>
  <c r="K460" i="9"/>
  <c r="J460" i="9"/>
  <c r="O459" i="9"/>
  <c r="N459" i="9"/>
  <c r="M459" i="9"/>
  <c r="L459" i="9"/>
  <c r="K459" i="9"/>
  <c r="J459" i="9"/>
  <c r="O458" i="9"/>
  <c r="N458" i="9"/>
  <c r="M458" i="9"/>
  <c r="L458" i="9"/>
  <c r="K458" i="9"/>
  <c r="J458" i="9"/>
  <c r="O457" i="9"/>
  <c r="N457" i="9"/>
  <c r="M457" i="9"/>
  <c r="L457" i="9"/>
  <c r="K457" i="9"/>
  <c r="J457" i="9"/>
  <c r="O456" i="9"/>
  <c r="N456" i="9"/>
  <c r="M456" i="9"/>
  <c r="L456" i="9"/>
  <c r="K456" i="9"/>
  <c r="J456" i="9"/>
  <c r="O455" i="9"/>
  <c r="N455" i="9"/>
  <c r="M455" i="9"/>
  <c r="L455" i="9"/>
  <c r="K455" i="9"/>
  <c r="J455" i="9"/>
  <c r="O454" i="9"/>
  <c r="N454" i="9"/>
  <c r="M454" i="9"/>
  <c r="L454" i="9"/>
  <c r="K454" i="9"/>
  <c r="J454" i="9"/>
  <c r="O453" i="9"/>
  <c r="N453" i="9"/>
  <c r="M453" i="9"/>
  <c r="L453" i="9"/>
  <c r="K453" i="9"/>
  <c r="J453" i="9"/>
  <c r="O452" i="9"/>
  <c r="N452" i="9"/>
  <c r="M452" i="9"/>
  <c r="L452" i="9"/>
  <c r="K452" i="9"/>
  <c r="J452" i="9"/>
  <c r="O451" i="9"/>
  <c r="N451" i="9"/>
  <c r="M451" i="9"/>
  <c r="L451" i="9"/>
  <c r="K451" i="9"/>
  <c r="J451" i="9"/>
  <c r="O450" i="9"/>
  <c r="N450" i="9"/>
  <c r="M450" i="9"/>
  <c r="L450" i="9"/>
  <c r="K450" i="9"/>
  <c r="J450" i="9"/>
  <c r="O449" i="9"/>
  <c r="N449" i="9"/>
  <c r="M449" i="9"/>
  <c r="L449" i="9"/>
  <c r="K449" i="9"/>
  <c r="J449" i="9"/>
  <c r="O448" i="9"/>
  <c r="N448" i="9"/>
  <c r="M448" i="9"/>
  <c r="L448" i="9"/>
  <c r="K448" i="9"/>
  <c r="J448" i="9"/>
  <c r="O447" i="9"/>
  <c r="N447" i="9"/>
  <c r="M447" i="9"/>
  <c r="L447" i="9"/>
  <c r="K447" i="9"/>
  <c r="J447" i="9"/>
  <c r="O446" i="9"/>
  <c r="N446" i="9"/>
  <c r="M446" i="9"/>
  <c r="L446" i="9"/>
  <c r="K446" i="9"/>
  <c r="J446" i="9"/>
  <c r="O445" i="9"/>
  <c r="N445" i="9"/>
  <c r="M445" i="9"/>
  <c r="L445" i="9"/>
  <c r="K445" i="9"/>
  <c r="J445" i="9"/>
  <c r="O444" i="9"/>
  <c r="N444" i="9"/>
  <c r="M444" i="9"/>
  <c r="L444" i="9"/>
  <c r="K444" i="9"/>
  <c r="J444" i="9"/>
  <c r="O443" i="9"/>
  <c r="N443" i="9"/>
  <c r="M443" i="9"/>
  <c r="L443" i="9"/>
  <c r="K443" i="9"/>
  <c r="J443" i="9"/>
  <c r="O442" i="9"/>
  <c r="N442" i="9"/>
  <c r="M442" i="9"/>
  <c r="L442" i="9"/>
  <c r="K442" i="9"/>
  <c r="J442" i="9"/>
  <c r="O441" i="9"/>
  <c r="N441" i="9"/>
  <c r="M441" i="9"/>
  <c r="L441" i="9"/>
  <c r="K441" i="9"/>
  <c r="J441" i="9"/>
  <c r="O440" i="9"/>
  <c r="N440" i="9"/>
  <c r="M440" i="9"/>
  <c r="L440" i="9"/>
  <c r="K440" i="9"/>
  <c r="J440" i="9"/>
  <c r="O439" i="9"/>
  <c r="N439" i="9"/>
  <c r="M439" i="9"/>
  <c r="L439" i="9"/>
  <c r="K439" i="9"/>
  <c r="J439" i="9"/>
  <c r="O438" i="9"/>
  <c r="N438" i="9"/>
  <c r="M438" i="9"/>
  <c r="L438" i="9"/>
  <c r="K438" i="9"/>
  <c r="J438" i="9"/>
  <c r="O437" i="9"/>
  <c r="N437" i="9"/>
  <c r="M437" i="9"/>
  <c r="L437" i="9"/>
  <c r="K437" i="9"/>
  <c r="J437" i="9"/>
  <c r="O436" i="9"/>
  <c r="N436" i="9"/>
  <c r="M436" i="9"/>
  <c r="L436" i="9"/>
  <c r="K436" i="9"/>
  <c r="J436" i="9"/>
  <c r="O435" i="9"/>
  <c r="N435" i="9"/>
  <c r="M435" i="9"/>
  <c r="L435" i="9"/>
  <c r="K435" i="9"/>
  <c r="J435" i="9"/>
  <c r="O434" i="9"/>
  <c r="N434" i="9"/>
  <c r="M434" i="9"/>
  <c r="L434" i="9"/>
  <c r="K434" i="9"/>
  <c r="J434" i="9"/>
  <c r="O433" i="9"/>
  <c r="N433" i="9"/>
  <c r="M433" i="9"/>
  <c r="L433" i="9"/>
  <c r="K433" i="9"/>
  <c r="J433" i="9"/>
  <c r="O432" i="9"/>
  <c r="N432" i="9"/>
  <c r="M432" i="9"/>
  <c r="L432" i="9"/>
  <c r="K432" i="9"/>
  <c r="J432" i="9"/>
  <c r="O431" i="9"/>
  <c r="N431" i="9"/>
  <c r="M431" i="9"/>
  <c r="L431" i="9"/>
  <c r="K431" i="9"/>
  <c r="J431" i="9"/>
  <c r="O430" i="9"/>
  <c r="N430" i="9"/>
  <c r="M430" i="9"/>
  <c r="L430" i="9"/>
  <c r="K430" i="9"/>
  <c r="J430" i="9"/>
  <c r="O429" i="9"/>
  <c r="N429" i="9"/>
  <c r="M429" i="9"/>
  <c r="L429" i="9"/>
  <c r="K429" i="9"/>
  <c r="J429" i="9"/>
  <c r="O428" i="9"/>
  <c r="N428" i="9"/>
  <c r="M428" i="9"/>
  <c r="L428" i="9"/>
  <c r="K428" i="9"/>
  <c r="J428" i="9"/>
  <c r="O427" i="9"/>
  <c r="N427" i="9"/>
  <c r="M427" i="9"/>
  <c r="L427" i="9"/>
  <c r="K427" i="9"/>
  <c r="J427" i="9"/>
  <c r="O426" i="9"/>
  <c r="N426" i="9"/>
  <c r="M426" i="9"/>
  <c r="L426" i="9"/>
  <c r="K426" i="9"/>
  <c r="J426" i="9"/>
  <c r="O425" i="9"/>
  <c r="N425" i="9"/>
  <c r="M425" i="9"/>
  <c r="L425" i="9"/>
  <c r="K425" i="9"/>
  <c r="J425" i="9"/>
  <c r="O424" i="9"/>
  <c r="N424" i="9"/>
  <c r="M424" i="9"/>
  <c r="L424" i="9"/>
  <c r="K424" i="9"/>
  <c r="J424" i="9"/>
  <c r="O423" i="9"/>
  <c r="N423" i="9"/>
  <c r="M423" i="9"/>
  <c r="L423" i="9"/>
  <c r="K423" i="9"/>
  <c r="J423" i="9"/>
  <c r="O422" i="9"/>
  <c r="N422" i="9"/>
  <c r="M422" i="9"/>
  <c r="L422" i="9"/>
  <c r="K422" i="9"/>
  <c r="J422" i="9"/>
  <c r="O421" i="9"/>
  <c r="N421" i="9"/>
  <c r="M421" i="9"/>
  <c r="L421" i="9"/>
  <c r="K421" i="9"/>
  <c r="J421" i="9"/>
  <c r="O420" i="9"/>
  <c r="N420" i="9"/>
  <c r="M420" i="9"/>
  <c r="L420" i="9"/>
  <c r="K420" i="9"/>
  <c r="J420" i="9"/>
  <c r="O419" i="9"/>
  <c r="N419" i="9"/>
  <c r="M419" i="9"/>
  <c r="L419" i="9"/>
  <c r="K419" i="9"/>
  <c r="J419" i="9"/>
  <c r="O418" i="9"/>
  <c r="N418" i="9"/>
  <c r="M418" i="9"/>
  <c r="L418" i="9"/>
  <c r="K418" i="9"/>
  <c r="J418" i="9"/>
  <c r="O417" i="9"/>
  <c r="N417" i="9"/>
  <c r="M417" i="9"/>
  <c r="L417" i="9"/>
  <c r="K417" i="9"/>
  <c r="J417" i="9"/>
  <c r="O416" i="9"/>
  <c r="N416" i="9"/>
  <c r="M416" i="9"/>
  <c r="L416" i="9"/>
  <c r="K416" i="9"/>
  <c r="J416" i="9"/>
  <c r="O415" i="9"/>
  <c r="N415" i="9"/>
  <c r="M415" i="9"/>
  <c r="L415" i="9"/>
  <c r="K415" i="9"/>
  <c r="J415" i="9"/>
  <c r="O414" i="9"/>
  <c r="N414" i="9"/>
  <c r="M414" i="9"/>
  <c r="L414" i="9"/>
  <c r="K414" i="9"/>
  <c r="J414" i="9"/>
  <c r="O413" i="9"/>
  <c r="N413" i="9"/>
  <c r="M413" i="9"/>
  <c r="L413" i="9"/>
  <c r="K413" i="9"/>
  <c r="J413" i="9"/>
  <c r="O412" i="9"/>
  <c r="N412" i="9"/>
  <c r="M412" i="9"/>
  <c r="L412" i="9"/>
  <c r="K412" i="9"/>
  <c r="J412" i="9"/>
  <c r="O411" i="9"/>
  <c r="N411" i="9"/>
  <c r="M411" i="9"/>
  <c r="L411" i="9"/>
  <c r="K411" i="9"/>
  <c r="J411" i="9"/>
  <c r="O410" i="9"/>
  <c r="N410" i="9"/>
  <c r="M410" i="9"/>
  <c r="L410" i="9"/>
  <c r="K410" i="9"/>
  <c r="J410" i="9"/>
  <c r="O409" i="9"/>
  <c r="N409" i="9"/>
  <c r="M409" i="9"/>
  <c r="L409" i="9"/>
  <c r="K409" i="9"/>
  <c r="J409" i="9"/>
  <c r="O408" i="9"/>
  <c r="N408" i="9"/>
  <c r="M408" i="9"/>
  <c r="L408" i="9"/>
  <c r="K408" i="9"/>
  <c r="J408" i="9"/>
  <c r="O407" i="9"/>
  <c r="N407" i="9"/>
  <c r="M407" i="9"/>
  <c r="L407" i="9"/>
  <c r="K407" i="9"/>
  <c r="J407" i="9"/>
  <c r="O406" i="9"/>
  <c r="N406" i="9"/>
  <c r="M406" i="9"/>
  <c r="L406" i="9"/>
  <c r="K406" i="9"/>
  <c r="J406" i="9"/>
  <c r="O405" i="9"/>
  <c r="N405" i="9"/>
  <c r="M405" i="9"/>
  <c r="L405" i="9"/>
  <c r="K405" i="9"/>
  <c r="J405" i="9"/>
  <c r="O404" i="9"/>
  <c r="N404" i="9"/>
  <c r="M404" i="9"/>
  <c r="L404" i="9"/>
  <c r="K404" i="9"/>
  <c r="J404" i="9"/>
  <c r="O403" i="9"/>
  <c r="N403" i="9"/>
  <c r="M403" i="9"/>
  <c r="L403" i="9"/>
  <c r="K403" i="9"/>
  <c r="J403" i="9"/>
  <c r="O402" i="9"/>
  <c r="N402" i="9"/>
  <c r="M402" i="9"/>
  <c r="L402" i="9"/>
  <c r="K402" i="9"/>
  <c r="J402" i="9"/>
  <c r="O401" i="9"/>
  <c r="N401" i="9"/>
  <c r="M401" i="9"/>
  <c r="L401" i="9"/>
  <c r="K401" i="9"/>
  <c r="J401" i="9"/>
  <c r="O400" i="9"/>
  <c r="N400" i="9"/>
  <c r="M400" i="9"/>
  <c r="L400" i="9"/>
  <c r="K400" i="9"/>
  <c r="J400" i="9"/>
  <c r="O399" i="9"/>
  <c r="N399" i="9"/>
  <c r="M399" i="9"/>
  <c r="L399" i="9"/>
  <c r="K399" i="9"/>
  <c r="J399" i="9"/>
  <c r="O398" i="9"/>
  <c r="N398" i="9"/>
  <c r="M398" i="9"/>
  <c r="L398" i="9"/>
  <c r="K398" i="9"/>
  <c r="J398" i="9"/>
  <c r="O397" i="9"/>
  <c r="N397" i="9"/>
  <c r="M397" i="9"/>
  <c r="L397" i="9"/>
  <c r="K397" i="9"/>
  <c r="J397" i="9"/>
  <c r="O396" i="9"/>
  <c r="N396" i="9"/>
  <c r="M396" i="9"/>
  <c r="L396" i="9"/>
  <c r="K396" i="9"/>
  <c r="J396" i="9"/>
  <c r="O395" i="9"/>
  <c r="N395" i="9"/>
  <c r="M395" i="9"/>
  <c r="L395" i="9"/>
  <c r="K395" i="9"/>
  <c r="J395" i="9"/>
  <c r="O394" i="9"/>
  <c r="N394" i="9"/>
  <c r="M394" i="9"/>
  <c r="L394" i="9"/>
  <c r="K394" i="9"/>
  <c r="J394" i="9"/>
  <c r="O393" i="9"/>
  <c r="N393" i="9"/>
  <c r="M393" i="9"/>
  <c r="L393" i="9"/>
  <c r="K393" i="9"/>
  <c r="J393" i="9"/>
  <c r="O392" i="9"/>
  <c r="N392" i="9"/>
  <c r="M392" i="9"/>
  <c r="L392" i="9"/>
  <c r="K392" i="9"/>
  <c r="J392" i="9"/>
  <c r="O391" i="9"/>
  <c r="N391" i="9"/>
  <c r="M391" i="9"/>
  <c r="L391" i="9"/>
  <c r="K391" i="9"/>
  <c r="J391" i="9"/>
  <c r="O390" i="9"/>
  <c r="N390" i="9"/>
  <c r="M390" i="9"/>
  <c r="L390" i="9"/>
  <c r="K390" i="9"/>
  <c r="J390" i="9"/>
  <c r="O389" i="9"/>
  <c r="N389" i="9"/>
  <c r="M389" i="9"/>
  <c r="L389" i="9"/>
  <c r="K389" i="9"/>
  <c r="J389" i="9"/>
  <c r="O388" i="9"/>
  <c r="N388" i="9"/>
  <c r="M388" i="9"/>
  <c r="L388" i="9"/>
  <c r="K388" i="9"/>
  <c r="J388" i="9"/>
  <c r="O387" i="9"/>
  <c r="N387" i="9"/>
  <c r="M387" i="9"/>
  <c r="L387" i="9"/>
  <c r="K387" i="9"/>
  <c r="J387" i="9"/>
  <c r="O386" i="9"/>
  <c r="N386" i="9"/>
  <c r="M386" i="9"/>
  <c r="L386" i="9"/>
  <c r="K386" i="9"/>
  <c r="J386" i="9"/>
  <c r="O385" i="9"/>
  <c r="N385" i="9"/>
  <c r="M385" i="9"/>
  <c r="L385" i="9"/>
  <c r="K385" i="9"/>
  <c r="J385" i="9"/>
  <c r="O384" i="9"/>
  <c r="N384" i="9"/>
  <c r="M384" i="9"/>
  <c r="L384" i="9"/>
  <c r="K384" i="9"/>
  <c r="J384" i="9"/>
  <c r="O383" i="9"/>
  <c r="N383" i="9"/>
  <c r="M383" i="9"/>
  <c r="L383" i="9"/>
  <c r="K383" i="9"/>
  <c r="J383" i="9"/>
  <c r="O382" i="9"/>
  <c r="N382" i="9"/>
  <c r="M382" i="9"/>
  <c r="L382" i="9"/>
  <c r="K382" i="9"/>
  <c r="J382" i="9"/>
  <c r="O381" i="9"/>
  <c r="N381" i="9"/>
  <c r="M381" i="9"/>
  <c r="L381" i="9"/>
  <c r="K381" i="9"/>
  <c r="J381" i="9"/>
  <c r="O380" i="9"/>
  <c r="N380" i="9"/>
  <c r="M380" i="9"/>
  <c r="L380" i="9"/>
  <c r="K380" i="9"/>
  <c r="J380" i="9"/>
  <c r="O379" i="9"/>
  <c r="N379" i="9"/>
  <c r="M379" i="9"/>
  <c r="L379" i="9"/>
  <c r="K379" i="9"/>
  <c r="J379" i="9"/>
  <c r="O378" i="9"/>
  <c r="N378" i="9"/>
  <c r="M378" i="9"/>
  <c r="L378" i="9"/>
  <c r="K378" i="9"/>
  <c r="J378" i="9"/>
  <c r="O377" i="9"/>
  <c r="N377" i="9"/>
  <c r="M377" i="9"/>
  <c r="L377" i="9"/>
  <c r="K377" i="9"/>
  <c r="J377" i="9"/>
  <c r="O376" i="9"/>
  <c r="N376" i="9"/>
  <c r="M376" i="9"/>
  <c r="L376" i="9"/>
  <c r="K376" i="9"/>
  <c r="J376" i="9"/>
  <c r="O375" i="9"/>
  <c r="N375" i="9"/>
  <c r="M375" i="9"/>
  <c r="L375" i="9"/>
  <c r="K375" i="9"/>
  <c r="J375" i="9"/>
  <c r="O374" i="9"/>
  <c r="N374" i="9"/>
  <c r="M374" i="9"/>
  <c r="L374" i="9"/>
  <c r="K374" i="9"/>
  <c r="J374" i="9"/>
  <c r="O373" i="9"/>
  <c r="N373" i="9"/>
  <c r="M373" i="9"/>
  <c r="L373" i="9"/>
  <c r="K373" i="9"/>
  <c r="J373" i="9"/>
  <c r="O372" i="9"/>
  <c r="N372" i="9"/>
  <c r="M372" i="9"/>
  <c r="L372" i="9"/>
  <c r="K372" i="9"/>
  <c r="J372" i="9"/>
  <c r="O371" i="9"/>
  <c r="N371" i="9"/>
  <c r="M371" i="9"/>
  <c r="L371" i="9"/>
  <c r="K371" i="9"/>
  <c r="J371" i="9"/>
  <c r="O370" i="9"/>
  <c r="N370" i="9"/>
  <c r="M370" i="9"/>
  <c r="L370" i="9"/>
  <c r="K370" i="9"/>
  <c r="J370" i="9"/>
  <c r="O369" i="9"/>
  <c r="N369" i="9"/>
  <c r="M369" i="9"/>
  <c r="L369" i="9"/>
  <c r="K369" i="9"/>
  <c r="J369" i="9"/>
  <c r="O368" i="9"/>
  <c r="N368" i="9"/>
  <c r="M368" i="9"/>
  <c r="L368" i="9"/>
  <c r="K368" i="9"/>
  <c r="J368" i="9"/>
  <c r="O367" i="9"/>
  <c r="N367" i="9"/>
  <c r="M367" i="9"/>
  <c r="L367" i="9"/>
  <c r="K367" i="9"/>
  <c r="J367" i="9"/>
  <c r="O366" i="9"/>
  <c r="N366" i="9"/>
  <c r="M366" i="9"/>
  <c r="L366" i="9"/>
  <c r="K366" i="9"/>
  <c r="J366" i="9"/>
  <c r="O365" i="9"/>
  <c r="N365" i="9"/>
  <c r="M365" i="9"/>
  <c r="L365" i="9"/>
  <c r="K365" i="9"/>
  <c r="J365" i="9"/>
  <c r="O364" i="9"/>
  <c r="N364" i="9"/>
  <c r="M364" i="9"/>
  <c r="L364" i="9"/>
  <c r="K364" i="9"/>
  <c r="J364" i="9"/>
  <c r="O363" i="9"/>
  <c r="N363" i="9"/>
  <c r="M363" i="9"/>
  <c r="L363" i="9"/>
  <c r="K363" i="9"/>
  <c r="J363" i="9"/>
  <c r="O362" i="9"/>
  <c r="N362" i="9"/>
  <c r="M362" i="9"/>
  <c r="L362" i="9"/>
  <c r="K362" i="9"/>
  <c r="J362" i="9"/>
  <c r="O361" i="9"/>
  <c r="N361" i="9"/>
  <c r="M361" i="9"/>
  <c r="L361" i="9"/>
  <c r="K361" i="9"/>
  <c r="J361" i="9"/>
  <c r="O360" i="9"/>
  <c r="N360" i="9"/>
  <c r="M360" i="9"/>
  <c r="L360" i="9"/>
  <c r="K360" i="9"/>
  <c r="J360" i="9"/>
  <c r="O359" i="9"/>
  <c r="N359" i="9"/>
  <c r="M359" i="9"/>
  <c r="L359" i="9"/>
  <c r="K359" i="9"/>
  <c r="J359" i="9"/>
  <c r="O358" i="9"/>
  <c r="N358" i="9"/>
  <c r="M358" i="9"/>
  <c r="L358" i="9"/>
  <c r="K358" i="9"/>
  <c r="J358" i="9"/>
  <c r="O357" i="9"/>
  <c r="N357" i="9"/>
  <c r="M357" i="9"/>
  <c r="L357" i="9"/>
  <c r="K357" i="9"/>
  <c r="J357" i="9"/>
  <c r="O356" i="9"/>
  <c r="N356" i="9"/>
  <c r="M356" i="9"/>
  <c r="L356" i="9"/>
  <c r="K356" i="9"/>
  <c r="J356" i="9"/>
  <c r="O355" i="9"/>
  <c r="N355" i="9"/>
  <c r="M355" i="9"/>
  <c r="L355" i="9"/>
  <c r="K355" i="9"/>
  <c r="J355" i="9"/>
  <c r="O354" i="9"/>
  <c r="N354" i="9"/>
  <c r="M354" i="9"/>
  <c r="L354" i="9"/>
  <c r="K354" i="9"/>
  <c r="J354" i="9"/>
  <c r="O353" i="9"/>
  <c r="N353" i="9"/>
  <c r="M353" i="9"/>
  <c r="L353" i="9"/>
  <c r="K353" i="9"/>
  <c r="J353" i="9"/>
  <c r="O352" i="9"/>
  <c r="N352" i="9"/>
  <c r="M352" i="9"/>
  <c r="L352" i="9"/>
  <c r="K352" i="9"/>
  <c r="J352" i="9"/>
  <c r="O351" i="9"/>
  <c r="N351" i="9"/>
  <c r="M351" i="9"/>
  <c r="L351" i="9"/>
  <c r="K351" i="9"/>
  <c r="J351" i="9"/>
  <c r="O350" i="9"/>
  <c r="N350" i="9"/>
  <c r="M350" i="9"/>
  <c r="L350" i="9"/>
  <c r="K350" i="9"/>
  <c r="J350" i="9"/>
  <c r="O349" i="9"/>
  <c r="N349" i="9"/>
  <c r="M349" i="9"/>
  <c r="L349" i="9"/>
  <c r="K349" i="9"/>
  <c r="J349" i="9"/>
  <c r="O348" i="9"/>
  <c r="N348" i="9"/>
  <c r="M348" i="9"/>
  <c r="L348" i="9"/>
  <c r="K348" i="9"/>
  <c r="J348" i="9"/>
  <c r="O347" i="9"/>
  <c r="N347" i="9"/>
  <c r="M347" i="9"/>
  <c r="L347" i="9"/>
  <c r="K347" i="9"/>
  <c r="J347" i="9"/>
  <c r="O346" i="9"/>
  <c r="N346" i="9"/>
  <c r="M346" i="9"/>
  <c r="L346" i="9"/>
  <c r="K346" i="9"/>
  <c r="J346" i="9"/>
  <c r="O345" i="9"/>
  <c r="N345" i="9"/>
  <c r="M345" i="9"/>
  <c r="L345" i="9"/>
  <c r="K345" i="9"/>
  <c r="J345" i="9"/>
  <c r="O344" i="9"/>
  <c r="N344" i="9"/>
  <c r="M344" i="9"/>
  <c r="L344" i="9"/>
  <c r="K344" i="9"/>
  <c r="J344" i="9"/>
  <c r="O343" i="9"/>
  <c r="N343" i="9"/>
  <c r="M343" i="9"/>
  <c r="L343" i="9"/>
  <c r="K343" i="9"/>
  <c r="J343" i="9"/>
  <c r="O342" i="9"/>
  <c r="N342" i="9"/>
  <c r="M342" i="9"/>
  <c r="L342" i="9"/>
  <c r="K342" i="9"/>
  <c r="J342" i="9"/>
  <c r="O341" i="9"/>
  <c r="N341" i="9"/>
  <c r="M341" i="9"/>
  <c r="L341" i="9"/>
  <c r="K341" i="9"/>
  <c r="J341" i="9"/>
  <c r="O340" i="9"/>
  <c r="N340" i="9"/>
  <c r="M340" i="9"/>
  <c r="L340" i="9"/>
  <c r="K340" i="9"/>
  <c r="J340" i="9"/>
  <c r="O339" i="9"/>
  <c r="N339" i="9"/>
  <c r="M339" i="9"/>
  <c r="L339" i="9"/>
  <c r="K339" i="9"/>
  <c r="J339" i="9"/>
  <c r="O338" i="9"/>
  <c r="N338" i="9"/>
  <c r="M338" i="9"/>
  <c r="L338" i="9"/>
  <c r="K338" i="9"/>
  <c r="J338" i="9"/>
  <c r="O337" i="9"/>
  <c r="N337" i="9"/>
  <c r="M337" i="9"/>
  <c r="L337" i="9"/>
  <c r="K337" i="9"/>
  <c r="J337" i="9"/>
  <c r="O336" i="9"/>
  <c r="N336" i="9"/>
  <c r="M336" i="9"/>
  <c r="L336" i="9"/>
  <c r="K336" i="9"/>
  <c r="J336" i="9"/>
  <c r="O335" i="9"/>
  <c r="N335" i="9"/>
  <c r="M335" i="9"/>
  <c r="L335" i="9"/>
  <c r="K335" i="9"/>
  <c r="J335" i="9"/>
  <c r="O334" i="9"/>
  <c r="N334" i="9"/>
  <c r="M334" i="9"/>
  <c r="L334" i="9"/>
  <c r="K334" i="9"/>
  <c r="J334" i="9"/>
  <c r="O333" i="9"/>
  <c r="N333" i="9"/>
  <c r="M333" i="9"/>
  <c r="L333" i="9"/>
  <c r="K333" i="9"/>
  <c r="J333" i="9"/>
  <c r="O332" i="9"/>
  <c r="N332" i="9"/>
  <c r="M332" i="9"/>
  <c r="L332" i="9"/>
  <c r="K332" i="9"/>
  <c r="J332" i="9"/>
  <c r="O331" i="9"/>
  <c r="N331" i="9"/>
  <c r="M331" i="9"/>
  <c r="L331" i="9"/>
  <c r="K331" i="9"/>
  <c r="J331" i="9"/>
  <c r="O330" i="9"/>
  <c r="N330" i="9"/>
  <c r="M330" i="9"/>
  <c r="L330" i="9"/>
  <c r="K330" i="9"/>
  <c r="J330" i="9"/>
  <c r="O329" i="9"/>
  <c r="N329" i="9"/>
  <c r="M329" i="9"/>
  <c r="L329" i="9"/>
  <c r="K329" i="9"/>
  <c r="J329" i="9"/>
  <c r="O328" i="9"/>
  <c r="N328" i="9"/>
  <c r="M328" i="9"/>
  <c r="L328" i="9"/>
  <c r="K328" i="9"/>
  <c r="J328" i="9"/>
  <c r="O327" i="9"/>
  <c r="N327" i="9"/>
  <c r="M327" i="9"/>
  <c r="L327" i="9"/>
  <c r="K327" i="9"/>
  <c r="J327" i="9"/>
  <c r="O326" i="9"/>
  <c r="N326" i="9"/>
  <c r="M326" i="9"/>
  <c r="L326" i="9"/>
  <c r="K326" i="9"/>
  <c r="J326" i="9"/>
  <c r="O325" i="9"/>
  <c r="N325" i="9"/>
  <c r="M325" i="9"/>
  <c r="L325" i="9"/>
  <c r="K325" i="9"/>
  <c r="J325" i="9"/>
  <c r="O324" i="9"/>
  <c r="N324" i="9"/>
  <c r="M324" i="9"/>
  <c r="L324" i="9"/>
  <c r="K324" i="9"/>
  <c r="J324" i="9"/>
  <c r="O323" i="9"/>
  <c r="N323" i="9"/>
  <c r="M323" i="9"/>
  <c r="L323" i="9"/>
  <c r="K323" i="9"/>
  <c r="J323" i="9"/>
  <c r="O322" i="9"/>
  <c r="N322" i="9"/>
  <c r="M322" i="9"/>
  <c r="L322" i="9"/>
  <c r="K322" i="9"/>
  <c r="J322" i="9"/>
  <c r="O321" i="9"/>
  <c r="N321" i="9"/>
  <c r="M321" i="9"/>
  <c r="L321" i="9"/>
  <c r="K321" i="9"/>
  <c r="J321" i="9"/>
  <c r="O320" i="9"/>
  <c r="N320" i="9"/>
  <c r="M320" i="9"/>
  <c r="L320" i="9"/>
  <c r="K320" i="9"/>
  <c r="J320" i="9"/>
  <c r="O319" i="9"/>
  <c r="N319" i="9"/>
  <c r="M319" i="9"/>
  <c r="L319" i="9"/>
  <c r="K319" i="9"/>
  <c r="J319" i="9"/>
  <c r="O318" i="9"/>
  <c r="N318" i="9"/>
  <c r="M318" i="9"/>
  <c r="L318" i="9"/>
  <c r="K318" i="9"/>
  <c r="J318" i="9"/>
  <c r="O317" i="9"/>
  <c r="N317" i="9"/>
  <c r="M317" i="9"/>
  <c r="L317" i="9"/>
  <c r="K317" i="9"/>
  <c r="J317" i="9"/>
  <c r="O316" i="9"/>
  <c r="N316" i="9"/>
  <c r="M316" i="9"/>
  <c r="L316" i="9"/>
  <c r="K316" i="9"/>
  <c r="J316" i="9"/>
  <c r="O315" i="9"/>
  <c r="N315" i="9"/>
  <c r="M315" i="9"/>
  <c r="L315" i="9"/>
  <c r="K315" i="9"/>
  <c r="J315" i="9"/>
  <c r="O314" i="9"/>
  <c r="N314" i="9"/>
  <c r="M314" i="9"/>
  <c r="L314" i="9"/>
  <c r="K314" i="9"/>
  <c r="J314" i="9"/>
  <c r="O313" i="9"/>
  <c r="N313" i="9"/>
  <c r="M313" i="9"/>
  <c r="L313" i="9"/>
  <c r="K313" i="9"/>
  <c r="J313" i="9"/>
  <c r="O312" i="9"/>
  <c r="N312" i="9"/>
  <c r="M312" i="9"/>
  <c r="L312" i="9"/>
  <c r="K312" i="9"/>
  <c r="J312" i="9"/>
  <c r="O311" i="9"/>
  <c r="N311" i="9"/>
  <c r="M311" i="9"/>
  <c r="L311" i="9"/>
  <c r="K311" i="9"/>
  <c r="J311" i="9"/>
  <c r="O310" i="9"/>
  <c r="N310" i="9"/>
  <c r="M310" i="9"/>
  <c r="L310" i="9"/>
  <c r="K310" i="9"/>
  <c r="J310" i="9"/>
  <c r="O309" i="9"/>
  <c r="N309" i="9"/>
  <c r="M309" i="9"/>
  <c r="L309" i="9"/>
  <c r="K309" i="9"/>
  <c r="J309" i="9"/>
  <c r="O308" i="9"/>
  <c r="N308" i="9"/>
  <c r="M308" i="9"/>
  <c r="L308" i="9"/>
  <c r="K308" i="9"/>
  <c r="J308" i="9"/>
  <c r="O307" i="9"/>
  <c r="N307" i="9"/>
  <c r="M307" i="9"/>
  <c r="L307" i="9"/>
  <c r="K307" i="9"/>
  <c r="J307" i="9"/>
  <c r="O306" i="9"/>
  <c r="N306" i="9"/>
  <c r="M306" i="9"/>
  <c r="L306" i="9"/>
  <c r="K306" i="9"/>
  <c r="J306" i="9"/>
  <c r="O305" i="9"/>
  <c r="N305" i="9"/>
  <c r="M305" i="9"/>
  <c r="L305" i="9"/>
  <c r="K305" i="9"/>
  <c r="J305" i="9"/>
  <c r="O304" i="9"/>
  <c r="N304" i="9"/>
  <c r="M304" i="9"/>
  <c r="L304" i="9"/>
  <c r="K304" i="9"/>
  <c r="J304" i="9"/>
  <c r="O303" i="9"/>
  <c r="N303" i="9"/>
  <c r="M303" i="9"/>
  <c r="L303" i="9"/>
  <c r="K303" i="9"/>
  <c r="J303" i="9"/>
  <c r="O302" i="9"/>
  <c r="N302" i="9"/>
  <c r="M302" i="9"/>
  <c r="L302" i="9"/>
  <c r="K302" i="9"/>
  <c r="J302" i="9"/>
  <c r="O301" i="9"/>
  <c r="N301" i="9"/>
  <c r="M301" i="9"/>
  <c r="L301" i="9"/>
  <c r="K301" i="9"/>
  <c r="J301" i="9"/>
  <c r="O300" i="9"/>
  <c r="N300" i="9"/>
  <c r="M300" i="9"/>
  <c r="L300" i="9"/>
  <c r="K300" i="9"/>
  <c r="J300" i="9"/>
  <c r="O299" i="9"/>
  <c r="N299" i="9"/>
  <c r="M299" i="9"/>
  <c r="L299" i="9"/>
  <c r="K299" i="9"/>
  <c r="J299" i="9"/>
  <c r="O298" i="9"/>
  <c r="N298" i="9"/>
  <c r="M298" i="9"/>
  <c r="L298" i="9"/>
  <c r="K298" i="9"/>
  <c r="J298" i="9"/>
  <c r="O297" i="9"/>
  <c r="N297" i="9"/>
  <c r="M297" i="9"/>
  <c r="L297" i="9"/>
  <c r="K297" i="9"/>
  <c r="J297" i="9"/>
  <c r="O296" i="9"/>
  <c r="N296" i="9"/>
  <c r="M296" i="9"/>
  <c r="L296" i="9"/>
  <c r="K296" i="9"/>
  <c r="J296" i="9"/>
  <c r="O295" i="9"/>
  <c r="N295" i="9"/>
  <c r="M295" i="9"/>
  <c r="L295" i="9"/>
  <c r="K295" i="9"/>
  <c r="J295" i="9"/>
  <c r="O294" i="9"/>
  <c r="N294" i="9"/>
  <c r="M294" i="9"/>
  <c r="L294" i="9"/>
  <c r="K294" i="9"/>
  <c r="J294" i="9"/>
  <c r="O293" i="9"/>
  <c r="N293" i="9"/>
  <c r="M293" i="9"/>
  <c r="L293" i="9"/>
  <c r="K293" i="9"/>
  <c r="J293" i="9"/>
  <c r="O292" i="9"/>
  <c r="N292" i="9"/>
  <c r="M292" i="9"/>
  <c r="L292" i="9"/>
  <c r="K292" i="9"/>
  <c r="J292" i="9"/>
  <c r="O291" i="9"/>
  <c r="N291" i="9"/>
  <c r="M291" i="9"/>
  <c r="L291" i="9"/>
  <c r="K291" i="9"/>
  <c r="J291" i="9"/>
  <c r="O290" i="9"/>
  <c r="N290" i="9"/>
  <c r="M290" i="9"/>
  <c r="L290" i="9"/>
  <c r="K290" i="9"/>
  <c r="J290" i="9"/>
  <c r="O289" i="9"/>
  <c r="N289" i="9"/>
  <c r="M289" i="9"/>
  <c r="L289" i="9"/>
  <c r="K289" i="9"/>
  <c r="J289" i="9"/>
  <c r="O288" i="9"/>
  <c r="N288" i="9"/>
  <c r="M288" i="9"/>
  <c r="L288" i="9"/>
  <c r="K288" i="9"/>
  <c r="J288" i="9"/>
  <c r="O287" i="9"/>
  <c r="N287" i="9"/>
  <c r="M287" i="9"/>
  <c r="L287" i="9"/>
  <c r="K287" i="9"/>
  <c r="J287" i="9"/>
  <c r="O286" i="9"/>
  <c r="N286" i="9"/>
  <c r="M286" i="9"/>
  <c r="L286" i="9"/>
  <c r="K286" i="9"/>
  <c r="J286" i="9"/>
  <c r="O285" i="9"/>
  <c r="N285" i="9"/>
  <c r="M285" i="9"/>
  <c r="L285" i="9"/>
  <c r="K285" i="9"/>
  <c r="J285" i="9"/>
  <c r="O284" i="9"/>
  <c r="N284" i="9"/>
  <c r="M284" i="9"/>
  <c r="L284" i="9"/>
  <c r="K284" i="9"/>
  <c r="J284" i="9"/>
  <c r="O283" i="9"/>
  <c r="N283" i="9"/>
  <c r="M283" i="9"/>
  <c r="L283" i="9"/>
  <c r="K283" i="9"/>
  <c r="J283" i="9"/>
  <c r="O282" i="9"/>
  <c r="N282" i="9"/>
  <c r="M282" i="9"/>
  <c r="L282" i="9"/>
  <c r="K282" i="9"/>
  <c r="J282" i="9"/>
  <c r="O281" i="9"/>
  <c r="N281" i="9"/>
  <c r="M281" i="9"/>
  <c r="L281" i="9"/>
  <c r="K281" i="9"/>
  <c r="J281" i="9"/>
  <c r="O280" i="9"/>
  <c r="N280" i="9"/>
  <c r="M280" i="9"/>
  <c r="L280" i="9"/>
  <c r="K280" i="9"/>
  <c r="J280" i="9"/>
  <c r="O279" i="9"/>
  <c r="N279" i="9"/>
  <c r="M279" i="9"/>
  <c r="L279" i="9"/>
  <c r="K279" i="9"/>
  <c r="J279" i="9"/>
  <c r="O278" i="9"/>
  <c r="N278" i="9"/>
  <c r="M278" i="9"/>
  <c r="L278" i="9"/>
  <c r="K278" i="9"/>
  <c r="J278" i="9"/>
  <c r="O277" i="9"/>
  <c r="N277" i="9"/>
  <c r="M277" i="9"/>
  <c r="L277" i="9"/>
  <c r="K277" i="9"/>
  <c r="J277" i="9"/>
  <c r="O276" i="9"/>
  <c r="N276" i="9"/>
  <c r="M276" i="9"/>
  <c r="L276" i="9"/>
  <c r="K276" i="9"/>
  <c r="J276" i="9"/>
  <c r="O275" i="9"/>
  <c r="N275" i="9"/>
  <c r="M275" i="9"/>
  <c r="L275" i="9"/>
  <c r="K275" i="9"/>
  <c r="J275" i="9"/>
  <c r="O274" i="9"/>
  <c r="N274" i="9"/>
  <c r="M274" i="9"/>
  <c r="L274" i="9"/>
  <c r="K274" i="9"/>
  <c r="J274" i="9"/>
  <c r="O273" i="9"/>
  <c r="N273" i="9"/>
  <c r="M273" i="9"/>
  <c r="L273" i="9"/>
  <c r="K273" i="9"/>
  <c r="J273" i="9"/>
  <c r="O272" i="9"/>
  <c r="N272" i="9"/>
  <c r="M272" i="9"/>
  <c r="L272" i="9"/>
  <c r="K272" i="9"/>
  <c r="J272" i="9"/>
  <c r="O271" i="9"/>
  <c r="N271" i="9"/>
  <c r="M271" i="9"/>
  <c r="L271" i="9"/>
  <c r="K271" i="9"/>
  <c r="J271" i="9"/>
  <c r="O270" i="9"/>
  <c r="N270" i="9"/>
  <c r="M270" i="9"/>
  <c r="L270" i="9"/>
  <c r="K270" i="9"/>
  <c r="J270" i="9"/>
  <c r="O269" i="9"/>
  <c r="N269" i="9"/>
  <c r="M269" i="9"/>
  <c r="L269" i="9"/>
  <c r="K269" i="9"/>
  <c r="J269" i="9"/>
  <c r="O268" i="9"/>
  <c r="N268" i="9"/>
  <c r="M268" i="9"/>
  <c r="L268" i="9"/>
  <c r="K268" i="9"/>
  <c r="J268" i="9"/>
  <c r="O267" i="9"/>
  <c r="N267" i="9"/>
  <c r="M267" i="9"/>
  <c r="L267" i="9"/>
  <c r="K267" i="9"/>
  <c r="J267" i="9"/>
  <c r="O266" i="9"/>
  <c r="N266" i="9"/>
  <c r="M266" i="9"/>
  <c r="L266" i="9"/>
  <c r="K266" i="9"/>
  <c r="J266" i="9"/>
  <c r="O265" i="9"/>
  <c r="N265" i="9"/>
  <c r="M265" i="9"/>
  <c r="L265" i="9"/>
  <c r="K265" i="9"/>
  <c r="J265" i="9"/>
  <c r="O264" i="9"/>
  <c r="N264" i="9"/>
  <c r="M264" i="9"/>
  <c r="L264" i="9"/>
  <c r="K264" i="9"/>
  <c r="J264" i="9"/>
  <c r="O263" i="9"/>
  <c r="N263" i="9"/>
  <c r="M263" i="9"/>
  <c r="L263" i="9"/>
  <c r="K263" i="9"/>
  <c r="J263" i="9"/>
  <c r="O262" i="9"/>
  <c r="N262" i="9"/>
  <c r="M262" i="9"/>
  <c r="L262" i="9"/>
  <c r="K262" i="9"/>
  <c r="J262" i="9"/>
  <c r="O261" i="9"/>
  <c r="N261" i="9"/>
  <c r="M261" i="9"/>
  <c r="L261" i="9"/>
  <c r="K261" i="9"/>
  <c r="J261" i="9"/>
  <c r="O260" i="9"/>
  <c r="N260" i="9"/>
  <c r="M260" i="9"/>
  <c r="L260" i="9"/>
  <c r="K260" i="9"/>
  <c r="J260" i="9"/>
  <c r="O259" i="9"/>
  <c r="N259" i="9"/>
  <c r="M259" i="9"/>
  <c r="L259" i="9"/>
  <c r="K259" i="9"/>
  <c r="J259" i="9"/>
  <c r="O258" i="9"/>
  <c r="N258" i="9"/>
  <c r="M258" i="9"/>
  <c r="L258" i="9"/>
  <c r="K258" i="9"/>
  <c r="J258" i="9"/>
  <c r="O257" i="9"/>
  <c r="N257" i="9"/>
  <c r="M257" i="9"/>
  <c r="L257" i="9"/>
  <c r="K257" i="9"/>
  <c r="J257" i="9"/>
  <c r="O256" i="9"/>
  <c r="N256" i="9"/>
  <c r="M256" i="9"/>
  <c r="L256" i="9"/>
  <c r="K256" i="9"/>
  <c r="J256" i="9"/>
  <c r="O255" i="9"/>
  <c r="N255" i="9"/>
  <c r="M255" i="9"/>
  <c r="L255" i="9"/>
  <c r="K255" i="9"/>
  <c r="J255" i="9"/>
  <c r="O254" i="9"/>
  <c r="N254" i="9"/>
  <c r="M254" i="9"/>
  <c r="L254" i="9"/>
  <c r="K254" i="9"/>
  <c r="J254" i="9"/>
  <c r="O253" i="9"/>
  <c r="N253" i="9"/>
  <c r="M253" i="9"/>
  <c r="L253" i="9"/>
  <c r="K253" i="9"/>
  <c r="J253" i="9"/>
  <c r="O252" i="9"/>
  <c r="N252" i="9"/>
  <c r="M252" i="9"/>
  <c r="L252" i="9"/>
  <c r="K252" i="9"/>
  <c r="J252" i="9"/>
  <c r="O251" i="9"/>
  <c r="N251" i="9"/>
  <c r="M251" i="9"/>
  <c r="L251" i="9"/>
  <c r="K251" i="9"/>
  <c r="J251" i="9"/>
  <c r="O250" i="9"/>
  <c r="N250" i="9"/>
  <c r="M250" i="9"/>
  <c r="L250" i="9"/>
  <c r="K250" i="9"/>
  <c r="J250" i="9"/>
  <c r="O249" i="9"/>
  <c r="N249" i="9"/>
  <c r="M249" i="9"/>
  <c r="L249" i="9"/>
  <c r="K249" i="9"/>
  <c r="J249" i="9"/>
  <c r="O248" i="9"/>
  <c r="N248" i="9"/>
  <c r="M248" i="9"/>
  <c r="L248" i="9"/>
  <c r="K248" i="9"/>
  <c r="J248" i="9"/>
  <c r="O247" i="9"/>
  <c r="N247" i="9"/>
  <c r="M247" i="9"/>
  <c r="L247" i="9"/>
  <c r="K247" i="9"/>
  <c r="J247" i="9"/>
  <c r="O246" i="9"/>
  <c r="N246" i="9"/>
  <c r="M246" i="9"/>
  <c r="L246" i="9"/>
  <c r="K246" i="9"/>
  <c r="J246" i="9"/>
  <c r="O245" i="9"/>
  <c r="N245" i="9"/>
  <c r="M245" i="9"/>
  <c r="L245" i="9"/>
  <c r="K245" i="9"/>
  <c r="J245" i="9"/>
  <c r="O244" i="9"/>
  <c r="N244" i="9"/>
  <c r="M244" i="9"/>
  <c r="L244" i="9"/>
  <c r="K244" i="9"/>
  <c r="J244" i="9"/>
  <c r="O243" i="9"/>
  <c r="N243" i="9"/>
  <c r="M243" i="9"/>
  <c r="L243" i="9"/>
  <c r="K243" i="9"/>
  <c r="J243" i="9"/>
  <c r="O242" i="9"/>
  <c r="N242" i="9"/>
  <c r="M242" i="9"/>
  <c r="L242" i="9"/>
  <c r="K242" i="9"/>
  <c r="J242" i="9"/>
  <c r="O241" i="9"/>
  <c r="N241" i="9"/>
  <c r="M241" i="9"/>
  <c r="L241" i="9"/>
  <c r="K241" i="9"/>
  <c r="J241" i="9"/>
  <c r="O240" i="9"/>
  <c r="N240" i="9"/>
  <c r="M240" i="9"/>
  <c r="L240" i="9"/>
  <c r="K240" i="9"/>
  <c r="J240" i="9"/>
  <c r="O239" i="9"/>
  <c r="N239" i="9"/>
  <c r="M239" i="9"/>
  <c r="L239" i="9"/>
  <c r="K239" i="9"/>
  <c r="J239" i="9"/>
  <c r="O238" i="9"/>
  <c r="N238" i="9"/>
  <c r="M238" i="9"/>
  <c r="L238" i="9"/>
  <c r="K238" i="9"/>
  <c r="J238" i="9"/>
  <c r="O237" i="9"/>
  <c r="N237" i="9"/>
  <c r="M237" i="9"/>
  <c r="L237" i="9"/>
  <c r="K237" i="9"/>
  <c r="J237" i="9"/>
  <c r="O236" i="9"/>
  <c r="N236" i="9"/>
  <c r="M236" i="9"/>
  <c r="L236" i="9"/>
  <c r="K236" i="9"/>
  <c r="J236" i="9"/>
  <c r="O235" i="9"/>
  <c r="N235" i="9"/>
  <c r="M235" i="9"/>
  <c r="L235" i="9"/>
  <c r="K235" i="9"/>
  <c r="J235" i="9"/>
  <c r="O234" i="9"/>
  <c r="N234" i="9"/>
  <c r="M234" i="9"/>
  <c r="L234" i="9"/>
  <c r="K234" i="9"/>
  <c r="J234" i="9"/>
  <c r="O233" i="9"/>
  <c r="N233" i="9"/>
  <c r="M233" i="9"/>
  <c r="L233" i="9"/>
  <c r="K233" i="9"/>
  <c r="J233" i="9"/>
  <c r="O232" i="9"/>
  <c r="N232" i="9"/>
  <c r="M232" i="9"/>
  <c r="L232" i="9"/>
  <c r="K232" i="9"/>
  <c r="J232" i="9"/>
  <c r="O231" i="9"/>
  <c r="N231" i="9"/>
  <c r="M231" i="9"/>
  <c r="L231" i="9"/>
  <c r="K231" i="9"/>
  <c r="J231" i="9"/>
  <c r="O230" i="9"/>
  <c r="N230" i="9"/>
  <c r="M230" i="9"/>
  <c r="L230" i="9"/>
  <c r="K230" i="9"/>
  <c r="J230" i="9"/>
  <c r="O229" i="9"/>
  <c r="N229" i="9"/>
  <c r="M229" i="9"/>
  <c r="L229" i="9"/>
  <c r="K229" i="9"/>
  <c r="J229" i="9"/>
  <c r="O228" i="9"/>
  <c r="N228" i="9"/>
  <c r="M228" i="9"/>
  <c r="L228" i="9"/>
  <c r="K228" i="9"/>
  <c r="J228" i="9"/>
  <c r="O227" i="9"/>
  <c r="N227" i="9"/>
  <c r="M227" i="9"/>
  <c r="L227" i="9"/>
  <c r="K227" i="9"/>
  <c r="J227" i="9"/>
  <c r="O226" i="9"/>
  <c r="N226" i="9"/>
  <c r="M226" i="9"/>
  <c r="L226" i="9"/>
  <c r="K226" i="9"/>
  <c r="J226" i="9"/>
  <c r="O225" i="9"/>
  <c r="N225" i="9"/>
  <c r="M225" i="9"/>
  <c r="L225" i="9"/>
  <c r="K225" i="9"/>
  <c r="J225" i="9"/>
  <c r="O224" i="9"/>
  <c r="N224" i="9"/>
  <c r="M224" i="9"/>
  <c r="L224" i="9"/>
  <c r="K224" i="9"/>
  <c r="J224" i="9"/>
  <c r="O223" i="9"/>
  <c r="N223" i="9"/>
  <c r="M223" i="9"/>
  <c r="L223" i="9"/>
  <c r="K223" i="9"/>
  <c r="J223" i="9"/>
  <c r="O222" i="9"/>
  <c r="N222" i="9"/>
  <c r="M222" i="9"/>
  <c r="L222" i="9"/>
  <c r="K222" i="9"/>
  <c r="J222" i="9"/>
  <c r="O221" i="9"/>
  <c r="N221" i="9"/>
  <c r="M221" i="9"/>
  <c r="L221" i="9"/>
  <c r="K221" i="9"/>
  <c r="J221" i="9"/>
  <c r="O220" i="9"/>
  <c r="N220" i="9"/>
  <c r="M220" i="9"/>
  <c r="L220" i="9"/>
  <c r="K220" i="9"/>
  <c r="J220" i="9"/>
  <c r="O219" i="9"/>
  <c r="N219" i="9"/>
  <c r="M219" i="9"/>
  <c r="L219" i="9"/>
  <c r="K219" i="9"/>
  <c r="J219" i="9"/>
  <c r="O218" i="9"/>
  <c r="N218" i="9"/>
  <c r="M218" i="9"/>
  <c r="L218" i="9"/>
  <c r="K218" i="9"/>
  <c r="J218" i="9"/>
  <c r="O217" i="9"/>
  <c r="N217" i="9"/>
  <c r="M217" i="9"/>
  <c r="L217" i="9"/>
  <c r="K217" i="9"/>
  <c r="J217" i="9"/>
  <c r="O216" i="9"/>
  <c r="N216" i="9"/>
  <c r="M216" i="9"/>
  <c r="L216" i="9"/>
  <c r="K216" i="9"/>
  <c r="J216" i="9"/>
  <c r="O215" i="9"/>
  <c r="N215" i="9"/>
  <c r="M215" i="9"/>
  <c r="L215" i="9"/>
  <c r="K215" i="9"/>
  <c r="J215" i="9"/>
  <c r="O214" i="9"/>
  <c r="N214" i="9"/>
  <c r="M214" i="9"/>
  <c r="L214" i="9"/>
  <c r="K214" i="9"/>
  <c r="J214" i="9"/>
  <c r="O213" i="9"/>
  <c r="N213" i="9"/>
  <c r="M213" i="9"/>
  <c r="L213" i="9"/>
  <c r="K213" i="9"/>
  <c r="J213" i="9"/>
  <c r="O212" i="9"/>
  <c r="N212" i="9"/>
  <c r="M212" i="9"/>
  <c r="L212" i="9"/>
  <c r="K212" i="9"/>
  <c r="J212" i="9"/>
  <c r="O211" i="9"/>
  <c r="N211" i="9"/>
  <c r="M211" i="9"/>
  <c r="L211" i="9"/>
  <c r="K211" i="9"/>
  <c r="J211" i="9"/>
  <c r="O210" i="9"/>
  <c r="N210" i="9"/>
  <c r="M210" i="9"/>
  <c r="L210" i="9"/>
  <c r="K210" i="9"/>
  <c r="J210" i="9"/>
  <c r="O209" i="9"/>
  <c r="N209" i="9"/>
  <c r="M209" i="9"/>
  <c r="L209" i="9"/>
  <c r="K209" i="9"/>
  <c r="J209" i="9"/>
  <c r="O208" i="9"/>
  <c r="N208" i="9"/>
  <c r="M208" i="9"/>
  <c r="L208" i="9"/>
  <c r="K208" i="9"/>
  <c r="J208" i="9"/>
  <c r="O207" i="9"/>
  <c r="N207" i="9"/>
  <c r="M207" i="9"/>
  <c r="L207" i="9"/>
  <c r="K207" i="9"/>
  <c r="J207" i="9"/>
  <c r="O206" i="9"/>
  <c r="N206" i="9"/>
  <c r="M206" i="9"/>
  <c r="L206" i="9"/>
  <c r="K206" i="9"/>
  <c r="J206" i="9"/>
  <c r="O205" i="9"/>
  <c r="N205" i="9"/>
  <c r="M205" i="9"/>
  <c r="L205" i="9"/>
  <c r="K205" i="9"/>
  <c r="J205" i="9"/>
  <c r="O204" i="9"/>
  <c r="N204" i="9"/>
  <c r="M204" i="9"/>
  <c r="L204" i="9"/>
  <c r="K204" i="9"/>
  <c r="J204" i="9"/>
  <c r="O203" i="9"/>
  <c r="N203" i="9"/>
  <c r="M203" i="9"/>
  <c r="L203" i="9"/>
  <c r="K203" i="9"/>
  <c r="J203" i="9"/>
  <c r="O202" i="9"/>
  <c r="N202" i="9"/>
  <c r="M202" i="9"/>
  <c r="L202" i="9"/>
  <c r="K202" i="9"/>
  <c r="J202" i="9"/>
  <c r="O201" i="9"/>
  <c r="N201" i="9"/>
  <c r="M201" i="9"/>
  <c r="L201" i="9"/>
  <c r="K201" i="9"/>
  <c r="J201" i="9"/>
  <c r="O200" i="9"/>
  <c r="N200" i="9"/>
  <c r="M200" i="9"/>
  <c r="L200" i="9"/>
  <c r="K200" i="9"/>
  <c r="J200" i="9"/>
  <c r="O199" i="9"/>
  <c r="N199" i="9"/>
  <c r="M199" i="9"/>
  <c r="L199" i="9"/>
  <c r="K199" i="9"/>
  <c r="J199" i="9"/>
  <c r="O198" i="9"/>
  <c r="N198" i="9"/>
  <c r="M198" i="9"/>
  <c r="L198" i="9"/>
  <c r="K198" i="9"/>
  <c r="J198" i="9"/>
  <c r="O197" i="9"/>
  <c r="N197" i="9"/>
  <c r="M197" i="9"/>
  <c r="L197" i="9"/>
  <c r="K197" i="9"/>
  <c r="J197" i="9"/>
  <c r="O196" i="9"/>
  <c r="N196" i="9"/>
  <c r="M196" i="9"/>
  <c r="L196" i="9"/>
  <c r="K196" i="9"/>
  <c r="J196" i="9"/>
  <c r="O195" i="9"/>
  <c r="N195" i="9"/>
  <c r="M195" i="9"/>
  <c r="L195" i="9"/>
  <c r="K195" i="9"/>
  <c r="J195" i="9"/>
  <c r="O194" i="9"/>
  <c r="N194" i="9"/>
  <c r="M194" i="9"/>
  <c r="L194" i="9"/>
  <c r="K194" i="9"/>
  <c r="J194" i="9"/>
  <c r="O193" i="9"/>
  <c r="N193" i="9"/>
  <c r="M193" i="9"/>
  <c r="L193" i="9"/>
  <c r="K193" i="9"/>
  <c r="J193" i="9"/>
  <c r="O192" i="9"/>
  <c r="N192" i="9"/>
  <c r="M192" i="9"/>
  <c r="L192" i="9"/>
  <c r="K192" i="9"/>
  <c r="J192" i="9"/>
  <c r="O191" i="9"/>
  <c r="N191" i="9"/>
  <c r="M191" i="9"/>
  <c r="L191" i="9"/>
  <c r="K191" i="9"/>
  <c r="J191" i="9"/>
  <c r="O190" i="9"/>
  <c r="N190" i="9"/>
  <c r="M190" i="9"/>
  <c r="L190" i="9"/>
  <c r="K190" i="9"/>
  <c r="J190" i="9"/>
  <c r="O189" i="9"/>
  <c r="N189" i="9"/>
  <c r="M189" i="9"/>
  <c r="L189" i="9"/>
  <c r="K189" i="9"/>
  <c r="J189" i="9"/>
  <c r="O188" i="9"/>
  <c r="N188" i="9"/>
  <c r="M188" i="9"/>
  <c r="L188" i="9"/>
  <c r="K188" i="9"/>
  <c r="J188" i="9"/>
  <c r="O187" i="9"/>
  <c r="N187" i="9"/>
  <c r="M187" i="9"/>
  <c r="L187" i="9"/>
  <c r="K187" i="9"/>
  <c r="J187" i="9"/>
  <c r="O186" i="9"/>
  <c r="N186" i="9"/>
  <c r="M186" i="9"/>
  <c r="L186" i="9"/>
  <c r="K186" i="9"/>
  <c r="J186" i="9"/>
  <c r="O185" i="9"/>
  <c r="N185" i="9"/>
  <c r="M185" i="9"/>
  <c r="L185" i="9"/>
  <c r="K185" i="9"/>
  <c r="J185" i="9"/>
  <c r="O184" i="9"/>
  <c r="N184" i="9"/>
  <c r="M184" i="9"/>
  <c r="L184" i="9"/>
  <c r="K184" i="9"/>
  <c r="J184" i="9"/>
  <c r="O183" i="9"/>
  <c r="N183" i="9"/>
  <c r="M183" i="9"/>
  <c r="L183" i="9"/>
  <c r="K183" i="9"/>
  <c r="J183" i="9"/>
  <c r="O182" i="9"/>
  <c r="N182" i="9"/>
  <c r="M182" i="9"/>
  <c r="L182" i="9"/>
  <c r="K182" i="9"/>
  <c r="J182" i="9"/>
  <c r="O181" i="9"/>
  <c r="N181" i="9"/>
  <c r="M181" i="9"/>
  <c r="L181" i="9"/>
  <c r="K181" i="9"/>
  <c r="J181" i="9"/>
  <c r="O180" i="9"/>
  <c r="N180" i="9"/>
  <c r="M180" i="9"/>
  <c r="L180" i="9"/>
  <c r="K180" i="9"/>
  <c r="J180" i="9"/>
  <c r="O179" i="9"/>
  <c r="N179" i="9"/>
  <c r="M179" i="9"/>
  <c r="L179" i="9"/>
  <c r="K179" i="9"/>
  <c r="J179" i="9"/>
  <c r="O178" i="9"/>
  <c r="N178" i="9"/>
  <c r="M178" i="9"/>
  <c r="L178" i="9"/>
  <c r="K178" i="9"/>
  <c r="J178" i="9"/>
  <c r="O177" i="9"/>
  <c r="N177" i="9"/>
  <c r="M177" i="9"/>
  <c r="L177" i="9"/>
  <c r="K177" i="9"/>
  <c r="J177" i="9"/>
  <c r="O176" i="9"/>
  <c r="N176" i="9"/>
  <c r="M176" i="9"/>
  <c r="L176" i="9"/>
  <c r="K176" i="9"/>
  <c r="J176" i="9"/>
  <c r="O175" i="9"/>
  <c r="N175" i="9"/>
  <c r="M175" i="9"/>
  <c r="L175" i="9"/>
  <c r="K175" i="9"/>
  <c r="J175" i="9"/>
  <c r="O174" i="9"/>
  <c r="N174" i="9"/>
  <c r="M174" i="9"/>
  <c r="L174" i="9"/>
  <c r="K174" i="9"/>
  <c r="J174" i="9"/>
  <c r="O173" i="9"/>
  <c r="N173" i="9"/>
  <c r="M173" i="9"/>
  <c r="L173" i="9"/>
  <c r="K173" i="9"/>
  <c r="J173" i="9"/>
  <c r="O172" i="9"/>
  <c r="N172" i="9"/>
  <c r="M172" i="9"/>
  <c r="L172" i="9"/>
  <c r="K172" i="9"/>
  <c r="J172" i="9"/>
  <c r="O171" i="9"/>
  <c r="N171" i="9"/>
  <c r="M171" i="9"/>
  <c r="L171" i="9"/>
  <c r="K171" i="9"/>
  <c r="J171" i="9"/>
  <c r="O170" i="9"/>
  <c r="N170" i="9"/>
  <c r="M170" i="9"/>
  <c r="L170" i="9"/>
  <c r="K170" i="9"/>
  <c r="J170" i="9"/>
  <c r="O169" i="9"/>
  <c r="N169" i="9"/>
  <c r="M169" i="9"/>
  <c r="L169" i="9"/>
  <c r="K169" i="9"/>
  <c r="J169" i="9"/>
  <c r="O168" i="9"/>
  <c r="N168" i="9"/>
  <c r="M168" i="9"/>
  <c r="L168" i="9"/>
  <c r="K168" i="9"/>
  <c r="J168" i="9"/>
  <c r="O167" i="9"/>
  <c r="N167" i="9"/>
  <c r="M167" i="9"/>
  <c r="L167" i="9"/>
  <c r="K167" i="9"/>
  <c r="J167" i="9"/>
  <c r="O166" i="9"/>
  <c r="N166" i="9"/>
  <c r="M166" i="9"/>
  <c r="L166" i="9"/>
  <c r="K166" i="9"/>
  <c r="J166" i="9"/>
  <c r="O165" i="9"/>
  <c r="N165" i="9"/>
  <c r="M165" i="9"/>
  <c r="L165" i="9"/>
  <c r="K165" i="9"/>
  <c r="J165" i="9"/>
  <c r="O164" i="9"/>
  <c r="N164" i="9"/>
  <c r="M164" i="9"/>
  <c r="L164" i="9"/>
  <c r="K164" i="9"/>
  <c r="J164" i="9"/>
  <c r="O163" i="9"/>
  <c r="N163" i="9"/>
  <c r="M163" i="9"/>
  <c r="L163" i="9"/>
  <c r="K163" i="9"/>
  <c r="J163" i="9"/>
  <c r="O162" i="9"/>
  <c r="N162" i="9"/>
  <c r="M162" i="9"/>
  <c r="L162" i="9"/>
  <c r="K162" i="9"/>
  <c r="J162" i="9"/>
  <c r="O161" i="9"/>
  <c r="N161" i="9"/>
  <c r="M161" i="9"/>
  <c r="L161" i="9"/>
  <c r="K161" i="9"/>
  <c r="J161" i="9"/>
  <c r="O160" i="9"/>
  <c r="N160" i="9"/>
  <c r="M160" i="9"/>
  <c r="L160" i="9"/>
  <c r="K160" i="9"/>
  <c r="J160" i="9"/>
  <c r="O159" i="9"/>
  <c r="N159" i="9"/>
  <c r="M159" i="9"/>
  <c r="L159" i="9"/>
  <c r="K159" i="9"/>
  <c r="J159" i="9"/>
  <c r="O158" i="9"/>
  <c r="N158" i="9"/>
  <c r="M158" i="9"/>
  <c r="L158" i="9"/>
  <c r="K158" i="9"/>
  <c r="J158" i="9"/>
  <c r="O157" i="9"/>
  <c r="N157" i="9"/>
  <c r="M157" i="9"/>
  <c r="L157" i="9"/>
  <c r="K157" i="9"/>
  <c r="J157" i="9"/>
  <c r="O156" i="9"/>
  <c r="N156" i="9"/>
  <c r="M156" i="9"/>
  <c r="L156" i="9"/>
  <c r="K156" i="9"/>
  <c r="J156" i="9"/>
  <c r="O155" i="9"/>
  <c r="N155" i="9"/>
  <c r="M155" i="9"/>
  <c r="L155" i="9"/>
  <c r="K155" i="9"/>
  <c r="J155" i="9"/>
  <c r="O154" i="9"/>
  <c r="N154" i="9"/>
  <c r="M154" i="9"/>
  <c r="L154" i="9"/>
  <c r="K154" i="9"/>
  <c r="J154" i="9"/>
  <c r="O153" i="9"/>
  <c r="N153" i="9"/>
  <c r="M153" i="9"/>
  <c r="L153" i="9"/>
  <c r="K153" i="9"/>
  <c r="J153" i="9"/>
  <c r="O152" i="9"/>
  <c r="N152" i="9"/>
  <c r="M152" i="9"/>
  <c r="L152" i="9"/>
  <c r="K152" i="9"/>
  <c r="J152" i="9"/>
  <c r="O151" i="9"/>
  <c r="N151" i="9"/>
  <c r="M151" i="9"/>
  <c r="L151" i="9"/>
  <c r="K151" i="9"/>
  <c r="J151" i="9"/>
  <c r="O150" i="9"/>
  <c r="N150" i="9"/>
  <c r="M150" i="9"/>
  <c r="L150" i="9"/>
  <c r="K150" i="9"/>
  <c r="J150" i="9"/>
  <c r="O149" i="9"/>
  <c r="N149" i="9"/>
  <c r="M149" i="9"/>
  <c r="L149" i="9"/>
  <c r="K149" i="9"/>
  <c r="J149" i="9"/>
  <c r="O148" i="9"/>
  <c r="N148" i="9"/>
  <c r="M148" i="9"/>
  <c r="L148" i="9"/>
  <c r="K148" i="9"/>
  <c r="J148" i="9"/>
  <c r="O147" i="9"/>
  <c r="N147" i="9"/>
  <c r="M147" i="9"/>
  <c r="L147" i="9"/>
  <c r="K147" i="9"/>
  <c r="J147" i="9"/>
  <c r="O146" i="9"/>
  <c r="N146" i="9"/>
  <c r="M146" i="9"/>
  <c r="L146" i="9"/>
  <c r="K146" i="9"/>
  <c r="J146" i="9"/>
  <c r="O145" i="9"/>
  <c r="N145" i="9"/>
  <c r="M145" i="9"/>
  <c r="L145" i="9"/>
  <c r="K145" i="9"/>
  <c r="J145" i="9"/>
  <c r="O144" i="9"/>
  <c r="N144" i="9"/>
  <c r="M144" i="9"/>
  <c r="L144" i="9"/>
  <c r="K144" i="9"/>
  <c r="J144" i="9"/>
  <c r="O143" i="9"/>
  <c r="N143" i="9"/>
  <c r="M143" i="9"/>
  <c r="L143" i="9"/>
  <c r="K143" i="9"/>
  <c r="J143" i="9"/>
  <c r="O142" i="9"/>
  <c r="N142" i="9"/>
  <c r="M142" i="9"/>
  <c r="L142" i="9"/>
  <c r="K142" i="9"/>
  <c r="J142" i="9"/>
  <c r="O141" i="9"/>
  <c r="N141" i="9"/>
  <c r="M141" i="9"/>
  <c r="L141" i="9"/>
  <c r="K141" i="9"/>
  <c r="J141" i="9"/>
  <c r="O140" i="9"/>
  <c r="N140" i="9"/>
  <c r="M140" i="9"/>
  <c r="L140" i="9"/>
  <c r="K140" i="9"/>
  <c r="J140" i="9"/>
  <c r="O139" i="9"/>
  <c r="N139" i="9"/>
  <c r="M139" i="9"/>
  <c r="L139" i="9"/>
  <c r="K139" i="9"/>
  <c r="J139" i="9"/>
  <c r="O138" i="9"/>
  <c r="N138" i="9"/>
  <c r="M138" i="9"/>
  <c r="L138" i="9"/>
  <c r="K138" i="9"/>
  <c r="J138" i="9"/>
  <c r="O137" i="9"/>
  <c r="N137" i="9"/>
  <c r="M137" i="9"/>
  <c r="L137" i="9"/>
  <c r="K137" i="9"/>
  <c r="J137" i="9"/>
  <c r="O136" i="9"/>
  <c r="N136" i="9"/>
  <c r="M136" i="9"/>
  <c r="L136" i="9"/>
  <c r="K136" i="9"/>
  <c r="J136" i="9"/>
  <c r="O135" i="9"/>
  <c r="N135" i="9"/>
  <c r="M135" i="9"/>
  <c r="L135" i="9"/>
  <c r="K135" i="9"/>
  <c r="J135" i="9"/>
  <c r="O134" i="9"/>
  <c r="N134" i="9"/>
  <c r="M134" i="9"/>
  <c r="L134" i="9"/>
  <c r="K134" i="9"/>
  <c r="J134" i="9"/>
  <c r="O133" i="9"/>
  <c r="N133" i="9"/>
  <c r="M133" i="9"/>
  <c r="L133" i="9"/>
  <c r="K133" i="9"/>
  <c r="J133" i="9"/>
  <c r="O132" i="9"/>
  <c r="N132" i="9"/>
  <c r="M132" i="9"/>
  <c r="L132" i="9"/>
  <c r="K132" i="9"/>
  <c r="J132" i="9"/>
  <c r="O131" i="9"/>
  <c r="N131" i="9"/>
  <c r="M131" i="9"/>
  <c r="L131" i="9"/>
  <c r="K131" i="9"/>
  <c r="J131" i="9"/>
  <c r="O130" i="9"/>
  <c r="N130" i="9"/>
  <c r="M130" i="9"/>
  <c r="L130" i="9"/>
  <c r="K130" i="9"/>
  <c r="J130" i="9"/>
  <c r="O129" i="9"/>
  <c r="N129" i="9"/>
  <c r="M129" i="9"/>
  <c r="L129" i="9"/>
  <c r="K129" i="9"/>
  <c r="J129" i="9"/>
  <c r="O128" i="9"/>
  <c r="N128" i="9"/>
  <c r="M128" i="9"/>
  <c r="L128" i="9"/>
  <c r="K128" i="9"/>
  <c r="J128" i="9"/>
  <c r="O127" i="9"/>
  <c r="N127" i="9"/>
  <c r="M127" i="9"/>
  <c r="L127" i="9"/>
  <c r="K127" i="9"/>
  <c r="J127" i="9"/>
  <c r="O126" i="9"/>
  <c r="N126" i="9"/>
  <c r="M126" i="9"/>
  <c r="L126" i="9"/>
  <c r="K126" i="9"/>
  <c r="J126" i="9"/>
  <c r="O125" i="9"/>
  <c r="N125" i="9"/>
  <c r="M125" i="9"/>
  <c r="L125" i="9"/>
  <c r="K125" i="9"/>
  <c r="J125" i="9"/>
  <c r="O124" i="9"/>
  <c r="N124" i="9"/>
  <c r="M124" i="9"/>
  <c r="L124" i="9"/>
  <c r="K124" i="9"/>
  <c r="J124" i="9"/>
  <c r="O123" i="9"/>
  <c r="N123" i="9"/>
  <c r="M123" i="9"/>
  <c r="L123" i="9"/>
  <c r="K123" i="9"/>
  <c r="J123" i="9"/>
  <c r="O122" i="9"/>
  <c r="N122" i="9"/>
  <c r="M122" i="9"/>
  <c r="L122" i="9"/>
  <c r="K122" i="9"/>
  <c r="J122" i="9"/>
  <c r="O121" i="9"/>
  <c r="N121" i="9"/>
  <c r="M121" i="9"/>
  <c r="L121" i="9"/>
  <c r="K121" i="9"/>
  <c r="J121" i="9"/>
  <c r="O120" i="9"/>
  <c r="N120" i="9"/>
  <c r="M120" i="9"/>
  <c r="L120" i="9"/>
  <c r="K120" i="9"/>
  <c r="J120" i="9"/>
  <c r="O119" i="9"/>
  <c r="N119" i="9"/>
  <c r="M119" i="9"/>
  <c r="L119" i="9"/>
  <c r="K119" i="9"/>
  <c r="J119" i="9"/>
  <c r="O118" i="9"/>
  <c r="N118" i="9"/>
  <c r="M118" i="9"/>
  <c r="L118" i="9"/>
  <c r="K118" i="9"/>
  <c r="J118" i="9"/>
  <c r="O117" i="9"/>
  <c r="N117" i="9"/>
  <c r="M117" i="9"/>
  <c r="L117" i="9"/>
  <c r="K117" i="9"/>
  <c r="J117" i="9"/>
  <c r="O116" i="9"/>
  <c r="N116" i="9"/>
  <c r="M116" i="9"/>
  <c r="L116" i="9"/>
  <c r="K116" i="9"/>
  <c r="J116" i="9"/>
  <c r="O115" i="9"/>
  <c r="N115" i="9"/>
  <c r="M115" i="9"/>
  <c r="L115" i="9"/>
  <c r="K115" i="9"/>
  <c r="J115" i="9"/>
  <c r="O114" i="9"/>
  <c r="N114" i="9"/>
  <c r="M114" i="9"/>
  <c r="L114" i="9"/>
  <c r="K114" i="9"/>
  <c r="J114" i="9"/>
  <c r="O113" i="9"/>
  <c r="N113" i="9"/>
  <c r="M113" i="9"/>
  <c r="L113" i="9"/>
  <c r="K113" i="9"/>
  <c r="J113" i="9"/>
  <c r="O112" i="9"/>
  <c r="N112" i="9"/>
  <c r="M112" i="9"/>
  <c r="L112" i="9"/>
  <c r="K112" i="9"/>
  <c r="J112" i="9"/>
  <c r="O111" i="9"/>
  <c r="N111" i="9"/>
  <c r="M111" i="9"/>
  <c r="L111" i="9"/>
  <c r="K111" i="9"/>
  <c r="J111" i="9"/>
  <c r="O110" i="9"/>
  <c r="N110" i="9"/>
  <c r="M110" i="9"/>
  <c r="L110" i="9"/>
  <c r="K110" i="9"/>
  <c r="J110" i="9"/>
  <c r="O109" i="9"/>
  <c r="N109" i="9"/>
  <c r="M109" i="9"/>
  <c r="L109" i="9"/>
  <c r="K109" i="9"/>
  <c r="J109" i="9"/>
  <c r="O108" i="9"/>
  <c r="N108" i="9"/>
  <c r="M108" i="9"/>
  <c r="L108" i="9"/>
  <c r="K108" i="9"/>
  <c r="J108" i="9"/>
  <c r="O107" i="9"/>
  <c r="N107" i="9"/>
  <c r="M107" i="9"/>
  <c r="L107" i="9"/>
  <c r="K107" i="9"/>
  <c r="J107" i="9"/>
  <c r="O106" i="9"/>
  <c r="N106" i="9"/>
  <c r="M106" i="9"/>
  <c r="L106" i="9"/>
  <c r="K106" i="9"/>
  <c r="J106" i="9"/>
  <c r="O105" i="9"/>
  <c r="N105" i="9"/>
  <c r="M105" i="9"/>
  <c r="L105" i="9"/>
  <c r="K105" i="9"/>
  <c r="J105" i="9"/>
  <c r="O104" i="9"/>
  <c r="N104" i="9"/>
  <c r="M104" i="9"/>
  <c r="L104" i="9"/>
  <c r="K104" i="9"/>
  <c r="J104" i="9"/>
  <c r="O103" i="9"/>
  <c r="N103" i="9"/>
  <c r="M103" i="9"/>
  <c r="L103" i="9"/>
  <c r="K103" i="9"/>
  <c r="J103" i="9"/>
  <c r="O102" i="9"/>
  <c r="N102" i="9"/>
  <c r="M102" i="9"/>
  <c r="L102" i="9"/>
  <c r="K102" i="9"/>
  <c r="J102" i="9"/>
  <c r="O101" i="9"/>
  <c r="N101" i="9"/>
  <c r="M101" i="9"/>
  <c r="L101" i="9"/>
  <c r="K101" i="9"/>
  <c r="J101" i="9"/>
  <c r="O100" i="9"/>
  <c r="N100" i="9"/>
  <c r="M100" i="9"/>
  <c r="L100" i="9"/>
  <c r="K100" i="9"/>
  <c r="J100" i="9"/>
  <c r="O99" i="9"/>
  <c r="N99" i="9"/>
  <c r="M99" i="9"/>
  <c r="L99" i="9"/>
  <c r="K99" i="9"/>
  <c r="J99" i="9"/>
  <c r="O98" i="9"/>
  <c r="N98" i="9"/>
  <c r="M98" i="9"/>
  <c r="L98" i="9"/>
  <c r="K98" i="9"/>
  <c r="J98" i="9"/>
  <c r="O97" i="9"/>
  <c r="N97" i="9"/>
  <c r="M97" i="9"/>
  <c r="L97" i="9"/>
  <c r="K97" i="9"/>
  <c r="J97" i="9"/>
  <c r="O96" i="9"/>
  <c r="N96" i="9"/>
  <c r="M96" i="9"/>
  <c r="L96" i="9"/>
  <c r="K96" i="9"/>
  <c r="J96" i="9"/>
  <c r="O95" i="9"/>
  <c r="N95" i="9"/>
  <c r="M95" i="9"/>
  <c r="L95" i="9"/>
  <c r="K95" i="9"/>
  <c r="J95" i="9"/>
  <c r="O94" i="9"/>
  <c r="N94" i="9"/>
  <c r="M94" i="9"/>
  <c r="L94" i="9"/>
  <c r="K94" i="9"/>
  <c r="J94" i="9"/>
  <c r="O93" i="9"/>
  <c r="N93" i="9"/>
  <c r="M93" i="9"/>
  <c r="L93" i="9"/>
  <c r="K93" i="9"/>
  <c r="J93" i="9"/>
  <c r="O92" i="9"/>
  <c r="N92" i="9"/>
  <c r="M92" i="9"/>
  <c r="L92" i="9"/>
  <c r="K92" i="9"/>
  <c r="J92" i="9"/>
  <c r="O91" i="9"/>
  <c r="N91" i="9"/>
  <c r="M91" i="9"/>
  <c r="L91" i="9"/>
  <c r="K91" i="9"/>
  <c r="J91" i="9"/>
  <c r="O90" i="9"/>
  <c r="N90" i="9"/>
  <c r="M90" i="9"/>
  <c r="L90" i="9"/>
  <c r="K90" i="9"/>
  <c r="J90" i="9"/>
  <c r="O89" i="9"/>
  <c r="N89" i="9"/>
  <c r="M89" i="9"/>
  <c r="L89" i="9"/>
  <c r="K89" i="9"/>
  <c r="J89" i="9"/>
  <c r="O88" i="9"/>
  <c r="N88" i="9"/>
  <c r="M88" i="9"/>
  <c r="L88" i="9"/>
  <c r="K88" i="9"/>
  <c r="J88" i="9"/>
  <c r="O87" i="9"/>
  <c r="N87" i="9"/>
  <c r="M87" i="9"/>
  <c r="L87" i="9"/>
  <c r="K87" i="9"/>
  <c r="J87" i="9"/>
  <c r="O86" i="9"/>
  <c r="N86" i="9"/>
  <c r="M86" i="9"/>
  <c r="L86" i="9"/>
  <c r="K86" i="9"/>
  <c r="J86" i="9"/>
  <c r="O85" i="9"/>
  <c r="N85" i="9"/>
  <c r="M85" i="9"/>
  <c r="L85" i="9"/>
  <c r="K85" i="9"/>
  <c r="J85" i="9"/>
  <c r="O84" i="9"/>
  <c r="N84" i="9"/>
  <c r="M84" i="9"/>
  <c r="L84" i="9"/>
  <c r="K84" i="9"/>
  <c r="J84" i="9"/>
  <c r="O83" i="9"/>
  <c r="N83" i="9"/>
  <c r="M83" i="9"/>
  <c r="L83" i="9"/>
  <c r="K83" i="9"/>
  <c r="J83" i="9"/>
  <c r="O82" i="9"/>
  <c r="N82" i="9"/>
  <c r="M82" i="9"/>
  <c r="L82" i="9"/>
  <c r="K82" i="9"/>
  <c r="J82" i="9"/>
  <c r="O81" i="9"/>
  <c r="N81" i="9"/>
  <c r="M81" i="9"/>
  <c r="L81" i="9"/>
  <c r="K81" i="9"/>
  <c r="J81" i="9"/>
  <c r="O80" i="9"/>
  <c r="N80" i="9"/>
  <c r="M80" i="9"/>
  <c r="L80" i="9"/>
  <c r="K80" i="9"/>
  <c r="J80" i="9"/>
  <c r="O79" i="9"/>
  <c r="N79" i="9"/>
  <c r="M79" i="9"/>
  <c r="L79" i="9"/>
  <c r="K79" i="9"/>
  <c r="J79" i="9"/>
  <c r="O78" i="9"/>
  <c r="N78" i="9"/>
  <c r="M78" i="9"/>
  <c r="L78" i="9"/>
  <c r="K78" i="9"/>
  <c r="J78" i="9"/>
  <c r="O77" i="9"/>
  <c r="N77" i="9"/>
  <c r="M77" i="9"/>
  <c r="L77" i="9"/>
  <c r="K77" i="9"/>
  <c r="J77" i="9"/>
  <c r="O76" i="9"/>
  <c r="N76" i="9"/>
  <c r="M76" i="9"/>
  <c r="L76" i="9"/>
  <c r="K76" i="9"/>
  <c r="J76" i="9"/>
  <c r="O75" i="9"/>
  <c r="N75" i="9"/>
  <c r="M75" i="9"/>
  <c r="L75" i="9"/>
  <c r="K75" i="9"/>
  <c r="J75" i="9"/>
  <c r="O74" i="9"/>
  <c r="N74" i="9"/>
  <c r="M74" i="9"/>
  <c r="L74" i="9"/>
  <c r="K74" i="9"/>
  <c r="J74" i="9"/>
  <c r="O73" i="9"/>
  <c r="N73" i="9"/>
  <c r="M73" i="9"/>
  <c r="L73" i="9"/>
  <c r="K73" i="9"/>
  <c r="J73" i="9"/>
  <c r="O72" i="9"/>
  <c r="N72" i="9"/>
  <c r="M72" i="9"/>
  <c r="L72" i="9"/>
  <c r="K72" i="9"/>
  <c r="J72" i="9"/>
  <c r="O71" i="9"/>
  <c r="N71" i="9"/>
  <c r="M71" i="9"/>
  <c r="L71" i="9"/>
  <c r="K71" i="9"/>
  <c r="J71" i="9"/>
  <c r="O70" i="9"/>
  <c r="N70" i="9"/>
  <c r="M70" i="9"/>
  <c r="L70" i="9"/>
  <c r="K70" i="9"/>
  <c r="J70" i="9"/>
  <c r="O69" i="9"/>
  <c r="N69" i="9"/>
  <c r="M69" i="9"/>
  <c r="L69" i="9"/>
  <c r="K69" i="9"/>
  <c r="J69" i="9"/>
  <c r="O68" i="9"/>
  <c r="N68" i="9"/>
  <c r="M68" i="9"/>
  <c r="L68" i="9"/>
  <c r="K68" i="9"/>
  <c r="J68" i="9"/>
  <c r="O67" i="9"/>
  <c r="N67" i="9"/>
  <c r="M67" i="9"/>
  <c r="L67" i="9"/>
  <c r="K67" i="9"/>
  <c r="J67" i="9"/>
  <c r="O66" i="9"/>
  <c r="N66" i="9"/>
  <c r="M66" i="9"/>
  <c r="L66" i="9"/>
  <c r="K66" i="9"/>
  <c r="J66" i="9"/>
  <c r="O65" i="9"/>
  <c r="N65" i="9"/>
  <c r="M65" i="9"/>
  <c r="L65" i="9"/>
  <c r="K65" i="9"/>
  <c r="J65" i="9"/>
  <c r="O64" i="9"/>
  <c r="N64" i="9"/>
  <c r="M64" i="9"/>
  <c r="L64" i="9"/>
  <c r="K64" i="9"/>
  <c r="J64" i="9"/>
  <c r="O63" i="9"/>
  <c r="N63" i="9"/>
  <c r="M63" i="9"/>
  <c r="L63" i="9"/>
  <c r="K63" i="9"/>
  <c r="J63" i="9"/>
  <c r="O62" i="9"/>
  <c r="N62" i="9"/>
  <c r="M62" i="9"/>
  <c r="L62" i="9"/>
  <c r="K62" i="9"/>
  <c r="J62" i="9"/>
  <c r="O61" i="9"/>
  <c r="N61" i="9"/>
  <c r="M61" i="9"/>
  <c r="L61" i="9"/>
  <c r="K61" i="9"/>
  <c r="J61" i="9"/>
  <c r="O60" i="9"/>
  <c r="N60" i="9"/>
  <c r="M60" i="9"/>
  <c r="L60" i="9"/>
  <c r="K60" i="9"/>
  <c r="J60" i="9"/>
  <c r="O59" i="9"/>
  <c r="N59" i="9"/>
  <c r="M59" i="9"/>
  <c r="L59" i="9"/>
  <c r="K59" i="9"/>
  <c r="J59" i="9"/>
  <c r="O58" i="9"/>
  <c r="N58" i="9"/>
  <c r="M58" i="9"/>
  <c r="L58" i="9"/>
  <c r="K58" i="9"/>
  <c r="J58" i="9"/>
  <c r="O57" i="9"/>
  <c r="N57" i="9"/>
  <c r="M57" i="9"/>
  <c r="L57" i="9"/>
  <c r="K57" i="9"/>
  <c r="J57" i="9"/>
  <c r="I57" i="9"/>
  <c r="O56" i="9"/>
  <c r="N56" i="9"/>
  <c r="M56" i="9"/>
  <c r="L56" i="9"/>
  <c r="K56" i="9"/>
  <c r="J56" i="9"/>
  <c r="O55" i="9"/>
  <c r="N55" i="9"/>
  <c r="M55" i="9"/>
  <c r="L55" i="9"/>
  <c r="K55" i="9"/>
  <c r="J55" i="9"/>
  <c r="O54" i="9"/>
  <c r="N54" i="9"/>
  <c r="M54" i="9"/>
  <c r="L54" i="9"/>
  <c r="K54" i="9"/>
  <c r="J54" i="9"/>
  <c r="O53" i="9"/>
  <c r="N53" i="9"/>
  <c r="M53" i="9"/>
  <c r="L53" i="9"/>
  <c r="K53" i="9"/>
  <c r="J53" i="9"/>
  <c r="O52" i="9"/>
  <c r="N52" i="9"/>
  <c r="M52" i="9"/>
  <c r="L52" i="9"/>
  <c r="K52" i="9"/>
  <c r="J52" i="9"/>
  <c r="O51" i="9"/>
  <c r="N51" i="9"/>
  <c r="M51" i="9"/>
  <c r="L51" i="9"/>
  <c r="K51" i="9"/>
  <c r="J51" i="9"/>
  <c r="O50" i="9"/>
  <c r="N50" i="9"/>
  <c r="M50" i="9"/>
  <c r="L50" i="9"/>
  <c r="K50" i="9"/>
  <c r="J50" i="9"/>
  <c r="O49" i="9"/>
  <c r="N49" i="9"/>
  <c r="M49" i="9"/>
  <c r="L49" i="9"/>
  <c r="K49" i="9"/>
  <c r="J49" i="9"/>
  <c r="O48" i="9"/>
  <c r="N48" i="9"/>
  <c r="M48" i="9"/>
  <c r="L48" i="9"/>
  <c r="K48" i="9"/>
  <c r="J48" i="9"/>
  <c r="O47" i="9"/>
  <c r="N47" i="9"/>
  <c r="M47" i="9"/>
  <c r="L47" i="9"/>
  <c r="K47" i="9"/>
  <c r="J47" i="9"/>
  <c r="O46" i="9"/>
  <c r="N46" i="9"/>
  <c r="M46" i="9"/>
  <c r="L46" i="9"/>
  <c r="K46" i="9"/>
  <c r="J46" i="9"/>
  <c r="O45" i="9"/>
  <c r="N45" i="9"/>
  <c r="M45" i="9"/>
  <c r="L45" i="9"/>
  <c r="K45" i="9"/>
  <c r="J45" i="9"/>
  <c r="O44" i="9"/>
  <c r="N44" i="9"/>
  <c r="M44" i="9"/>
  <c r="L44" i="9"/>
  <c r="K44" i="9"/>
  <c r="J44" i="9"/>
  <c r="O43" i="9"/>
  <c r="N43" i="9"/>
  <c r="M43" i="9"/>
  <c r="L43" i="9"/>
  <c r="K43" i="9"/>
  <c r="J43" i="9"/>
  <c r="O42" i="9"/>
  <c r="N42" i="9"/>
  <c r="M42" i="9"/>
  <c r="L42" i="9"/>
  <c r="K42" i="9"/>
  <c r="J42" i="9"/>
  <c r="O41" i="9"/>
  <c r="N41" i="9"/>
  <c r="M41" i="9"/>
  <c r="L41" i="9"/>
  <c r="K41" i="9"/>
  <c r="J41" i="9"/>
  <c r="O40" i="9"/>
  <c r="N40" i="9"/>
  <c r="M40" i="9"/>
  <c r="L40" i="9"/>
  <c r="K40" i="9"/>
  <c r="J40" i="9"/>
  <c r="O39" i="9"/>
  <c r="N39" i="9"/>
  <c r="M39" i="9"/>
  <c r="L39" i="9"/>
  <c r="K39" i="9"/>
  <c r="J39" i="9"/>
  <c r="O38" i="9"/>
  <c r="N38" i="9"/>
  <c r="M38" i="9"/>
  <c r="L38" i="9"/>
  <c r="K38" i="9"/>
  <c r="J38" i="9"/>
  <c r="O37" i="9"/>
  <c r="N37" i="9"/>
  <c r="M37" i="9"/>
  <c r="L37" i="9"/>
  <c r="K37" i="9"/>
  <c r="J37" i="9"/>
  <c r="O36" i="9"/>
  <c r="N36" i="9"/>
  <c r="M36" i="9"/>
  <c r="L36" i="9"/>
  <c r="K36" i="9"/>
  <c r="J36" i="9"/>
  <c r="O35" i="9"/>
  <c r="N35" i="9"/>
  <c r="M35" i="9"/>
  <c r="L35" i="9"/>
  <c r="K35" i="9"/>
  <c r="J35" i="9"/>
  <c r="O34" i="9"/>
  <c r="N34" i="9"/>
  <c r="M34" i="9"/>
  <c r="L34" i="9"/>
  <c r="K34" i="9"/>
  <c r="J34" i="9"/>
  <c r="O33" i="9"/>
  <c r="N33" i="9"/>
  <c r="M33" i="9"/>
  <c r="L33" i="9"/>
  <c r="K33" i="9"/>
  <c r="J33" i="9"/>
  <c r="O32" i="9"/>
  <c r="N32" i="9"/>
  <c r="M32" i="9"/>
  <c r="L32" i="9"/>
  <c r="K32" i="9"/>
  <c r="J32" i="9"/>
  <c r="I32" i="9"/>
  <c r="O31" i="9"/>
  <c r="N31" i="9"/>
  <c r="M31" i="9"/>
  <c r="L31" i="9"/>
  <c r="K31" i="9"/>
  <c r="J31" i="9"/>
  <c r="O30" i="9"/>
  <c r="N30" i="9"/>
  <c r="M30" i="9"/>
  <c r="L30" i="9"/>
  <c r="K30" i="9"/>
  <c r="J30" i="9"/>
  <c r="O29" i="9"/>
  <c r="N29" i="9"/>
  <c r="M29" i="9"/>
  <c r="L29" i="9"/>
  <c r="K29" i="9"/>
  <c r="J29" i="9"/>
  <c r="O28" i="9"/>
  <c r="N28" i="9"/>
  <c r="M28" i="9"/>
  <c r="L28" i="9"/>
  <c r="K28" i="9"/>
  <c r="J28" i="9"/>
  <c r="O27" i="9"/>
  <c r="N27" i="9"/>
  <c r="M27" i="9"/>
  <c r="L27" i="9"/>
  <c r="K27" i="9"/>
  <c r="J27" i="9"/>
  <c r="O26" i="9"/>
  <c r="N26" i="9"/>
  <c r="M26" i="9"/>
  <c r="L26" i="9"/>
  <c r="K26" i="9"/>
  <c r="J26" i="9"/>
  <c r="O25" i="9"/>
  <c r="N25" i="9"/>
  <c r="M25" i="9"/>
  <c r="L25" i="9"/>
  <c r="K25" i="9"/>
  <c r="J25" i="9"/>
  <c r="O24" i="9"/>
  <c r="N24" i="9"/>
  <c r="M24" i="9"/>
  <c r="L24" i="9"/>
  <c r="K24" i="9"/>
  <c r="J24" i="9"/>
  <c r="O23" i="9"/>
  <c r="N23" i="9"/>
  <c r="M23" i="9"/>
  <c r="L23" i="9"/>
  <c r="K23" i="9"/>
  <c r="J23" i="9"/>
  <c r="O22" i="9"/>
  <c r="N22" i="9"/>
  <c r="M22" i="9"/>
  <c r="L22" i="9"/>
  <c r="K22" i="9"/>
  <c r="J22" i="9"/>
  <c r="I22" i="9"/>
  <c r="O21" i="9"/>
  <c r="N21" i="9"/>
  <c r="M21" i="9"/>
  <c r="L21" i="9"/>
  <c r="K21" i="9"/>
  <c r="J21" i="9"/>
  <c r="O20" i="9"/>
  <c r="N20" i="9"/>
  <c r="M20" i="9"/>
  <c r="L20" i="9"/>
  <c r="K20" i="9"/>
  <c r="J20" i="9"/>
  <c r="O19" i="9"/>
  <c r="N19" i="9"/>
  <c r="M19" i="9"/>
  <c r="L19" i="9"/>
  <c r="K19" i="9"/>
  <c r="J19" i="9"/>
  <c r="O18" i="9"/>
  <c r="N18" i="9"/>
  <c r="M18" i="9"/>
  <c r="L18" i="9"/>
  <c r="K18" i="9"/>
  <c r="J18" i="9"/>
  <c r="O17" i="9"/>
  <c r="N17" i="9"/>
  <c r="M17" i="9"/>
  <c r="L17" i="9"/>
  <c r="K17" i="9"/>
  <c r="J17" i="9"/>
  <c r="O16" i="9"/>
  <c r="N16" i="9"/>
  <c r="M16" i="9"/>
  <c r="L16" i="9"/>
  <c r="K16" i="9"/>
  <c r="J16" i="9"/>
  <c r="O15" i="9"/>
  <c r="N15" i="9"/>
  <c r="M15" i="9"/>
  <c r="L15" i="9"/>
  <c r="K15" i="9"/>
  <c r="J15" i="9"/>
  <c r="O14" i="9"/>
  <c r="N14" i="9"/>
  <c r="M14" i="9"/>
  <c r="L14" i="9"/>
  <c r="K14" i="9"/>
  <c r="J14" i="9"/>
  <c r="O13" i="9"/>
  <c r="N13" i="9"/>
  <c r="M13" i="9"/>
  <c r="L13" i="9"/>
  <c r="K13" i="9"/>
  <c r="J13" i="9"/>
  <c r="O12" i="9"/>
  <c r="N12" i="9"/>
  <c r="M12" i="9"/>
  <c r="L12" i="9"/>
  <c r="K12" i="9"/>
  <c r="J12" i="9"/>
  <c r="O11" i="9"/>
  <c r="N11" i="9"/>
  <c r="M11" i="9"/>
  <c r="L11" i="9"/>
  <c r="K11" i="9"/>
  <c r="J11" i="9"/>
  <c r="O10" i="9"/>
  <c r="N10" i="9"/>
  <c r="M10" i="9"/>
  <c r="L10" i="9"/>
  <c r="K10" i="9"/>
  <c r="J10" i="9"/>
  <c r="O9" i="9"/>
  <c r="N9" i="9"/>
  <c r="M9" i="9"/>
  <c r="L9" i="9"/>
  <c r="K9" i="9"/>
  <c r="J9" i="9"/>
  <c r="O8" i="9"/>
  <c r="N8" i="9"/>
  <c r="M8" i="9"/>
  <c r="L8" i="9"/>
  <c r="K8" i="9"/>
  <c r="J8" i="9"/>
  <c r="O7" i="9"/>
  <c r="N7" i="9"/>
  <c r="M7" i="9"/>
  <c r="L7" i="9"/>
  <c r="K7" i="9"/>
  <c r="J7" i="9"/>
  <c r="O6" i="9"/>
  <c r="N6" i="9"/>
  <c r="M6" i="9"/>
  <c r="L6" i="9"/>
  <c r="K6" i="9"/>
  <c r="J6" i="9"/>
  <c r="O5" i="9"/>
  <c r="N5" i="9"/>
  <c r="M5" i="9"/>
  <c r="L5" i="9"/>
  <c r="K5" i="9"/>
  <c r="J5" i="9"/>
  <c r="O4" i="9"/>
  <c r="N4" i="9"/>
  <c r="M4" i="9"/>
  <c r="L4" i="9"/>
  <c r="K4" i="9"/>
  <c r="J4" i="9"/>
  <c r="F1" i="9"/>
  <c r="E1" i="9"/>
  <c r="I251" i="9" s="1"/>
  <c r="W4" i="7" a="1"/>
  <c r="W4" i="7" s="1"/>
  <c r="V4" i="7" a="1"/>
  <c r="V4" i="7" s="1"/>
  <c r="O715" i="7"/>
  <c r="N715" i="7"/>
  <c r="M715" i="7"/>
  <c r="L715" i="7"/>
  <c r="K715" i="7"/>
  <c r="J715" i="7"/>
  <c r="O714" i="7"/>
  <c r="N714" i="7"/>
  <c r="M714" i="7"/>
  <c r="L714" i="7"/>
  <c r="K714" i="7"/>
  <c r="J714" i="7"/>
  <c r="O713" i="7"/>
  <c r="N713" i="7"/>
  <c r="M713" i="7"/>
  <c r="L713" i="7"/>
  <c r="K713" i="7"/>
  <c r="J713" i="7"/>
  <c r="O712" i="7"/>
  <c r="N712" i="7"/>
  <c r="M712" i="7"/>
  <c r="L712" i="7"/>
  <c r="K712" i="7"/>
  <c r="J712" i="7"/>
  <c r="O711" i="7"/>
  <c r="N711" i="7"/>
  <c r="M711" i="7"/>
  <c r="L711" i="7"/>
  <c r="K711" i="7"/>
  <c r="J711" i="7"/>
  <c r="O710" i="7"/>
  <c r="N710" i="7"/>
  <c r="M710" i="7"/>
  <c r="L710" i="7"/>
  <c r="K710" i="7"/>
  <c r="J710" i="7"/>
  <c r="O709" i="7"/>
  <c r="N709" i="7"/>
  <c r="M709" i="7"/>
  <c r="L709" i="7"/>
  <c r="K709" i="7"/>
  <c r="J709" i="7"/>
  <c r="O708" i="7"/>
  <c r="N708" i="7"/>
  <c r="M708" i="7"/>
  <c r="L708" i="7"/>
  <c r="K708" i="7"/>
  <c r="J708" i="7"/>
  <c r="O707" i="7"/>
  <c r="N707" i="7"/>
  <c r="M707" i="7"/>
  <c r="L707" i="7"/>
  <c r="K707" i="7"/>
  <c r="J707" i="7"/>
  <c r="O706" i="7"/>
  <c r="N706" i="7"/>
  <c r="M706" i="7"/>
  <c r="L706" i="7"/>
  <c r="K706" i="7"/>
  <c r="J706" i="7"/>
  <c r="O705" i="7"/>
  <c r="N705" i="7"/>
  <c r="M705" i="7"/>
  <c r="L705" i="7"/>
  <c r="K705" i="7"/>
  <c r="J705" i="7"/>
  <c r="O704" i="7"/>
  <c r="N704" i="7"/>
  <c r="M704" i="7"/>
  <c r="L704" i="7"/>
  <c r="K704" i="7"/>
  <c r="J704" i="7"/>
  <c r="O703" i="7"/>
  <c r="N703" i="7"/>
  <c r="M703" i="7"/>
  <c r="L703" i="7"/>
  <c r="K703" i="7"/>
  <c r="J703" i="7"/>
  <c r="O702" i="7"/>
  <c r="N702" i="7"/>
  <c r="M702" i="7"/>
  <c r="L702" i="7"/>
  <c r="K702" i="7"/>
  <c r="J702" i="7"/>
  <c r="O701" i="7"/>
  <c r="N701" i="7"/>
  <c r="M701" i="7"/>
  <c r="L701" i="7"/>
  <c r="K701" i="7"/>
  <c r="J701" i="7"/>
  <c r="O700" i="7"/>
  <c r="N700" i="7"/>
  <c r="M700" i="7"/>
  <c r="L700" i="7"/>
  <c r="K700" i="7"/>
  <c r="J700" i="7"/>
  <c r="O699" i="7"/>
  <c r="N699" i="7"/>
  <c r="M699" i="7"/>
  <c r="L699" i="7"/>
  <c r="K699" i="7"/>
  <c r="J699" i="7"/>
  <c r="O698" i="7"/>
  <c r="N698" i="7"/>
  <c r="M698" i="7"/>
  <c r="L698" i="7"/>
  <c r="K698" i="7"/>
  <c r="J698" i="7"/>
  <c r="O697" i="7"/>
  <c r="N697" i="7"/>
  <c r="M697" i="7"/>
  <c r="L697" i="7"/>
  <c r="K697" i="7"/>
  <c r="J697" i="7"/>
  <c r="O696" i="7"/>
  <c r="N696" i="7"/>
  <c r="M696" i="7"/>
  <c r="L696" i="7"/>
  <c r="K696" i="7"/>
  <c r="J696" i="7"/>
  <c r="O695" i="7"/>
  <c r="N695" i="7"/>
  <c r="M695" i="7"/>
  <c r="L695" i="7"/>
  <c r="K695" i="7"/>
  <c r="J695" i="7"/>
  <c r="O694" i="7"/>
  <c r="N694" i="7"/>
  <c r="M694" i="7"/>
  <c r="L694" i="7"/>
  <c r="K694" i="7"/>
  <c r="J694" i="7"/>
  <c r="O693" i="7"/>
  <c r="N693" i="7"/>
  <c r="M693" i="7"/>
  <c r="L693" i="7"/>
  <c r="K693" i="7"/>
  <c r="J693" i="7"/>
  <c r="O692" i="7"/>
  <c r="N692" i="7"/>
  <c r="M692" i="7"/>
  <c r="L692" i="7"/>
  <c r="K692" i="7"/>
  <c r="J692" i="7"/>
  <c r="O691" i="7"/>
  <c r="N691" i="7"/>
  <c r="M691" i="7"/>
  <c r="L691" i="7"/>
  <c r="K691" i="7"/>
  <c r="J691" i="7"/>
  <c r="O690" i="7"/>
  <c r="N690" i="7"/>
  <c r="M690" i="7"/>
  <c r="L690" i="7"/>
  <c r="K690" i="7"/>
  <c r="J690" i="7"/>
  <c r="O689" i="7"/>
  <c r="N689" i="7"/>
  <c r="M689" i="7"/>
  <c r="L689" i="7"/>
  <c r="K689" i="7"/>
  <c r="J689" i="7"/>
  <c r="O688" i="7"/>
  <c r="N688" i="7"/>
  <c r="M688" i="7"/>
  <c r="L688" i="7"/>
  <c r="K688" i="7"/>
  <c r="J688" i="7"/>
  <c r="O687" i="7"/>
  <c r="N687" i="7"/>
  <c r="M687" i="7"/>
  <c r="L687" i="7"/>
  <c r="K687" i="7"/>
  <c r="J687" i="7"/>
  <c r="O686" i="7"/>
  <c r="N686" i="7"/>
  <c r="M686" i="7"/>
  <c r="L686" i="7"/>
  <c r="K686" i="7"/>
  <c r="J686" i="7"/>
  <c r="O685" i="7"/>
  <c r="N685" i="7"/>
  <c r="M685" i="7"/>
  <c r="L685" i="7"/>
  <c r="K685" i="7"/>
  <c r="J685" i="7"/>
  <c r="O684" i="7"/>
  <c r="N684" i="7"/>
  <c r="M684" i="7"/>
  <c r="L684" i="7"/>
  <c r="K684" i="7"/>
  <c r="J684" i="7"/>
  <c r="O683" i="7"/>
  <c r="N683" i="7"/>
  <c r="M683" i="7"/>
  <c r="L683" i="7"/>
  <c r="K683" i="7"/>
  <c r="J683" i="7"/>
  <c r="O682" i="7"/>
  <c r="N682" i="7"/>
  <c r="M682" i="7"/>
  <c r="L682" i="7"/>
  <c r="K682" i="7"/>
  <c r="J682" i="7"/>
  <c r="O681" i="7"/>
  <c r="N681" i="7"/>
  <c r="M681" i="7"/>
  <c r="L681" i="7"/>
  <c r="K681" i="7"/>
  <c r="J681" i="7"/>
  <c r="O680" i="7"/>
  <c r="N680" i="7"/>
  <c r="M680" i="7"/>
  <c r="L680" i="7"/>
  <c r="K680" i="7"/>
  <c r="J680" i="7"/>
  <c r="O679" i="7"/>
  <c r="N679" i="7"/>
  <c r="M679" i="7"/>
  <c r="L679" i="7"/>
  <c r="K679" i="7"/>
  <c r="J679" i="7"/>
  <c r="O678" i="7"/>
  <c r="N678" i="7"/>
  <c r="M678" i="7"/>
  <c r="L678" i="7"/>
  <c r="K678" i="7"/>
  <c r="J678" i="7"/>
  <c r="O677" i="7"/>
  <c r="N677" i="7"/>
  <c r="M677" i="7"/>
  <c r="L677" i="7"/>
  <c r="K677" i="7"/>
  <c r="J677" i="7"/>
  <c r="O676" i="7"/>
  <c r="N676" i="7"/>
  <c r="M676" i="7"/>
  <c r="L676" i="7"/>
  <c r="K676" i="7"/>
  <c r="J676" i="7"/>
  <c r="O675" i="7"/>
  <c r="N675" i="7"/>
  <c r="M675" i="7"/>
  <c r="L675" i="7"/>
  <c r="K675" i="7"/>
  <c r="J675" i="7"/>
  <c r="O674" i="7"/>
  <c r="N674" i="7"/>
  <c r="M674" i="7"/>
  <c r="L674" i="7"/>
  <c r="K674" i="7"/>
  <c r="J674" i="7"/>
  <c r="O673" i="7"/>
  <c r="N673" i="7"/>
  <c r="M673" i="7"/>
  <c r="L673" i="7"/>
  <c r="K673" i="7"/>
  <c r="J673" i="7"/>
  <c r="O672" i="7"/>
  <c r="N672" i="7"/>
  <c r="M672" i="7"/>
  <c r="L672" i="7"/>
  <c r="K672" i="7"/>
  <c r="J672" i="7"/>
  <c r="O671" i="7"/>
  <c r="N671" i="7"/>
  <c r="M671" i="7"/>
  <c r="L671" i="7"/>
  <c r="K671" i="7"/>
  <c r="J671" i="7"/>
  <c r="O670" i="7"/>
  <c r="N670" i="7"/>
  <c r="M670" i="7"/>
  <c r="L670" i="7"/>
  <c r="K670" i="7"/>
  <c r="J670" i="7"/>
  <c r="O669" i="7"/>
  <c r="N669" i="7"/>
  <c r="M669" i="7"/>
  <c r="L669" i="7"/>
  <c r="K669" i="7"/>
  <c r="J669" i="7"/>
  <c r="O668" i="7"/>
  <c r="N668" i="7"/>
  <c r="M668" i="7"/>
  <c r="L668" i="7"/>
  <c r="K668" i="7"/>
  <c r="J668" i="7"/>
  <c r="O667" i="7"/>
  <c r="N667" i="7"/>
  <c r="M667" i="7"/>
  <c r="L667" i="7"/>
  <c r="K667" i="7"/>
  <c r="J667" i="7"/>
  <c r="O666" i="7"/>
  <c r="N666" i="7"/>
  <c r="M666" i="7"/>
  <c r="L666" i="7"/>
  <c r="K666" i="7"/>
  <c r="J666" i="7"/>
  <c r="O665" i="7"/>
  <c r="N665" i="7"/>
  <c r="M665" i="7"/>
  <c r="L665" i="7"/>
  <c r="K665" i="7"/>
  <c r="J665" i="7"/>
  <c r="O664" i="7"/>
  <c r="N664" i="7"/>
  <c r="M664" i="7"/>
  <c r="L664" i="7"/>
  <c r="K664" i="7"/>
  <c r="J664" i="7"/>
  <c r="O663" i="7"/>
  <c r="N663" i="7"/>
  <c r="M663" i="7"/>
  <c r="L663" i="7"/>
  <c r="K663" i="7"/>
  <c r="J663" i="7"/>
  <c r="O662" i="7"/>
  <c r="N662" i="7"/>
  <c r="M662" i="7"/>
  <c r="L662" i="7"/>
  <c r="K662" i="7"/>
  <c r="J662" i="7"/>
  <c r="O661" i="7"/>
  <c r="N661" i="7"/>
  <c r="M661" i="7"/>
  <c r="L661" i="7"/>
  <c r="K661" i="7"/>
  <c r="J661" i="7"/>
  <c r="O660" i="7"/>
  <c r="N660" i="7"/>
  <c r="M660" i="7"/>
  <c r="L660" i="7"/>
  <c r="K660" i="7"/>
  <c r="J660" i="7"/>
  <c r="O659" i="7"/>
  <c r="N659" i="7"/>
  <c r="M659" i="7"/>
  <c r="L659" i="7"/>
  <c r="K659" i="7"/>
  <c r="J659" i="7"/>
  <c r="O658" i="7"/>
  <c r="N658" i="7"/>
  <c r="M658" i="7"/>
  <c r="L658" i="7"/>
  <c r="K658" i="7"/>
  <c r="J658" i="7"/>
  <c r="O657" i="7"/>
  <c r="N657" i="7"/>
  <c r="M657" i="7"/>
  <c r="L657" i="7"/>
  <c r="K657" i="7"/>
  <c r="J657" i="7"/>
  <c r="O656" i="7"/>
  <c r="N656" i="7"/>
  <c r="M656" i="7"/>
  <c r="L656" i="7"/>
  <c r="K656" i="7"/>
  <c r="J656" i="7"/>
  <c r="O655" i="7"/>
  <c r="N655" i="7"/>
  <c r="M655" i="7"/>
  <c r="L655" i="7"/>
  <c r="K655" i="7"/>
  <c r="J655" i="7"/>
  <c r="O654" i="7"/>
  <c r="N654" i="7"/>
  <c r="M654" i="7"/>
  <c r="L654" i="7"/>
  <c r="K654" i="7"/>
  <c r="J654" i="7"/>
  <c r="O653" i="7"/>
  <c r="N653" i="7"/>
  <c r="M653" i="7"/>
  <c r="L653" i="7"/>
  <c r="K653" i="7"/>
  <c r="J653" i="7"/>
  <c r="O652" i="7"/>
  <c r="N652" i="7"/>
  <c r="M652" i="7"/>
  <c r="L652" i="7"/>
  <c r="K652" i="7"/>
  <c r="J652" i="7"/>
  <c r="O651" i="7"/>
  <c r="N651" i="7"/>
  <c r="M651" i="7"/>
  <c r="L651" i="7"/>
  <c r="K651" i="7"/>
  <c r="J651" i="7"/>
  <c r="O650" i="7"/>
  <c r="N650" i="7"/>
  <c r="M650" i="7"/>
  <c r="L650" i="7"/>
  <c r="K650" i="7"/>
  <c r="J650" i="7"/>
  <c r="O649" i="7"/>
  <c r="N649" i="7"/>
  <c r="M649" i="7"/>
  <c r="L649" i="7"/>
  <c r="K649" i="7"/>
  <c r="J649" i="7"/>
  <c r="O648" i="7"/>
  <c r="N648" i="7"/>
  <c r="M648" i="7"/>
  <c r="L648" i="7"/>
  <c r="K648" i="7"/>
  <c r="J648" i="7"/>
  <c r="O647" i="7"/>
  <c r="N647" i="7"/>
  <c r="M647" i="7"/>
  <c r="L647" i="7"/>
  <c r="K647" i="7"/>
  <c r="J647" i="7"/>
  <c r="O646" i="7"/>
  <c r="N646" i="7"/>
  <c r="M646" i="7"/>
  <c r="L646" i="7"/>
  <c r="K646" i="7"/>
  <c r="J646" i="7"/>
  <c r="O645" i="7"/>
  <c r="N645" i="7"/>
  <c r="M645" i="7"/>
  <c r="L645" i="7"/>
  <c r="K645" i="7"/>
  <c r="J645" i="7"/>
  <c r="O644" i="7"/>
  <c r="N644" i="7"/>
  <c r="M644" i="7"/>
  <c r="L644" i="7"/>
  <c r="K644" i="7"/>
  <c r="J644" i="7"/>
  <c r="O643" i="7"/>
  <c r="N643" i="7"/>
  <c r="M643" i="7"/>
  <c r="L643" i="7"/>
  <c r="K643" i="7"/>
  <c r="J643" i="7"/>
  <c r="O642" i="7"/>
  <c r="N642" i="7"/>
  <c r="M642" i="7"/>
  <c r="L642" i="7"/>
  <c r="K642" i="7"/>
  <c r="J642" i="7"/>
  <c r="O641" i="7"/>
  <c r="N641" i="7"/>
  <c r="M641" i="7"/>
  <c r="L641" i="7"/>
  <c r="K641" i="7"/>
  <c r="J641" i="7"/>
  <c r="O640" i="7"/>
  <c r="N640" i="7"/>
  <c r="M640" i="7"/>
  <c r="L640" i="7"/>
  <c r="K640" i="7"/>
  <c r="J640" i="7"/>
  <c r="O639" i="7"/>
  <c r="N639" i="7"/>
  <c r="M639" i="7"/>
  <c r="L639" i="7"/>
  <c r="K639" i="7"/>
  <c r="J639" i="7"/>
  <c r="O638" i="7"/>
  <c r="N638" i="7"/>
  <c r="M638" i="7"/>
  <c r="L638" i="7"/>
  <c r="K638" i="7"/>
  <c r="J638" i="7"/>
  <c r="O637" i="7"/>
  <c r="N637" i="7"/>
  <c r="M637" i="7"/>
  <c r="L637" i="7"/>
  <c r="K637" i="7"/>
  <c r="J637" i="7"/>
  <c r="O636" i="7"/>
  <c r="N636" i="7"/>
  <c r="M636" i="7"/>
  <c r="L636" i="7"/>
  <c r="K636" i="7"/>
  <c r="J636" i="7"/>
  <c r="O635" i="7"/>
  <c r="N635" i="7"/>
  <c r="M635" i="7"/>
  <c r="L635" i="7"/>
  <c r="K635" i="7"/>
  <c r="J635" i="7"/>
  <c r="O634" i="7"/>
  <c r="N634" i="7"/>
  <c r="M634" i="7"/>
  <c r="L634" i="7"/>
  <c r="K634" i="7"/>
  <c r="J634" i="7"/>
  <c r="O633" i="7"/>
  <c r="N633" i="7"/>
  <c r="M633" i="7"/>
  <c r="L633" i="7"/>
  <c r="K633" i="7"/>
  <c r="J633" i="7"/>
  <c r="O632" i="7"/>
  <c r="N632" i="7"/>
  <c r="M632" i="7"/>
  <c r="L632" i="7"/>
  <c r="K632" i="7"/>
  <c r="J632" i="7"/>
  <c r="O631" i="7"/>
  <c r="N631" i="7"/>
  <c r="M631" i="7"/>
  <c r="L631" i="7"/>
  <c r="K631" i="7"/>
  <c r="J631" i="7"/>
  <c r="O630" i="7"/>
  <c r="N630" i="7"/>
  <c r="M630" i="7"/>
  <c r="L630" i="7"/>
  <c r="K630" i="7"/>
  <c r="J630" i="7"/>
  <c r="O629" i="7"/>
  <c r="N629" i="7"/>
  <c r="M629" i="7"/>
  <c r="L629" i="7"/>
  <c r="K629" i="7"/>
  <c r="J629" i="7"/>
  <c r="O628" i="7"/>
  <c r="N628" i="7"/>
  <c r="M628" i="7"/>
  <c r="L628" i="7"/>
  <c r="K628" i="7"/>
  <c r="J628" i="7"/>
  <c r="O627" i="7"/>
  <c r="N627" i="7"/>
  <c r="M627" i="7"/>
  <c r="L627" i="7"/>
  <c r="K627" i="7"/>
  <c r="J627" i="7"/>
  <c r="O626" i="7"/>
  <c r="N626" i="7"/>
  <c r="M626" i="7"/>
  <c r="L626" i="7"/>
  <c r="K626" i="7"/>
  <c r="J626" i="7"/>
  <c r="O625" i="7"/>
  <c r="N625" i="7"/>
  <c r="M625" i="7"/>
  <c r="L625" i="7"/>
  <c r="K625" i="7"/>
  <c r="J625" i="7"/>
  <c r="O624" i="7"/>
  <c r="N624" i="7"/>
  <c r="M624" i="7"/>
  <c r="L624" i="7"/>
  <c r="K624" i="7"/>
  <c r="J624" i="7"/>
  <c r="O623" i="7"/>
  <c r="N623" i="7"/>
  <c r="M623" i="7"/>
  <c r="L623" i="7"/>
  <c r="K623" i="7"/>
  <c r="J623" i="7"/>
  <c r="O622" i="7"/>
  <c r="N622" i="7"/>
  <c r="M622" i="7"/>
  <c r="L622" i="7"/>
  <c r="K622" i="7"/>
  <c r="J622" i="7"/>
  <c r="O621" i="7"/>
  <c r="N621" i="7"/>
  <c r="M621" i="7"/>
  <c r="L621" i="7"/>
  <c r="K621" i="7"/>
  <c r="J621" i="7"/>
  <c r="O620" i="7"/>
  <c r="N620" i="7"/>
  <c r="M620" i="7"/>
  <c r="L620" i="7"/>
  <c r="K620" i="7"/>
  <c r="J620" i="7"/>
  <c r="O619" i="7"/>
  <c r="N619" i="7"/>
  <c r="M619" i="7"/>
  <c r="L619" i="7"/>
  <c r="K619" i="7"/>
  <c r="J619" i="7"/>
  <c r="O618" i="7"/>
  <c r="N618" i="7"/>
  <c r="M618" i="7"/>
  <c r="L618" i="7"/>
  <c r="K618" i="7"/>
  <c r="J618" i="7"/>
  <c r="O617" i="7"/>
  <c r="N617" i="7"/>
  <c r="M617" i="7"/>
  <c r="L617" i="7"/>
  <c r="K617" i="7"/>
  <c r="J617" i="7"/>
  <c r="O616" i="7"/>
  <c r="N616" i="7"/>
  <c r="M616" i="7"/>
  <c r="L616" i="7"/>
  <c r="K616" i="7"/>
  <c r="J616" i="7"/>
  <c r="O615" i="7"/>
  <c r="N615" i="7"/>
  <c r="M615" i="7"/>
  <c r="L615" i="7"/>
  <c r="K615" i="7"/>
  <c r="J615" i="7"/>
  <c r="O614" i="7"/>
  <c r="N614" i="7"/>
  <c r="M614" i="7"/>
  <c r="L614" i="7"/>
  <c r="K614" i="7"/>
  <c r="J614" i="7"/>
  <c r="O613" i="7"/>
  <c r="N613" i="7"/>
  <c r="M613" i="7"/>
  <c r="L613" i="7"/>
  <c r="K613" i="7"/>
  <c r="J613" i="7"/>
  <c r="O612" i="7"/>
  <c r="N612" i="7"/>
  <c r="M612" i="7"/>
  <c r="L612" i="7"/>
  <c r="K612" i="7"/>
  <c r="J612" i="7"/>
  <c r="O611" i="7"/>
  <c r="N611" i="7"/>
  <c r="M611" i="7"/>
  <c r="L611" i="7"/>
  <c r="K611" i="7"/>
  <c r="J611" i="7"/>
  <c r="O610" i="7"/>
  <c r="N610" i="7"/>
  <c r="M610" i="7"/>
  <c r="L610" i="7"/>
  <c r="K610" i="7"/>
  <c r="J610" i="7"/>
  <c r="O609" i="7"/>
  <c r="N609" i="7"/>
  <c r="M609" i="7"/>
  <c r="L609" i="7"/>
  <c r="K609" i="7"/>
  <c r="J609" i="7"/>
  <c r="O608" i="7"/>
  <c r="N608" i="7"/>
  <c r="M608" i="7"/>
  <c r="L608" i="7"/>
  <c r="K608" i="7"/>
  <c r="J608" i="7"/>
  <c r="O607" i="7"/>
  <c r="N607" i="7"/>
  <c r="M607" i="7"/>
  <c r="L607" i="7"/>
  <c r="K607" i="7"/>
  <c r="J607" i="7"/>
  <c r="O606" i="7"/>
  <c r="N606" i="7"/>
  <c r="M606" i="7"/>
  <c r="L606" i="7"/>
  <c r="K606" i="7"/>
  <c r="J606" i="7"/>
  <c r="O605" i="7"/>
  <c r="N605" i="7"/>
  <c r="M605" i="7"/>
  <c r="L605" i="7"/>
  <c r="K605" i="7"/>
  <c r="J605" i="7"/>
  <c r="O604" i="7"/>
  <c r="N604" i="7"/>
  <c r="M604" i="7"/>
  <c r="L604" i="7"/>
  <c r="K604" i="7"/>
  <c r="J604" i="7"/>
  <c r="O603" i="7"/>
  <c r="N603" i="7"/>
  <c r="M603" i="7"/>
  <c r="L603" i="7"/>
  <c r="K603" i="7"/>
  <c r="J603" i="7"/>
  <c r="O602" i="7"/>
  <c r="N602" i="7"/>
  <c r="M602" i="7"/>
  <c r="L602" i="7"/>
  <c r="K602" i="7"/>
  <c r="J602" i="7"/>
  <c r="O601" i="7"/>
  <c r="N601" i="7"/>
  <c r="M601" i="7"/>
  <c r="L601" i="7"/>
  <c r="K601" i="7"/>
  <c r="J601" i="7"/>
  <c r="O600" i="7"/>
  <c r="N600" i="7"/>
  <c r="M600" i="7"/>
  <c r="L600" i="7"/>
  <c r="K600" i="7"/>
  <c r="J600" i="7"/>
  <c r="O599" i="7"/>
  <c r="N599" i="7"/>
  <c r="M599" i="7"/>
  <c r="L599" i="7"/>
  <c r="K599" i="7"/>
  <c r="J599" i="7"/>
  <c r="O598" i="7"/>
  <c r="N598" i="7"/>
  <c r="M598" i="7"/>
  <c r="L598" i="7"/>
  <c r="K598" i="7"/>
  <c r="J598" i="7"/>
  <c r="O597" i="7"/>
  <c r="N597" i="7"/>
  <c r="M597" i="7"/>
  <c r="L597" i="7"/>
  <c r="K597" i="7"/>
  <c r="J597" i="7"/>
  <c r="O596" i="7"/>
  <c r="N596" i="7"/>
  <c r="M596" i="7"/>
  <c r="L596" i="7"/>
  <c r="K596" i="7"/>
  <c r="J596" i="7"/>
  <c r="O595" i="7"/>
  <c r="N595" i="7"/>
  <c r="M595" i="7"/>
  <c r="L595" i="7"/>
  <c r="K595" i="7"/>
  <c r="J595" i="7"/>
  <c r="O594" i="7"/>
  <c r="N594" i="7"/>
  <c r="M594" i="7"/>
  <c r="L594" i="7"/>
  <c r="K594" i="7"/>
  <c r="J594" i="7"/>
  <c r="O593" i="7"/>
  <c r="N593" i="7"/>
  <c r="M593" i="7"/>
  <c r="L593" i="7"/>
  <c r="K593" i="7"/>
  <c r="J593" i="7"/>
  <c r="O592" i="7"/>
  <c r="N592" i="7"/>
  <c r="M592" i="7"/>
  <c r="L592" i="7"/>
  <c r="K592" i="7"/>
  <c r="J592" i="7"/>
  <c r="O591" i="7"/>
  <c r="N591" i="7"/>
  <c r="M591" i="7"/>
  <c r="L591" i="7"/>
  <c r="K591" i="7"/>
  <c r="J591" i="7"/>
  <c r="O590" i="7"/>
  <c r="N590" i="7"/>
  <c r="M590" i="7"/>
  <c r="L590" i="7"/>
  <c r="K590" i="7"/>
  <c r="J590" i="7"/>
  <c r="O589" i="7"/>
  <c r="N589" i="7"/>
  <c r="M589" i="7"/>
  <c r="L589" i="7"/>
  <c r="K589" i="7"/>
  <c r="J589" i="7"/>
  <c r="O588" i="7"/>
  <c r="N588" i="7"/>
  <c r="M588" i="7"/>
  <c r="L588" i="7"/>
  <c r="K588" i="7"/>
  <c r="J588" i="7"/>
  <c r="O587" i="7"/>
  <c r="N587" i="7"/>
  <c r="M587" i="7"/>
  <c r="L587" i="7"/>
  <c r="K587" i="7"/>
  <c r="J587" i="7"/>
  <c r="O586" i="7"/>
  <c r="N586" i="7"/>
  <c r="M586" i="7"/>
  <c r="L586" i="7"/>
  <c r="K586" i="7"/>
  <c r="J586" i="7"/>
  <c r="O585" i="7"/>
  <c r="N585" i="7"/>
  <c r="M585" i="7"/>
  <c r="L585" i="7"/>
  <c r="K585" i="7"/>
  <c r="J585" i="7"/>
  <c r="O584" i="7"/>
  <c r="N584" i="7"/>
  <c r="M584" i="7"/>
  <c r="L584" i="7"/>
  <c r="K584" i="7"/>
  <c r="J584" i="7"/>
  <c r="O583" i="7"/>
  <c r="N583" i="7"/>
  <c r="M583" i="7"/>
  <c r="L583" i="7"/>
  <c r="K583" i="7"/>
  <c r="J583" i="7"/>
  <c r="O582" i="7"/>
  <c r="N582" i="7"/>
  <c r="M582" i="7"/>
  <c r="L582" i="7"/>
  <c r="K582" i="7"/>
  <c r="J582" i="7"/>
  <c r="O581" i="7"/>
  <c r="N581" i="7"/>
  <c r="M581" i="7"/>
  <c r="L581" i="7"/>
  <c r="K581" i="7"/>
  <c r="J581" i="7"/>
  <c r="O580" i="7"/>
  <c r="N580" i="7"/>
  <c r="M580" i="7"/>
  <c r="L580" i="7"/>
  <c r="K580" i="7"/>
  <c r="J580" i="7"/>
  <c r="O579" i="7"/>
  <c r="N579" i="7"/>
  <c r="M579" i="7"/>
  <c r="L579" i="7"/>
  <c r="K579" i="7"/>
  <c r="J579" i="7"/>
  <c r="O578" i="7"/>
  <c r="N578" i="7"/>
  <c r="M578" i="7"/>
  <c r="L578" i="7"/>
  <c r="K578" i="7"/>
  <c r="J578" i="7"/>
  <c r="O577" i="7"/>
  <c r="N577" i="7"/>
  <c r="M577" i="7"/>
  <c r="L577" i="7"/>
  <c r="K577" i="7"/>
  <c r="J577" i="7"/>
  <c r="O576" i="7"/>
  <c r="N576" i="7"/>
  <c r="M576" i="7"/>
  <c r="L576" i="7"/>
  <c r="K576" i="7"/>
  <c r="J576" i="7"/>
  <c r="O575" i="7"/>
  <c r="N575" i="7"/>
  <c r="M575" i="7"/>
  <c r="L575" i="7"/>
  <c r="K575" i="7"/>
  <c r="J575" i="7"/>
  <c r="O574" i="7"/>
  <c r="N574" i="7"/>
  <c r="M574" i="7"/>
  <c r="L574" i="7"/>
  <c r="K574" i="7"/>
  <c r="J574" i="7"/>
  <c r="O573" i="7"/>
  <c r="N573" i="7"/>
  <c r="M573" i="7"/>
  <c r="L573" i="7"/>
  <c r="K573" i="7"/>
  <c r="J573" i="7"/>
  <c r="O572" i="7"/>
  <c r="N572" i="7"/>
  <c r="M572" i="7"/>
  <c r="L572" i="7"/>
  <c r="K572" i="7"/>
  <c r="J572" i="7"/>
  <c r="O571" i="7"/>
  <c r="N571" i="7"/>
  <c r="M571" i="7"/>
  <c r="L571" i="7"/>
  <c r="K571" i="7"/>
  <c r="J571" i="7"/>
  <c r="O570" i="7"/>
  <c r="N570" i="7"/>
  <c r="M570" i="7"/>
  <c r="L570" i="7"/>
  <c r="K570" i="7"/>
  <c r="J570" i="7"/>
  <c r="O569" i="7"/>
  <c r="N569" i="7"/>
  <c r="M569" i="7"/>
  <c r="L569" i="7"/>
  <c r="K569" i="7"/>
  <c r="J569" i="7"/>
  <c r="O568" i="7"/>
  <c r="N568" i="7"/>
  <c r="M568" i="7"/>
  <c r="L568" i="7"/>
  <c r="K568" i="7"/>
  <c r="J568" i="7"/>
  <c r="O567" i="7"/>
  <c r="N567" i="7"/>
  <c r="M567" i="7"/>
  <c r="L567" i="7"/>
  <c r="K567" i="7"/>
  <c r="J567" i="7"/>
  <c r="O566" i="7"/>
  <c r="N566" i="7"/>
  <c r="M566" i="7"/>
  <c r="L566" i="7"/>
  <c r="K566" i="7"/>
  <c r="J566" i="7"/>
  <c r="O565" i="7"/>
  <c r="N565" i="7"/>
  <c r="M565" i="7"/>
  <c r="L565" i="7"/>
  <c r="K565" i="7"/>
  <c r="J565" i="7"/>
  <c r="O564" i="7"/>
  <c r="N564" i="7"/>
  <c r="M564" i="7"/>
  <c r="L564" i="7"/>
  <c r="K564" i="7"/>
  <c r="J564" i="7"/>
  <c r="O563" i="7"/>
  <c r="N563" i="7"/>
  <c r="M563" i="7"/>
  <c r="L563" i="7"/>
  <c r="K563" i="7"/>
  <c r="J563" i="7"/>
  <c r="O562" i="7"/>
  <c r="N562" i="7"/>
  <c r="M562" i="7"/>
  <c r="L562" i="7"/>
  <c r="K562" i="7"/>
  <c r="J562" i="7"/>
  <c r="O561" i="7"/>
  <c r="N561" i="7"/>
  <c r="M561" i="7"/>
  <c r="L561" i="7"/>
  <c r="K561" i="7"/>
  <c r="J561" i="7"/>
  <c r="O560" i="7"/>
  <c r="N560" i="7"/>
  <c r="M560" i="7"/>
  <c r="L560" i="7"/>
  <c r="K560" i="7"/>
  <c r="J560" i="7"/>
  <c r="O559" i="7"/>
  <c r="N559" i="7"/>
  <c r="M559" i="7"/>
  <c r="L559" i="7"/>
  <c r="K559" i="7"/>
  <c r="J559" i="7"/>
  <c r="O558" i="7"/>
  <c r="N558" i="7"/>
  <c r="M558" i="7"/>
  <c r="L558" i="7"/>
  <c r="K558" i="7"/>
  <c r="J558" i="7"/>
  <c r="O557" i="7"/>
  <c r="N557" i="7"/>
  <c r="M557" i="7"/>
  <c r="L557" i="7"/>
  <c r="K557" i="7"/>
  <c r="J557" i="7"/>
  <c r="O556" i="7"/>
  <c r="N556" i="7"/>
  <c r="M556" i="7"/>
  <c r="L556" i="7"/>
  <c r="K556" i="7"/>
  <c r="J556" i="7"/>
  <c r="O555" i="7"/>
  <c r="N555" i="7"/>
  <c r="M555" i="7"/>
  <c r="L555" i="7"/>
  <c r="K555" i="7"/>
  <c r="J555" i="7"/>
  <c r="O554" i="7"/>
  <c r="N554" i="7"/>
  <c r="M554" i="7"/>
  <c r="L554" i="7"/>
  <c r="K554" i="7"/>
  <c r="J554" i="7"/>
  <c r="O553" i="7"/>
  <c r="N553" i="7"/>
  <c r="M553" i="7"/>
  <c r="L553" i="7"/>
  <c r="K553" i="7"/>
  <c r="J553" i="7"/>
  <c r="O552" i="7"/>
  <c r="N552" i="7"/>
  <c r="M552" i="7"/>
  <c r="L552" i="7"/>
  <c r="K552" i="7"/>
  <c r="J552" i="7"/>
  <c r="O551" i="7"/>
  <c r="N551" i="7"/>
  <c r="M551" i="7"/>
  <c r="L551" i="7"/>
  <c r="K551" i="7"/>
  <c r="J551" i="7"/>
  <c r="O550" i="7"/>
  <c r="N550" i="7"/>
  <c r="M550" i="7"/>
  <c r="L550" i="7"/>
  <c r="K550" i="7"/>
  <c r="J550" i="7"/>
  <c r="O549" i="7"/>
  <c r="N549" i="7"/>
  <c r="M549" i="7"/>
  <c r="L549" i="7"/>
  <c r="K549" i="7"/>
  <c r="J549" i="7"/>
  <c r="O548" i="7"/>
  <c r="N548" i="7"/>
  <c r="M548" i="7"/>
  <c r="L548" i="7"/>
  <c r="K548" i="7"/>
  <c r="J548" i="7"/>
  <c r="O547" i="7"/>
  <c r="N547" i="7"/>
  <c r="M547" i="7"/>
  <c r="L547" i="7"/>
  <c r="K547" i="7"/>
  <c r="J547" i="7"/>
  <c r="O546" i="7"/>
  <c r="N546" i="7"/>
  <c r="M546" i="7"/>
  <c r="L546" i="7"/>
  <c r="K546" i="7"/>
  <c r="J546" i="7"/>
  <c r="O545" i="7"/>
  <c r="N545" i="7"/>
  <c r="M545" i="7"/>
  <c r="L545" i="7"/>
  <c r="K545" i="7"/>
  <c r="J545" i="7"/>
  <c r="O544" i="7"/>
  <c r="N544" i="7"/>
  <c r="M544" i="7"/>
  <c r="L544" i="7"/>
  <c r="K544" i="7"/>
  <c r="J544" i="7"/>
  <c r="O543" i="7"/>
  <c r="N543" i="7"/>
  <c r="M543" i="7"/>
  <c r="L543" i="7"/>
  <c r="K543" i="7"/>
  <c r="J543" i="7"/>
  <c r="O542" i="7"/>
  <c r="N542" i="7"/>
  <c r="M542" i="7"/>
  <c r="L542" i="7"/>
  <c r="K542" i="7"/>
  <c r="J542" i="7"/>
  <c r="O541" i="7"/>
  <c r="N541" i="7"/>
  <c r="M541" i="7"/>
  <c r="L541" i="7"/>
  <c r="K541" i="7"/>
  <c r="J541" i="7"/>
  <c r="O540" i="7"/>
  <c r="N540" i="7"/>
  <c r="M540" i="7"/>
  <c r="L540" i="7"/>
  <c r="K540" i="7"/>
  <c r="J540" i="7"/>
  <c r="O539" i="7"/>
  <c r="N539" i="7"/>
  <c r="M539" i="7"/>
  <c r="L539" i="7"/>
  <c r="K539" i="7"/>
  <c r="J539" i="7"/>
  <c r="O538" i="7"/>
  <c r="N538" i="7"/>
  <c r="M538" i="7"/>
  <c r="L538" i="7"/>
  <c r="K538" i="7"/>
  <c r="J538" i="7"/>
  <c r="O537" i="7"/>
  <c r="N537" i="7"/>
  <c r="M537" i="7"/>
  <c r="L537" i="7"/>
  <c r="K537" i="7"/>
  <c r="J537" i="7"/>
  <c r="O536" i="7"/>
  <c r="N536" i="7"/>
  <c r="M536" i="7"/>
  <c r="L536" i="7"/>
  <c r="K536" i="7"/>
  <c r="J536" i="7"/>
  <c r="O535" i="7"/>
  <c r="N535" i="7"/>
  <c r="M535" i="7"/>
  <c r="L535" i="7"/>
  <c r="K535" i="7"/>
  <c r="J535" i="7"/>
  <c r="O534" i="7"/>
  <c r="N534" i="7"/>
  <c r="M534" i="7"/>
  <c r="L534" i="7"/>
  <c r="K534" i="7"/>
  <c r="J534" i="7"/>
  <c r="O533" i="7"/>
  <c r="N533" i="7"/>
  <c r="M533" i="7"/>
  <c r="L533" i="7"/>
  <c r="K533" i="7"/>
  <c r="J533" i="7"/>
  <c r="O532" i="7"/>
  <c r="N532" i="7"/>
  <c r="M532" i="7"/>
  <c r="L532" i="7"/>
  <c r="K532" i="7"/>
  <c r="J532" i="7"/>
  <c r="O531" i="7"/>
  <c r="N531" i="7"/>
  <c r="M531" i="7"/>
  <c r="L531" i="7"/>
  <c r="K531" i="7"/>
  <c r="J531" i="7"/>
  <c r="O530" i="7"/>
  <c r="N530" i="7"/>
  <c r="M530" i="7"/>
  <c r="L530" i="7"/>
  <c r="K530" i="7"/>
  <c r="J530" i="7"/>
  <c r="O529" i="7"/>
  <c r="N529" i="7"/>
  <c r="M529" i="7"/>
  <c r="L529" i="7"/>
  <c r="K529" i="7"/>
  <c r="J529" i="7"/>
  <c r="O528" i="7"/>
  <c r="N528" i="7"/>
  <c r="M528" i="7"/>
  <c r="L528" i="7"/>
  <c r="K528" i="7"/>
  <c r="J528" i="7"/>
  <c r="O527" i="7"/>
  <c r="N527" i="7"/>
  <c r="M527" i="7"/>
  <c r="L527" i="7"/>
  <c r="K527" i="7"/>
  <c r="J527" i="7"/>
  <c r="O526" i="7"/>
  <c r="N526" i="7"/>
  <c r="M526" i="7"/>
  <c r="L526" i="7"/>
  <c r="K526" i="7"/>
  <c r="J526" i="7"/>
  <c r="O525" i="7"/>
  <c r="N525" i="7"/>
  <c r="M525" i="7"/>
  <c r="L525" i="7"/>
  <c r="K525" i="7"/>
  <c r="J525" i="7"/>
  <c r="O524" i="7"/>
  <c r="N524" i="7"/>
  <c r="M524" i="7"/>
  <c r="L524" i="7"/>
  <c r="K524" i="7"/>
  <c r="J524" i="7"/>
  <c r="O523" i="7"/>
  <c r="N523" i="7"/>
  <c r="M523" i="7"/>
  <c r="L523" i="7"/>
  <c r="K523" i="7"/>
  <c r="J523" i="7"/>
  <c r="O522" i="7"/>
  <c r="N522" i="7"/>
  <c r="M522" i="7"/>
  <c r="L522" i="7"/>
  <c r="K522" i="7"/>
  <c r="J522" i="7"/>
  <c r="O521" i="7"/>
  <c r="N521" i="7"/>
  <c r="M521" i="7"/>
  <c r="L521" i="7"/>
  <c r="K521" i="7"/>
  <c r="J521" i="7"/>
  <c r="O520" i="7"/>
  <c r="N520" i="7"/>
  <c r="M520" i="7"/>
  <c r="L520" i="7"/>
  <c r="K520" i="7"/>
  <c r="J520" i="7"/>
  <c r="O519" i="7"/>
  <c r="N519" i="7"/>
  <c r="M519" i="7"/>
  <c r="L519" i="7"/>
  <c r="K519" i="7"/>
  <c r="J519" i="7"/>
  <c r="O518" i="7"/>
  <c r="N518" i="7"/>
  <c r="M518" i="7"/>
  <c r="L518" i="7"/>
  <c r="K518" i="7"/>
  <c r="J518" i="7"/>
  <c r="O517" i="7"/>
  <c r="N517" i="7"/>
  <c r="M517" i="7"/>
  <c r="L517" i="7"/>
  <c r="K517" i="7"/>
  <c r="J517" i="7"/>
  <c r="O516" i="7"/>
  <c r="N516" i="7"/>
  <c r="M516" i="7"/>
  <c r="L516" i="7"/>
  <c r="K516" i="7"/>
  <c r="J516" i="7"/>
  <c r="O515" i="7"/>
  <c r="N515" i="7"/>
  <c r="M515" i="7"/>
  <c r="L515" i="7"/>
  <c r="K515" i="7"/>
  <c r="J515" i="7"/>
  <c r="O514" i="7"/>
  <c r="N514" i="7"/>
  <c r="M514" i="7"/>
  <c r="L514" i="7"/>
  <c r="K514" i="7"/>
  <c r="J514" i="7"/>
  <c r="O513" i="7"/>
  <c r="N513" i="7"/>
  <c r="M513" i="7"/>
  <c r="L513" i="7"/>
  <c r="K513" i="7"/>
  <c r="J513" i="7"/>
  <c r="O512" i="7"/>
  <c r="N512" i="7"/>
  <c r="M512" i="7"/>
  <c r="L512" i="7"/>
  <c r="K512" i="7"/>
  <c r="J512" i="7"/>
  <c r="O511" i="7"/>
  <c r="N511" i="7"/>
  <c r="M511" i="7"/>
  <c r="L511" i="7"/>
  <c r="K511" i="7"/>
  <c r="J511" i="7"/>
  <c r="O510" i="7"/>
  <c r="N510" i="7"/>
  <c r="M510" i="7"/>
  <c r="L510" i="7"/>
  <c r="K510" i="7"/>
  <c r="J510" i="7"/>
  <c r="O509" i="7"/>
  <c r="N509" i="7"/>
  <c r="M509" i="7"/>
  <c r="L509" i="7"/>
  <c r="K509" i="7"/>
  <c r="J509" i="7"/>
  <c r="O508" i="7"/>
  <c r="N508" i="7"/>
  <c r="M508" i="7"/>
  <c r="L508" i="7"/>
  <c r="K508" i="7"/>
  <c r="J508" i="7"/>
  <c r="O507" i="7"/>
  <c r="N507" i="7"/>
  <c r="M507" i="7"/>
  <c r="L507" i="7"/>
  <c r="K507" i="7"/>
  <c r="J507" i="7"/>
  <c r="O506" i="7"/>
  <c r="N506" i="7"/>
  <c r="M506" i="7"/>
  <c r="L506" i="7"/>
  <c r="K506" i="7"/>
  <c r="J506" i="7"/>
  <c r="O505" i="7"/>
  <c r="N505" i="7"/>
  <c r="M505" i="7"/>
  <c r="L505" i="7"/>
  <c r="K505" i="7"/>
  <c r="J505" i="7"/>
  <c r="O504" i="7"/>
  <c r="N504" i="7"/>
  <c r="M504" i="7"/>
  <c r="L504" i="7"/>
  <c r="K504" i="7"/>
  <c r="J504" i="7"/>
  <c r="O503" i="7"/>
  <c r="N503" i="7"/>
  <c r="M503" i="7"/>
  <c r="L503" i="7"/>
  <c r="K503" i="7"/>
  <c r="J503" i="7"/>
  <c r="O502" i="7"/>
  <c r="N502" i="7"/>
  <c r="M502" i="7"/>
  <c r="L502" i="7"/>
  <c r="K502" i="7"/>
  <c r="J502" i="7"/>
  <c r="O501" i="7"/>
  <c r="N501" i="7"/>
  <c r="M501" i="7"/>
  <c r="L501" i="7"/>
  <c r="K501" i="7"/>
  <c r="J501" i="7"/>
  <c r="O500" i="7"/>
  <c r="N500" i="7"/>
  <c r="M500" i="7"/>
  <c r="L500" i="7"/>
  <c r="K500" i="7"/>
  <c r="J500" i="7"/>
  <c r="O499" i="7"/>
  <c r="N499" i="7"/>
  <c r="M499" i="7"/>
  <c r="L499" i="7"/>
  <c r="K499" i="7"/>
  <c r="J499" i="7"/>
  <c r="O498" i="7"/>
  <c r="N498" i="7"/>
  <c r="M498" i="7"/>
  <c r="L498" i="7"/>
  <c r="K498" i="7"/>
  <c r="J498" i="7"/>
  <c r="O497" i="7"/>
  <c r="N497" i="7"/>
  <c r="M497" i="7"/>
  <c r="L497" i="7"/>
  <c r="K497" i="7"/>
  <c r="J497" i="7"/>
  <c r="O496" i="7"/>
  <c r="N496" i="7"/>
  <c r="M496" i="7"/>
  <c r="L496" i="7"/>
  <c r="K496" i="7"/>
  <c r="J496" i="7"/>
  <c r="O495" i="7"/>
  <c r="N495" i="7"/>
  <c r="M495" i="7"/>
  <c r="L495" i="7"/>
  <c r="K495" i="7"/>
  <c r="J495" i="7"/>
  <c r="O494" i="7"/>
  <c r="N494" i="7"/>
  <c r="M494" i="7"/>
  <c r="L494" i="7"/>
  <c r="K494" i="7"/>
  <c r="J494" i="7"/>
  <c r="O493" i="7"/>
  <c r="N493" i="7"/>
  <c r="M493" i="7"/>
  <c r="L493" i="7"/>
  <c r="K493" i="7"/>
  <c r="J493" i="7"/>
  <c r="O492" i="7"/>
  <c r="N492" i="7"/>
  <c r="M492" i="7"/>
  <c r="L492" i="7"/>
  <c r="K492" i="7"/>
  <c r="J492" i="7"/>
  <c r="O491" i="7"/>
  <c r="N491" i="7"/>
  <c r="M491" i="7"/>
  <c r="L491" i="7"/>
  <c r="K491" i="7"/>
  <c r="J491" i="7"/>
  <c r="O490" i="7"/>
  <c r="N490" i="7"/>
  <c r="M490" i="7"/>
  <c r="L490" i="7"/>
  <c r="K490" i="7"/>
  <c r="J490" i="7"/>
  <c r="O489" i="7"/>
  <c r="N489" i="7"/>
  <c r="M489" i="7"/>
  <c r="L489" i="7"/>
  <c r="K489" i="7"/>
  <c r="J489" i="7"/>
  <c r="O488" i="7"/>
  <c r="N488" i="7"/>
  <c r="M488" i="7"/>
  <c r="L488" i="7"/>
  <c r="K488" i="7"/>
  <c r="J488" i="7"/>
  <c r="O487" i="7"/>
  <c r="N487" i="7"/>
  <c r="M487" i="7"/>
  <c r="L487" i="7"/>
  <c r="K487" i="7"/>
  <c r="J487" i="7"/>
  <c r="O486" i="7"/>
  <c r="N486" i="7"/>
  <c r="M486" i="7"/>
  <c r="L486" i="7"/>
  <c r="K486" i="7"/>
  <c r="J486" i="7"/>
  <c r="O485" i="7"/>
  <c r="N485" i="7"/>
  <c r="M485" i="7"/>
  <c r="L485" i="7"/>
  <c r="K485" i="7"/>
  <c r="J485" i="7"/>
  <c r="O484" i="7"/>
  <c r="N484" i="7"/>
  <c r="M484" i="7"/>
  <c r="L484" i="7"/>
  <c r="K484" i="7"/>
  <c r="J484" i="7"/>
  <c r="O483" i="7"/>
  <c r="N483" i="7"/>
  <c r="M483" i="7"/>
  <c r="L483" i="7"/>
  <c r="K483" i="7"/>
  <c r="J483" i="7"/>
  <c r="O482" i="7"/>
  <c r="N482" i="7"/>
  <c r="M482" i="7"/>
  <c r="L482" i="7"/>
  <c r="K482" i="7"/>
  <c r="J482" i="7"/>
  <c r="O481" i="7"/>
  <c r="N481" i="7"/>
  <c r="M481" i="7"/>
  <c r="L481" i="7"/>
  <c r="K481" i="7"/>
  <c r="J481" i="7"/>
  <c r="O480" i="7"/>
  <c r="N480" i="7"/>
  <c r="M480" i="7"/>
  <c r="L480" i="7"/>
  <c r="K480" i="7"/>
  <c r="J480" i="7"/>
  <c r="O479" i="7"/>
  <c r="N479" i="7"/>
  <c r="M479" i="7"/>
  <c r="L479" i="7"/>
  <c r="K479" i="7"/>
  <c r="J479" i="7"/>
  <c r="O478" i="7"/>
  <c r="N478" i="7"/>
  <c r="M478" i="7"/>
  <c r="L478" i="7"/>
  <c r="K478" i="7"/>
  <c r="J478" i="7"/>
  <c r="O477" i="7"/>
  <c r="N477" i="7"/>
  <c r="M477" i="7"/>
  <c r="L477" i="7"/>
  <c r="K477" i="7"/>
  <c r="J477" i="7"/>
  <c r="O476" i="7"/>
  <c r="N476" i="7"/>
  <c r="M476" i="7"/>
  <c r="L476" i="7"/>
  <c r="K476" i="7"/>
  <c r="J476" i="7"/>
  <c r="O475" i="7"/>
  <c r="N475" i="7"/>
  <c r="M475" i="7"/>
  <c r="L475" i="7"/>
  <c r="K475" i="7"/>
  <c r="J475" i="7"/>
  <c r="O474" i="7"/>
  <c r="N474" i="7"/>
  <c r="M474" i="7"/>
  <c r="L474" i="7"/>
  <c r="K474" i="7"/>
  <c r="J474" i="7"/>
  <c r="O473" i="7"/>
  <c r="N473" i="7"/>
  <c r="M473" i="7"/>
  <c r="L473" i="7"/>
  <c r="K473" i="7"/>
  <c r="J473" i="7"/>
  <c r="O472" i="7"/>
  <c r="N472" i="7"/>
  <c r="M472" i="7"/>
  <c r="L472" i="7"/>
  <c r="K472" i="7"/>
  <c r="J472" i="7"/>
  <c r="O471" i="7"/>
  <c r="N471" i="7"/>
  <c r="M471" i="7"/>
  <c r="L471" i="7"/>
  <c r="K471" i="7"/>
  <c r="J471" i="7"/>
  <c r="O470" i="7"/>
  <c r="N470" i="7"/>
  <c r="M470" i="7"/>
  <c r="L470" i="7"/>
  <c r="K470" i="7"/>
  <c r="J470" i="7"/>
  <c r="O469" i="7"/>
  <c r="N469" i="7"/>
  <c r="M469" i="7"/>
  <c r="L469" i="7"/>
  <c r="K469" i="7"/>
  <c r="J469" i="7"/>
  <c r="O468" i="7"/>
  <c r="N468" i="7"/>
  <c r="M468" i="7"/>
  <c r="L468" i="7"/>
  <c r="K468" i="7"/>
  <c r="J468" i="7"/>
  <c r="O467" i="7"/>
  <c r="N467" i="7"/>
  <c r="M467" i="7"/>
  <c r="L467" i="7"/>
  <c r="K467" i="7"/>
  <c r="J467" i="7"/>
  <c r="O466" i="7"/>
  <c r="N466" i="7"/>
  <c r="M466" i="7"/>
  <c r="L466" i="7"/>
  <c r="K466" i="7"/>
  <c r="J466" i="7"/>
  <c r="O465" i="7"/>
  <c r="N465" i="7"/>
  <c r="M465" i="7"/>
  <c r="L465" i="7"/>
  <c r="K465" i="7"/>
  <c r="J465" i="7"/>
  <c r="O464" i="7"/>
  <c r="N464" i="7"/>
  <c r="M464" i="7"/>
  <c r="L464" i="7"/>
  <c r="K464" i="7"/>
  <c r="J464" i="7"/>
  <c r="O463" i="7"/>
  <c r="N463" i="7"/>
  <c r="M463" i="7"/>
  <c r="L463" i="7"/>
  <c r="K463" i="7"/>
  <c r="J463" i="7"/>
  <c r="O462" i="7"/>
  <c r="N462" i="7"/>
  <c r="M462" i="7"/>
  <c r="L462" i="7"/>
  <c r="K462" i="7"/>
  <c r="J462" i="7"/>
  <c r="O461" i="7"/>
  <c r="N461" i="7"/>
  <c r="M461" i="7"/>
  <c r="L461" i="7"/>
  <c r="K461" i="7"/>
  <c r="J461" i="7"/>
  <c r="O460" i="7"/>
  <c r="N460" i="7"/>
  <c r="M460" i="7"/>
  <c r="L460" i="7"/>
  <c r="K460" i="7"/>
  <c r="J460" i="7"/>
  <c r="O459" i="7"/>
  <c r="N459" i="7"/>
  <c r="M459" i="7"/>
  <c r="L459" i="7"/>
  <c r="K459" i="7"/>
  <c r="J459" i="7"/>
  <c r="O458" i="7"/>
  <c r="N458" i="7"/>
  <c r="M458" i="7"/>
  <c r="L458" i="7"/>
  <c r="K458" i="7"/>
  <c r="J458" i="7"/>
  <c r="O457" i="7"/>
  <c r="N457" i="7"/>
  <c r="M457" i="7"/>
  <c r="L457" i="7"/>
  <c r="K457" i="7"/>
  <c r="J457" i="7"/>
  <c r="O456" i="7"/>
  <c r="N456" i="7"/>
  <c r="M456" i="7"/>
  <c r="L456" i="7"/>
  <c r="K456" i="7"/>
  <c r="J456" i="7"/>
  <c r="O455" i="7"/>
  <c r="N455" i="7"/>
  <c r="M455" i="7"/>
  <c r="L455" i="7"/>
  <c r="K455" i="7"/>
  <c r="J455" i="7"/>
  <c r="O454" i="7"/>
  <c r="N454" i="7"/>
  <c r="M454" i="7"/>
  <c r="L454" i="7"/>
  <c r="K454" i="7"/>
  <c r="J454" i="7"/>
  <c r="O453" i="7"/>
  <c r="N453" i="7"/>
  <c r="M453" i="7"/>
  <c r="L453" i="7"/>
  <c r="K453" i="7"/>
  <c r="J453" i="7"/>
  <c r="O452" i="7"/>
  <c r="N452" i="7"/>
  <c r="M452" i="7"/>
  <c r="L452" i="7"/>
  <c r="K452" i="7"/>
  <c r="J452" i="7"/>
  <c r="O451" i="7"/>
  <c r="N451" i="7"/>
  <c r="M451" i="7"/>
  <c r="L451" i="7"/>
  <c r="K451" i="7"/>
  <c r="J451" i="7"/>
  <c r="O450" i="7"/>
  <c r="N450" i="7"/>
  <c r="M450" i="7"/>
  <c r="L450" i="7"/>
  <c r="K450" i="7"/>
  <c r="J450" i="7"/>
  <c r="O449" i="7"/>
  <c r="N449" i="7"/>
  <c r="M449" i="7"/>
  <c r="L449" i="7"/>
  <c r="K449" i="7"/>
  <c r="J449" i="7"/>
  <c r="O448" i="7"/>
  <c r="N448" i="7"/>
  <c r="M448" i="7"/>
  <c r="L448" i="7"/>
  <c r="K448" i="7"/>
  <c r="J448" i="7"/>
  <c r="O447" i="7"/>
  <c r="N447" i="7"/>
  <c r="M447" i="7"/>
  <c r="L447" i="7"/>
  <c r="K447" i="7"/>
  <c r="J447" i="7"/>
  <c r="O446" i="7"/>
  <c r="N446" i="7"/>
  <c r="M446" i="7"/>
  <c r="L446" i="7"/>
  <c r="K446" i="7"/>
  <c r="J446" i="7"/>
  <c r="O445" i="7"/>
  <c r="N445" i="7"/>
  <c r="M445" i="7"/>
  <c r="L445" i="7"/>
  <c r="K445" i="7"/>
  <c r="J445" i="7"/>
  <c r="O444" i="7"/>
  <c r="N444" i="7"/>
  <c r="M444" i="7"/>
  <c r="L444" i="7"/>
  <c r="K444" i="7"/>
  <c r="J444" i="7"/>
  <c r="O443" i="7"/>
  <c r="N443" i="7"/>
  <c r="M443" i="7"/>
  <c r="L443" i="7"/>
  <c r="K443" i="7"/>
  <c r="J443" i="7"/>
  <c r="O442" i="7"/>
  <c r="N442" i="7"/>
  <c r="M442" i="7"/>
  <c r="L442" i="7"/>
  <c r="K442" i="7"/>
  <c r="J442" i="7"/>
  <c r="O441" i="7"/>
  <c r="N441" i="7"/>
  <c r="M441" i="7"/>
  <c r="L441" i="7"/>
  <c r="K441" i="7"/>
  <c r="J441" i="7"/>
  <c r="O440" i="7"/>
  <c r="N440" i="7"/>
  <c r="M440" i="7"/>
  <c r="L440" i="7"/>
  <c r="K440" i="7"/>
  <c r="J440" i="7"/>
  <c r="O439" i="7"/>
  <c r="N439" i="7"/>
  <c r="M439" i="7"/>
  <c r="L439" i="7"/>
  <c r="K439" i="7"/>
  <c r="J439" i="7"/>
  <c r="O438" i="7"/>
  <c r="N438" i="7"/>
  <c r="M438" i="7"/>
  <c r="L438" i="7"/>
  <c r="K438" i="7"/>
  <c r="J438" i="7"/>
  <c r="O437" i="7"/>
  <c r="N437" i="7"/>
  <c r="M437" i="7"/>
  <c r="L437" i="7"/>
  <c r="K437" i="7"/>
  <c r="J437" i="7"/>
  <c r="O436" i="7"/>
  <c r="N436" i="7"/>
  <c r="M436" i="7"/>
  <c r="L436" i="7"/>
  <c r="K436" i="7"/>
  <c r="J436" i="7"/>
  <c r="O435" i="7"/>
  <c r="N435" i="7"/>
  <c r="M435" i="7"/>
  <c r="L435" i="7"/>
  <c r="K435" i="7"/>
  <c r="J435" i="7"/>
  <c r="O434" i="7"/>
  <c r="N434" i="7"/>
  <c r="M434" i="7"/>
  <c r="L434" i="7"/>
  <c r="K434" i="7"/>
  <c r="J434" i="7"/>
  <c r="O433" i="7"/>
  <c r="N433" i="7"/>
  <c r="M433" i="7"/>
  <c r="L433" i="7"/>
  <c r="K433" i="7"/>
  <c r="J433" i="7"/>
  <c r="O432" i="7"/>
  <c r="N432" i="7"/>
  <c r="M432" i="7"/>
  <c r="L432" i="7"/>
  <c r="K432" i="7"/>
  <c r="J432" i="7"/>
  <c r="O431" i="7"/>
  <c r="N431" i="7"/>
  <c r="M431" i="7"/>
  <c r="L431" i="7"/>
  <c r="K431" i="7"/>
  <c r="J431" i="7"/>
  <c r="O430" i="7"/>
  <c r="N430" i="7"/>
  <c r="M430" i="7"/>
  <c r="L430" i="7"/>
  <c r="K430" i="7"/>
  <c r="J430" i="7"/>
  <c r="O429" i="7"/>
  <c r="N429" i="7"/>
  <c r="M429" i="7"/>
  <c r="L429" i="7"/>
  <c r="K429" i="7"/>
  <c r="J429" i="7"/>
  <c r="O428" i="7"/>
  <c r="N428" i="7"/>
  <c r="M428" i="7"/>
  <c r="L428" i="7"/>
  <c r="K428" i="7"/>
  <c r="J428" i="7"/>
  <c r="O427" i="7"/>
  <c r="N427" i="7"/>
  <c r="M427" i="7"/>
  <c r="L427" i="7"/>
  <c r="K427" i="7"/>
  <c r="J427" i="7"/>
  <c r="O426" i="7"/>
  <c r="N426" i="7"/>
  <c r="M426" i="7"/>
  <c r="L426" i="7"/>
  <c r="K426" i="7"/>
  <c r="J426" i="7"/>
  <c r="O425" i="7"/>
  <c r="N425" i="7"/>
  <c r="M425" i="7"/>
  <c r="L425" i="7"/>
  <c r="K425" i="7"/>
  <c r="J425" i="7"/>
  <c r="O424" i="7"/>
  <c r="N424" i="7"/>
  <c r="M424" i="7"/>
  <c r="L424" i="7"/>
  <c r="K424" i="7"/>
  <c r="J424" i="7"/>
  <c r="O423" i="7"/>
  <c r="N423" i="7"/>
  <c r="M423" i="7"/>
  <c r="L423" i="7"/>
  <c r="K423" i="7"/>
  <c r="J423" i="7"/>
  <c r="O422" i="7"/>
  <c r="N422" i="7"/>
  <c r="M422" i="7"/>
  <c r="L422" i="7"/>
  <c r="K422" i="7"/>
  <c r="J422" i="7"/>
  <c r="O421" i="7"/>
  <c r="N421" i="7"/>
  <c r="M421" i="7"/>
  <c r="L421" i="7"/>
  <c r="K421" i="7"/>
  <c r="J421" i="7"/>
  <c r="O420" i="7"/>
  <c r="N420" i="7"/>
  <c r="M420" i="7"/>
  <c r="L420" i="7"/>
  <c r="K420" i="7"/>
  <c r="J420" i="7"/>
  <c r="O419" i="7"/>
  <c r="N419" i="7"/>
  <c r="M419" i="7"/>
  <c r="L419" i="7"/>
  <c r="K419" i="7"/>
  <c r="J419" i="7"/>
  <c r="O418" i="7"/>
  <c r="N418" i="7"/>
  <c r="M418" i="7"/>
  <c r="L418" i="7"/>
  <c r="K418" i="7"/>
  <c r="J418" i="7"/>
  <c r="O417" i="7"/>
  <c r="N417" i="7"/>
  <c r="M417" i="7"/>
  <c r="L417" i="7"/>
  <c r="K417" i="7"/>
  <c r="J417" i="7"/>
  <c r="O416" i="7"/>
  <c r="N416" i="7"/>
  <c r="M416" i="7"/>
  <c r="L416" i="7"/>
  <c r="K416" i="7"/>
  <c r="J416" i="7"/>
  <c r="O415" i="7"/>
  <c r="N415" i="7"/>
  <c r="M415" i="7"/>
  <c r="L415" i="7"/>
  <c r="K415" i="7"/>
  <c r="J415" i="7"/>
  <c r="O414" i="7"/>
  <c r="N414" i="7"/>
  <c r="M414" i="7"/>
  <c r="L414" i="7"/>
  <c r="K414" i="7"/>
  <c r="J414" i="7"/>
  <c r="O413" i="7"/>
  <c r="N413" i="7"/>
  <c r="M413" i="7"/>
  <c r="L413" i="7"/>
  <c r="K413" i="7"/>
  <c r="J413" i="7"/>
  <c r="O412" i="7"/>
  <c r="N412" i="7"/>
  <c r="M412" i="7"/>
  <c r="L412" i="7"/>
  <c r="K412" i="7"/>
  <c r="J412" i="7"/>
  <c r="O411" i="7"/>
  <c r="N411" i="7"/>
  <c r="M411" i="7"/>
  <c r="L411" i="7"/>
  <c r="K411" i="7"/>
  <c r="J411" i="7"/>
  <c r="O410" i="7"/>
  <c r="N410" i="7"/>
  <c r="M410" i="7"/>
  <c r="L410" i="7"/>
  <c r="K410" i="7"/>
  <c r="J410" i="7"/>
  <c r="O409" i="7"/>
  <c r="N409" i="7"/>
  <c r="M409" i="7"/>
  <c r="L409" i="7"/>
  <c r="K409" i="7"/>
  <c r="J409" i="7"/>
  <c r="O408" i="7"/>
  <c r="N408" i="7"/>
  <c r="M408" i="7"/>
  <c r="L408" i="7"/>
  <c r="K408" i="7"/>
  <c r="J408" i="7"/>
  <c r="O407" i="7"/>
  <c r="N407" i="7"/>
  <c r="M407" i="7"/>
  <c r="L407" i="7"/>
  <c r="K407" i="7"/>
  <c r="J407" i="7"/>
  <c r="O406" i="7"/>
  <c r="N406" i="7"/>
  <c r="M406" i="7"/>
  <c r="L406" i="7"/>
  <c r="K406" i="7"/>
  <c r="J406" i="7"/>
  <c r="O405" i="7"/>
  <c r="N405" i="7"/>
  <c r="M405" i="7"/>
  <c r="L405" i="7"/>
  <c r="K405" i="7"/>
  <c r="J405" i="7"/>
  <c r="O404" i="7"/>
  <c r="N404" i="7"/>
  <c r="M404" i="7"/>
  <c r="L404" i="7"/>
  <c r="K404" i="7"/>
  <c r="J404" i="7"/>
  <c r="O403" i="7"/>
  <c r="N403" i="7"/>
  <c r="M403" i="7"/>
  <c r="L403" i="7"/>
  <c r="K403" i="7"/>
  <c r="J403" i="7"/>
  <c r="O402" i="7"/>
  <c r="N402" i="7"/>
  <c r="M402" i="7"/>
  <c r="L402" i="7"/>
  <c r="K402" i="7"/>
  <c r="J402" i="7"/>
  <c r="O401" i="7"/>
  <c r="N401" i="7"/>
  <c r="M401" i="7"/>
  <c r="L401" i="7"/>
  <c r="K401" i="7"/>
  <c r="J401" i="7"/>
  <c r="O400" i="7"/>
  <c r="N400" i="7"/>
  <c r="M400" i="7"/>
  <c r="L400" i="7"/>
  <c r="K400" i="7"/>
  <c r="J400" i="7"/>
  <c r="O399" i="7"/>
  <c r="N399" i="7"/>
  <c r="M399" i="7"/>
  <c r="L399" i="7"/>
  <c r="K399" i="7"/>
  <c r="J399" i="7"/>
  <c r="O398" i="7"/>
  <c r="N398" i="7"/>
  <c r="M398" i="7"/>
  <c r="L398" i="7"/>
  <c r="K398" i="7"/>
  <c r="J398" i="7"/>
  <c r="O397" i="7"/>
  <c r="N397" i="7"/>
  <c r="M397" i="7"/>
  <c r="L397" i="7"/>
  <c r="K397" i="7"/>
  <c r="J397" i="7"/>
  <c r="O396" i="7"/>
  <c r="N396" i="7"/>
  <c r="M396" i="7"/>
  <c r="L396" i="7"/>
  <c r="K396" i="7"/>
  <c r="J396" i="7"/>
  <c r="O395" i="7"/>
  <c r="N395" i="7"/>
  <c r="M395" i="7"/>
  <c r="L395" i="7"/>
  <c r="K395" i="7"/>
  <c r="J395" i="7"/>
  <c r="O394" i="7"/>
  <c r="N394" i="7"/>
  <c r="M394" i="7"/>
  <c r="L394" i="7"/>
  <c r="K394" i="7"/>
  <c r="J394" i="7"/>
  <c r="O393" i="7"/>
  <c r="N393" i="7"/>
  <c r="M393" i="7"/>
  <c r="L393" i="7"/>
  <c r="K393" i="7"/>
  <c r="J393" i="7"/>
  <c r="O392" i="7"/>
  <c r="N392" i="7"/>
  <c r="M392" i="7"/>
  <c r="L392" i="7"/>
  <c r="K392" i="7"/>
  <c r="J392" i="7"/>
  <c r="O391" i="7"/>
  <c r="N391" i="7"/>
  <c r="M391" i="7"/>
  <c r="L391" i="7"/>
  <c r="K391" i="7"/>
  <c r="J391" i="7"/>
  <c r="O390" i="7"/>
  <c r="N390" i="7"/>
  <c r="M390" i="7"/>
  <c r="L390" i="7"/>
  <c r="K390" i="7"/>
  <c r="J390" i="7"/>
  <c r="O389" i="7"/>
  <c r="N389" i="7"/>
  <c r="M389" i="7"/>
  <c r="L389" i="7"/>
  <c r="K389" i="7"/>
  <c r="J389" i="7"/>
  <c r="O388" i="7"/>
  <c r="N388" i="7"/>
  <c r="M388" i="7"/>
  <c r="L388" i="7"/>
  <c r="K388" i="7"/>
  <c r="J388" i="7"/>
  <c r="O387" i="7"/>
  <c r="N387" i="7"/>
  <c r="M387" i="7"/>
  <c r="L387" i="7"/>
  <c r="K387" i="7"/>
  <c r="J387" i="7"/>
  <c r="O386" i="7"/>
  <c r="N386" i="7"/>
  <c r="M386" i="7"/>
  <c r="L386" i="7"/>
  <c r="K386" i="7"/>
  <c r="J386" i="7"/>
  <c r="O385" i="7"/>
  <c r="N385" i="7"/>
  <c r="M385" i="7"/>
  <c r="L385" i="7"/>
  <c r="K385" i="7"/>
  <c r="J385" i="7"/>
  <c r="O384" i="7"/>
  <c r="N384" i="7"/>
  <c r="M384" i="7"/>
  <c r="L384" i="7"/>
  <c r="K384" i="7"/>
  <c r="J384" i="7"/>
  <c r="O383" i="7"/>
  <c r="N383" i="7"/>
  <c r="M383" i="7"/>
  <c r="L383" i="7"/>
  <c r="K383" i="7"/>
  <c r="J383" i="7"/>
  <c r="O382" i="7"/>
  <c r="N382" i="7"/>
  <c r="M382" i="7"/>
  <c r="L382" i="7"/>
  <c r="K382" i="7"/>
  <c r="J382" i="7"/>
  <c r="O381" i="7"/>
  <c r="N381" i="7"/>
  <c r="M381" i="7"/>
  <c r="L381" i="7"/>
  <c r="K381" i="7"/>
  <c r="J381" i="7"/>
  <c r="O380" i="7"/>
  <c r="N380" i="7"/>
  <c r="M380" i="7"/>
  <c r="L380" i="7"/>
  <c r="K380" i="7"/>
  <c r="J380" i="7"/>
  <c r="O379" i="7"/>
  <c r="N379" i="7"/>
  <c r="M379" i="7"/>
  <c r="L379" i="7"/>
  <c r="K379" i="7"/>
  <c r="J379" i="7"/>
  <c r="O378" i="7"/>
  <c r="N378" i="7"/>
  <c r="M378" i="7"/>
  <c r="L378" i="7"/>
  <c r="K378" i="7"/>
  <c r="J378" i="7"/>
  <c r="O377" i="7"/>
  <c r="N377" i="7"/>
  <c r="M377" i="7"/>
  <c r="L377" i="7"/>
  <c r="K377" i="7"/>
  <c r="J377" i="7"/>
  <c r="O376" i="7"/>
  <c r="N376" i="7"/>
  <c r="M376" i="7"/>
  <c r="L376" i="7"/>
  <c r="K376" i="7"/>
  <c r="J376" i="7"/>
  <c r="O375" i="7"/>
  <c r="N375" i="7"/>
  <c r="M375" i="7"/>
  <c r="L375" i="7"/>
  <c r="K375" i="7"/>
  <c r="J375" i="7"/>
  <c r="O374" i="7"/>
  <c r="N374" i="7"/>
  <c r="M374" i="7"/>
  <c r="L374" i="7"/>
  <c r="K374" i="7"/>
  <c r="J374" i="7"/>
  <c r="O373" i="7"/>
  <c r="N373" i="7"/>
  <c r="M373" i="7"/>
  <c r="L373" i="7"/>
  <c r="K373" i="7"/>
  <c r="J373" i="7"/>
  <c r="O372" i="7"/>
  <c r="N372" i="7"/>
  <c r="M372" i="7"/>
  <c r="L372" i="7"/>
  <c r="K372" i="7"/>
  <c r="J372" i="7"/>
  <c r="O371" i="7"/>
  <c r="N371" i="7"/>
  <c r="M371" i="7"/>
  <c r="L371" i="7"/>
  <c r="K371" i="7"/>
  <c r="J371" i="7"/>
  <c r="O370" i="7"/>
  <c r="N370" i="7"/>
  <c r="M370" i="7"/>
  <c r="L370" i="7"/>
  <c r="K370" i="7"/>
  <c r="J370" i="7"/>
  <c r="O369" i="7"/>
  <c r="N369" i="7"/>
  <c r="M369" i="7"/>
  <c r="L369" i="7"/>
  <c r="K369" i="7"/>
  <c r="J369" i="7"/>
  <c r="O368" i="7"/>
  <c r="N368" i="7"/>
  <c r="M368" i="7"/>
  <c r="L368" i="7"/>
  <c r="K368" i="7"/>
  <c r="J368" i="7"/>
  <c r="O367" i="7"/>
  <c r="N367" i="7"/>
  <c r="M367" i="7"/>
  <c r="L367" i="7"/>
  <c r="K367" i="7"/>
  <c r="J367" i="7"/>
  <c r="O366" i="7"/>
  <c r="N366" i="7"/>
  <c r="M366" i="7"/>
  <c r="L366" i="7"/>
  <c r="K366" i="7"/>
  <c r="J366" i="7"/>
  <c r="O365" i="7"/>
  <c r="N365" i="7"/>
  <c r="M365" i="7"/>
  <c r="L365" i="7"/>
  <c r="K365" i="7"/>
  <c r="J365" i="7"/>
  <c r="O364" i="7"/>
  <c r="N364" i="7"/>
  <c r="M364" i="7"/>
  <c r="L364" i="7"/>
  <c r="K364" i="7"/>
  <c r="J364" i="7"/>
  <c r="O363" i="7"/>
  <c r="N363" i="7"/>
  <c r="M363" i="7"/>
  <c r="L363" i="7"/>
  <c r="K363" i="7"/>
  <c r="J363" i="7"/>
  <c r="O362" i="7"/>
  <c r="N362" i="7"/>
  <c r="M362" i="7"/>
  <c r="L362" i="7"/>
  <c r="K362" i="7"/>
  <c r="J362" i="7"/>
  <c r="O361" i="7"/>
  <c r="N361" i="7"/>
  <c r="M361" i="7"/>
  <c r="L361" i="7"/>
  <c r="K361" i="7"/>
  <c r="J361" i="7"/>
  <c r="O360" i="7"/>
  <c r="N360" i="7"/>
  <c r="M360" i="7"/>
  <c r="L360" i="7"/>
  <c r="K360" i="7"/>
  <c r="J360" i="7"/>
  <c r="O359" i="7"/>
  <c r="N359" i="7"/>
  <c r="M359" i="7"/>
  <c r="L359" i="7"/>
  <c r="K359" i="7"/>
  <c r="J359" i="7"/>
  <c r="O358" i="7"/>
  <c r="N358" i="7"/>
  <c r="M358" i="7"/>
  <c r="L358" i="7"/>
  <c r="K358" i="7"/>
  <c r="J358" i="7"/>
  <c r="O357" i="7"/>
  <c r="N357" i="7"/>
  <c r="M357" i="7"/>
  <c r="L357" i="7"/>
  <c r="K357" i="7"/>
  <c r="J357" i="7"/>
  <c r="O356" i="7"/>
  <c r="N356" i="7"/>
  <c r="M356" i="7"/>
  <c r="L356" i="7"/>
  <c r="K356" i="7"/>
  <c r="J356" i="7"/>
  <c r="O355" i="7"/>
  <c r="N355" i="7"/>
  <c r="M355" i="7"/>
  <c r="L355" i="7"/>
  <c r="K355" i="7"/>
  <c r="J355" i="7"/>
  <c r="O354" i="7"/>
  <c r="N354" i="7"/>
  <c r="M354" i="7"/>
  <c r="L354" i="7"/>
  <c r="K354" i="7"/>
  <c r="J354" i="7"/>
  <c r="O353" i="7"/>
  <c r="N353" i="7"/>
  <c r="M353" i="7"/>
  <c r="L353" i="7"/>
  <c r="K353" i="7"/>
  <c r="J353" i="7"/>
  <c r="O352" i="7"/>
  <c r="N352" i="7"/>
  <c r="M352" i="7"/>
  <c r="L352" i="7"/>
  <c r="K352" i="7"/>
  <c r="J352" i="7"/>
  <c r="O351" i="7"/>
  <c r="N351" i="7"/>
  <c r="M351" i="7"/>
  <c r="L351" i="7"/>
  <c r="K351" i="7"/>
  <c r="J351" i="7"/>
  <c r="O350" i="7"/>
  <c r="N350" i="7"/>
  <c r="M350" i="7"/>
  <c r="L350" i="7"/>
  <c r="K350" i="7"/>
  <c r="J350" i="7"/>
  <c r="O349" i="7"/>
  <c r="N349" i="7"/>
  <c r="M349" i="7"/>
  <c r="L349" i="7"/>
  <c r="K349" i="7"/>
  <c r="J349" i="7"/>
  <c r="O348" i="7"/>
  <c r="N348" i="7"/>
  <c r="M348" i="7"/>
  <c r="L348" i="7"/>
  <c r="K348" i="7"/>
  <c r="J348" i="7"/>
  <c r="O347" i="7"/>
  <c r="N347" i="7"/>
  <c r="M347" i="7"/>
  <c r="L347" i="7"/>
  <c r="K347" i="7"/>
  <c r="J347" i="7"/>
  <c r="O346" i="7"/>
  <c r="N346" i="7"/>
  <c r="M346" i="7"/>
  <c r="L346" i="7"/>
  <c r="K346" i="7"/>
  <c r="J346" i="7"/>
  <c r="O345" i="7"/>
  <c r="N345" i="7"/>
  <c r="M345" i="7"/>
  <c r="L345" i="7"/>
  <c r="K345" i="7"/>
  <c r="J345" i="7"/>
  <c r="O344" i="7"/>
  <c r="N344" i="7"/>
  <c r="M344" i="7"/>
  <c r="L344" i="7"/>
  <c r="K344" i="7"/>
  <c r="J344" i="7"/>
  <c r="O343" i="7"/>
  <c r="N343" i="7"/>
  <c r="M343" i="7"/>
  <c r="L343" i="7"/>
  <c r="K343" i="7"/>
  <c r="J343" i="7"/>
  <c r="O342" i="7"/>
  <c r="N342" i="7"/>
  <c r="M342" i="7"/>
  <c r="L342" i="7"/>
  <c r="K342" i="7"/>
  <c r="J342" i="7"/>
  <c r="O341" i="7"/>
  <c r="N341" i="7"/>
  <c r="M341" i="7"/>
  <c r="L341" i="7"/>
  <c r="K341" i="7"/>
  <c r="J341" i="7"/>
  <c r="O340" i="7"/>
  <c r="N340" i="7"/>
  <c r="M340" i="7"/>
  <c r="L340" i="7"/>
  <c r="K340" i="7"/>
  <c r="J340" i="7"/>
  <c r="O339" i="7"/>
  <c r="N339" i="7"/>
  <c r="M339" i="7"/>
  <c r="L339" i="7"/>
  <c r="K339" i="7"/>
  <c r="J339" i="7"/>
  <c r="O338" i="7"/>
  <c r="N338" i="7"/>
  <c r="M338" i="7"/>
  <c r="L338" i="7"/>
  <c r="K338" i="7"/>
  <c r="J338" i="7"/>
  <c r="O337" i="7"/>
  <c r="N337" i="7"/>
  <c r="M337" i="7"/>
  <c r="L337" i="7"/>
  <c r="K337" i="7"/>
  <c r="J337" i="7"/>
  <c r="O336" i="7"/>
  <c r="N336" i="7"/>
  <c r="M336" i="7"/>
  <c r="L336" i="7"/>
  <c r="K336" i="7"/>
  <c r="J336" i="7"/>
  <c r="O335" i="7"/>
  <c r="N335" i="7"/>
  <c r="M335" i="7"/>
  <c r="L335" i="7"/>
  <c r="K335" i="7"/>
  <c r="J335" i="7"/>
  <c r="O334" i="7"/>
  <c r="N334" i="7"/>
  <c r="M334" i="7"/>
  <c r="L334" i="7"/>
  <c r="K334" i="7"/>
  <c r="J334" i="7"/>
  <c r="O333" i="7"/>
  <c r="N333" i="7"/>
  <c r="M333" i="7"/>
  <c r="L333" i="7"/>
  <c r="K333" i="7"/>
  <c r="J333" i="7"/>
  <c r="O332" i="7"/>
  <c r="N332" i="7"/>
  <c r="M332" i="7"/>
  <c r="L332" i="7"/>
  <c r="K332" i="7"/>
  <c r="J332" i="7"/>
  <c r="O331" i="7"/>
  <c r="N331" i="7"/>
  <c r="M331" i="7"/>
  <c r="L331" i="7"/>
  <c r="K331" i="7"/>
  <c r="J331" i="7"/>
  <c r="O330" i="7"/>
  <c r="N330" i="7"/>
  <c r="M330" i="7"/>
  <c r="L330" i="7"/>
  <c r="K330" i="7"/>
  <c r="J330" i="7"/>
  <c r="O329" i="7"/>
  <c r="N329" i="7"/>
  <c r="M329" i="7"/>
  <c r="L329" i="7"/>
  <c r="K329" i="7"/>
  <c r="J329" i="7"/>
  <c r="O328" i="7"/>
  <c r="N328" i="7"/>
  <c r="M328" i="7"/>
  <c r="L328" i="7"/>
  <c r="K328" i="7"/>
  <c r="J328" i="7"/>
  <c r="O327" i="7"/>
  <c r="N327" i="7"/>
  <c r="M327" i="7"/>
  <c r="L327" i="7"/>
  <c r="K327" i="7"/>
  <c r="J327" i="7"/>
  <c r="O326" i="7"/>
  <c r="N326" i="7"/>
  <c r="M326" i="7"/>
  <c r="L326" i="7"/>
  <c r="K326" i="7"/>
  <c r="J326" i="7"/>
  <c r="O325" i="7"/>
  <c r="N325" i="7"/>
  <c r="M325" i="7"/>
  <c r="L325" i="7"/>
  <c r="K325" i="7"/>
  <c r="J325" i="7"/>
  <c r="O324" i="7"/>
  <c r="N324" i="7"/>
  <c r="M324" i="7"/>
  <c r="L324" i="7"/>
  <c r="K324" i="7"/>
  <c r="J324" i="7"/>
  <c r="O323" i="7"/>
  <c r="N323" i="7"/>
  <c r="M323" i="7"/>
  <c r="L323" i="7"/>
  <c r="K323" i="7"/>
  <c r="J323" i="7"/>
  <c r="O322" i="7"/>
  <c r="N322" i="7"/>
  <c r="M322" i="7"/>
  <c r="L322" i="7"/>
  <c r="K322" i="7"/>
  <c r="J322" i="7"/>
  <c r="O321" i="7"/>
  <c r="N321" i="7"/>
  <c r="M321" i="7"/>
  <c r="L321" i="7"/>
  <c r="K321" i="7"/>
  <c r="J321" i="7"/>
  <c r="O320" i="7"/>
  <c r="N320" i="7"/>
  <c r="M320" i="7"/>
  <c r="L320" i="7"/>
  <c r="K320" i="7"/>
  <c r="J320" i="7"/>
  <c r="O319" i="7"/>
  <c r="N319" i="7"/>
  <c r="M319" i="7"/>
  <c r="L319" i="7"/>
  <c r="K319" i="7"/>
  <c r="J319" i="7"/>
  <c r="O318" i="7"/>
  <c r="N318" i="7"/>
  <c r="M318" i="7"/>
  <c r="L318" i="7"/>
  <c r="K318" i="7"/>
  <c r="J318" i="7"/>
  <c r="O317" i="7"/>
  <c r="N317" i="7"/>
  <c r="M317" i="7"/>
  <c r="L317" i="7"/>
  <c r="K317" i="7"/>
  <c r="J317" i="7"/>
  <c r="O316" i="7"/>
  <c r="N316" i="7"/>
  <c r="M316" i="7"/>
  <c r="L316" i="7"/>
  <c r="K316" i="7"/>
  <c r="J316" i="7"/>
  <c r="O315" i="7"/>
  <c r="N315" i="7"/>
  <c r="M315" i="7"/>
  <c r="L315" i="7"/>
  <c r="K315" i="7"/>
  <c r="J315" i="7"/>
  <c r="O314" i="7"/>
  <c r="N314" i="7"/>
  <c r="M314" i="7"/>
  <c r="L314" i="7"/>
  <c r="K314" i="7"/>
  <c r="J314" i="7"/>
  <c r="O313" i="7"/>
  <c r="N313" i="7"/>
  <c r="M313" i="7"/>
  <c r="L313" i="7"/>
  <c r="K313" i="7"/>
  <c r="J313" i="7"/>
  <c r="O312" i="7"/>
  <c r="N312" i="7"/>
  <c r="M312" i="7"/>
  <c r="L312" i="7"/>
  <c r="K312" i="7"/>
  <c r="J312" i="7"/>
  <c r="O311" i="7"/>
  <c r="N311" i="7"/>
  <c r="M311" i="7"/>
  <c r="L311" i="7"/>
  <c r="K311" i="7"/>
  <c r="J311" i="7"/>
  <c r="O310" i="7"/>
  <c r="N310" i="7"/>
  <c r="M310" i="7"/>
  <c r="L310" i="7"/>
  <c r="K310" i="7"/>
  <c r="J310" i="7"/>
  <c r="O309" i="7"/>
  <c r="N309" i="7"/>
  <c r="M309" i="7"/>
  <c r="L309" i="7"/>
  <c r="K309" i="7"/>
  <c r="J309" i="7"/>
  <c r="O308" i="7"/>
  <c r="N308" i="7"/>
  <c r="M308" i="7"/>
  <c r="L308" i="7"/>
  <c r="K308" i="7"/>
  <c r="J308" i="7"/>
  <c r="O307" i="7"/>
  <c r="N307" i="7"/>
  <c r="M307" i="7"/>
  <c r="L307" i="7"/>
  <c r="K307" i="7"/>
  <c r="J307" i="7"/>
  <c r="O306" i="7"/>
  <c r="N306" i="7"/>
  <c r="M306" i="7"/>
  <c r="L306" i="7"/>
  <c r="K306" i="7"/>
  <c r="J306" i="7"/>
  <c r="O305" i="7"/>
  <c r="N305" i="7"/>
  <c r="M305" i="7"/>
  <c r="L305" i="7"/>
  <c r="K305" i="7"/>
  <c r="J305" i="7"/>
  <c r="O304" i="7"/>
  <c r="N304" i="7"/>
  <c r="M304" i="7"/>
  <c r="L304" i="7"/>
  <c r="K304" i="7"/>
  <c r="J304" i="7"/>
  <c r="O303" i="7"/>
  <c r="N303" i="7"/>
  <c r="M303" i="7"/>
  <c r="L303" i="7"/>
  <c r="K303" i="7"/>
  <c r="J303" i="7"/>
  <c r="O302" i="7"/>
  <c r="N302" i="7"/>
  <c r="M302" i="7"/>
  <c r="L302" i="7"/>
  <c r="K302" i="7"/>
  <c r="J302" i="7"/>
  <c r="O301" i="7"/>
  <c r="N301" i="7"/>
  <c r="M301" i="7"/>
  <c r="L301" i="7"/>
  <c r="K301" i="7"/>
  <c r="J301" i="7"/>
  <c r="O300" i="7"/>
  <c r="N300" i="7"/>
  <c r="M300" i="7"/>
  <c r="L300" i="7"/>
  <c r="K300" i="7"/>
  <c r="J300" i="7"/>
  <c r="O299" i="7"/>
  <c r="N299" i="7"/>
  <c r="M299" i="7"/>
  <c r="L299" i="7"/>
  <c r="K299" i="7"/>
  <c r="J299" i="7"/>
  <c r="O298" i="7"/>
  <c r="N298" i="7"/>
  <c r="M298" i="7"/>
  <c r="L298" i="7"/>
  <c r="K298" i="7"/>
  <c r="J298" i="7"/>
  <c r="O297" i="7"/>
  <c r="N297" i="7"/>
  <c r="M297" i="7"/>
  <c r="L297" i="7"/>
  <c r="K297" i="7"/>
  <c r="J297" i="7"/>
  <c r="O296" i="7"/>
  <c r="N296" i="7"/>
  <c r="M296" i="7"/>
  <c r="L296" i="7"/>
  <c r="K296" i="7"/>
  <c r="J296" i="7"/>
  <c r="O295" i="7"/>
  <c r="N295" i="7"/>
  <c r="M295" i="7"/>
  <c r="L295" i="7"/>
  <c r="K295" i="7"/>
  <c r="J295" i="7"/>
  <c r="O294" i="7"/>
  <c r="N294" i="7"/>
  <c r="M294" i="7"/>
  <c r="L294" i="7"/>
  <c r="K294" i="7"/>
  <c r="J294" i="7"/>
  <c r="O293" i="7"/>
  <c r="N293" i="7"/>
  <c r="M293" i="7"/>
  <c r="L293" i="7"/>
  <c r="K293" i="7"/>
  <c r="J293" i="7"/>
  <c r="O292" i="7"/>
  <c r="N292" i="7"/>
  <c r="M292" i="7"/>
  <c r="L292" i="7"/>
  <c r="K292" i="7"/>
  <c r="J292" i="7"/>
  <c r="O291" i="7"/>
  <c r="N291" i="7"/>
  <c r="M291" i="7"/>
  <c r="L291" i="7"/>
  <c r="K291" i="7"/>
  <c r="J291" i="7"/>
  <c r="O290" i="7"/>
  <c r="N290" i="7"/>
  <c r="M290" i="7"/>
  <c r="L290" i="7"/>
  <c r="K290" i="7"/>
  <c r="J290" i="7"/>
  <c r="O289" i="7"/>
  <c r="N289" i="7"/>
  <c r="M289" i="7"/>
  <c r="L289" i="7"/>
  <c r="K289" i="7"/>
  <c r="J289" i="7"/>
  <c r="O288" i="7"/>
  <c r="N288" i="7"/>
  <c r="M288" i="7"/>
  <c r="L288" i="7"/>
  <c r="K288" i="7"/>
  <c r="J288" i="7"/>
  <c r="O287" i="7"/>
  <c r="N287" i="7"/>
  <c r="M287" i="7"/>
  <c r="L287" i="7"/>
  <c r="K287" i="7"/>
  <c r="J287" i="7"/>
  <c r="O286" i="7"/>
  <c r="N286" i="7"/>
  <c r="M286" i="7"/>
  <c r="L286" i="7"/>
  <c r="K286" i="7"/>
  <c r="J286" i="7"/>
  <c r="O285" i="7"/>
  <c r="N285" i="7"/>
  <c r="M285" i="7"/>
  <c r="L285" i="7"/>
  <c r="K285" i="7"/>
  <c r="J285" i="7"/>
  <c r="O284" i="7"/>
  <c r="N284" i="7"/>
  <c r="M284" i="7"/>
  <c r="L284" i="7"/>
  <c r="K284" i="7"/>
  <c r="J284" i="7"/>
  <c r="O283" i="7"/>
  <c r="N283" i="7"/>
  <c r="M283" i="7"/>
  <c r="L283" i="7"/>
  <c r="K283" i="7"/>
  <c r="J283" i="7"/>
  <c r="O282" i="7"/>
  <c r="N282" i="7"/>
  <c r="M282" i="7"/>
  <c r="L282" i="7"/>
  <c r="K282" i="7"/>
  <c r="J282" i="7"/>
  <c r="O281" i="7"/>
  <c r="N281" i="7"/>
  <c r="M281" i="7"/>
  <c r="L281" i="7"/>
  <c r="K281" i="7"/>
  <c r="J281" i="7"/>
  <c r="O280" i="7"/>
  <c r="N280" i="7"/>
  <c r="M280" i="7"/>
  <c r="L280" i="7"/>
  <c r="K280" i="7"/>
  <c r="J280" i="7"/>
  <c r="O279" i="7"/>
  <c r="N279" i="7"/>
  <c r="M279" i="7"/>
  <c r="L279" i="7"/>
  <c r="K279" i="7"/>
  <c r="J279" i="7"/>
  <c r="O278" i="7"/>
  <c r="N278" i="7"/>
  <c r="M278" i="7"/>
  <c r="L278" i="7"/>
  <c r="K278" i="7"/>
  <c r="J278" i="7"/>
  <c r="O277" i="7"/>
  <c r="N277" i="7"/>
  <c r="M277" i="7"/>
  <c r="L277" i="7"/>
  <c r="K277" i="7"/>
  <c r="J277" i="7"/>
  <c r="O276" i="7"/>
  <c r="N276" i="7"/>
  <c r="M276" i="7"/>
  <c r="L276" i="7"/>
  <c r="K276" i="7"/>
  <c r="J276" i="7"/>
  <c r="O275" i="7"/>
  <c r="N275" i="7"/>
  <c r="M275" i="7"/>
  <c r="L275" i="7"/>
  <c r="K275" i="7"/>
  <c r="J275" i="7"/>
  <c r="O274" i="7"/>
  <c r="N274" i="7"/>
  <c r="M274" i="7"/>
  <c r="L274" i="7"/>
  <c r="K274" i="7"/>
  <c r="J274" i="7"/>
  <c r="O273" i="7"/>
  <c r="N273" i="7"/>
  <c r="M273" i="7"/>
  <c r="L273" i="7"/>
  <c r="K273" i="7"/>
  <c r="J273" i="7"/>
  <c r="O272" i="7"/>
  <c r="N272" i="7"/>
  <c r="M272" i="7"/>
  <c r="L272" i="7"/>
  <c r="K272" i="7"/>
  <c r="J272" i="7"/>
  <c r="O271" i="7"/>
  <c r="N271" i="7"/>
  <c r="M271" i="7"/>
  <c r="L271" i="7"/>
  <c r="K271" i="7"/>
  <c r="J271" i="7"/>
  <c r="O270" i="7"/>
  <c r="N270" i="7"/>
  <c r="M270" i="7"/>
  <c r="L270" i="7"/>
  <c r="K270" i="7"/>
  <c r="J270" i="7"/>
  <c r="O269" i="7"/>
  <c r="N269" i="7"/>
  <c r="M269" i="7"/>
  <c r="L269" i="7"/>
  <c r="K269" i="7"/>
  <c r="J269" i="7"/>
  <c r="O268" i="7"/>
  <c r="N268" i="7"/>
  <c r="M268" i="7"/>
  <c r="L268" i="7"/>
  <c r="K268" i="7"/>
  <c r="J268" i="7"/>
  <c r="O267" i="7"/>
  <c r="N267" i="7"/>
  <c r="M267" i="7"/>
  <c r="L267" i="7"/>
  <c r="K267" i="7"/>
  <c r="J267" i="7"/>
  <c r="O266" i="7"/>
  <c r="N266" i="7"/>
  <c r="M266" i="7"/>
  <c r="L266" i="7"/>
  <c r="K266" i="7"/>
  <c r="J266" i="7"/>
  <c r="O265" i="7"/>
  <c r="N265" i="7"/>
  <c r="M265" i="7"/>
  <c r="L265" i="7"/>
  <c r="K265" i="7"/>
  <c r="J265" i="7"/>
  <c r="O264" i="7"/>
  <c r="N264" i="7"/>
  <c r="M264" i="7"/>
  <c r="L264" i="7"/>
  <c r="K264" i="7"/>
  <c r="J264" i="7"/>
  <c r="O263" i="7"/>
  <c r="N263" i="7"/>
  <c r="M263" i="7"/>
  <c r="L263" i="7"/>
  <c r="K263" i="7"/>
  <c r="J263" i="7"/>
  <c r="O262" i="7"/>
  <c r="N262" i="7"/>
  <c r="M262" i="7"/>
  <c r="L262" i="7"/>
  <c r="K262" i="7"/>
  <c r="J262" i="7"/>
  <c r="O261" i="7"/>
  <c r="N261" i="7"/>
  <c r="M261" i="7"/>
  <c r="L261" i="7"/>
  <c r="K261" i="7"/>
  <c r="J261" i="7"/>
  <c r="O260" i="7"/>
  <c r="N260" i="7"/>
  <c r="M260" i="7"/>
  <c r="L260" i="7"/>
  <c r="K260" i="7"/>
  <c r="J260" i="7"/>
  <c r="O259" i="7"/>
  <c r="N259" i="7"/>
  <c r="M259" i="7"/>
  <c r="L259" i="7"/>
  <c r="K259" i="7"/>
  <c r="J259" i="7"/>
  <c r="O258" i="7"/>
  <c r="N258" i="7"/>
  <c r="M258" i="7"/>
  <c r="L258" i="7"/>
  <c r="K258" i="7"/>
  <c r="J258" i="7"/>
  <c r="O257" i="7"/>
  <c r="N257" i="7"/>
  <c r="M257" i="7"/>
  <c r="L257" i="7"/>
  <c r="K257" i="7"/>
  <c r="J257" i="7"/>
  <c r="O256" i="7"/>
  <c r="N256" i="7"/>
  <c r="M256" i="7"/>
  <c r="L256" i="7"/>
  <c r="K256" i="7"/>
  <c r="J256" i="7"/>
  <c r="O255" i="7"/>
  <c r="N255" i="7"/>
  <c r="M255" i="7"/>
  <c r="L255" i="7"/>
  <c r="K255" i="7"/>
  <c r="J255" i="7"/>
  <c r="O254" i="7"/>
  <c r="N254" i="7"/>
  <c r="M254" i="7"/>
  <c r="L254" i="7"/>
  <c r="K254" i="7"/>
  <c r="J254" i="7"/>
  <c r="O253" i="7"/>
  <c r="N253" i="7"/>
  <c r="M253" i="7"/>
  <c r="L253" i="7"/>
  <c r="K253" i="7"/>
  <c r="J253" i="7"/>
  <c r="O252" i="7"/>
  <c r="N252" i="7"/>
  <c r="M252" i="7"/>
  <c r="L252" i="7"/>
  <c r="K252" i="7"/>
  <c r="J252" i="7"/>
  <c r="O251" i="7"/>
  <c r="N251" i="7"/>
  <c r="M251" i="7"/>
  <c r="L251" i="7"/>
  <c r="K251" i="7"/>
  <c r="J251" i="7"/>
  <c r="O250" i="7"/>
  <c r="N250" i="7"/>
  <c r="M250" i="7"/>
  <c r="L250" i="7"/>
  <c r="K250" i="7"/>
  <c r="J250" i="7"/>
  <c r="O249" i="7"/>
  <c r="N249" i="7"/>
  <c r="M249" i="7"/>
  <c r="L249" i="7"/>
  <c r="K249" i="7"/>
  <c r="J249" i="7"/>
  <c r="O248" i="7"/>
  <c r="N248" i="7"/>
  <c r="M248" i="7"/>
  <c r="L248" i="7"/>
  <c r="K248" i="7"/>
  <c r="J248" i="7"/>
  <c r="O247" i="7"/>
  <c r="N247" i="7"/>
  <c r="M247" i="7"/>
  <c r="L247" i="7"/>
  <c r="K247" i="7"/>
  <c r="J247" i="7"/>
  <c r="O246" i="7"/>
  <c r="N246" i="7"/>
  <c r="M246" i="7"/>
  <c r="L246" i="7"/>
  <c r="K246" i="7"/>
  <c r="J246" i="7"/>
  <c r="O245" i="7"/>
  <c r="N245" i="7"/>
  <c r="M245" i="7"/>
  <c r="L245" i="7"/>
  <c r="K245" i="7"/>
  <c r="J245" i="7"/>
  <c r="O244" i="7"/>
  <c r="N244" i="7"/>
  <c r="M244" i="7"/>
  <c r="L244" i="7"/>
  <c r="K244" i="7"/>
  <c r="J244" i="7"/>
  <c r="O243" i="7"/>
  <c r="N243" i="7"/>
  <c r="M243" i="7"/>
  <c r="L243" i="7"/>
  <c r="K243" i="7"/>
  <c r="J243" i="7"/>
  <c r="O242" i="7"/>
  <c r="N242" i="7"/>
  <c r="M242" i="7"/>
  <c r="L242" i="7"/>
  <c r="K242" i="7"/>
  <c r="J242" i="7"/>
  <c r="O241" i="7"/>
  <c r="N241" i="7"/>
  <c r="M241" i="7"/>
  <c r="L241" i="7"/>
  <c r="K241" i="7"/>
  <c r="J241" i="7"/>
  <c r="O240" i="7"/>
  <c r="N240" i="7"/>
  <c r="M240" i="7"/>
  <c r="L240" i="7"/>
  <c r="K240" i="7"/>
  <c r="J240" i="7"/>
  <c r="O239" i="7"/>
  <c r="N239" i="7"/>
  <c r="M239" i="7"/>
  <c r="L239" i="7"/>
  <c r="K239" i="7"/>
  <c r="J239" i="7"/>
  <c r="O238" i="7"/>
  <c r="N238" i="7"/>
  <c r="M238" i="7"/>
  <c r="L238" i="7"/>
  <c r="K238" i="7"/>
  <c r="J238" i="7"/>
  <c r="O237" i="7"/>
  <c r="N237" i="7"/>
  <c r="M237" i="7"/>
  <c r="L237" i="7"/>
  <c r="K237" i="7"/>
  <c r="J237" i="7"/>
  <c r="O236" i="7"/>
  <c r="N236" i="7"/>
  <c r="M236" i="7"/>
  <c r="L236" i="7"/>
  <c r="K236" i="7"/>
  <c r="J236" i="7"/>
  <c r="O235" i="7"/>
  <c r="N235" i="7"/>
  <c r="M235" i="7"/>
  <c r="L235" i="7"/>
  <c r="K235" i="7"/>
  <c r="J235" i="7"/>
  <c r="O234" i="7"/>
  <c r="N234" i="7"/>
  <c r="M234" i="7"/>
  <c r="L234" i="7"/>
  <c r="K234" i="7"/>
  <c r="J234" i="7"/>
  <c r="O233" i="7"/>
  <c r="N233" i="7"/>
  <c r="M233" i="7"/>
  <c r="L233" i="7"/>
  <c r="K233" i="7"/>
  <c r="J233" i="7"/>
  <c r="O232" i="7"/>
  <c r="N232" i="7"/>
  <c r="M232" i="7"/>
  <c r="L232" i="7"/>
  <c r="K232" i="7"/>
  <c r="J232" i="7"/>
  <c r="O231" i="7"/>
  <c r="N231" i="7"/>
  <c r="M231" i="7"/>
  <c r="L231" i="7"/>
  <c r="K231" i="7"/>
  <c r="J231" i="7"/>
  <c r="O230" i="7"/>
  <c r="N230" i="7"/>
  <c r="M230" i="7"/>
  <c r="L230" i="7"/>
  <c r="K230" i="7"/>
  <c r="J230" i="7"/>
  <c r="O229" i="7"/>
  <c r="N229" i="7"/>
  <c r="M229" i="7"/>
  <c r="L229" i="7"/>
  <c r="K229" i="7"/>
  <c r="J229" i="7"/>
  <c r="O228" i="7"/>
  <c r="N228" i="7"/>
  <c r="M228" i="7"/>
  <c r="L228" i="7"/>
  <c r="K228" i="7"/>
  <c r="J228" i="7"/>
  <c r="O227" i="7"/>
  <c r="N227" i="7"/>
  <c r="M227" i="7"/>
  <c r="L227" i="7"/>
  <c r="K227" i="7"/>
  <c r="J227" i="7"/>
  <c r="O226" i="7"/>
  <c r="N226" i="7"/>
  <c r="M226" i="7"/>
  <c r="L226" i="7"/>
  <c r="K226" i="7"/>
  <c r="J226" i="7"/>
  <c r="O225" i="7"/>
  <c r="N225" i="7"/>
  <c r="M225" i="7"/>
  <c r="L225" i="7"/>
  <c r="K225" i="7"/>
  <c r="J225" i="7"/>
  <c r="O224" i="7"/>
  <c r="N224" i="7"/>
  <c r="M224" i="7"/>
  <c r="L224" i="7"/>
  <c r="K224" i="7"/>
  <c r="J224" i="7"/>
  <c r="O223" i="7"/>
  <c r="N223" i="7"/>
  <c r="M223" i="7"/>
  <c r="L223" i="7"/>
  <c r="K223" i="7"/>
  <c r="J223" i="7"/>
  <c r="O222" i="7"/>
  <c r="N222" i="7"/>
  <c r="M222" i="7"/>
  <c r="L222" i="7"/>
  <c r="K222" i="7"/>
  <c r="J222" i="7"/>
  <c r="O221" i="7"/>
  <c r="N221" i="7"/>
  <c r="M221" i="7"/>
  <c r="L221" i="7"/>
  <c r="K221" i="7"/>
  <c r="J221" i="7"/>
  <c r="O220" i="7"/>
  <c r="N220" i="7"/>
  <c r="M220" i="7"/>
  <c r="L220" i="7"/>
  <c r="K220" i="7"/>
  <c r="J220" i="7"/>
  <c r="O219" i="7"/>
  <c r="N219" i="7"/>
  <c r="M219" i="7"/>
  <c r="L219" i="7"/>
  <c r="K219" i="7"/>
  <c r="J219" i="7"/>
  <c r="O218" i="7"/>
  <c r="N218" i="7"/>
  <c r="M218" i="7"/>
  <c r="L218" i="7"/>
  <c r="K218" i="7"/>
  <c r="J218" i="7"/>
  <c r="O217" i="7"/>
  <c r="N217" i="7"/>
  <c r="M217" i="7"/>
  <c r="L217" i="7"/>
  <c r="K217" i="7"/>
  <c r="J217" i="7"/>
  <c r="O216" i="7"/>
  <c r="N216" i="7"/>
  <c r="M216" i="7"/>
  <c r="L216" i="7"/>
  <c r="K216" i="7"/>
  <c r="J216" i="7"/>
  <c r="O215" i="7"/>
  <c r="N215" i="7"/>
  <c r="M215" i="7"/>
  <c r="L215" i="7"/>
  <c r="K215" i="7"/>
  <c r="J215" i="7"/>
  <c r="O214" i="7"/>
  <c r="N214" i="7"/>
  <c r="M214" i="7"/>
  <c r="L214" i="7"/>
  <c r="K214" i="7"/>
  <c r="J214" i="7"/>
  <c r="O213" i="7"/>
  <c r="N213" i="7"/>
  <c r="M213" i="7"/>
  <c r="L213" i="7"/>
  <c r="K213" i="7"/>
  <c r="J213" i="7"/>
  <c r="O212" i="7"/>
  <c r="N212" i="7"/>
  <c r="M212" i="7"/>
  <c r="L212" i="7"/>
  <c r="K212" i="7"/>
  <c r="J212" i="7"/>
  <c r="O211" i="7"/>
  <c r="N211" i="7"/>
  <c r="M211" i="7"/>
  <c r="L211" i="7"/>
  <c r="K211" i="7"/>
  <c r="J211" i="7"/>
  <c r="O210" i="7"/>
  <c r="N210" i="7"/>
  <c r="M210" i="7"/>
  <c r="L210" i="7"/>
  <c r="K210" i="7"/>
  <c r="J210" i="7"/>
  <c r="O209" i="7"/>
  <c r="N209" i="7"/>
  <c r="M209" i="7"/>
  <c r="L209" i="7"/>
  <c r="K209" i="7"/>
  <c r="J209" i="7"/>
  <c r="O208" i="7"/>
  <c r="N208" i="7"/>
  <c r="M208" i="7"/>
  <c r="L208" i="7"/>
  <c r="K208" i="7"/>
  <c r="J208" i="7"/>
  <c r="O207" i="7"/>
  <c r="N207" i="7"/>
  <c r="M207" i="7"/>
  <c r="L207" i="7"/>
  <c r="K207" i="7"/>
  <c r="J207" i="7"/>
  <c r="O206" i="7"/>
  <c r="N206" i="7"/>
  <c r="M206" i="7"/>
  <c r="L206" i="7"/>
  <c r="K206" i="7"/>
  <c r="J206" i="7"/>
  <c r="O205" i="7"/>
  <c r="N205" i="7"/>
  <c r="M205" i="7"/>
  <c r="L205" i="7"/>
  <c r="K205" i="7"/>
  <c r="J205" i="7"/>
  <c r="O204" i="7"/>
  <c r="N204" i="7"/>
  <c r="M204" i="7"/>
  <c r="L204" i="7"/>
  <c r="K204" i="7"/>
  <c r="J204" i="7"/>
  <c r="O203" i="7"/>
  <c r="N203" i="7"/>
  <c r="M203" i="7"/>
  <c r="L203" i="7"/>
  <c r="K203" i="7"/>
  <c r="J203" i="7"/>
  <c r="O202" i="7"/>
  <c r="N202" i="7"/>
  <c r="M202" i="7"/>
  <c r="L202" i="7"/>
  <c r="K202" i="7"/>
  <c r="J202" i="7"/>
  <c r="O201" i="7"/>
  <c r="N201" i="7"/>
  <c r="M201" i="7"/>
  <c r="L201" i="7"/>
  <c r="K201" i="7"/>
  <c r="J201" i="7"/>
  <c r="O200" i="7"/>
  <c r="N200" i="7"/>
  <c r="M200" i="7"/>
  <c r="L200" i="7"/>
  <c r="K200" i="7"/>
  <c r="J200" i="7"/>
  <c r="O199" i="7"/>
  <c r="N199" i="7"/>
  <c r="M199" i="7"/>
  <c r="L199" i="7"/>
  <c r="K199" i="7"/>
  <c r="J199" i="7"/>
  <c r="O198" i="7"/>
  <c r="N198" i="7"/>
  <c r="M198" i="7"/>
  <c r="L198" i="7"/>
  <c r="K198" i="7"/>
  <c r="J198" i="7"/>
  <c r="O197" i="7"/>
  <c r="N197" i="7"/>
  <c r="M197" i="7"/>
  <c r="L197" i="7"/>
  <c r="K197" i="7"/>
  <c r="J197" i="7"/>
  <c r="O196" i="7"/>
  <c r="N196" i="7"/>
  <c r="M196" i="7"/>
  <c r="L196" i="7"/>
  <c r="K196" i="7"/>
  <c r="J196" i="7"/>
  <c r="O195" i="7"/>
  <c r="N195" i="7"/>
  <c r="M195" i="7"/>
  <c r="L195" i="7"/>
  <c r="K195" i="7"/>
  <c r="J195" i="7"/>
  <c r="O194" i="7"/>
  <c r="N194" i="7"/>
  <c r="M194" i="7"/>
  <c r="L194" i="7"/>
  <c r="K194" i="7"/>
  <c r="J194" i="7"/>
  <c r="O193" i="7"/>
  <c r="N193" i="7"/>
  <c r="M193" i="7"/>
  <c r="L193" i="7"/>
  <c r="K193" i="7"/>
  <c r="J193" i="7"/>
  <c r="O192" i="7"/>
  <c r="N192" i="7"/>
  <c r="M192" i="7"/>
  <c r="L192" i="7"/>
  <c r="K192" i="7"/>
  <c r="J192" i="7"/>
  <c r="O191" i="7"/>
  <c r="N191" i="7"/>
  <c r="M191" i="7"/>
  <c r="L191" i="7"/>
  <c r="K191" i="7"/>
  <c r="J191" i="7"/>
  <c r="O190" i="7"/>
  <c r="N190" i="7"/>
  <c r="M190" i="7"/>
  <c r="L190" i="7"/>
  <c r="K190" i="7"/>
  <c r="J190" i="7"/>
  <c r="O189" i="7"/>
  <c r="N189" i="7"/>
  <c r="M189" i="7"/>
  <c r="L189" i="7"/>
  <c r="K189" i="7"/>
  <c r="J189" i="7"/>
  <c r="O188" i="7"/>
  <c r="N188" i="7"/>
  <c r="M188" i="7"/>
  <c r="L188" i="7"/>
  <c r="K188" i="7"/>
  <c r="J188" i="7"/>
  <c r="O187" i="7"/>
  <c r="N187" i="7"/>
  <c r="M187" i="7"/>
  <c r="L187" i="7"/>
  <c r="K187" i="7"/>
  <c r="J187" i="7"/>
  <c r="O186" i="7"/>
  <c r="N186" i="7"/>
  <c r="M186" i="7"/>
  <c r="L186" i="7"/>
  <c r="K186" i="7"/>
  <c r="J186" i="7"/>
  <c r="O185" i="7"/>
  <c r="N185" i="7"/>
  <c r="M185" i="7"/>
  <c r="L185" i="7"/>
  <c r="K185" i="7"/>
  <c r="J185" i="7"/>
  <c r="O184" i="7"/>
  <c r="N184" i="7"/>
  <c r="M184" i="7"/>
  <c r="L184" i="7"/>
  <c r="K184" i="7"/>
  <c r="J184" i="7"/>
  <c r="O183" i="7"/>
  <c r="N183" i="7"/>
  <c r="M183" i="7"/>
  <c r="L183" i="7"/>
  <c r="K183" i="7"/>
  <c r="J183" i="7"/>
  <c r="O182" i="7"/>
  <c r="N182" i="7"/>
  <c r="M182" i="7"/>
  <c r="L182" i="7"/>
  <c r="K182" i="7"/>
  <c r="J182" i="7"/>
  <c r="O181" i="7"/>
  <c r="N181" i="7"/>
  <c r="M181" i="7"/>
  <c r="L181" i="7"/>
  <c r="K181" i="7"/>
  <c r="J181" i="7"/>
  <c r="O180" i="7"/>
  <c r="N180" i="7"/>
  <c r="M180" i="7"/>
  <c r="L180" i="7"/>
  <c r="K180" i="7"/>
  <c r="J180" i="7"/>
  <c r="O179" i="7"/>
  <c r="N179" i="7"/>
  <c r="M179" i="7"/>
  <c r="L179" i="7"/>
  <c r="K179" i="7"/>
  <c r="J179" i="7"/>
  <c r="O178" i="7"/>
  <c r="N178" i="7"/>
  <c r="M178" i="7"/>
  <c r="L178" i="7"/>
  <c r="K178" i="7"/>
  <c r="J178" i="7"/>
  <c r="O177" i="7"/>
  <c r="N177" i="7"/>
  <c r="M177" i="7"/>
  <c r="L177" i="7"/>
  <c r="K177" i="7"/>
  <c r="J177" i="7"/>
  <c r="O176" i="7"/>
  <c r="N176" i="7"/>
  <c r="M176" i="7"/>
  <c r="L176" i="7"/>
  <c r="K176" i="7"/>
  <c r="J176" i="7"/>
  <c r="O175" i="7"/>
  <c r="N175" i="7"/>
  <c r="M175" i="7"/>
  <c r="L175" i="7"/>
  <c r="K175" i="7"/>
  <c r="J175" i="7"/>
  <c r="O174" i="7"/>
  <c r="N174" i="7"/>
  <c r="M174" i="7"/>
  <c r="L174" i="7"/>
  <c r="K174" i="7"/>
  <c r="J174" i="7"/>
  <c r="O173" i="7"/>
  <c r="N173" i="7"/>
  <c r="M173" i="7"/>
  <c r="L173" i="7"/>
  <c r="K173" i="7"/>
  <c r="J173" i="7"/>
  <c r="O172" i="7"/>
  <c r="N172" i="7"/>
  <c r="M172" i="7"/>
  <c r="L172" i="7"/>
  <c r="K172" i="7"/>
  <c r="J172" i="7"/>
  <c r="O171" i="7"/>
  <c r="N171" i="7"/>
  <c r="M171" i="7"/>
  <c r="L171" i="7"/>
  <c r="K171" i="7"/>
  <c r="J171" i="7"/>
  <c r="O170" i="7"/>
  <c r="N170" i="7"/>
  <c r="M170" i="7"/>
  <c r="L170" i="7"/>
  <c r="K170" i="7"/>
  <c r="J170" i="7"/>
  <c r="O169" i="7"/>
  <c r="N169" i="7"/>
  <c r="M169" i="7"/>
  <c r="L169" i="7"/>
  <c r="K169" i="7"/>
  <c r="J169" i="7"/>
  <c r="O168" i="7"/>
  <c r="N168" i="7"/>
  <c r="M168" i="7"/>
  <c r="L168" i="7"/>
  <c r="K168" i="7"/>
  <c r="J168" i="7"/>
  <c r="O167" i="7"/>
  <c r="N167" i="7"/>
  <c r="M167" i="7"/>
  <c r="L167" i="7"/>
  <c r="K167" i="7"/>
  <c r="J167" i="7"/>
  <c r="O166" i="7"/>
  <c r="N166" i="7"/>
  <c r="M166" i="7"/>
  <c r="L166" i="7"/>
  <c r="K166" i="7"/>
  <c r="J166" i="7"/>
  <c r="O165" i="7"/>
  <c r="N165" i="7"/>
  <c r="M165" i="7"/>
  <c r="L165" i="7"/>
  <c r="K165" i="7"/>
  <c r="J165" i="7"/>
  <c r="O164" i="7"/>
  <c r="N164" i="7"/>
  <c r="M164" i="7"/>
  <c r="L164" i="7"/>
  <c r="K164" i="7"/>
  <c r="J164" i="7"/>
  <c r="O163" i="7"/>
  <c r="N163" i="7"/>
  <c r="M163" i="7"/>
  <c r="L163" i="7"/>
  <c r="K163" i="7"/>
  <c r="J163" i="7"/>
  <c r="O162" i="7"/>
  <c r="N162" i="7"/>
  <c r="M162" i="7"/>
  <c r="L162" i="7"/>
  <c r="K162" i="7"/>
  <c r="J162" i="7"/>
  <c r="O161" i="7"/>
  <c r="N161" i="7"/>
  <c r="M161" i="7"/>
  <c r="L161" i="7"/>
  <c r="K161" i="7"/>
  <c r="J161" i="7"/>
  <c r="O160" i="7"/>
  <c r="N160" i="7"/>
  <c r="M160" i="7"/>
  <c r="L160" i="7"/>
  <c r="K160" i="7"/>
  <c r="J160" i="7"/>
  <c r="O159" i="7"/>
  <c r="N159" i="7"/>
  <c r="M159" i="7"/>
  <c r="L159" i="7"/>
  <c r="K159" i="7"/>
  <c r="J159" i="7"/>
  <c r="O158" i="7"/>
  <c r="N158" i="7"/>
  <c r="M158" i="7"/>
  <c r="L158" i="7"/>
  <c r="K158" i="7"/>
  <c r="J158" i="7"/>
  <c r="O157" i="7"/>
  <c r="N157" i="7"/>
  <c r="M157" i="7"/>
  <c r="L157" i="7"/>
  <c r="K157" i="7"/>
  <c r="J157" i="7"/>
  <c r="O156" i="7"/>
  <c r="N156" i="7"/>
  <c r="M156" i="7"/>
  <c r="L156" i="7"/>
  <c r="K156" i="7"/>
  <c r="J156" i="7"/>
  <c r="O155" i="7"/>
  <c r="N155" i="7"/>
  <c r="M155" i="7"/>
  <c r="L155" i="7"/>
  <c r="K155" i="7"/>
  <c r="J155" i="7"/>
  <c r="O154" i="7"/>
  <c r="N154" i="7"/>
  <c r="M154" i="7"/>
  <c r="L154" i="7"/>
  <c r="K154" i="7"/>
  <c r="J154" i="7"/>
  <c r="O153" i="7"/>
  <c r="N153" i="7"/>
  <c r="M153" i="7"/>
  <c r="L153" i="7"/>
  <c r="K153" i="7"/>
  <c r="J153" i="7"/>
  <c r="O152" i="7"/>
  <c r="N152" i="7"/>
  <c r="M152" i="7"/>
  <c r="L152" i="7"/>
  <c r="K152" i="7"/>
  <c r="J152" i="7"/>
  <c r="O151" i="7"/>
  <c r="N151" i="7"/>
  <c r="M151" i="7"/>
  <c r="L151" i="7"/>
  <c r="K151" i="7"/>
  <c r="J151" i="7"/>
  <c r="O150" i="7"/>
  <c r="N150" i="7"/>
  <c r="M150" i="7"/>
  <c r="L150" i="7"/>
  <c r="K150" i="7"/>
  <c r="J150" i="7"/>
  <c r="O149" i="7"/>
  <c r="N149" i="7"/>
  <c r="M149" i="7"/>
  <c r="L149" i="7"/>
  <c r="K149" i="7"/>
  <c r="J149" i="7"/>
  <c r="O148" i="7"/>
  <c r="N148" i="7"/>
  <c r="M148" i="7"/>
  <c r="L148" i="7"/>
  <c r="K148" i="7"/>
  <c r="J148" i="7"/>
  <c r="O147" i="7"/>
  <c r="N147" i="7"/>
  <c r="M147" i="7"/>
  <c r="L147" i="7"/>
  <c r="K147" i="7"/>
  <c r="J147" i="7"/>
  <c r="O146" i="7"/>
  <c r="N146" i="7"/>
  <c r="M146" i="7"/>
  <c r="L146" i="7"/>
  <c r="K146" i="7"/>
  <c r="J146" i="7"/>
  <c r="O145" i="7"/>
  <c r="N145" i="7"/>
  <c r="M145" i="7"/>
  <c r="L145" i="7"/>
  <c r="K145" i="7"/>
  <c r="J145" i="7"/>
  <c r="O144" i="7"/>
  <c r="N144" i="7"/>
  <c r="M144" i="7"/>
  <c r="L144" i="7"/>
  <c r="K144" i="7"/>
  <c r="J144" i="7"/>
  <c r="O143" i="7"/>
  <c r="N143" i="7"/>
  <c r="M143" i="7"/>
  <c r="L143" i="7"/>
  <c r="K143" i="7"/>
  <c r="J143" i="7"/>
  <c r="O142" i="7"/>
  <c r="N142" i="7"/>
  <c r="M142" i="7"/>
  <c r="L142" i="7"/>
  <c r="K142" i="7"/>
  <c r="J142" i="7"/>
  <c r="O141" i="7"/>
  <c r="N141" i="7"/>
  <c r="M141" i="7"/>
  <c r="L141" i="7"/>
  <c r="K141" i="7"/>
  <c r="J141" i="7"/>
  <c r="O140" i="7"/>
  <c r="N140" i="7"/>
  <c r="M140" i="7"/>
  <c r="L140" i="7"/>
  <c r="K140" i="7"/>
  <c r="J140" i="7"/>
  <c r="O139" i="7"/>
  <c r="N139" i="7"/>
  <c r="M139" i="7"/>
  <c r="L139" i="7"/>
  <c r="K139" i="7"/>
  <c r="J139" i="7"/>
  <c r="O138" i="7"/>
  <c r="N138" i="7"/>
  <c r="M138" i="7"/>
  <c r="L138" i="7"/>
  <c r="K138" i="7"/>
  <c r="J138" i="7"/>
  <c r="O137" i="7"/>
  <c r="N137" i="7"/>
  <c r="M137" i="7"/>
  <c r="L137" i="7"/>
  <c r="K137" i="7"/>
  <c r="J137" i="7"/>
  <c r="O136" i="7"/>
  <c r="N136" i="7"/>
  <c r="M136" i="7"/>
  <c r="L136" i="7"/>
  <c r="K136" i="7"/>
  <c r="J136" i="7"/>
  <c r="O135" i="7"/>
  <c r="N135" i="7"/>
  <c r="M135" i="7"/>
  <c r="L135" i="7"/>
  <c r="K135" i="7"/>
  <c r="J135" i="7"/>
  <c r="O134" i="7"/>
  <c r="N134" i="7"/>
  <c r="M134" i="7"/>
  <c r="L134" i="7"/>
  <c r="K134" i="7"/>
  <c r="J134" i="7"/>
  <c r="O133" i="7"/>
  <c r="N133" i="7"/>
  <c r="M133" i="7"/>
  <c r="L133" i="7"/>
  <c r="K133" i="7"/>
  <c r="J133" i="7"/>
  <c r="O132" i="7"/>
  <c r="N132" i="7"/>
  <c r="M132" i="7"/>
  <c r="L132" i="7"/>
  <c r="K132" i="7"/>
  <c r="J132" i="7"/>
  <c r="O131" i="7"/>
  <c r="N131" i="7"/>
  <c r="M131" i="7"/>
  <c r="L131" i="7"/>
  <c r="K131" i="7"/>
  <c r="J131" i="7"/>
  <c r="O130" i="7"/>
  <c r="N130" i="7"/>
  <c r="M130" i="7"/>
  <c r="L130" i="7"/>
  <c r="K130" i="7"/>
  <c r="J130" i="7"/>
  <c r="O129" i="7"/>
  <c r="N129" i="7"/>
  <c r="M129" i="7"/>
  <c r="L129" i="7"/>
  <c r="K129" i="7"/>
  <c r="J129" i="7"/>
  <c r="O128" i="7"/>
  <c r="N128" i="7"/>
  <c r="M128" i="7"/>
  <c r="L128" i="7"/>
  <c r="K128" i="7"/>
  <c r="J128" i="7"/>
  <c r="O127" i="7"/>
  <c r="N127" i="7"/>
  <c r="M127" i="7"/>
  <c r="L127" i="7"/>
  <c r="K127" i="7"/>
  <c r="J127" i="7"/>
  <c r="O126" i="7"/>
  <c r="N126" i="7"/>
  <c r="M126" i="7"/>
  <c r="L126" i="7"/>
  <c r="K126" i="7"/>
  <c r="J126" i="7"/>
  <c r="O125" i="7"/>
  <c r="N125" i="7"/>
  <c r="M125" i="7"/>
  <c r="L125" i="7"/>
  <c r="K125" i="7"/>
  <c r="J125" i="7"/>
  <c r="O124" i="7"/>
  <c r="N124" i="7"/>
  <c r="M124" i="7"/>
  <c r="L124" i="7"/>
  <c r="K124" i="7"/>
  <c r="J124" i="7"/>
  <c r="O123" i="7"/>
  <c r="N123" i="7"/>
  <c r="M123" i="7"/>
  <c r="L123" i="7"/>
  <c r="K123" i="7"/>
  <c r="J123" i="7"/>
  <c r="O122" i="7"/>
  <c r="N122" i="7"/>
  <c r="M122" i="7"/>
  <c r="L122" i="7"/>
  <c r="K122" i="7"/>
  <c r="J122" i="7"/>
  <c r="O121" i="7"/>
  <c r="N121" i="7"/>
  <c r="M121" i="7"/>
  <c r="L121" i="7"/>
  <c r="K121" i="7"/>
  <c r="J121" i="7"/>
  <c r="O120" i="7"/>
  <c r="N120" i="7"/>
  <c r="M120" i="7"/>
  <c r="L120" i="7"/>
  <c r="K120" i="7"/>
  <c r="J120" i="7"/>
  <c r="O119" i="7"/>
  <c r="N119" i="7"/>
  <c r="M119" i="7"/>
  <c r="L119" i="7"/>
  <c r="K119" i="7"/>
  <c r="J119" i="7"/>
  <c r="O118" i="7"/>
  <c r="N118" i="7"/>
  <c r="M118" i="7"/>
  <c r="L118" i="7"/>
  <c r="K118" i="7"/>
  <c r="J118" i="7"/>
  <c r="O117" i="7"/>
  <c r="N117" i="7"/>
  <c r="M117" i="7"/>
  <c r="L117" i="7"/>
  <c r="K117" i="7"/>
  <c r="J117" i="7"/>
  <c r="O116" i="7"/>
  <c r="N116" i="7"/>
  <c r="M116" i="7"/>
  <c r="L116" i="7"/>
  <c r="K116" i="7"/>
  <c r="J116" i="7"/>
  <c r="O115" i="7"/>
  <c r="N115" i="7"/>
  <c r="M115" i="7"/>
  <c r="L115" i="7"/>
  <c r="K115" i="7"/>
  <c r="J115" i="7"/>
  <c r="O114" i="7"/>
  <c r="N114" i="7"/>
  <c r="M114" i="7"/>
  <c r="L114" i="7"/>
  <c r="K114" i="7"/>
  <c r="J114" i="7"/>
  <c r="O113" i="7"/>
  <c r="N113" i="7"/>
  <c r="M113" i="7"/>
  <c r="L113" i="7"/>
  <c r="K113" i="7"/>
  <c r="J113" i="7"/>
  <c r="O112" i="7"/>
  <c r="N112" i="7"/>
  <c r="M112" i="7"/>
  <c r="L112" i="7"/>
  <c r="K112" i="7"/>
  <c r="J112" i="7"/>
  <c r="O111" i="7"/>
  <c r="N111" i="7"/>
  <c r="M111" i="7"/>
  <c r="L111" i="7"/>
  <c r="K111" i="7"/>
  <c r="J111" i="7"/>
  <c r="O110" i="7"/>
  <c r="N110" i="7"/>
  <c r="M110" i="7"/>
  <c r="L110" i="7"/>
  <c r="K110" i="7"/>
  <c r="J110" i="7"/>
  <c r="O109" i="7"/>
  <c r="N109" i="7"/>
  <c r="M109" i="7"/>
  <c r="L109" i="7"/>
  <c r="K109" i="7"/>
  <c r="J109" i="7"/>
  <c r="O108" i="7"/>
  <c r="N108" i="7"/>
  <c r="M108" i="7"/>
  <c r="L108" i="7"/>
  <c r="K108" i="7"/>
  <c r="J108" i="7"/>
  <c r="O107" i="7"/>
  <c r="N107" i="7"/>
  <c r="M107" i="7"/>
  <c r="L107" i="7"/>
  <c r="K107" i="7"/>
  <c r="J107" i="7"/>
  <c r="O106" i="7"/>
  <c r="N106" i="7"/>
  <c r="M106" i="7"/>
  <c r="L106" i="7"/>
  <c r="K106" i="7"/>
  <c r="J106" i="7"/>
  <c r="O105" i="7"/>
  <c r="N105" i="7"/>
  <c r="M105" i="7"/>
  <c r="L105" i="7"/>
  <c r="K105" i="7"/>
  <c r="J105" i="7"/>
  <c r="O104" i="7"/>
  <c r="N104" i="7"/>
  <c r="M104" i="7"/>
  <c r="L104" i="7"/>
  <c r="K104" i="7"/>
  <c r="J104" i="7"/>
  <c r="O103" i="7"/>
  <c r="N103" i="7"/>
  <c r="M103" i="7"/>
  <c r="L103" i="7"/>
  <c r="K103" i="7"/>
  <c r="J103" i="7"/>
  <c r="O102" i="7"/>
  <c r="N102" i="7"/>
  <c r="M102" i="7"/>
  <c r="L102" i="7"/>
  <c r="K102" i="7"/>
  <c r="J102" i="7"/>
  <c r="O101" i="7"/>
  <c r="N101" i="7"/>
  <c r="M101" i="7"/>
  <c r="L101" i="7"/>
  <c r="K101" i="7"/>
  <c r="J101" i="7"/>
  <c r="O100" i="7"/>
  <c r="N100" i="7"/>
  <c r="M100" i="7"/>
  <c r="L100" i="7"/>
  <c r="K100" i="7"/>
  <c r="J100" i="7"/>
  <c r="O99" i="7"/>
  <c r="N99" i="7"/>
  <c r="M99" i="7"/>
  <c r="L99" i="7"/>
  <c r="K99" i="7"/>
  <c r="J99" i="7"/>
  <c r="O98" i="7"/>
  <c r="N98" i="7"/>
  <c r="M98" i="7"/>
  <c r="L98" i="7"/>
  <c r="K98" i="7"/>
  <c r="J98" i="7"/>
  <c r="O97" i="7"/>
  <c r="N97" i="7"/>
  <c r="M97" i="7"/>
  <c r="L97" i="7"/>
  <c r="K97" i="7"/>
  <c r="J97" i="7"/>
  <c r="O96" i="7"/>
  <c r="N96" i="7"/>
  <c r="M96" i="7"/>
  <c r="L96" i="7"/>
  <c r="K96" i="7"/>
  <c r="J96" i="7"/>
  <c r="O95" i="7"/>
  <c r="N95" i="7"/>
  <c r="M95" i="7"/>
  <c r="L95" i="7"/>
  <c r="K95" i="7"/>
  <c r="J95" i="7"/>
  <c r="O94" i="7"/>
  <c r="N94" i="7"/>
  <c r="M94" i="7"/>
  <c r="L94" i="7"/>
  <c r="K94" i="7"/>
  <c r="J94" i="7"/>
  <c r="O93" i="7"/>
  <c r="N93" i="7"/>
  <c r="M93" i="7"/>
  <c r="L93" i="7"/>
  <c r="K93" i="7"/>
  <c r="J93" i="7"/>
  <c r="O92" i="7"/>
  <c r="N92" i="7"/>
  <c r="M92" i="7"/>
  <c r="L92" i="7"/>
  <c r="K92" i="7"/>
  <c r="J92" i="7"/>
  <c r="O91" i="7"/>
  <c r="N91" i="7"/>
  <c r="M91" i="7"/>
  <c r="L91" i="7"/>
  <c r="K91" i="7"/>
  <c r="J91" i="7"/>
  <c r="O90" i="7"/>
  <c r="N90" i="7"/>
  <c r="M90" i="7"/>
  <c r="L90" i="7"/>
  <c r="K90" i="7"/>
  <c r="J90" i="7"/>
  <c r="O89" i="7"/>
  <c r="N89" i="7"/>
  <c r="M89" i="7"/>
  <c r="L89" i="7"/>
  <c r="K89" i="7"/>
  <c r="J89" i="7"/>
  <c r="O88" i="7"/>
  <c r="N88" i="7"/>
  <c r="M88" i="7"/>
  <c r="L88" i="7"/>
  <c r="K88" i="7"/>
  <c r="J88" i="7"/>
  <c r="O87" i="7"/>
  <c r="N87" i="7"/>
  <c r="M87" i="7"/>
  <c r="L87" i="7"/>
  <c r="K87" i="7"/>
  <c r="J87" i="7"/>
  <c r="O86" i="7"/>
  <c r="N86" i="7"/>
  <c r="M86" i="7"/>
  <c r="L86" i="7"/>
  <c r="K86" i="7"/>
  <c r="J86" i="7"/>
  <c r="O85" i="7"/>
  <c r="N85" i="7"/>
  <c r="M85" i="7"/>
  <c r="L85" i="7"/>
  <c r="K85" i="7"/>
  <c r="J85" i="7"/>
  <c r="O84" i="7"/>
  <c r="N84" i="7"/>
  <c r="M84" i="7"/>
  <c r="L84" i="7"/>
  <c r="K84" i="7"/>
  <c r="J84" i="7"/>
  <c r="O83" i="7"/>
  <c r="N83" i="7"/>
  <c r="M83" i="7"/>
  <c r="L83" i="7"/>
  <c r="K83" i="7"/>
  <c r="J83" i="7"/>
  <c r="O82" i="7"/>
  <c r="N82" i="7"/>
  <c r="M82" i="7"/>
  <c r="L82" i="7"/>
  <c r="K82" i="7"/>
  <c r="J82" i="7"/>
  <c r="O81" i="7"/>
  <c r="N81" i="7"/>
  <c r="M81" i="7"/>
  <c r="L81" i="7"/>
  <c r="K81" i="7"/>
  <c r="J81" i="7"/>
  <c r="O80" i="7"/>
  <c r="N80" i="7"/>
  <c r="M80" i="7"/>
  <c r="L80" i="7"/>
  <c r="K80" i="7"/>
  <c r="J80" i="7"/>
  <c r="O79" i="7"/>
  <c r="N79" i="7"/>
  <c r="M79" i="7"/>
  <c r="L79" i="7"/>
  <c r="K79" i="7"/>
  <c r="J79" i="7"/>
  <c r="O78" i="7"/>
  <c r="N78" i="7"/>
  <c r="M78" i="7"/>
  <c r="L78" i="7"/>
  <c r="K78" i="7"/>
  <c r="J78" i="7"/>
  <c r="O77" i="7"/>
  <c r="N77" i="7"/>
  <c r="M77" i="7"/>
  <c r="L77" i="7"/>
  <c r="K77" i="7"/>
  <c r="J77" i="7"/>
  <c r="O76" i="7"/>
  <c r="N76" i="7"/>
  <c r="M76" i="7"/>
  <c r="L76" i="7"/>
  <c r="K76" i="7"/>
  <c r="J76" i="7"/>
  <c r="O75" i="7"/>
  <c r="N75" i="7"/>
  <c r="M75" i="7"/>
  <c r="L75" i="7"/>
  <c r="K75" i="7"/>
  <c r="J75" i="7"/>
  <c r="O74" i="7"/>
  <c r="N74" i="7"/>
  <c r="M74" i="7"/>
  <c r="L74" i="7"/>
  <c r="K74" i="7"/>
  <c r="J74" i="7"/>
  <c r="O73" i="7"/>
  <c r="N73" i="7"/>
  <c r="M73" i="7"/>
  <c r="L73" i="7"/>
  <c r="K73" i="7"/>
  <c r="J73" i="7"/>
  <c r="O72" i="7"/>
  <c r="N72" i="7"/>
  <c r="M72" i="7"/>
  <c r="L72" i="7"/>
  <c r="K72" i="7"/>
  <c r="J72" i="7"/>
  <c r="O71" i="7"/>
  <c r="N71" i="7"/>
  <c r="M71" i="7"/>
  <c r="L71" i="7"/>
  <c r="K71" i="7"/>
  <c r="J71" i="7"/>
  <c r="O70" i="7"/>
  <c r="N70" i="7"/>
  <c r="M70" i="7"/>
  <c r="L70" i="7"/>
  <c r="K70" i="7"/>
  <c r="J70" i="7"/>
  <c r="O69" i="7"/>
  <c r="N69" i="7"/>
  <c r="M69" i="7"/>
  <c r="L69" i="7"/>
  <c r="K69" i="7"/>
  <c r="J69" i="7"/>
  <c r="O68" i="7"/>
  <c r="N68" i="7"/>
  <c r="M68" i="7"/>
  <c r="L68" i="7"/>
  <c r="K68" i="7"/>
  <c r="J68" i="7"/>
  <c r="O67" i="7"/>
  <c r="N67" i="7"/>
  <c r="M67" i="7"/>
  <c r="L67" i="7"/>
  <c r="K67" i="7"/>
  <c r="J67" i="7"/>
  <c r="O66" i="7"/>
  <c r="N66" i="7"/>
  <c r="M66" i="7"/>
  <c r="L66" i="7"/>
  <c r="K66" i="7"/>
  <c r="J66" i="7"/>
  <c r="O65" i="7"/>
  <c r="N65" i="7"/>
  <c r="M65" i="7"/>
  <c r="L65" i="7"/>
  <c r="K65" i="7"/>
  <c r="J65" i="7"/>
  <c r="O64" i="7"/>
  <c r="N64" i="7"/>
  <c r="M64" i="7"/>
  <c r="L64" i="7"/>
  <c r="K64" i="7"/>
  <c r="J64" i="7"/>
  <c r="O63" i="7"/>
  <c r="N63" i="7"/>
  <c r="M63" i="7"/>
  <c r="L63" i="7"/>
  <c r="K63" i="7"/>
  <c r="J63" i="7"/>
  <c r="O62" i="7"/>
  <c r="N62" i="7"/>
  <c r="M62" i="7"/>
  <c r="L62" i="7"/>
  <c r="K62" i="7"/>
  <c r="J62" i="7"/>
  <c r="O61" i="7"/>
  <c r="N61" i="7"/>
  <c r="M61" i="7"/>
  <c r="L61" i="7"/>
  <c r="K61" i="7"/>
  <c r="J61" i="7"/>
  <c r="O60" i="7"/>
  <c r="N60" i="7"/>
  <c r="M60" i="7"/>
  <c r="L60" i="7"/>
  <c r="K60" i="7"/>
  <c r="J60" i="7"/>
  <c r="O59" i="7"/>
  <c r="N59" i="7"/>
  <c r="M59" i="7"/>
  <c r="L59" i="7"/>
  <c r="K59" i="7"/>
  <c r="J59" i="7"/>
  <c r="O58" i="7"/>
  <c r="N58" i="7"/>
  <c r="M58" i="7"/>
  <c r="L58" i="7"/>
  <c r="K58" i="7"/>
  <c r="J58" i="7"/>
  <c r="O57" i="7"/>
  <c r="N57" i="7"/>
  <c r="M57" i="7"/>
  <c r="L57" i="7"/>
  <c r="K57" i="7"/>
  <c r="J57" i="7"/>
  <c r="O56" i="7"/>
  <c r="N56" i="7"/>
  <c r="M56" i="7"/>
  <c r="L56" i="7"/>
  <c r="K56" i="7"/>
  <c r="J56" i="7"/>
  <c r="O55" i="7"/>
  <c r="N55" i="7"/>
  <c r="M55" i="7"/>
  <c r="L55" i="7"/>
  <c r="K55" i="7"/>
  <c r="J55" i="7"/>
  <c r="O54" i="7"/>
  <c r="N54" i="7"/>
  <c r="M54" i="7"/>
  <c r="L54" i="7"/>
  <c r="K54" i="7"/>
  <c r="J54" i="7"/>
  <c r="O53" i="7"/>
  <c r="N53" i="7"/>
  <c r="M53" i="7"/>
  <c r="L53" i="7"/>
  <c r="K53" i="7"/>
  <c r="J53" i="7"/>
  <c r="O52" i="7"/>
  <c r="N52" i="7"/>
  <c r="M52" i="7"/>
  <c r="L52" i="7"/>
  <c r="K52" i="7"/>
  <c r="J52" i="7"/>
  <c r="O51" i="7"/>
  <c r="N51" i="7"/>
  <c r="M51" i="7"/>
  <c r="L51" i="7"/>
  <c r="K51" i="7"/>
  <c r="J51" i="7"/>
  <c r="O50" i="7"/>
  <c r="N50" i="7"/>
  <c r="M50" i="7"/>
  <c r="L50" i="7"/>
  <c r="K50" i="7"/>
  <c r="J50" i="7"/>
  <c r="O49" i="7"/>
  <c r="N49" i="7"/>
  <c r="M49" i="7"/>
  <c r="L49" i="7"/>
  <c r="K49" i="7"/>
  <c r="J49" i="7"/>
  <c r="O48" i="7"/>
  <c r="N48" i="7"/>
  <c r="M48" i="7"/>
  <c r="L48" i="7"/>
  <c r="K48" i="7"/>
  <c r="J48" i="7"/>
  <c r="O47" i="7"/>
  <c r="N47" i="7"/>
  <c r="M47" i="7"/>
  <c r="L47" i="7"/>
  <c r="K47" i="7"/>
  <c r="J47" i="7"/>
  <c r="O46" i="7"/>
  <c r="N46" i="7"/>
  <c r="M46" i="7"/>
  <c r="L46" i="7"/>
  <c r="K46" i="7"/>
  <c r="J46" i="7"/>
  <c r="O45" i="7"/>
  <c r="N45" i="7"/>
  <c r="M45" i="7"/>
  <c r="L45" i="7"/>
  <c r="K45" i="7"/>
  <c r="J45" i="7"/>
  <c r="O44" i="7"/>
  <c r="N44" i="7"/>
  <c r="M44" i="7"/>
  <c r="L44" i="7"/>
  <c r="K44" i="7"/>
  <c r="J44" i="7"/>
  <c r="O43" i="7"/>
  <c r="N43" i="7"/>
  <c r="M43" i="7"/>
  <c r="L43" i="7"/>
  <c r="K43" i="7"/>
  <c r="J43" i="7"/>
  <c r="O42" i="7"/>
  <c r="N42" i="7"/>
  <c r="M42" i="7"/>
  <c r="L42" i="7"/>
  <c r="K42" i="7"/>
  <c r="J42" i="7"/>
  <c r="O41" i="7"/>
  <c r="N41" i="7"/>
  <c r="M41" i="7"/>
  <c r="L41" i="7"/>
  <c r="K41" i="7"/>
  <c r="J41" i="7"/>
  <c r="O40" i="7"/>
  <c r="N40" i="7"/>
  <c r="M40" i="7"/>
  <c r="L40" i="7"/>
  <c r="K40" i="7"/>
  <c r="J40" i="7"/>
  <c r="O39" i="7"/>
  <c r="N39" i="7"/>
  <c r="M39" i="7"/>
  <c r="L39" i="7"/>
  <c r="K39" i="7"/>
  <c r="J39" i="7"/>
  <c r="O38" i="7"/>
  <c r="N38" i="7"/>
  <c r="M38" i="7"/>
  <c r="L38" i="7"/>
  <c r="K38" i="7"/>
  <c r="J38" i="7"/>
  <c r="O37" i="7"/>
  <c r="N37" i="7"/>
  <c r="M37" i="7"/>
  <c r="L37" i="7"/>
  <c r="K37" i="7"/>
  <c r="J37" i="7"/>
  <c r="O36" i="7"/>
  <c r="N36" i="7"/>
  <c r="M36" i="7"/>
  <c r="L36" i="7"/>
  <c r="K36" i="7"/>
  <c r="J36" i="7"/>
  <c r="O35" i="7"/>
  <c r="N35" i="7"/>
  <c r="M35" i="7"/>
  <c r="L35" i="7"/>
  <c r="K35" i="7"/>
  <c r="J35" i="7"/>
  <c r="O34" i="7"/>
  <c r="N34" i="7"/>
  <c r="M34" i="7"/>
  <c r="L34" i="7"/>
  <c r="K34" i="7"/>
  <c r="J34" i="7"/>
  <c r="O33" i="7"/>
  <c r="N33" i="7"/>
  <c r="M33" i="7"/>
  <c r="L33" i="7"/>
  <c r="K33" i="7"/>
  <c r="J33" i="7"/>
  <c r="O32" i="7"/>
  <c r="N32" i="7"/>
  <c r="M32" i="7"/>
  <c r="L32" i="7"/>
  <c r="K32" i="7"/>
  <c r="J32" i="7"/>
  <c r="O31" i="7"/>
  <c r="N31" i="7"/>
  <c r="M31" i="7"/>
  <c r="L31" i="7"/>
  <c r="K31" i="7"/>
  <c r="J31" i="7"/>
  <c r="O30" i="7"/>
  <c r="N30" i="7"/>
  <c r="M30" i="7"/>
  <c r="L30" i="7"/>
  <c r="K30" i="7"/>
  <c r="J30" i="7"/>
  <c r="O29" i="7"/>
  <c r="N29" i="7"/>
  <c r="M29" i="7"/>
  <c r="L29" i="7"/>
  <c r="K29" i="7"/>
  <c r="J29" i="7"/>
  <c r="O28" i="7"/>
  <c r="N28" i="7"/>
  <c r="M28" i="7"/>
  <c r="L28" i="7"/>
  <c r="K28" i="7"/>
  <c r="J28" i="7"/>
  <c r="O27" i="7"/>
  <c r="N27" i="7"/>
  <c r="M27" i="7"/>
  <c r="L27" i="7"/>
  <c r="K27" i="7"/>
  <c r="J27" i="7"/>
  <c r="O26" i="7"/>
  <c r="N26" i="7"/>
  <c r="M26" i="7"/>
  <c r="L26" i="7"/>
  <c r="K26" i="7"/>
  <c r="J26" i="7"/>
  <c r="O25" i="7"/>
  <c r="N25" i="7"/>
  <c r="M25" i="7"/>
  <c r="L25" i="7"/>
  <c r="K25" i="7"/>
  <c r="J25" i="7"/>
  <c r="O24" i="7"/>
  <c r="N24" i="7"/>
  <c r="M24" i="7"/>
  <c r="L24" i="7"/>
  <c r="K24" i="7"/>
  <c r="J24" i="7"/>
  <c r="O23" i="7"/>
  <c r="N23" i="7"/>
  <c r="M23" i="7"/>
  <c r="L23" i="7"/>
  <c r="K23" i="7"/>
  <c r="J23" i="7"/>
  <c r="O22" i="7"/>
  <c r="N22" i="7"/>
  <c r="M22" i="7"/>
  <c r="L22" i="7"/>
  <c r="K22" i="7"/>
  <c r="J22" i="7"/>
  <c r="O21" i="7"/>
  <c r="N21" i="7"/>
  <c r="M21" i="7"/>
  <c r="L21" i="7"/>
  <c r="K21" i="7"/>
  <c r="J21" i="7"/>
  <c r="O20" i="7"/>
  <c r="N20" i="7"/>
  <c r="M20" i="7"/>
  <c r="L20" i="7"/>
  <c r="K20" i="7"/>
  <c r="J20" i="7"/>
  <c r="O19" i="7"/>
  <c r="N19" i="7"/>
  <c r="M19" i="7"/>
  <c r="L19" i="7"/>
  <c r="K19" i="7"/>
  <c r="J19" i="7"/>
  <c r="O18" i="7"/>
  <c r="N18" i="7"/>
  <c r="M18" i="7"/>
  <c r="L18" i="7"/>
  <c r="K18" i="7"/>
  <c r="J18" i="7"/>
  <c r="O17" i="7"/>
  <c r="N17" i="7"/>
  <c r="M17" i="7"/>
  <c r="L17" i="7"/>
  <c r="K17" i="7"/>
  <c r="J17" i="7"/>
  <c r="O16" i="7"/>
  <c r="N16" i="7"/>
  <c r="M16" i="7"/>
  <c r="L16" i="7"/>
  <c r="K16" i="7"/>
  <c r="J16" i="7"/>
  <c r="O15" i="7"/>
  <c r="N15" i="7"/>
  <c r="M15" i="7"/>
  <c r="L15" i="7"/>
  <c r="K15" i="7"/>
  <c r="J15" i="7"/>
  <c r="O14" i="7"/>
  <c r="N14" i="7"/>
  <c r="M14" i="7"/>
  <c r="L14" i="7"/>
  <c r="K14" i="7"/>
  <c r="J14" i="7"/>
  <c r="O13" i="7"/>
  <c r="N13" i="7"/>
  <c r="M13" i="7"/>
  <c r="L13" i="7"/>
  <c r="K13" i="7"/>
  <c r="J13" i="7"/>
  <c r="O12" i="7"/>
  <c r="N12" i="7"/>
  <c r="M12" i="7"/>
  <c r="L12" i="7"/>
  <c r="K12" i="7"/>
  <c r="J12" i="7"/>
  <c r="O11" i="7"/>
  <c r="N11" i="7"/>
  <c r="M11" i="7"/>
  <c r="L11" i="7"/>
  <c r="K11" i="7"/>
  <c r="J11" i="7"/>
  <c r="O10" i="7"/>
  <c r="N10" i="7"/>
  <c r="M10" i="7"/>
  <c r="L10" i="7"/>
  <c r="K10" i="7"/>
  <c r="J10" i="7"/>
  <c r="O9" i="7"/>
  <c r="N9" i="7"/>
  <c r="M9" i="7"/>
  <c r="L9" i="7"/>
  <c r="K9" i="7"/>
  <c r="J9" i="7"/>
  <c r="O8" i="7"/>
  <c r="N8" i="7"/>
  <c r="M8" i="7"/>
  <c r="L8" i="7"/>
  <c r="K8" i="7"/>
  <c r="J8" i="7"/>
  <c r="O7" i="7"/>
  <c r="N7" i="7"/>
  <c r="M7" i="7"/>
  <c r="L7" i="7"/>
  <c r="K7" i="7"/>
  <c r="J7" i="7"/>
  <c r="O6" i="7"/>
  <c r="N6" i="7"/>
  <c r="M6" i="7"/>
  <c r="L6" i="7"/>
  <c r="K6" i="7"/>
  <c r="J6" i="7"/>
  <c r="O5" i="7"/>
  <c r="N5" i="7"/>
  <c r="M5" i="7"/>
  <c r="L5" i="7"/>
  <c r="K5" i="7"/>
  <c r="J5" i="7"/>
  <c r="O4" i="7"/>
  <c r="N4" i="7"/>
  <c r="M4" i="7"/>
  <c r="L4" i="7"/>
  <c r="K4" i="7"/>
  <c r="J4" i="7"/>
  <c r="F1" i="7"/>
  <c r="E1" i="7"/>
  <c r="I141" i="7" s="1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4" i="6"/>
  <c r="O715" i="6"/>
  <c r="N715" i="6"/>
  <c r="M715" i="6"/>
  <c r="L715" i="6"/>
  <c r="K715" i="6"/>
  <c r="J715" i="6"/>
  <c r="O714" i="6"/>
  <c r="N714" i="6"/>
  <c r="M714" i="6"/>
  <c r="L714" i="6"/>
  <c r="K714" i="6"/>
  <c r="J714" i="6"/>
  <c r="O713" i="6"/>
  <c r="N713" i="6"/>
  <c r="M713" i="6"/>
  <c r="L713" i="6"/>
  <c r="K713" i="6"/>
  <c r="J713" i="6"/>
  <c r="O712" i="6"/>
  <c r="N712" i="6"/>
  <c r="M712" i="6"/>
  <c r="L712" i="6"/>
  <c r="K712" i="6"/>
  <c r="J712" i="6"/>
  <c r="O711" i="6"/>
  <c r="N711" i="6"/>
  <c r="M711" i="6"/>
  <c r="L711" i="6"/>
  <c r="K711" i="6"/>
  <c r="J711" i="6"/>
  <c r="O710" i="6"/>
  <c r="N710" i="6"/>
  <c r="M710" i="6"/>
  <c r="L710" i="6"/>
  <c r="K710" i="6"/>
  <c r="J710" i="6"/>
  <c r="O709" i="6"/>
  <c r="N709" i="6"/>
  <c r="M709" i="6"/>
  <c r="L709" i="6"/>
  <c r="K709" i="6"/>
  <c r="J709" i="6"/>
  <c r="O708" i="6"/>
  <c r="N708" i="6"/>
  <c r="M708" i="6"/>
  <c r="L708" i="6"/>
  <c r="K708" i="6"/>
  <c r="J708" i="6"/>
  <c r="O707" i="6"/>
  <c r="N707" i="6"/>
  <c r="M707" i="6"/>
  <c r="L707" i="6"/>
  <c r="K707" i="6"/>
  <c r="J707" i="6"/>
  <c r="O706" i="6"/>
  <c r="N706" i="6"/>
  <c r="M706" i="6"/>
  <c r="L706" i="6"/>
  <c r="K706" i="6"/>
  <c r="J706" i="6"/>
  <c r="O705" i="6"/>
  <c r="N705" i="6"/>
  <c r="M705" i="6"/>
  <c r="L705" i="6"/>
  <c r="K705" i="6"/>
  <c r="J705" i="6"/>
  <c r="O704" i="6"/>
  <c r="N704" i="6"/>
  <c r="M704" i="6"/>
  <c r="L704" i="6"/>
  <c r="K704" i="6"/>
  <c r="J704" i="6"/>
  <c r="O703" i="6"/>
  <c r="N703" i="6"/>
  <c r="M703" i="6"/>
  <c r="L703" i="6"/>
  <c r="K703" i="6"/>
  <c r="J703" i="6"/>
  <c r="O702" i="6"/>
  <c r="N702" i="6"/>
  <c r="M702" i="6"/>
  <c r="L702" i="6"/>
  <c r="K702" i="6"/>
  <c r="J702" i="6"/>
  <c r="O701" i="6"/>
  <c r="N701" i="6"/>
  <c r="M701" i="6"/>
  <c r="L701" i="6"/>
  <c r="K701" i="6"/>
  <c r="J701" i="6"/>
  <c r="O700" i="6"/>
  <c r="N700" i="6"/>
  <c r="M700" i="6"/>
  <c r="L700" i="6"/>
  <c r="K700" i="6"/>
  <c r="J700" i="6"/>
  <c r="O699" i="6"/>
  <c r="N699" i="6"/>
  <c r="M699" i="6"/>
  <c r="L699" i="6"/>
  <c r="K699" i="6"/>
  <c r="J699" i="6"/>
  <c r="O698" i="6"/>
  <c r="N698" i="6"/>
  <c r="M698" i="6"/>
  <c r="L698" i="6"/>
  <c r="K698" i="6"/>
  <c r="J698" i="6"/>
  <c r="O697" i="6"/>
  <c r="N697" i="6"/>
  <c r="M697" i="6"/>
  <c r="L697" i="6"/>
  <c r="K697" i="6"/>
  <c r="J697" i="6"/>
  <c r="O696" i="6"/>
  <c r="N696" i="6"/>
  <c r="M696" i="6"/>
  <c r="L696" i="6"/>
  <c r="K696" i="6"/>
  <c r="J696" i="6"/>
  <c r="O695" i="6"/>
  <c r="N695" i="6"/>
  <c r="M695" i="6"/>
  <c r="L695" i="6"/>
  <c r="K695" i="6"/>
  <c r="J695" i="6"/>
  <c r="O694" i="6"/>
  <c r="N694" i="6"/>
  <c r="M694" i="6"/>
  <c r="L694" i="6"/>
  <c r="K694" i="6"/>
  <c r="J694" i="6"/>
  <c r="O693" i="6"/>
  <c r="N693" i="6"/>
  <c r="M693" i="6"/>
  <c r="L693" i="6"/>
  <c r="K693" i="6"/>
  <c r="J693" i="6"/>
  <c r="O692" i="6"/>
  <c r="N692" i="6"/>
  <c r="M692" i="6"/>
  <c r="L692" i="6"/>
  <c r="K692" i="6"/>
  <c r="J692" i="6"/>
  <c r="O691" i="6"/>
  <c r="N691" i="6"/>
  <c r="M691" i="6"/>
  <c r="L691" i="6"/>
  <c r="K691" i="6"/>
  <c r="J691" i="6"/>
  <c r="O690" i="6"/>
  <c r="N690" i="6"/>
  <c r="M690" i="6"/>
  <c r="L690" i="6"/>
  <c r="K690" i="6"/>
  <c r="J690" i="6"/>
  <c r="O689" i="6"/>
  <c r="N689" i="6"/>
  <c r="M689" i="6"/>
  <c r="L689" i="6"/>
  <c r="K689" i="6"/>
  <c r="J689" i="6"/>
  <c r="O688" i="6"/>
  <c r="N688" i="6"/>
  <c r="M688" i="6"/>
  <c r="L688" i="6"/>
  <c r="K688" i="6"/>
  <c r="J688" i="6"/>
  <c r="O687" i="6"/>
  <c r="N687" i="6"/>
  <c r="M687" i="6"/>
  <c r="L687" i="6"/>
  <c r="K687" i="6"/>
  <c r="J687" i="6"/>
  <c r="O686" i="6"/>
  <c r="N686" i="6"/>
  <c r="M686" i="6"/>
  <c r="L686" i="6"/>
  <c r="K686" i="6"/>
  <c r="J686" i="6"/>
  <c r="O685" i="6"/>
  <c r="N685" i="6"/>
  <c r="M685" i="6"/>
  <c r="L685" i="6"/>
  <c r="K685" i="6"/>
  <c r="J685" i="6"/>
  <c r="O684" i="6"/>
  <c r="N684" i="6"/>
  <c r="M684" i="6"/>
  <c r="L684" i="6"/>
  <c r="K684" i="6"/>
  <c r="J684" i="6"/>
  <c r="O683" i="6"/>
  <c r="N683" i="6"/>
  <c r="M683" i="6"/>
  <c r="L683" i="6"/>
  <c r="K683" i="6"/>
  <c r="J683" i="6"/>
  <c r="O682" i="6"/>
  <c r="N682" i="6"/>
  <c r="M682" i="6"/>
  <c r="L682" i="6"/>
  <c r="K682" i="6"/>
  <c r="J682" i="6"/>
  <c r="O681" i="6"/>
  <c r="N681" i="6"/>
  <c r="M681" i="6"/>
  <c r="L681" i="6"/>
  <c r="K681" i="6"/>
  <c r="J681" i="6"/>
  <c r="O680" i="6"/>
  <c r="N680" i="6"/>
  <c r="M680" i="6"/>
  <c r="L680" i="6"/>
  <c r="K680" i="6"/>
  <c r="J680" i="6"/>
  <c r="O679" i="6"/>
  <c r="N679" i="6"/>
  <c r="M679" i="6"/>
  <c r="L679" i="6"/>
  <c r="K679" i="6"/>
  <c r="J679" i="6"/>
  <c r="O678" i="6"/>
  <c r="N678" i="6"/>
  <c r="M678" i="6"/>
  <c r="L678" i="6"/>
  <c r="K678" i="6"/>
  <c r="J678" i="6"/>
  <c r="O677" i="6"/>
  <c r="N677" i="6"/>
  <c r="M677" i="6"/>
  <c r="L677" i="6"/>
  <c r="K677" i="6"/>
  <c r="J677" i="6"/>
  <c r="O676" i="6"/>
  <c r="N676" i="6"/>
  <c r="M676" i="6"/>
  <c r="L676" i="6"/>
  <c r="K676" i="6"/>
  <c r="J676" i="6"/>
  <c r="O675" i="6"/>
  <c r="N675" i="6"/>
  <c r="M675" i="6"/>
  <c r="L675" i="6"/>
  <c r="K675" i="6"/>
  <c r="J675" i="6"/>
  <c r="O674" i="6"/>
  <c r="N674" i="6"/>
  <c r="M674" i="6"/>
  <c r="L674" i="6"/>
  <c r="K674" i="6"/>
  <c r="J674" i="6"/>
  <c r="O673" i="6"/>
  <c r="N673" i="6"/>
  <c r="M673" i="6"/>
  <c r="L673" i="6"/>
  <c r="K673" i="6"/>
  <c r="J673" i="6"/>
  <c r="O672" i="6"/>
  <c r="N672" i="6"/>
  <c r="M672" i="6"/>
  <c r="L672" i="6"/>
  <c r="K672" i="6"/>
  <c r="J672" i="6"/>
  <c r="O671" i="6"/>
  <c r="N671" i="6"/>
  <c r="M671" i="6"/>
  <c r="L671" i="6"/>
  <c r="K671" i="6"/>
  <c r="J671" i="6"/>
  <c r="O670" i="6"/>
  <c r="N670" i="6"/>
  <c r="M670" i="6"/>
  <c r="L670" i="6"/>
  <c r="K670" i="6"/>
  <c r="J670" i="6"/>
  <c r="O669" i="6"/>
  <c r="N669" i="6"/>
  <c r="M669" i="6"/>
  <c r="L669" i="6"/>
  <c r="K669" i="6"/>
  <c r="J669" i="6"/>
  <c r="O668" i="6"/>
  <c r="N668" i="6"/>
  <c r="M668" i="6"/>
  <c r="L668" i="6"/>
  <c r="K668" i="6"/>
  <c r="J668" i="6"/>
  <c r="O667" i="6"/>
  <c r="N667" i="6"/>
  <c r="M667" i="6"/>
  <c r="L667" i="6"/>
  <c r="K667" i="6"/>
  <c r="J667" i="6"/>
  <c r="O666" i="6"/>
  <c r="N666" i="6"/>
  <c r="M666" i="6"/>
  <c r="L666" i="6"/>
  <c r="K666" i="6"/>
  <c r="J666" i="6"/>
  <c r="O665" i="6"/>
  <c r="N665" i="6"/>
  <c r="M665" i="6"/>
  <c r="L665" i="6"/>
  <c r="K665" i="6"/>
  <c r="J665" i="6"/>
  <c r="O664" i="6"/>
  <c r="N664" i="6"/>
  <c r="M664" i="6"/>
  <c r="L664" i="6"/>
  <c r="K664" i="6"/>
  <c r="J664" i="6"/>
  <c r="O663" i="6"/>
  <c r="N663" i="6"/>
  <c r="M663" i="6"/>
  <c r="L663" i="6"/>
  <c r="K663" i="6"/>
  <c r="J663" i="6"/>
  <c r="O662" i="6"/>
  <c r="N662" i="6"/>
  <c r="M662" i="6"/>
  <c r="L662" i="6"/>
  <c r="K662" i="6"/>
  <c r="J662" i="6"/>
  <c r="O661" i="6"/>
  <c r="N661" i="6"/>
  <c r="M661" i="6"/>
  <c r="L661" i="6"/>
  <c r="K661" i="6"/>
  <c r="J661" i="6"/>
  <c r="O660" i="6"/>
  <c r="N660" i="6"/>
  <c r="M660" i="6"/>
  <c r="L660" i="6"/>
  <c r="K660" i="6"/>
  <c r="J660" i="6"/>
  <c r="O659" i="6"/>
  <c r="N659" i="6"/>
  <c r="M659" i="6"/>
  <c r="L659" i="6"/>
  <c r="K659" i="6"/>
  <c r="J659" i="6"/>
  <c r="O658" i="6"/>
  <c r="N658" i="6"/>
  <c r="M658" i="6"/>
  <c r="L658" i="6"/>
  <c r="K658" i="6"/>
  <c r="J658" i="6"/>
  <c r="O657" i="6"/>
  <c r="N657" i="6"/>
  <c r="M657" i="6"/>
  <c r="L657" i="6"/>
  <c r="K657" i="6"/>
  <c r="J657" i="6"/>
  <c r="O656" i="6"/>
  <c r="N656" i="6"/>
  <c r="M656" i="6"/>
  <c r="L656" i="6"/>
  <c r="K656" i="6"/>
  <c r="J656" i="6"/>
  <c r="O655" i="6"/>
  <c r="N655" i="6"/>
  <c r="M655" i="6"/>
  <c r="L655" i="6"/>
  <c r="K655" i="6"/>
  <c r="J655" i="6"/>
  <c r="O654" i="6"/>
  <c r="N654" i="6"/>
  <c r="M654" i="6"/>
  <c r="L654" i="6"/>
  <c r="K654" i="6"/>
  <c r="J654" i="6"/>
  <c r="O653" i="6"/>
  <c r="N653" i="6"/>
  <c r="M653" i="6"/>
  <c r="L653" i="6"/>
  <c r="K653" i="6"/>
  <c r="J653" i="6"/>
  <c r="O652" i="6"/>
  <c r="N652" i="6"/>
  <c r="M652" i="6"/>
  <c r="L652" i="6"/>
  <c r="K652" i="6"/>
  <c r="J652" i="6"/>
  <c r="O651" i="6"/>
  <c r="N651" i="6"/>
  <c r="M651" i="6"/>
  <c r="L651" i="6"/>
  <c r="K651" i="6"/>
  <c r="J651" i="6"/>
  <c r="O650" i="6"/>
  <c r="N650" i="6"/>
  <c r="M650" i="6"/>
  <c r="L650" i="6"/>
  <c r="K650" i="6"/>
  <c r="J650" i="6"/>
  <c r="O649" i="6"/>
  <c r="N649" i="6"/>
  <c r="M649" i="6"/>
  <c r="L649" i="6"/>
  <c r="K649" i="6"/>
  <c r="J649" i="6"/>
  <c r="O648" i="6"/>
  <c r="N648" i="6"/>
  <c r="M648" i="6"/>
  <c r="L648" i="6"/>
  <c r="K648" i="6"/>
  <c r="J648" i="6"/>
  <c r="O647" i="6"/>
  <c r="N647" i="6"/>
  <c r="M647" i="6"/>
  <c r="L647" i="6"/>
  <c r="K647" i="6"/>
  <c r="J647" i="6"/>
  <c r="O646" i="6"/>
  <c r="N646" i="6"/>
  <c r="M646" i="6"/>
  <c r="L646" i="6"/>
  <c r="K646" i="6"/>
  <c r="J646" i="6"/>
  <c r="O645" i="6"/>
  <c r="N645" i="6"/>
  <c r="M645" i="6"/>
  <c r="L645" i="6"/>
  <c r="K645" i="6"/>
  <c r="J645" i="6"/>
  <c r="O644" i="6"/>
  <c r="N644" i="6"/>
  <c r="M644" i="6"/>
  <c r="L644" i="6"/>
  <c r="K644" i="6"/>
  <c r="J644" i="6"/>
  <c r="O643" i="6"/>
  <c r="N643" i="6"/>
  <c r="M643" i="6"/>
  <c r="L643" i="6"/>
  <c r="K643" i="6"/>
  <c r="J643" i="6"/>
  <c r="O642" i="6"/>
  <c r="N642" i="6"/>
  <c r="M642" i="6"/>
  <c r="L642" i="6"/>
  <c r="K642" i="6"/>
  <c r="J642" i="6"/>
  <c r="O641" i="6"/>
  <c r="N641" i="6"/>
  <c r="M641" i="6"/>
  <c r="L641" i="6"/>
  <c r="K641" i="6"/>
  <c r="J641" i="6"/>
  <c r="O640" i="6"/>
  <c r="N640" i="6"/>
  <c r="M640" i="6"/>
  <c r="L640" i="6"/>
  <c r="K640" i="6"/>
  <c r="J640" i="6"/>
  <c r="O639" i="6"/>
  <c r="N639" i="6"/>
  <c r="M639" i="6"/>
  <c r="L639" i="6"/>
  <c r="K639" i="6"/>
  <c r="J639" i="6"/>
  <c r="O638" i="6"/>
  <c r="N638" i="6"/>
  <c r="M638" i="6"/>
  <c r="L638" i="6"/>
  <c r="K638" i="6"/>
  <c r="J638" i="6"/>
  <c r="O637" i="6"/>
  <c r="N637" i="6"/>
  <c r="M637" i="6"/>
  <c r="L637" i="6"/>
  <c r="K637" i="6"/>
  <c r="J637" i="6"/>
  <c r="O636" i="6"/>
  <c r="N636" i="6"/>
  <c r="M636" i="6"/>
  <c r="L636" i="6"/>
  <c r="K636" i="6"/>
  <c r="J636" i="6"/>
  <c r="O635" i="6"/>
  <c r="N635" i="6"/>
  <c r="M635" i="6"/>
  <c r="L635" i="6"/>
  <c r="K635" i="6"/>
  <c r="J635" i="6"/>
  <c r="O634" i="6"/>
  <c r="N634" i="6"/>
  <c r="M634" i="6"/>
  <c r="L634" i="6"/>
  <c r="K634" i="6"/>
  <c r="J634" i="6"/>
  <c r="O633" i="6"/>
  <c r="N633" i="6"/>
  <c r="M633" i="6"/>
  <c r="L633" i="6"/>
  <c r="K633" i="6"/>
  <c r="J633" i="6"/>
  <c r="O632" i="6"/>
  <c r="N632" i="6"/>
  <c r="M632" i="6"/>
  <c r="L632" i="6"/>
  <c r="K632" i="6"/>
  <c r="J632" i="6"/>
  <c r="O631" i="6"/>
  <c r="N631" i="6"/>
  <c r="M631" i="6"/>
  <c r="L631" i="6"/>
  <c r="K631" i="6"/>
  <c r="J631" i="6"/>
  <c r="O630" i="6"/>
  <c r="N630" i="6"/>
  <c r="M630" i="6"/>
  <c r="L630" i="6"/>
  <c r="K630" i="6"/>
  <c r="J630" i="6"/>
  <c r="O629" i="6"/>
  <c r="N629" i="6"/>
  <c r="M629" i="6"/>
  <c r="L629" i="6"/>
  <c r="K629" i="6"/>
  <c r="J629" i="6"/>
  <c r="O628" i="6"/>
  <c r="N628" i="6"/>
  <c r="M628" i="6"/>
  <c r="L628" i="6"/>
  <c r="K628" i="6"/>
  <c r="J628" i="6"/>
  <c r="O627" i="6"/>
  <c r="N627" i="6"/>
  <c r="M627" i="6"/>
  <c r="L627" i="6"/>
  <c r="K627" i="6"/>
  <c r="J627" i="6"/>
  <c r="O626" i="6"/>
  <c r="N626" i="6"/>
  <c r="M626" i="6"/>
  <c r="L626" i="6"/>
  <c r="K626" i="6"/>
  <c r="J626" i="6"/>
  <c r="O625" i="6"/>
  <c r="N625" i="6"/>
  <c r="M625" i="6"/>
  <c r="L625" i="6"/>
  <c r="K625" i="6"/>
  <c r="J625" i="6"/>
  <c r="O624" i="6"/>
  <c r="N624" i="6"/>
  <c r="M624" i="6"/>
  <c r="L624" i="6"/>
  <c r="K624" i="6"/>
  <c r="J624" i="6"/>
  <c r="O623" i="6"/>
  <c r="N623" i="6"/>
  <c r="M623" i="6"/>
  <c r="L623" i="6"/>
  <c r="K623" i="6"/>
  <c r="J623" i="6"/>
  <c r="O622" i="6"/>
  <c r="N622" i="6"/>
  <c r="M622" i="6"/>
  <c r="L622" i="6"/>
  <c r="K622" i="6"/>
  <c r="J622" i="6"/>
  <c r="O621" i="6"/>
  <c r="N621" i="6"/>
  <c r="M621" i="6"/>
  <c r="L621" i="6"/>
  <c r="K621" i="6"/>
  <c r="J621" i="6"/>
  <c r="O620" i="6"/>
  <c r="N620" i="6"/>
  <c r="M620" i="6"/>
  <c r="L620" i="6"/>
  <c r="K620" i="6"/>
  <c r="J620" i="6"/>
  <c r="O619" i="6"/>
  <c r="N619" i="6"/>
  <c r="M619" i="6"/>
  <c r="L619" i="6"/>
  <c r="K619" i="6"/>
  <c r="J619" i="6"/>
  <c r="O618" i="6"/>
  <c r="N618" i="6"/>
  <c r="M618" i="6"/>
  <c r="L618" i="6"/>
  <c r="K618" i="6"/>
  <c r="J618" i="6"/>
  <c r="O617" i="6"/>
  <c r="N617" i="6"/>
  <c r="M617" i="6"/>
  <c r="L617" i="6"/>
  <c r="K617" i="6"/>
  <c r="J617" i="6"/>
  <c r="O616" i="6"/>
  <c r="N616" i="6"/>
  <c r="M616" i="6"/>
  <c r="L616" i="6"/>
  <c r="K616" i="6"/>
  <c r="J616" i="6"/>
  <c r="O615" i="6"/>
  <c r="N615" i="6"/>
  <c r="M615" i="6"/>
  <c r="L615" i="6"/>
  <c r="K615" i="6"/>
  <c r="J615" i="6"/>
  <c r="O614" i="6"/>
  <c r="N614" i="6"/>
  <c r="M614" i="6"/>
  <c r="L614" i="6"/>
  <c r="K614" i="6"/>
  <c r="J614" i="6"/>
  <c r="O613" i="6"/>
  <c r="N613" i="6"/>
  <c r="M613" i="6"/>
  <c r="L613" i="6"/>
  <c r="K613" i="6"/>
  <c r="J613" i="6"/>
  <c r="O612" i="6"/>
  <c r="N612" i="6"/>
  <c r="M612" i="6"/>
  <c r="L612" i="6"/>
  <c r="K612" i="6"/>
  <c r="J612" i="6"/>
  <c r="O611" i="6"/>
  <c r="N611" i="6"/>
  <c r="M611" i="6"/>
  <c r="L611" i="6"/>
  <c r="K611" i="6"/>
  <c r="J611" i="6"/>
  <c r="O610" i="6"/>
  <c r="N610" i="6"/>
  <c r="M610" i="6"/>
  <c r="L610" i="6"/>
  <c r="K610" i="6"/>
  <c r="J610" i="6"/>
  <c r="O609" i="6"/>
  <c r="N609" i="6"/>
  <c r="M609" i="6"/>
  <c r="L609" i="6"/>
  <c r="K609" i="6"/>
  <c r="J609" i="6"/>
  <c r="O608" i="6"/>
  <c r="N608" i="6"/>
  <c r="M608" i="6"/>
  <c r="L608" i="6"/>
  <c r="K608" i="6"/>
  <c r="J608" i="6"/>
  <c r="O607" i="6"/>
  <c r="N607" i="6"/>
  <c r="M607" i="6"/>
  <c r="L607" i="6"/>
  <c r="K607" i="6"/>
  <c r="J607" i="6"/>
  <c r="O606" i="6"/>
  <c r="N606" i="6"/>
  <c r="M606" i="6"/>
  <c r="L606" i="6"/>
  <c r="K606" i="6"/>
  <c r="J606" i="6"/>
  <c r="O605" i="6"/>
  <c r="N605" i="6"/>
  <c r="M605" i="6"/>
  <c r="L605" i="6"/>
  <c r="K605" i="6"/>
  <c r="J605" i="6"/>
  <c r="O604" i="6"/>
  <c r="N604" i="6"/>
  <c r="M604" i="6"/>
  <c r="L604" i="6"/>
  <c r="K604" i="6"/>
  <c r="J604" i="6"/>
  <c r="O603" i="6"/>
  <c r="N603" i="6"/>
  <c r="M603" i="6"/>
  <c r="L603" i="6"/>
  <c r="K603" i="6"/>
  <c r="J603" i="6"/>
  <c r="O602" i="6"/>
  <c r="N602" i="6"/>
  <c r="M602" i="6"/>
  <c r="L602" i="6"/>
  <c r="K602" i="6"/>
  <c r="J602" i="6"/>
  <c r="O601" i="6"/>
  <c r="N601" i="6"/>
  <c r="M601" i="6"/>
  <c r="L601" i="6"/>
  <c r="K601" i="6"/>
  <c r="J601" i="6"/>
  <c r="O600" i="6"/>
  <c r="N600" i="6"/>
  <c r="M600" i="6"/>
  <c r="L600" i="6"/>
  <c r="K600" i="6"/>
  <c r="J600" i="6"/>
  <c r="O599" i="6"/>
  <c r="N599" i="6"/>
  <c r="M599" i="6"/>
  <c r="L599" i="6"/>
  <c r="K599" i="6"/>
  <c r="J599" i="6"/>
  <c r="O598" i="6"/>
  <c r="N598" i="6"/>
  <c r="M598" i="6"/>
  <c r="L598" i="6"/>
  <c r="K598" i="6"/>
  <c r="J598" i="6"/>
  <c r="O597" i="6"/>
  <c r="N597" i="6"/>
  <c r="M597" i="6"/>
  <c r="L597" i="6"/>
  <c r="K597" i="6"/>
  <c r="J597" i="6"/>
  <c r="O596" i="6"/>
  <c r="N596" i="6"/>
  <c r="M596" i="6"/>
  <c r="L596" i="6"/>
  <c r="K596" i="6"/>
  <c r="J596" i="6"/>
  <c r="O595" i="6"/>
  <c r="N595" i="6"/>
  <c r="M595" i="6"/>
  <c r="L595" i="6"/>
  <c r="K595" i="6"/>
  <c r="J595" i="6"/>
  <c r="O594" i="6"/>
  <c r="N594" i="6"/>
  <c r="M594" i="6"/>
  <c r="L594" i="6"/>
  <c r="K594" i="6"/>
  <c r="J594" i="6"/>
  <c r="O593" i="6"/>
  <c r="N593" i="6"/>
  <c r="M593" i="6"/>
  <c r="L593" i="6"/>
  <c r="K593" i="6"/>
  <c r="J593" i="6"/>
  <c r="O592" i="6"/>
  <c r="N592" i="6"/>
  <c r="M592" i="6"/>
  <c r="L592" i="6"/>
  <c r="K592" i="6"/>
  <c r="J592" i="6"/>
  <c r="O591" i="6"/>
  <c r="N591" i="6"/>
  <c r="M591" i="6"/>
  <c r="L591" i="6"/>
  <c r="K591" i="6"/>
  <c r="J591" i="6"/>
  <c r="O590" i="6"/>
  <c r="N590" i="6"/>
  <c r="M590" i="6"/>
  <c r="L590" i="6"/>
  <c r="K590" i="6"/>
  <c r="J590" i="6"/>
  <c r="O589" i="6"/>
  <c r="N589" i="6"/>
  <c r="M589" i="6"/>
  <c r="L589" i="6"/>
  <c r="K589" i="6"/>
  <c r="J589" i="6"/>
  <c r="O588" i="6"/>
  <c r="N588" i="6"/>
  <c r="M588" i="6"/>
  <c r="L588" i="6"/>
  <c r="K588" i="6"/>
  <c r="J588" i="6"/>
  <c r="O587" i="6"/>
  <c r="N587" i="6"/>
  <c r="M587" i="6"/>
  <c r="L587" i="6"/>
  <c r="K587" i="6"/>
  <c r="J587" i="6"/>
  <c r="O586" i="6"/>
  <c r="N586" i="6"/>
  <c r="M586" i="6"/>
  <c r="L586" i="6"/>
  <c r="K586" i="6"/>
  <c r="J586" i="6"/>
  <c r="O585" i="6"/>
  <c r="N585" i="6"/>
  <c r="M585" i="6"/>
  <c r="L585" i="6"/>
  <c r="K585" i="6"/>
  <c r="J585" i="6"/>
  <c r="O584" i="6"/>
  <c r="N584" i="6"/>
  <c r="M584" i="6"/>
  <c r="L584" i="6"/>
  <c r="K584" i="6"/>
  <c r="J584" i="6"/>
  <c r="O583" i="6"/>
  <c r="N583" i="6"/>
  <c r="M583" i="6"/>
  <c r="L583" i="6"/>
  <c r="K583" i="6"/>
  <c r="J583" i="6"/>
  <c r="O582" i="6"/>
  <c r="N582" i="6"/>
  <c r="M582" i="6"/>
  <c r="L582" i="6"/>
  <c r="K582" i="6"/>
  <c r="J582" i="6"/>
  <c r="O581" i="6"/>
  <c r="N581" i="6"/>
  <c r="M581" i="6"/>
  <c r="L581" i="6"/>
  <c r="K581" i="6"/>
  <c r="J581" i="6"/>
  <c r="O580" i="6"/>
  <c r="N580" i="6"/>
  <c r="M580" i="6"/>
  <c r="L580" i="6"/>
  <c r="K580" i="6"/>
  <c r="J580" i="6"/>
  <c r="O579" i="6"/>
  <c r="N579" i="6"/>
  <c r="M579" i="6"/>
  <c r="L579" i="6"/>
  <c r="K579" i="6"/>
  <c r="J579" i="6"/>
  <c r="O578" i="6"/>
  <c r="N578" i="6"/>
  <c r="M578" i="6"/>
  <c r="L578" i="6"/>
  <c r="K578" i="6"/>
  <c r="J578" i="6"/>
  <c r="O577" i="6"/>
  <c r="N577" i="6"/>
  <c r="M577" i="6"/>
  <c r="L577" i="6"/>
  <c r="K577" i="6"/>
  <c r="J577" i="6"/>
  <c r="O576" i="6"/>
  <c r="N576" i="6"/>
  <c r="M576" i="6"/>
  <c r="L576" i="6"/>
  <c r="K576" i="6"/>
  <c r="J576" i="6"/>
  <c r="O575" i="6"/>
  <c r="N575" i="6"/>
  <c r="M575" i="6"/>
  <c r="L575" i="6"/>
  <c r="K575" i="6"/>
  <c r="J575" i="6"/>
  <c r="O574" i="6"/>
  <c r="N574" i="6"/>
  <c r="M574" i="6"/>
  <c r="L574" i="6"/>
  <c r="K574" i="6"/>
  <c r="J574" i="6"/>
  <c r="O573" i="6"/>
  <c r="N573" i="6"/>
  <c r="M573" i="6"/>
  <c r="L573" i="6"/>
  <c r="K573" i="6"/>
  <c r="J573" i="6"/>
  <c r="O572" i="6"/>
  <c r="N572" i="6"/>
  <c r="M572" i="6"/>
  <c r="L572" i="6"/>
  <c r="K572" i="6"/>
  <c r="J572" i="6"/>
  <c r="O571" i="6"/>
  <c r="N571" i="6"/>
  <c r="M571" i="6"/>
  <c r="L571" i="6"/>
  <c r="K571" i="6"/>
  <c r="J571" i="6"/>
  <c r="O570" i="6"/>
  <c r="N570" i="6"/>
  <c r="M570" i="6"/>
  <c r="L570" i="6"/>
  <c r="K570" i="6"/>
  <c r="J570" i="6"/>
  <c r="O569" i="6"/>
  <c r="N569" i="6"/>
  <c r="M569" i="6"/>
  <c r="L569" i="6"/>
  <c r="K569" i="6"/>
  <c r="J569" i="6"/>
  <c r="O568" i="6"/>
  <c r="N568" i="6"/>
  <c r="M568" i="6"/>
  <c r="L568" i="6"/>
  <c r="K568" i="6"/>
  <c r="J568" i="6"/>
  <c r="O567" i="6"/>
  <c r="N567" i="6"/>
  <c r="M567" i="6"/>
  <c r="L567" i="6"/>
  <c r="K567" i="6"/>
  <c r="J567" i="6"/>
  <c r="O566" i="6"/>
  <c r="N566" i="6"/>
  <c r="M566" i="6"/>
  <c r="L566" i="6"/>
  <c r="K566" i="6"/>
  <c r="J566" i="6"/>
  <c r="O565" i="6"/>
  <c r="N565" i="6"/>
  <c r="M565" i="6"/>
  <c r="L565" i="6"/>
  <c r="K565" i="6"/>
  <c r="J565" i="6"/>
  <c r="O564" i="6"/>
  <c r="N564" i="6"/>
  <c r="M564" i="6"/>
  <c r="L564" i="6"/>
  <c r="K564" i="6"/>
  <c r="J564" i="6"/>
  <c r="O563" i="6"/>
  <c r="N563" i="6"/>
  <c r="M563" i="6"/>
  <c r="L563" i="6"/>
  <c r="K563" i="6"/>
  <c r="J563" i="6"/>
  <c r="O562" i="6"/>
  <c r="N562" i="6"/>
  <c r="M562" i="6"/>
  <c r="L562" i="6"/>
  <c r="K562" i="6"/>
  <c r="J562" i="6"/>
  <c r="O561" i="6"/>
  <c r="N561" i="6"/>
  <c r="M561" i="6"/>
  <c r="L561" i="6"/>
  <c r="K561" i="6"/>
  <c r="J561" i="6"/>
  <c r="O560" i="6"/>
  <c r="N560" i="6"/>
  <c r="M560" i="6"/>
  <c r="L560" i="6"/>
  <c r="K560" i="6"/>
  <c r="J560" i="6"/>
  <c r="O559" i="6"/>
  <c r="N559" i="6"/>
  <c r="M559" i="6"/>
  <c r="L559" i="6"/>
  <c r="K559" i="6"/>
  <c r="J559" i="6"/>
  <c r="O558" i="6"/>
  <c r="N558" i="6"/>
  <c r="M558" i="6"/>
  <c r="L558" i="6"/>
  <c r="K558" i="6"/>
  <c r="J558" i="6"/>
  <c r="O557" i="6"/>
  <c r="N557" i="6"/>
  <c r="M557" i="6"/>
  <c r="L557" i="6"/>
  <c r="K557" i="6"/>
  <c r="J557" i="6"/>
  <c r="O556" i="6"/>
  <c r="N556" i="6"/>
  <c r="M556" i="6"/>
  <c r="L556" i="6"/>
  <c r="K556" i="6"/>
  <c r="J556" i="6"/>
  <c r="O555" i="6"/>
  <c r="N555" i="6"/>
  <c r="M555" i="6"/>
  <c r="L555" i="6"/>
  <c r="K555" i="6"/>
  <c r="J555" i="6"/>
  <c r="O554" i="6"/>
  <c r="N554" i="6"/>
  <c r="M554" i="6"/>
  <c r="L554" i="6"/>
  <c r="K554" i="6"/>
  <c r="J554" i="6"/>
  <c r="O553" i="6"/>
  <c r="N553" i="6"/>
  <c r="M553" i="6"/>
  <c r="L553" i="6"/>
  <c r="K553" i="6"/>
  <c r="J553" i="6"/>
  <c r="O552" i="6"/>
  <c r="N552" i="6"/>
  <c r="M552" i="6"/>
  <c r="L552" i="6"/>
  <c r="K552" i="6"/>
  <c r="J552" i="6"/>
  <c r="O551" i="6"/>
  <c r="N551" i="6"/>
  <c r="M551" i="6"/>
  <c r="L551" i="6"/>
  <c r="K551" i="6"/>
  <c r="J551" i="6"/>
  <c r="O550" i="6"/>
  <c r="N550" i="6"/>
  <c r="M550" i="6"/>
  <c r="L550" i="6"/>
  <c r="K550" i="6"/>
  <c r="J550" i="6"/>
  <c r="O549" i="6"/>
  <c r="N549" i="6"/>
  <c r="M549" i="6"/>
  <c r="L549" i="6"/>
  <c r="K549" i="6"/>
  <c r="J549" i="6"/>
  <c r="O548" i="6"/>
  <c r="N548" i="6"/>
  <c r="M548" i="6"/>
  <c r="L548" i="6"/>
  <c r="K548" i="6"/>
  <c r="J548" i="6"/>
  <c r="O547" i="6"/>
  <c r="N547" i="6"/>
  <c r="M547" i="6"/>
  <c r="L547" i="6"/>
  <c r="K547" i="6"/>
  <c r="J547" i="6"/>
  <c r="O546" i="6"/>
  <c r="N546" i="6"/>
  <c r="M546" i="6"/>
  <c r="L546" i="6"/>
  <c r="K546" i="6"/>
  <c r="J546" i="6"/>
  <c r="O545" i="6"/>
  <c r="N545" i="6"/>
  <c r="M545" i="6"/>
  <c r="L545" i="6"/>
  <c r="K545" i="6"/>
  <c r="J545" i="6"/>
  <c r="O544" i="6"/>
  <c r="N544" i="6"/>
  <c r="M544" i="6"/>
  <c r="L544" i="6"/>
  <c r="K544" i="6"/>
  <c r="J544" i="6"/>
  <c r="O543" i="6"/>
  <c r="N543" i="6"/>
  <c r="M543" i="6"/>
  <c r="L543" i="6"/>
  <c r="K543" i="6"/>
  <c r="J543" i="6"/>
  <c r="O542" i="6"/>
  <c r="N542" i="6"/>
  <c r="M542" i="6"/>
  <c r="L542" i="6"/>
  <c r="K542" i="6"/>
  <c r="J542" i="6"/>
  <c r="O541" i="6"/>
  <c r="N541" i="6"/>
  <c r="M541" i="6"/>
  <c r="L541" i="6"/>
  <c r="K541" i="6"/>
  <c r="J541" i="6"/>
  <c r="O540" i="6"/>
  <c r="N540" i="6"/>
  <c r="M540" i="6"/>
  <c r="L540" i="6"/>
  <c r="K540" i="6"/>
  <c r="J540" i="6"/>
  <c r="O539" i="6"/>
  <c r="N539" i="6"/>
  <c r="M539" i="6"/>
  <c r="L539" i="6"/>
  <c r="K539" i="6"/>
  <c r="J539" i="6"/>
  <c r="O538" i="6"/>
  <c r="N538" i="6"/>
  <c r="M538" i="6"/>
  <c r="L538" i="6"/>
  <c r="K538" i="6"/>
  <c r="J538" i="6"/>
  <c r="O537" i="6"/>
  <c r="N537" i="6"/>
  <c r="M537" i="6"/>
  <c r="L537" i="6"/>
  <c r="K537" i="6"/>
  <c r="J537" i="6"/>
  <c r="O536" i="6"/>
  <c r="N536" i="6"/>
  <c r="M536" i="6"/>
  <c r="L536" i="6"/>
  <c r="K536" i="6"/>
  <c r="J536" i="6"/>
  <c r="O535" i="6"/>
  <c r="N535" i="6"/>
  <c r="M535" i="6"/>
  <c r="L535" i="6"/>
  <c r="K535" i="6"/>
  <c r="J535" i="6"/>
  <c r="O534" i="6"/>
  <c r="N534" i="6"/>
  <c r="M534" i="6"/>
  <c r="L534" i="6"/>
  <c r="K534" i="6"/>
  <c r="J534" i="6"/>
  <c r="O533" i="6"/>
  <c r="N533" i="6"/>
  <c r="M533" i="6"/>
  <c r="L533" i="6"/>
  <c r="K533" i="6"/>
  <c r="J533" i="6"/>
  <c r="O532" i="6"/>
  <c r="N532" i="6"/>
  <c r="M532" i="6"/>
  <c r="L532" i="6"/>
  <c r="K532" i="6"/>
  <c r="J532" i="6"/>
  <c r="O531" i="6"/>
  <c r="N531" i="6"/>
  <c r="M531" i="6"/>
  <c r="L531" i="6"/>
  <c r="K531" i="6"/>
  <c r="J531" i="6"/>
  <c r="O530" i="6"/>
  <c r="N530" i="6"/>
  <c r="M530" i="6"/>
  <c r="L530" i="6"/>
  <c r="K530" i="6"/>
  <c r="J530" i="6"/>
  <c r="O529" i="6"/>
  <c r="N529" i="6"/>
  <c r="M529" i="6"/>
  <c r="L529" i="6"/>
  <c r="K529" i="6"/>
  <c r="J529" i="6"/>
  <c r="O528" i="6"/>
  <c r="N528" i="6"/>
  <c r="M528" i="6"/>
  <c r="L528" i="6"/>
  <c r="K528" i="6"/>
  <c r="J528" i="6"/>
  <c r="O527" i="6"/>
  <c r="N527" i="6"/>
  <c r="M527" i="6"/>
  <c r="L527" i="6"/>
  <c r="K527" i="6"/>
  <c r="J527" i="6"/>
  <c r="O526" i="6"/>
  <c r="N526" i="6"/>
  <c r="M526" i="6"/>
  <c r="L526" i="6"/>
  <c r="K526" i="6"/>
  <c r="J526" i="6"/>
  <c r="O525" i="6"/>
  <c r="N525" i="6"/>
  <c r="M525" i="6"/>
  <c r="L525" i="6"/>
  <c r="K525" i="6"/>
  <c r="J525" i="6"/>
  <c r="O524" i="6"/>
  <c r="N524" i="6"/>
  <c r="M524" i="6"/>
  <c r="L524" i="6"/>
  <c r="K524" i="6"/>
  <c r="J524" i="6"/>
  <c r="O523" i="6"/>
  <c r="N523" i="6"/>
  <c r="M523" i="6"/>
  <c r="L523" i="6"/>
  <c r="K523" i="6"/>
  <c r="J523" i="6"/>
  <c r="O522" i="6"/>
  <c r="N522" i="6"/>
  <c r="M522" i="6"/>
  <c r="L522" i="6"/>
  <c r="K522" i="6"/>
  <c r="J522" i="6"/>
  <c r="O521" i="6"/>
  <c r="N521" i="6"/>
  <c r="M521" i="6"/>
  <c r="L521" i="6"/>
  <c r="K521" i="6"/>
  <c r="J521" i="6"/>
  <c r="O520" i="6"/>
  <c r="N520" i="6"/>
  <c r="M520" i="6"/>
  <c r="L520" i="6"/>
  <c r="K520" i="6"/>
  <c r="J520" i="6"/>
  <c r="O519" i="6"/>
  <c r="N519" i="6"/>
  <c r="M519" i="6"/>
  <c r="L519" i="6"/>
  <c r="K519" i="6"/>
  <c r="J519" i="6"/>
  <c r="O518" i="6"/>
  <c r="N518" i="6"/>
  <c r="M518" i="6"/>
  <c r="L518" i="6"/>
  <c r="K518" i="6"/>
  <c r="J518" i="6"/>
  <c r="O517" i="6"/>
  <c r="N517" i="6"/>
  <c r="M517" i="6"/>
  <c r="L517" i="6"/>
  <c r="K517" i="6"/>
  <c r="J517" i="6"/>
  <c r="O516" i="6"/>
  <c r="N516" i="6"/>
  <c r="M516" i="6"/>
  <c r="L516" i="6"/>
  <c r="K516" i="6"/>
  <c r="J516" i="6"/>
  <c r="O515" i="6"/>
  <c r="N515" i="6"/>
  <c r="M515" i="6"/>
  <c r="L515" i="6"/>
  <c r="K515" i="6"/>
  <c r="J515" i="6"/>
  <c r="O514" i="6"/>
  <c r="N514" i="6"/>
  <c r="M514" i="6"/>
  <c r="L514" i="6"/>
  <c r="K514" i="6"/>
  <c r="J514" i="6"/>
  <c r="O513" i="6"/>
  <c r="N513" i="6"/>
  <c r="M513" i="6"/>
  <c r="L513" i="6"/>
  <c r="K513" i="6"/>
  <c r="J513" i="6"/>
  <c r="O512" i="6"/>
  <c r="N512" i="6"/>
  <c r="M512" i="6"/>
  <c r="L512" i="6"/>
  <c r="K512" i="6"/>
  <c r="J512" i="6"/>
  <c r="O511" i="6"/>
  <c r="N511" i="6"/>
  <c r="M511" i="6"/>
  <c r="L511" i="6"/>
  <c r="K511" i="6"/>
  <c r="J511" i="6"/>
  <c r="O510" i="6"/>
  <c r="N510" i="6"/>
  <c r="M510" i="6"/>
  <c r="L510" i="6"/>
  <c r="K510" i="6"/>
  <c r="J510" i="6"/>
  <c r="O509" i="6"/>
  <c r="N509" i="6"/>
  <c r="M509" i="6"/>
  <c r="L509" i="6"/>
  <c r="K509" i="6"/>
  <c r="J509" i="6"/>
  <c r="O508" i="6"/>
  <c r="N508" i="6"/>
  <c r="M508" i="6"/>
  <c r="L508" i="6"/>
  <c r="K508" i="6"/>
  <c r="J508" i="6"/>
  <c r="O507" i="6"/>
  <c r="N507" i="6"/>
  <c r="M507" i="6"/>
  <c r="L507" i="6"/>
  <c r="K507" i="6"/>
  <c r="J507" i="6"/>
  <c r="O506" i="6"/>
  <c r="N506" i="6"/>
  <c r="M506" i="6"/>
  <c r="L506" i="6"/>
  <c r="K506" i="6"/>
  <c r="J506" i="6"/>
  <c r="O505" i="6"/>
  <c r="N505" i="6"/>
  <c r="M505" i="6"/>
  <c r="L505" i="6"/>
  <c r="K505" i="6"/>
  <c r="J505" i="6"/>
  <c r="O504" i="6"/>
  <c r="N504" i="6"/>
  <c r="M504" i="6"/>
  <c r="L504" i="6"/>
  <c r="K504" i="6"/>
  <c r="J504" i="6"/>
  <c r="O503" i="6"/>
  <c r="N503" i="6"/>
  <c r="M503" i="6"/>
  <c r="L503" i="6"/>
  <c r="K503" i="6"/>
  <c r="J503" i="6"/>
  <c r="O502" i="6"/>
  <c r="N502" i="6"/>
  <c r="M502" i="6"/>
  <c r="L502" i="6"/>
  <c r="K502" i="6"/>
  <c r="J502" i="6"/>
  <c r="O501" i="6"/>
  <c r="N501" i="6"/>
  <c r="M501" i="6"/>
  <c r="L501" i="6"/>
  <c r="K501" i="6"/>
  <c r="J501" i="6"/>
  <c r="O500" i="6"/>
  <c r="N500" i="6"/>
  <c r="M500" i="6"/>
  <c r="L500" i="6"/>
  <c r="K500" i="6"/>
  <c r="J500" i="6"/>
  <c r="O499" i="6"/>
  <c r="N499" i="6"/>
  <c r="M499" i="6"/>
  <c r="L499" i="6"/>
  <c r="K499" i="6"/>
  <c r="J499" i="6"/>
  <c r="O498" i="6"/>
  <c r="N498" i="6"/>
  <c r="M498" i="6"/>
  <c r="L498" i="6"/>
  <c r="K498" i="6"/>
  <c r="J498" i="6"/>
  <c r="O497" i="6"/>
  <c r="N497" i="6"/>
  <c r="M497" i="6"/>
  <c r="L497" i="6"/>
  <c r="K497" i="6"/>
  <c r="J497" i="6"/>
  <c r="O496" i="6"/>
  <c r="N496" i="6"/>
  <c r="M496" i="6"/>
  <c r="L496" i="6"/>
  <c r="K496" i="6"/>
  <c r="J496" i="6"/>
  <c r="O495" i="6"/>
  <c r="N495" i="6"/>
  <c r="M495" i="6"/>
  <c r="L495" i="6"/>
  <c r="K495" i="6"/>
  <c r="J495" i="6"/>
  <c r="O494" i="6"/>
  <c r="N494" i="6"/>
  <c r="M494" i="6"/>
  <c r="L494" i="6"/>
  <c r="K494" i="6"/>
  <c r="J494" i="6"/>
  <c r="O493" i="6"/>
  <c r="N493" i="6"/>
  <c r="M493" i="6"/>
  <c r="L493" i="6"/>
  <c r="K493" i="6"/>
  <c r="J493" i="6"/>
  <c r="O492" i="6"/>
  <c r="N492" i="6"/>
  <c r="M492" i="6"/>
  <c r="L492" i="6"/>
  <c r="K492" i="6"/>
  <c r="J492" i="6"/>
  <c r="O491" i="6"/>
  <c r="N491" i="6"/>
  <c r="M491" i="6"/>
  <c r="L491" i="6"/>
  <c r="K491" i="6"/>
  <c r="J491" i="6"/>
  <c r="O490" i="6"/>
  <c r="N490" i="6"/>
  <c r="M490" i="6"/>
  <c r="L490" i="6"/>
  <c r="K490" i="6"/>
  <c r="J490" i="6"/>
  <c r="O489" i="6"/>
  <c r="N489" i="6"/>
  <c r="M489" i="6"/>
  <c r="L489" i="6"/>
  <c r="K489" i="6"/>
  <c r="J489" i="6"/>
  <c r="O488" i="6"/>
  <c r="N488" i="6"/>
  <c r="M488" i="6"/>
  <c r="L488" i="6"/>
  <c r="K488" i="6"/>
  <c r="J488" i="6"/>
  <c r="O487" i="6"/>
  <c r="N487" i="6"/>
  <c r="M487" i="6"/>
  <c r="L487" i="6"/>
  <c r="K487" i="6"/>
  <c r="J487" i="6"/>
  <c r="O486" i="6"/>
  <c r="N486" i="6"/>
  <c r="M486" i="6"/>
  <c r="L486" i="6"/>
  <c r="K486" i="6"/>
  <c r="J486" i="6"/>
  <c r="O485" i="6"/>
  <c r="N485" i="6"/>
  <c r="M485" i="6"/>
  <c r="L485" i="6"/>
  <c r="K485" i="6"/>
  <c r="J485" i="6"/>
  <c r="O484" i="6"/>
  <c r="N484" i="6"/>
  <c r="M484" i="6"/>
  <c r="L484" i="6"/>
  <c r="K484" i="6"/>
  <c r="J484" i="6"/>
  <c r="O483" i="6"/>
  <c r="N483" i="6"/>
  <c r="M483" i="6"/>
  <c r="L483" i="6"/>
  <c r="K483" i="6"/>
  <c r="J483" i="6"/>
  <c r="O482" i="6"/>
  <c r="N482" i="6"/>
  <c r="M482" i="6"/>
  <c r="L482" i="6"/>
  <c r="K482" i="6"/>
  <c r="J482" i="6"/>
  <c r="O481" i="6"/>
  <c r="N481" i="6"/>
  <c r="M481" i="6"/>
  <c r="L481" i="6"/>
  <c r="K481" i="6"/>
  <c r="J481" i="6"/>
  <c r="O480" i="6"/>
  <c r="N480" i="6"/>
  <c r="M480" i="6"/>
  <c r="L480" i="6"/>
  <c r="K480" i="6"/>
  <c r="J480" i="6"/>
  <c r="O479" i="6"/>
  <c r="N479" i="6"/>
  <c r="M479" i="6"/>
  <c r="L479" i="6"/>
  <c r="K479" i="6"/>
  <c r="J479" i="6"/>
  <c r="O478" i="6"/>
  <c r="N478" i="6"/>
  <c r="M478" i="6"/>
  <c r="L478" i="6"/>
  <c r="K478" i="6"/>
  <c r="J478" i="6"/>
  <c r="O477" i="6"/>
  <c r="N477" i="6"/>
  <c r="M477" i="6"/>
  <c r="L477" i="6"/>
  <c r="K477" i="6"/>
  <c r="J477" i="6"/>
  <c r="O476" i="6"/>
  <c r="N476" i="6"/>
  <c r="M476" i="6"/>
  <c r="L476" i="6"/>
  <c r="K476" i="6"/>
  <c r="J476" i="6"/>
  <c r="O475" i="6"/>
  <c r="N475" i="6"/>
  <c r="M475" i="6"/>
  <c r="L475" i="6"/>
  <c r="K475" i="6"/>
  <c r="J475" i="6"/>
  <c r="O474" i="6"/>
  <c r="N474" i="6"/>
  <c r="M474" i="6"/>
  <c r="L474" i="6"/>
  <c r="K474" i="6"/>
  <c r="J474" i="6"/>
  <c r="O473" i="6"/>
  <c r="N473" i="6"/>
  <c r="M473" i="6"/>
  <c r="L473" i="6"/>
  <c r="K473" i="6"/>
  <c r="J473" i="6"/>
  <c r="O472" i="6"/>
  <c r="N472" i="6"/>
  <c r="M472" i="6"/>
  <c r="L472" i="6"/>
  <c r="K472" i="6"/>
  <c r="J472" i="6"/>
  <c r="O471" i="6"/>
  <c r="N471" i="6"/>
  <c r="M471" i="6"/>
  <c r="L471" i="6"/>
  <c r="K471" i="6"/>
  <c r="J471" i="6"/>
  <c r="O470" i="6"/>
  <c r="N470" i="6"/>
  <c r="M470" i="6"/>
  <c r="L470" i="6"/>
  <c r="K470" i="6"/>
  <c r="J470" i="6"/>
  <c r="O469" i="6"/>
  <c r="N469" i="6"/>
  <c r="M469" i="6"/>
  <c r="L469" i="6"/>
  <c r="K469" i="6"/>
  <c r="J469" i="6"/>
  <c r="O468" i="6"/>
  <c r="N468" i="6"/>
  <c r="M468" i="6"/>
  <c r="L468" i="6"/>
  <c r="K468" i="6"/>
  <c r="J468" i="6"/>
  <c r="O467" i="6"/>
  <c r="N467" i="6"/>
  <c r="M467" i="6"/>
  <c r="L467" i="6"/>
  <c r="K467" i="6"/>
  <c r="J467" i="6"/>
  <c r="O466" i="6"/>
  <c r="N466" i="6"/>
  <c r="M466" i="6"/>
  <c r="L466" i="6"/>
  <c r="K466" i="6"/>
  <c r="J466" i="6"/>
  <c r="O465" i="6"/>
  <c r="N465" i="6"/>
  <c r="M465" i="6"/>
  <c r="L465" i="6"/>
  <c r="K465" i="6"/>
  <c r="J465" i="6"/>
  <c r="O464" i="6"/>
  <c r="N464" i="6"/>
  <c r="M464" i="6"/>
  <c r="L464" i="6"/>
  <c r="K464" i="6"/>
  <c r="J464" i="6"/>
  <c r="O463" i="6"/>
  <c r="N463" i="6"/>
  <c r="M463" i="6"/>
  <c r="L463" i="6"/>
  <c r="K463" i="6"/>
  <c r="J463" i="6"/>
  <c r="O462" i="6"/>
  <c r="N462" i="6"/>
  <c r="M462" i="6"/>
  <c r="L462" i="6"/>
  <c r="K462" i="6"/>
  <c r="J462" i="6"/>
  <c r="O461" i="6"/>
  <c r="N461" i="6"/>
  <c r="M461" i="6"/>
  <c r="L461" i="6"/>
  <c r="K461" i="6"/>
  <c r="J461" i="6"/>
  <c r="O460" i="6"/>
  <c r="N460" i="6"/>
  <c r="M460" i="6"/>
  <c r="L460" i="6"/>
  <c r="K460" i="6"/>
  <c r="J460" i="6"/>
  <c r="O459" i="6"/>
  <c r="N459" i="6"/>
  <c r="M459" i="6"/>
  <c r="L459" i="6"/>
  <c r="K459" i="6"/>
  <c r="J459" i="6"/>
  <c r="O458" i="6"/>
  <c r="N458" i="6"/>
  <c r="M458" i="6"/>
  <c r="L458" i="6"/>
  <c r="K458" i="6"/>
  <c r="J458" i="6"/>
  <c r="O457" i="6"/>
  <c r="N457" i="6"/>
  <c r="M457" i="6"/>
  <c r="L457" i="6"/>
  <c r="K457" i="6"/>
  <c r="J457" i="6"/>
  <c r="O456" i="6"/>
  <c r="N456" i="6"/>
  <c r="M456" i="6"/>
  <c r="L456" i="6"/>
  <c r="K456" i="6"/>
  <c r="J456" i="6"/>
  <c r="O455" i="6"/>
  <c r="N455" i="6"/>
  <c r="M455" i="6"/>
  <c r="L455" i="6"/>
  <c r="K455" i="6"/>
  <c r="J455" i="6"/>
  <c r="O454" i="6"/>
  <c r="N454" i="6"/>
  <c r="M454" i="6"/>
  <c r="L454" i="6"/>
  <c r="K454" i="6"/>
  <c r="J454" i="6"/>
  <c r="O453" i="6"/>
  <c r="N453" i="6"/>
  <c r="M453" i="6"/>
  <c r="L453" i="6"/>
  <c r="K453" i="6"/>
  <c r="J453" i="6"/>
  <c r="O452" i="6"/>
  <c r="N452" i="6"/>
  <c r="M452" i="6"/>
  <c r="L452" i="6"/>
  <c r="K452" i="6"/>
  <c r="J452" i="6"/>
  <c r="O451" i="6"/>
  <c r="N451" i="6"/>
  <c r="M451" i="6"/>
  <c r="L451" i="6"/>
  <c r="K451" i="6"/>
  <c r="J451" i="6"/>
  <c r="O450" i="6"/>
  <c r="N450" i="6"/>
  <c r="M450" i="6"/>
  <c r="L450" i="6"/>
  <c r="K450" i="6"/>
  <c r="J450" i="6"/>
  <c r="O449" i="6"/>
  <c r="N449" i="6"/>
  <c r="M449" i="6"/>
  <c r="L449" i="6"/>
  <c r="K449" i="6"/>
  <c r="J449" i="6"/>
  <c r="O448" i="6"/>
  <c r="N448" i="6"/>
  <c r="M448" i="6"/>
  <c r="L448" i="6"/>
  <c r="K448" i="6"/>
  <c r="J448" i="6"/>
  <c r="O447" i="6"/>
  <c r="N447" i="6"/>
  <c r="M447" i="6"/>
  <c r="L447" i="6"/>
  <c r="K447" i="6"/>
  <c r="J447" i="6"/>
  <c r="O446" i="6"/>
  <c r="N446" i="6"/>
  <c r="M446" i="6"/>
  <c r="L446" i="6"/>
  <c r="K446" i="6"/>
  <c r="J446" i="6"/>
  <c r="O445" i="6"/>
  <c r="N445" i="6"/>
  <c r="M445" i="6"/>
  <c r="L445" i="6"/>
  <c r="K445" i="6"/>
  <c r="J445" i="6"/>
  <c r="O444" i="6"/>
  <c r="N444" i="6"/>
  <c r="M444" i="6"/>
  <c r="L444" i="6"/>
  <c r="K444" i="6"/>
  <c r="J444" i="6"/>
  <c r="O443" i="6"/>
  <c r="N443" i="6"/>
  <c r="M443" i="6"/>
  <c r="L443" i="6"/>
  <c r="K443" i="6"/>
  <c r="J443" i="6"/>
  <c r="O442" i="6"/>
  <c r="N442" i="6"/>
  <c r="M442" i="6"/>
  <c r="L442" i="6"/>
  <c r="K442" i="6"/>
  <c r="J442" i="6"/>
  <c r="O441" i="6"/>
  <c r="N441" i="6"/>
  <c r="M441" i="6"/>
  <c r="L441" i="6"/>
  <c r="K441" i="6"/>
  <c r="J441" i="6"/>
  <c r="O440" i="6"/>
  <c r="N440" i="6"/>
  <c r="M440" i="6"/>
  <c r="L440" i="6"/>
  <c r="K440" i="6"/>
  <c r="J440" i="6"/>
  <c r="O439" i="6"/>
  <c r="N439" i="6"/>
  <c r="M439" i="6"/>
  <c r="L439" i="6"/>
  <c r="K439" i="6"/>
  <c r="J439" i="6"/>
  <c r="O438" i="6"/>
  <c r="N438" i="6"/>
  <c r="M438" i="6"/>
  <c r="L438" i="6"/>
  <c r="K438" i="6"/>
  <c r="J438" i="6"/>
  <c r="O437" i="6"/>
  <c r="N437" i="6"/>
  <c r="M437" i="6"/>
  <c r="L437" i="6"/>
  <c r="K437" i="6"/>
  <c r="J437" i="6"/>
  <c r="O436" i="6"/>
  <c r="N436" i="6"/>
  <c r="M436" i="6"/>
  <c r="L436" i="6"/>
  <c r="K436" i="6"/>
  <c r="J436" i="6"/>
  <c r="O435" i="6"/>
  <c r="N435" i="6"/>
  <c r="M435" i="6"/>
  <c r="L435" i="6"/>
  <c r="K435" i="6"/>
  <c r="J435" i="6"/>
  <c r="O434" i="6"/>
  <c r="N434" i="6"/>
  <c r="M434" i="6"/>
  <c r="L434" i="6"/>
  <c r="K434" i="6"/>
  <c r="J434" i="6"/>
  <c r="O433" i="6"/>
  <c r="N433" i="6"/>
  <c r="M433" i="6"/>
  <c r="L433" i="6"/>
  <c r="K433" i="6"/>
  <c r="J433" i="6"/>
  <c r="O432" i="6"/>
  <c r="N432" i="6"/>
  <c r="M432" i="6"/>
  <c r="L432" i="6"/>
  <c r="K432" i="6"/>
  <c r="J432" i="6"/>
  <c r="O431" i="6"/>
  <c r="N431" i="6"/>
  <c r="M431" i="6"/>
  <c r="L431" i="6"/>
  <c r="K431" i="6"/>
  <c r="J431" i="6"/>
  <c r="O430" i="6"/>
  <c r="N430" i="6"/>
  <c r="M430" i="6"/>
  <c r="L430" i="6"/>
  <c r="K430" i="6"/>
  <c r="J430" i="6"/>
  <c r="O429" i="6"/>
  <c r="N429" i="6"/>
  <c r="M429" i="6"/>
  <c r="L429" i="6"/>
  <c r="K429" i="6"/>
  <c r="J429" i="6"/>
  <c r="O428" i="6"/>
  <c r="N428" i="6"/>
  <c r="M428" i="6"/>
  <c r="L428" i="6"/>
  <c r="K428" i="6"/>
  <c r="J428" i="6"/>
  <c r="O427" i="6"/>
  <c r="N427" i="6"/>
  <c r="M427" i="6"/>
  <c r="L427" i="6"/>
  <c r="K427" i="6"/>
  <c r="J427" i="6"/>
  <c r="O426" i="6"/>
  <c r="N426" i="6"/>
  <c r="M426" i="6"/>
  <c r="L426" i="6"/>
  <c r="K426" i="6"/>
  <c r="J426" i="6"/>
  <c r="O425" i="6"/>
  <c r="N425" i="6"/>
  <c r="M425" i="6"/>
  <c r="L425" i="6"/>
  <c r="K425" i="6"/>
  <c r="J425" i="6"/>
  <c r="O424" i="6"/>
  <c r="N424" i="6"/>
  <c r="M424" i="6"/>
  <c r="L424" i="6"/>
  <c r="K424" i="6"/>
  <c r="J424" i="6"/>
  <c r="O423" i="6"/>
  <c r="N423" i="6"/>
  <c r="M423" i="6"/>
  <c r="L423" i="6"/>
  <c r="K423" i="6"/>
  <c r="J423" i="6"/>
  <c r="O422" i="6"/>
  <c r="N422" i="6"/>
  <c r="M422" i="6"/>
  <c r="L422" i="6"/>
  <c r="K422" i="6"/>
  <c r="J422" i="6"/>
  <c r="O421" i="6"/>
  <c r="N421" i="6"/>
  <c r="M421" i="6"/>
  <c r="L421" i="6"/>
  <c r="K421" i="6"/>
  <c r="J421" i="6"/>
  <c r="O420" i="6"/>
  <c r="N420" i="6"/>
  <c r="M420" i="6"/>
  <c r="L420" i="6"/>
  <c r="K420" i="6"/>
  <c r="J420" i="6"/>
  <c r="O419" i="6"/>
  <c r="N419" i="6"/>
  <c r="M419" i="6"/>
  <c r="L419" i="6"/>
  <c r="K419" i="6"/>
  <c r="J419" i="6"/>
  <c r="O418" i="6"/>
  <c r="N418" i="6"/>
  <c r="M418" i="6"/>
  <c r="L418" i="6"/>
  <c r="K418" i="6"/>
  <c r="J418" i="6"/>
  <c r="O417" i="6"/>
  <c r="N417" i="6"/>
  <c r="M417" i="6"/>
  <c r="L417" i="6"/>
  <c r="K417" i="6"/>
  <c r="J417" i="6"/>
  <c r="O416" i="6"/>
  <c r="N416" i="6"/>
  <c r="M416" i="6"/>
  <c r="L416" i="6"/>
  <c r="K416" i="6"/>
  <c r="J416" i="6"/>
  <c r="O415" i="6"/>
  <c r="N415" i="6"/>
  <c r="M415" i="6"/>
  <c r="L415" i="6"/>
  <c r="K415" i="6"/>
  <c r="J415" i="6"/>
  <c r="O414" i="6"/>
  <c r="N414" i="6"/>
  <c r="M414" i="6"/>
  <c r="L414" i="6"/>
  <c r="K414" i="6"/>
  <c r="J414" i="6"/>
  <c r="O413" i="6"/>
  <c r="N413" i="6"/>
  <c r="M413" i="6"/>
  <c r="L413" i="6"/>
  <c r="K413" i="6"/>
  <c r="J413" i="6"/>
  <c r="O412" i="6"/>
  <c r="N412" i="6"/>
  <c r="M412" i="6"/>
  <c r="L412" i="6"/>
  <c r="K412" i="6"/>
  <c r="J412" i="6"/>
  <c r="O411" i="6"/>
  <c r="N411" i="6"/>
  <c r="M411" i="6"/>
  <c r="L411" i="6"/>
  <c r="K411" i="6"/>
  <c r="J411" i="6"/>
  <c r="O410" i="6"/>
  <c r="N410" i="6"/>
  <c r="M410" i="6"/>
  <c r="L410" i="6"/>
  <c r="K410" i="6"/>
  <c r="J410" i="6"/>
  <c r="O409" i="6"/>
  <c r="N409" i="6"/>
  <c r="M409" i="6"/>
  <c r="L409" i="6"/>
  <c r="K409" i="6"/>
  <c r="J409" i="6"/>
  <c r="O408" i="6"/>
  <c r="N408" i="6"/>
  <c r="M408" i="6"/>
  <c r="L408" i="6"/>
  <c r="K408" i="6"/>
  <c r="J408" i="6"/>
  <c r="O407" i="6"/>
  <c r="N407" i="6"/>
  <c r="M407" i="6"/>
  <c r="L407" i="6"/>
  <c r="K407" i="6"/>
  <c r="J407" i="6"/>
  <c r="O406" i="6"/>
  <c r="N406" i="6"/>
  <c r="M406" i="6"/>
  <c r="L406" i="6"/>
  <c r="K406" i="6"/>
  <c r="J406" i="6"/>
  <c r="O405" i="6"/>
  <c r="N405" i="6"/>
  <c r="M405" i="6"/>
  <c r="L405" i="6"/>
  <c r="K405" i="6"/>
  <c r="J405" i="6"/>
  <c r="O404" i="6"/>
  <c r="N404" i="6"/>
  <c r="M404" i="6"/>
  <c r="L404" i="6"/>
  <c r="K404" i="6"/>
  <c r="J404" i="6"/>
  <c r="O403" i="6"/>
  <c r="N403" i="6"/>
  <c r="M403" i="6"/>
  <c r="L403" i="6"/>
  <c r="K403" i="6"/>
  <c r="J403" i="6"/>
  <c r="O402" i="6"/>
  <c r="N402" i="6"/>
  <c r="M402" i="6"/>
  <c r="L402" i="6"/>
  <c r="K402" i="6"/>
  <c r="J402" i="6"/>
  <c r="O401" i="6"/>
  <c r="N401" i="6"/>
  <c r="M401" i="6"/>
  <c r="L401" i="6"/>
  <c r="K401" i="6"/>
  <c r="J401" i="6"/>
  <c r="O400" i="6"/>
  <c r="N400" i="6"/>
  <c r="M400" i="6"/>
  <c r="L400" i="6"/>
  <c r="K400" i="6"/>
  <c r="J400" i="6"/>
  <c r="O399" i="6"/>
  <c r="N399" i="6"/>
  <c r="M399" i="6"/>
  <c r="L399" i="6"/>
  <c r="K399" i="6"/>
  <c r="J399" i="6"/>
  <c r="O398" i="6"/>
  <c r="N398" i="6"/>
  <c r="M398" i="6"/>
  <c r="L398" i="6"/>
  <c r="K398" i="6"/>
  <c r="J398" i="6"/>
  <c r="O397" i="6"/>
  <c r="N397" i="6"/>
  <c r="M397" i="6"/>
  <c r="L397" i="6"/>
  <c r="K397" i="6"/>
  <c r="J397" i="6"/>
  <c r="O396" i="6"/>
  <c r="N396" i="6"/>
  <c r="M396" i="6"/>
  <c r="L396" i="6"/>
  <c r="K396" i="6"/>
  <c r="J396" i="6"/>
  <c r="O395" i="6"/>
  <c r="N395" i="6"/>
  <c r="M395" i="6"/>
  <c r="L395" i="6"/>
  <c r="K395" i="6"/>
  <c r="J395" i="6"/>
  <c r="O394" i="6"/>
  <c r="N394" i="6"/>
  <c r="M394" i="6"/>
  <c r="L394" i="6"/>
  <c r="K394" i="6"/>
  <c r="J394" i="6"/>
  <c r="O393" i="6"/>
  <c r="N393" i="6"/>
  <c r="M393" i="6"/>
  <c r="L393" i="6"/>
  <c r="K393" i="6"/>
  <c r="J393" i="6"/>
  <c r="O392" i="6"/>
  <c r="N392" i="6"/>
  <c r="M392" i="6"/>
  <c r="L392" i="6"/>
  <c r="K392" i="6"/>
  <c r="J392" i="6"/>
  <c r="O391" i="6"/>
  <c r="N391" i="6"/>
  <c r="M391" i="6"/>
  <c r="L391" i="6"/>
  <c r="K391" i="6"/>
  <c r="J391" i="6"/>
  <c r="O390" i="6"/>
  <c r="N390" i="6"/>
  <c r="M390" i="6"/>
  <c r="L390" i="6"/>
  <c r="K390" i="6"/>
  <c r="J390" i="6"/>
  <c r="O389" i="6"/>
  <c r="N389" i="6"/>
  <c r="M389" i="6"/>
  <c r="L389" i="6"/>
  <c r="K389" i="6"/>
  <c r="J389" i="6"/>
  <c r="O388" i="6"/>
  <c r="N388" i="6"/>
  <c r="M388" i="6"/>
  <c r="L388" i="6"/>
  <c r="K388" i="6"/>
  <c r="J388" i="6"/>
  <c r="O387" i="6"/>
  <c r="N387" i="6"/>
  <c r="M387" i="6"/>
  <c r="L387" i="6"/>
  <c r="K387" i="6"/>
  <c r="J387" i="6"/>
  <c r="O386" i="6"/>
  <c r="N386" i="6"/>
  <c r="M386" i="6"/>
  <c r="L386" i="6"/>
  <c r="K386" i="6"/>
  <c r="J386" i="6"/>
  <c r="O385" i="6"/>
  <c r="N385" i="6"/>
  <c r="M385" i="6"/>
  <c r="L385" i="6"/>
  <c r="K385" i="6"/>
  <c r="J385" i="6"/>
  <c r="O384" i="6"/>
  <c r="N384" i="6"/>
  <c r="M384" i="6"/>
  <c r="L384" i="6"/>
  <c r="K384" i="6"/>
  <c r="J384" i="6"/>
  <c r="O383" i="6"/>
  <c r="N383" i="6"/>
  <c r="M383" i="6"/>
  <c r="L383" i="6"/>
  <c r="K383" i="6"/>
  <c r="J383" i="6"/>
  <c r="O382" i="6"/>
  <c r="N382" i="6"/>
  <c r="M382" i="6"/>
  <c r="L382" i="6"/>
  <c r="K382" i="6"/>
  <c r="J382" i="6"/>
  <c r="O381" i="6"/>
  <c r="N381" i="6"/>
  <c r="M381" i="6"/>
  <c r="L381" i="6"/>
  <c r="K381" i="6"/>
  <c r="J381" i="6"/>
  <c r="O380" i="6"/>
  <c r="N380" i="6"/>
  <c r="M380" i="6"/>
  <c r="L380" i="6"/>
  <c r="K380" i="6"/>
  <c r="J380" i="6"/>
  <c r="O379" i="6"/>
  <c r="N379" i="6"/>
  <c r="M379" i="6"/>
  <c r="L379" i="6"/>
  <c r="K379" i="6"/>
  <c r="J379" i="6"/>
  <c r="O378" i="6"/>
  <c r="N378" i="6"/>
  <c r="M378" i="6"/>
  <c r="L378" i="6"/>
  <c r="K378" i="6"/>
  <c r="J378" i="6"/>
  <c r="O377" i="6"/>
  <c r="N377" i="6"/>
  <c r="M377" i="6"/>
  <c r="L377" i="6"/>
  <c r="K377" i="6"/>
  <c r="J377" i="6"/>
  <c r="O376" i="6"/>
  <c r="N376" i="6"/>
  <c r="M376" i="6"/>
  <c r="L376" i="6"/>
  <c r="K376" i="6"/>
  <c r="J376" i="6"/>
  <c r="O375" i="6"/>
  <c r="N375" i="6"/>
  <c r="M375" i="6"/>
  <c r="L375" i="6"/>
  <c r="K375" i="6"/>
  <c r="J375" i="6"/>
  <c r="O374" i="6"/>
  <c r="N374" i="6"/>
  <c r="M374" i="6"/>
  <c r="L374" i="6"/>
  <c r="K374" i="6"/>
  <c r="J374" i="6"/>
  <c r="O373" i="6"/>
  <c r="N373" i="6"/>
  <c r="M373" i="6"/>
  <c r="L373" i="6"/>
  <c r="K373" i="6"/>
  <c r="J373" i="6"/>
  <c r="O372" i="6"/>
  <c r="N372" i="6"/>
  <c r="M372" i="6"/>
  <c r="L372" i="6"/>
  <c r="K372" i="6"/>
  <c r="J372" i="6"/>
  <c r="O371" i="6"/>
  <c r="N371" i="6"/>
  <c r="M371" i="6"/>
  <c r="L371" i="6"/>
  <c r="K371" i="6"/>
  <c r="J371" i="6"/>
  <c r="O370" i="6"/>
  <c r="N370" i="6"/>
  <c r="M370" i="6"/>
  <c r="L370" i="6"/>
  <c r="K370" i="6"/>
  <c r="J370" i="6"/>
  <c r="O369" i="6"/>
  <c r="N369" i="6"/>
  <c r="M369" i="6"/>
  <c r="L369" i="6"/>
  <c r="K369" i="6"/>
  <c r="J369" i="6"/>
  <c r="O368" i="6"/>
  <c r="N368" i="6"/>
  <c r="M368" i="6"/>
  <c r="L368" i="6"/>
  <c r="K368" i="6"/>
  <c r="J368" i="6"/>
  <c r="O367" i="6"/>
  <c r="N367" i="6"/>
  <c r="M367" i="6"/>
  <c r="L367" i="6"/>
  <c r="K367" i="6"/>
  <c r="J367" i="6"/>
  <c r="O366" i="6"/>
  <c r="N366" i="6"/>
  <c r="M366" i="6"/>
  <c r="L366" i="6"/>
  <c r="K366" i="6"/>
  <c r="J366" i="6"/>
  <c r="O365" i="6"/>
  <c r="N365" i="6"/>
  <c r="M365" i="6"/>
  <c r="L365" i="6"/>
  <c r="K365" i="6"/>
  <c r="J365" i="6"/>
  <c r="O364" i="6"/>
  <c r="N364" i="6"/>
  <c r="M364" i="6"/>
  <c r="L364" i="6"/>
  <c r="K364" i="6"/>
  <c r="J364" i="6"/>
  <c r="O363" i="6"/>
  <c r="N363" i="6"/>
  <c r="M363" i="6"/>
  <c r="L363" i="6"/>
  <c r="K363" i="6"/>
  <c r="J363" i="6"/>
  <c r="O362" i="6"/>
  <c r="N362" i="6"/>
  <c r="M362" i="6"/>
  <c r="L362" i="6"/>
  <c r="K362" i="6"/>
  <c r="J362" i="6"/>
  <c r="O361" i="6"/>
  <c r="N361" i="6"/>
  <c r="M361" i="6"/>
  <c r="L361" i="6"/>
  <c r="K361" i="6"/>
  <c r="J361" i="6"/>
  <c r="O360" i="6"/>
  <c r="N360" i="6"/>
  <c r="M360" i="6"/>
  <c r="L360" i="6"/>
  <c r="K360" i="6"/>
  <c r="J360" i="6"/>
  <c r="O359" i="6"/>
  <c r="N359" i="6"/>
  <c r="M359" i="6"/>
  <c r="L359" i="6"/>
  <c r="K359" i="6"/>
  <c r="J359" i="6"/>
  <c r="O358" i="6"/>
  <c r="N358" i="6"/>
  <c r="M358" i="6"/>
  <c r="L358" i="6"/>
  <c r="K358" i="6"/>
  <c r="J358" i="6"/>
  <c r="O357" i="6"/>
  <c r="N357" i="6"/>
  <c r="M357" i="6"/>
  <c r="L357" i="6"/>
  <c r="K357" i="6"/>
  <c r="J357" i="6"/>
  <c r="O356" i="6"/>
  <c r="N356" i="6"/>
  <c r="M356" i="6"/>
  <c r="L356" i="6"/>
  <c r="K356" i="6"/>
  <c r="J356" i="6"/>
  <c r="O355" i="6"/>
  <c r="N355" i="6"/>
  <c r="M355" i="6"/>
  <c r="L355" i="6"/>
  <c r="K355" i="6"/>
  <c r="J355" i="6"/>
  <c r="O354" i="6"/>
  <c r="N354" i="6"/>
  <c r="M354" i="6"/>
  <c r="L354" i="6"/>
  <c r="K354" i="6"/>
  <c r="J354" i="6"/>
  <c r="O353" i="6"/>
  <c r="N353" i="6"/>
  <c r="M353" i="6"/>
  <c r="L353" i="6"/>
  <c r="K353" i="6"/>
  <c r="J353" i="6"/>
  <c r="O352" i="6"/>
  <c r="N352" i="6"/>
  <c r="M352" i="6"/>
  <c r="L352" i="6"/>
  <c r="K352" i="6"/>
  <c r="J352" i="6"/>
  <c r="O351" i="6"/>
  <c r="N351" i="6"/>
  <c r="M351" i="6"/>
  <c r="L351" i="6"/>
  <c r="K351" i="6"/>
  <c r="J351" i="6"/>
  <c r="O350" i="6"/>
  <c r="N350" i="6"/>
  <c r="M350" i="6"/>
  <c r="L350" i="6"/>
  <c r="K350" i="6"/>
  <c r="J350" i="6"/>
  <c r="O349" i="6"/>
  <c r="N349" i="6"/>
  <c r="M349" i="6"/>
  <c r="L349" i="6"/>
  <c r="K349" i="6"/>
  <c r="J349" i="6"/>
  <c r="O348" i="6"/>
  <c r="N348" i="6"/>
  <c r="M348" i="6"/>
  <c r="L348" i="6"/>
  <c r="K348" i="6"/>
  <c r="J348" i="6"/>
  <c r="O347" i="6"/>
  <c r="N347" i="6"/>
  <c r="M347" i="6"/>
  <c r="L347" i="6"/>
  <c r="K347" i="6"/>
  <c r="J347" i="6"/>
  <c r="O346" i="6"/>
  <c r="N346" i="6"/>
  <c r="M346" i="6"/>
  <c r="L346" i="6"/>
  <c r="K346" i="6"/>
  <c r="J346" i="6"/>
  <c r="O345" i="6"/>
  <c r="N345" i="6"/>
  <c r="M345" i="6"/>
  <c r="L345" i="6"/>
  <c r="K345" i="6"/>
  <c r="J345" i="6"/>
  <c r="O344" i="6"/>
  <c r="N344" i="6"/>
  <c r="M344" i="6"/>
  <c r="L344" i="6"/>
  <c r="K344" i="6"/>
  <c r="J344" i="6"/>
  <c r="O343" i="6"/>
  <c r="N343" i="6"/>
  <c r="M343" i="6"/>
  <c r="L343" i="6"/>
  <c r="K343" i="6"/>
  <c r="J343" i="6"/>
  <c r="O342" i="6"/>
  <c r="N342" i="6"/>
  <c r="M342" i="6"/>
  <c r="L342" i="6"/>
  <c r="K342" i="6"/>
  <c r="J342" i="6"/>
  <c r="O341" i="6"/>
  <c r="N341" i="6"/>
  <c r="M341" i="6"/>
  <c r="L341" i="6"/>
  <c r="K341" i="6"/>
  <c r="J341" i="6"/>
  <c r="O340" i="6"/>
  <c r="N340" i="6"/>
  <c r="M340" i="6"/>
  <c r="L340" i="6"/>
  <c r="K340" i="6"/>
  <c r="J340" i="6"/>
  <c r="O339" i="6"/>
  <c r="N339" i="6"/>
  <c r="M339" i="6"/>
  <c r="L339" i="6"/>
  <c r="K339" i="6"/>
  <c r="J339" i="6"/>
  <c r="O338" i="6"/>
  <c r="N338" i="6"/>
  <c r="M338" i="6"/>
  <c r="L338" i="6"/>
  <c r="K338" i="6"/>
  <c r="J338" i="6"/>
  <c r="O337" i="6"/>
  <c r="N337" i="6"/>
  <c r="M337" i="6"/>
  <c r="L337" i="6"/>
  <c r="K337" i="6"/>
  <c r="J337" i="6"/>
  <c r="O336" i="6"/>
  <c r="N336" i="6"/>
  <c r="M336" i="6"/>
  <c r="L336" i="6"/>
  <c r="K336" i="6"/>
  <c r="J336" i="6"/>
  <c r="O335" i="6"/>
  <c r="N335" i="6"/>
  <c r="M335" i="6"/>
  <c r="L335" i="6"/>
  <c r="K335" i="6"/>
  <c r="J335" i="6"/>
  <c r="O334" i="6"/>
  <c r="N334" i="6"/>
  <c r="M334" i="6"/>
  <c r="L334" i="6"/>
  <c r="K334" i="6"/>
  <c r="J334" i="6"/>
  <c r="O333" i="6"/>
  <c r="N333" i="6"/>
  <c r="M333" i="6"/>
  <c r="L333" i="6"/>
  <c r="K333" i="6"/>
  <c r="J333" i="6"/>
  <c r="O332" i="6"/>
  <c r="N332" i="6"/>
  <c r="M332" i="6"/>
  <c r="L332" i="6"/>
  <c r="K332" i="6"/>
  <c r="J332" i="6"/>
  <c r="O331" i="6"/>
  <c r="N331" i="6"/>
  <c r="M331" i="6"/>
  <c r="L331" i="6"/>
  <c r="K331" i="6"/>
  <c r="J331" i="6"/>
  <c r="O330" i="6"/>
  <c r="N330" i="6"/>
  <c r="M330" i="6"/>
  <c r="L330" i="6"/>
  <c r="K330" i="6"/>
  <c r="J330" i="6"/>
  <c r="O329" i="6"/>
  <c r="N329" i="6"/>
  <c r="M329" i="6"/>
  <c r="L329" i="6"/>
  <c r="K329" i="6"/>
  <c r="J329" i="6"/>
  <c r="O328" i="6"/>
  <c r="N328" i="6"/>
  <c r="M328" i="6"/>
  <c r="L328" i="6"/>
  <c r="K328" i="6"/>
  <c r="J328" i="6"/>
  <c r="O327" i="6"/>
  <c r="N327" i="6"/>
  <c r="M327" i="6"/>
  <c r="L327" i="6"/>
  <c r="K327" i="6"/>
  <c r="J327" i="6"/>
  <c r="O326" i="6"/>
  <c r="N326" i="6"/>
  <c r="M326" i="6"/>
  <c r="L326" i="6"/>
  <c r="K326" i="6"/>
  <c r="J326" i="6"/>
  <c r="O325" i="6"/>
  <c r="N325" i="6"/>
  <c r="M325" i="6"/>
  <c r="L325" i="6"/>
  <c r="K325" i="6"/>
  <c r="J325" i="6"/>
  <c r="O324" i="6"/>
  <c r="N324" i="6"/>
  <c r="M324" i="6"/>
  <c r="L324" i="6"/>
  <c r="K324" i="6"/>
  <c r="J324" i="6"/>
  <c r="O323" i="6"/>
  <c r="N323" i="6"/>
  <c r="M323" i="6"/>
  <c r="L323" i="6"/>
  <c r="K323" i="6"/>
  <c r="J323" i="6"/>
  <c r="O322" i="6"/>
  <c r="N322" i="6"/>
  <c r="M322" i="6"/>
  <c r="L322" i="6"/>
  <c r="K322" i="6"/>
  <c r="J322" i="6"/>
  <c r="O321" i="6"/>
  <c r="N321" i="6"/>
  <c r="M321" i="6"/>
  <c r="L321" i="6"/>
  <c r="K321" i="6"/>
  <c r="J321" i="6"/>
  <c r="O320" i="6"/>
  <c r="N320" i="6"/>
  <c r="M320" i="6"/>
  <c r="L320" i="6"/>
  <c r="K320" i="6"/>
  <c r="J320" i="6"/>
  <c r="O319" i="6"/>
  <c r="N319" i="6"/>
  <c r="M319" i="6"/>
  <c r="L319" i="6"/>
  <c r="K319" i="6"/>
  <c r="J319" i="6"/>
  <c r="O318" i="6"/>
  <c r="N318" i="6"/>
  <c r="M318" i="6"/>
  <c r="L318" i="6"/>
  <c r="K318" i="6"/>
  <c r="J318" i="6"/>
  <c r="O317" i="6"/>
  <c r="N317" i="6"/>
  <c r="M317" i="6"/>
  <c r="L317" i="6"/>
  <c r="K317" i="6"/>
  <c r="J317" i="6"/>
  <c r="O316" i="6"/>
  <c r="N316" i="6"/>
  <c r="M316" i="6"/>
  <c r="L316" i="6"/>
  <c r="K316" i="6"/>
  <c r="J316" i="6"/>
  <c r="O315" i="6"/>
  <c r="N315" i="6"/>
  <c r="M315" i="6"/>
  <c r="L315" i="6"/>
  <c r="K315" i="6"/>
  <c r="J315" i="6"/>
  <c r="O314" i="6"/>
  <c r="N314" i="6"/>
  <c r="M314" i="6"/>
  <c r="L314" i="6"/>
  <c r="K314" i="6"/>
  <c r="J314" i="6"/>
  <c r="O313" i="6"/>
  <c r="N313" i="6"/>
  <c r="M313" i="6"/>
  <c r="L313" i="6"/>
  <c r="K313" i="6"/>
  <c r="J313" i="6"/>
  <c r="O312" i="6"/>
  <c r="N312" i="6"/>
  <c r="M312" i="6"/>
  <c r="L312" i="6"/>
  <c r="K312" i="6"/>
  <c r="J312" i="6"/>
  <c r="O311" i="6"/>
  <c r="N311" i="6"/>
  <c r="M311" i="6"/>
  <c r="L311" i="6"/>
  <c r="K311" i="6"/>
  <c r="J311" i="6"/>
  <c r="O310" i="6"/>
  <c r="N310" i="6"/>
  <c r="M310" i="6"/>
  <c r="L310" i="6"/>
  <c r="K310" i="6"/>
  <c r="J310" i="6"/>
  <c r="O309" i="6"/>
  <c r="N309" i="6"/>
  <c r="M309" i="6"/>
  <c r="L309" i="6"/>
  <c r="K309" i="6"/>
  <c r="J309" i="6"/>
  <c r="O308" i="6"/>
  <c r="N308" i="6"/>
  <c r="M308" i="6"/>
  <c r="L308" i="6"/>
  <c r="K308" i="6"/>
  <c r="J308" i="6"/>
  <c r="O307" i="6"/>
  <c r="N307" i="6"/>
  <c r="M307" i="6"/>
  <c r="L307" i="6"/>
  <c r="K307" i="6"/>
  <c r="J307" i="6"/>
  <c r="O306" i="6"/>
  <c r="N306" i="6"/>
  <c r="M306" i="6"/>
  <c r="L306" i="6"/>
  <c r="K306" i="6"/>
  <c r="J306" i="6"/>
  <c r="O305" i="6"/>
  <c r="N305" i="6"/>
  <c r="M305" i="6"/>
  <c r="L305" i="6"/>
  <c r="K305" i="6"/>
  <c r="J305" i="6"/>
  <c r="O304" i="6"/>
  <c r="N304" i="6"/>
  <c r="M304" i="6"/>
  <c r="L304" i="6"/>
  <c r="K304" i="6"/>
  <c r="J304" i="6"/>
  <c r="O303" i="6"/>
  <c r="N303" i="6"/>
  <c r="M303" i="6"/>
  <c r="L303" i="6"/>
  <c r="K303" i="6"/>
  <c r="J303" i="6"/>
  <c r="O302" i="6"/>
  <c r="N302" i="6"/>
  <c r="M302" i="6"/>
  <c r="L302" i="6"/>
  <c r="K302" i="6"/>
  <c r="J302" i="6"/>
  <c r="O301" i="6"/>
  <c r="N301" i="6"/>
  <c r="M301" i="6"/>
  <c r="L301" i="6"/>
  <c r="K301" i="6"/>
  <c r="J301" i="6"/>
  <c r="O300" i="6"/>
  <c r="N300" i="6"/>
  <c r="M300" i="6"/>
  <c r="L300" i="6"/>
  <c r="K300" i="6"/>
  <c r="J300" i="6"/>
  <c r="O299" i="6"/>
  <c r="N299" i="6"/>
  <c r="M299" i="6"/>
  <c r="L299" i="6"/>
  <c r="K299" i="6"/>
  <c r="J299" i="6"/>
  <c r="O298" i="6"/>
  <c r="N298" i="6"/>
  <c r="M298" i="6"/>
  <c r="L298" i="6"/>
  <c r="K298" i="6"/>
  <c r="J298" i="6"/>
  <c r="O297" i="6"/>
  <c r="N297" i="6"/>
  <c r="M297" i="6"/>
  <c r="L297" i="6"/>
  <c r="K297" i="6"/>
  <c r="J297" i="6"/>
  <c r="O296" i="6"/>
  <c r="N296" i="6"/>
  <c r="M296" i="6"/>
  <c r="L296" i="6"/>
  <c r="K296" i="6"/>
  <c r="J296" i="6"/>
  <c r="O295" i="6"/>
  <c r="N295" i="6"/>
  <c r="M295" i="6"/>
  <c r="L295" i="6"/>
  <c r="K295" i="6"/>
  <c r="J295" i="6"/>
  <c r="O294" i="6"/>
  <c r="N294" i="6"/>
  <c r="M294" i="6"/>
  <c r="L294" i="6"/>
  <c r="K294" i="6"/>
  <c r="J294" i="6"/>
  <c r="O293" i="6"/>
  <c r="N293" i="6"/>
  <c r="M293" i="6"/>
  <c r="L293" i="6"/>
  <c r="K293" i="6"/>
  <c r="J293" i="6"/>
  <c r="O292" i="6"/>
  <c r="N292" i="6"/>
  <c r="M292" i="6"/>
  <c r="L292" i="6"/>
  <c r="K292" i="6"/>
  <c r="J292" i="6"/>
  <c r="O291" i="6"/>
  <c r="N291" i="6"/>
  <c r="M291" i="6"/>
  <c r="L291" i="6"/>
  <c r="K291" i="6"/>
  <c r="J291" i="6"/>
  <c r="O290" i="6"/>
  <c r="N290" i="6"/>
  <c r="M290" i="6"/>
  <c r="L290" i="6"/>
  <c r="K290" i="6"/>
  <c r="J290" i="6"/>
  <c r="O289" i="6"/>
  <c r="N289" i="6"/>
  <c r="M289" i="6"/>
  <c r="L289" i="6"/>
  <c r="K289" i="6"/>
  <c r="J289" i="6"/>
  <c r="O288" i="6"/>
  <c r="N288" i="6"/>
  <c r="M288" i="6"/>
  <c r="L288" i="6"/>
  <c r="K288" i="6"/>
  <c r="J288" i="6"/>
  <c r="O287" i="6"/>
  <c r="N287" i="6"/>
  <c r="M287" i="6"/>
  <c r="L287" i="6"/>
  <c r="K287" i="6"/>
  <c r="J287" i="6"/>
  <c r="O286" i="6"/>
  <c r="N286" i="6"/>
  <c r="M286" i="6"/>
  <c r="L286" i="6"/>
  <c r="K286" i="6"/>
  <c r="J286" i="6"/>
  <c r="O285" i="6"/>
  <c r="N285" i="6"/>
  <c r="M285" i="6"/>
  <c r="L285" i="6"/>
  <c r="K285" i="6"/>
  <c r="J285" i="6"/>
  <c r="O284" i="6"/>
  <c r="N284" i="6"/>
  <c r="M284" i="6"/>
  <c r="L284" i="6"/>
  <c r="K284" i="6"/>
  <c r="J284" i="6"/>
  <c r="O283" i="6"/>
  <c r="N283" i="6"/>
  <c r="M283" i="6"/>
  <c r="L283" i="6"/>
  <c r="K283" i="6"/>
  <c r="J283" i="6"/>
  <c r="O282" i="6"/>
  <c r="N282" i="6"/>
  <c r="M282" i="6"/>
  <c r="L282" i="6"/>
  <c r="K282" i="6"/>
  <c r="J282" i="6"/>
  <c r="O281" i="6"/>
  <c r="N281" i="6"/>
  <c r="M281" i="6"/>
  <c r="L281" i="6"/>
  <c r="K281" i="6"/>
  <c r="J281" i="6"/>
  <c r="O280" i="6"/>
  <c r="N280" i="6"/>
  <c r="M280" i="6"/>
  <c r="L280" i="6"/>
  <c r="K280" i="6"/>
  <c r="J280" i="6"/>
  <c r="O279" i="6"/>
  <c r="N279" i="6"/>
  <c r="M279" i="6"/>
  <c r="L279" i="6"/>
  <c r="K279" i="6"/>
  <c r="J279" i="6"/>
  <c r="O278" i="6"/>
  <c r="N278" i="6"/>
  <c r="M278" i="6"/>
  <c r="L278" i="6"/>
  <c r="K278" i="6"/>
  <c r="J278" i="6"/>
  <c r="O277" i="6"/>
  <c r="N277" i="6"/>
  <c r="M277" i="6"/>
  <c r="L277" i="6"/>
  <c r="K277" i="6"/>
  <c r="J277" i="6"/>
  <c r="O276" i="6"/>
  <c r="N276" i="6"/>
  <c r="M276" i="6"/>
  <c r="L276" i="6"/>
  <c r="K276" i="6"/>
  <c r="J276" i="6"/>
  <c r="O275" i="6"/>
  <c r="N275" i="6"/>
  <c r="M275" i="6"/>
  <c r="L275" i="6"/>
  <c r="K275" i="6"/>
  <c r="J275" i="6"/>
  <c r="O274" i="6"/>
  <c r="N274" i="6"/>
  <c r="M274" i="6"/>
  <c r="L274" i="6"/>
  <c r="K274" i="6"/>
  <c r="J274" i="6"/>
  <c r="O273" i="6"/>
  <c r="N273" i="6"/>
  <c r="M273" i="6"/>
  <c r="L273" i="6"/>
  <c r="K273" i="6"/>
  <c r="J273" i="6"/>
  <c r="O272" i="6"/>
  <c r="N272" i="6"/>
  <c r="M272" i="6"/>
  <c r="L272" i="6"/>
  <c r="K272" i="6"/>
  <c r="J272" i="6"/>
  <c r="O271" i="6"/>
  <c r="N271" i="6"/>
  <c r="M271" i="6"/>
  <c r="L271" i="6"/>
  <c r="K271" i="6"/>
  <c r="J271" i="6"/>
  <c r="O270" i="6"/>
  <c r="N270" i="6"/>
  <c r="M270" i="6"/>
  <c r="L270" i="6"/>
  <c r="K270" i="6"/>
  <c r="J270" i="6"/>
  <c r="O269" i="6"/>
  <c r="N269" i="6"/>
  <c r="M269" i="6"/>
  <c r="L269" i="6"/>
  <c r="K269" i="6"/>
  <c r="J269" i="6"/>
  <c r="O268" i="6"/>
  <c r="N268" i="6"/>
  <c r="M268" i="6"/>
  <c r="L268" i="6"/>
  <c r="K268" i="6"/>
  <c r="J268" i="6"/>
  <c r="O267" i="6"/>
  <c r="N267" i="6"/>
  <c r="M267" i="6"/>
  <c r="L267" i="6"/>
  <c r="K267" i="6"/>
  <c r="J267" i="6"/>
  <c r="O266" i="6"/>
  <c r="N266" i="6"/>
  <c r="M266" i="6"/>
  <c r="L266" i="6"/>
  <c r="K266" i="6"/>
  <c r="J266" i="6"/>
  <c r="O265" i="6"/>
  <c r="N265" i="6"/>
  <c r="M265" i="6"/>
  <c r="L265" i="6"/>
  <c r="K265" i="6"/>
  <c r="J265" i="6"/>
  <c r="O264" i="6"/>
  <c r="N264" i="6"/>
  <c r="M264" i="6"/>
  <c r="L264" i="6"/>
  <c r="K264" i="6"/>
  <c r="J264" i="6"/>
  <c r="O263" i="6"/>
  <c r="N263" i="6"/>
  <c r="M263" i="6"/>
  <c r="L263" i="6"/>
  <c r="K263" i="6"/>
  <c r="J263" i="6"/>
  <c r="O262" i="6"/>
  <c r="N262" i="6"/>
  <c r="M262" i="6"/>
  <c r="L262" i="6"/>
  <c r="K262" i="6"/>
  <c r="J262" i="6"/>
  <c r="O261" i="6"/>
  <c r="N261" i="6"/>
  <c r="M261" i="6"/>
  <c r="L261" i="6"/>
  <c r="K261" i="6"/>
  <c r="J261" i="6"/>
  <c r="O260" i="6"/>
  <c r="N260" i="6"/>
  <c r="M260" i="6"/>
  <c r="L260" i="6"/>
  <c r="K260" i="6"/>
  <c r="J260" i="6"/>
  <c r="O259" i="6"/>
  <c r="N259" i="6"/>
  <c r="M259" i="6"/>
  <c r="L259" i="6"/>
  <c r="K259" i="6"/>
  <c r="J259" i="6"/>
  <c r="O258" i="6"/>
  <c r="N258" i="6"/>
  <c r="M258" i="6"/>
  <c r="L258" i="6"/>
  <c r="K258" i="6"/>
  <c r="J258" i="6"/>
  <c r="O257" i="6"/>
  <c r="N257" i="6"/>
  <c r="M257" i="6"/>
  <c r="L257" i="6"/>
  <c r="K257" i="6"/>
  <c r="J257" i="6"/>
  <c r="O256" i="6"/>
  <c r="N256" i="6"/>
  <c r="M256" i="6"/>
  <c r="L256" i="6"/>
  <c r="K256" i="6"/>
  <c r="J256" i="6"/>
  <c r="O255" i="6"/>
  <c r="N255" i="6"/>
  <c r="M255" i="6"/>
  <c r="L255" i="6"/>
  <c r="K255" i="6"/>
  <c r="J255" i="6"/>
  <c r="O254" i="6"/>
  <c r="N254" i="6"/>
  <c r="M254" i="6"/>
  <c r="L254" i="6"/>
  <c r="K254" i="6"/>
  <c r="J254" i="6"/>
  <c r="O253" i="6"/>
  <c r="N253" i="6"/>
  <c r="M253" i="6"/>
  <c r="L253" i="6"/>
  <c r="K253" i="6"/>
  <c r="J253" i="6"/>
  <c r="O252" i="6"/>
  <c r="N252" i="6"/>
  <c r="M252" i="6"/>
  <c r="L252" i="6"/>
  <c r="K252" i="6"/>
  <c r="J252" i="6"/>
  <c r="O251" i="6"/>
  <c r="N251" i="6"/>
  <c r="M251" i="6"/>
  <c r="L251" i="6"/>
  <c r="K251" i="6"/>
  <c r="J251" i="6"/>
  <c r="O250" i="6"/>
  <c r="N250" i="6"/>
  <c r="M250" i="6"/>
  <c r="L250" i="6"/>
  <c r="K250" i="6"/>
  <c r="J250" i="6"/>
  <c r="O249" i="6"/>
  <c r="N249" i="6"/>
  <c r="M249" i="6"/>
  <c r="L249" i="6"/>
  <c r="K249" i="6"/>
  <c r="J249" i="6"/>
  <c r="O248" i="6"/>
  <c r="N248" i="6"/>
  <c r="M248" i="6"/>
  <c r="L248" i="6"/>
  <c r="K248" i="6"/>
  <c r="J248" i="6"/>
  <c r="O247" i="6"/>
  <c r="N247" i="6"/>
  <c r="M247" i="6"/>
  <c r="L247" i="6"/>
  <c r="K247" i="6"/>
  <c r="J247" i="6"/>
  <c r="O246" i="6"/>
  <c r="N246" i="6"/>
  <c r="M246" i="6"/>
  <c r="L246" i="6"/>
  <c r="K246" i="6"/>
  <c r="J246" i="6"/>
  <c r="O245" i="6"/>
  <c r="N245" i="6"/>
  <c r="M245" i="6"/>
  <c r="L245" i="6"/>
  <c r="K245" i="6"/>
  <c r="J245" i="6"/>
  <c r="O244" i="6"/>
  <c r="N244" i="6"/>
  <c r="M244" i="6"/>
  <c r="L244" i="6"/>
  <c r="K244" i="6"/>
  <c r="J244" i="6"/>
  <c r="O243" i="6"/>
  <c r="N243" i="6"/>
  <c r="M243" i="6"/>
  <c r="L243" i="6"/>
  <c r="K243" i="6"/>
  <c r="J243" i="6"/>
  <c r="O242" i="6"/>
  <c r="N242" i="6"/>
  <c r="M242" i="6"/>
  <c r="L242" i="6"/>
  <c r="K242" i="6"/>
  <c r="J242" i="6"/>
  <c r="O241" i="6"/>
  <c r="N241" i="6"/>
  <c r="M241" i="6"/>
  <c r="L241" i="6"/>
  <c r="K241" i="6"/>
  <c r="J241" i="6"/>
  <c r="O240" i="6"/>
  <c r="N240" i="6"/>
  <c r="M240" i="6"/>
  <c r="L240" i="6"/>
  <c r="K240" i="6"/>
  <c r="J240" i="6"/>
  <c r="O239" i="6"/>
  <c r="N239" i="6"/>
  <c r="M239" i="6"/>
  <c r="L239" i="6"/>
  <c r="K239" i="6"/>
  <c r="J239" i="6"/>
  <c r="O238" i="6"/>
  <c r="N238" i="6"/>
  <c r="M238" i="6"/>
  <c r="L238" i="6"/>
  <c r="K238" i="6"/>
  <c r="J238" i="6"/>
  <c r="O237" i="6"/>
  <c r="N237" i="6"/>
  <c r="M237" i="6"/>
  <c r="L237" i="6"/>
  <c r="K237" i="6"/>
  <c r="J237" i="6"/>
  <c r="O236" i="6"/>
  <c r="N236" i="6"/>
  <c r="M236" i="6"/>
  <c r="L236" i="6"/>
  <c r="K236" i="6"/>
  <c r="J236" i="6"/>
  <c r="O235" i="6"/>
  <c r="N235" i="6"/>
  <c r="M235" i="6"/>
  <c r="L235" i="6"/>
  <c r="K235" i="6"/>
  <c r="J235" i="6"/>
  <c r="O234" i="6"/>
  <c r="N234" i="6"/>
  <c r="M234" i="6"/>
  <c r="L234" i="6"/>
  <c r="K234" i="6"/>
  <c r="J234" i="6"/>
  <c r="O233" i="6"/>
  <c r="N233" i="6"/>
  <c r="M233" i="6"/>
  <c r="L233" i="6"/>
  <c r="K233" i="6"/>
  <c r="J233" i="6"/>
  <c r="O232" i="6"/>
  <c r="N232" i="6"/>
  <c r="M232" i="6"/>
  <c r="L232" i="6"/>
  <c r="K232" i="6"/>
  <c r="J232" i="6"/>
  <c r="O231" i="6"/>
  <c r="N231" i="6"/>
  <c r="M231" i="6"/>
  <c r="L231" i="6"/>
  <c r="K231" i="6"/>
  <c r="J231" i="6"/>
  <c r="O230" i="6"/>
  <c r="N230" i="6"/>
  <c r="M230" i="6"/>
  <c r="L230" i="6"/>
  <c r="K230" i="6"/>
  <c r="J230" i="6"/>
  <c r="O229" i="6"/>
  <c r="N229" i="6"/>
  <c r="M229" i="6"/>
  <c r="L229" i="6"/>
  <c r="K229" i="6"/>
  <c r="J229" i="6"/>
  <c r="O228" i="6"/>
  <c r="N228" i="6"/>
  <c r="M228" i="6"/>
  <c r="L228" i="6"/>
  <c r="K228" i="6"/>
  <c r="J228" i="6"/>
  <c r="O227" i="6"/>
  <c r="N227" i="6"/>
  <c r="M227" i="6"/>
  <c r="L227" i="6"/>
  <c r="K227" i="6"/>
  <c r="J227" i="6"/>
  <c r="O226" i="6"/>
  <c r="N226" i="6"/>
  <c r="M226" i="6"/>
  <c r="L226" i="6"/>
  <c r="K226" i="6"/>
  <c r="J226" i="6"/>
  <c r="O225" i="6"/>
  <c r="N225" i="6"/>
  <c r="M225" i="6"/>
  <c r="L225" i="6"/>
  <c r="K225" i="6"/>
  <c r="J225" i="6"/>
  <c r="O224" i="6"/>
  <c r="N224" i="6"/>
  <c r="M224" i="6"/>
  <c r="L224" i="6"/>
  <c r="K224" i="6"/>
  <c r="J224" i="6"/>
  <c r="O223" i="6"/>
  <c r="N223" i="6"/>
  <c r="M223" i="6"/>
  <c r="L223" i="6"/>
  <c r="K223" i="6"/>
  <c r="J223" i="6"/>
  <c r="O222" i="6"/>
  <c r="N222" i="6"/>
  <c r="M222" i="6"/>
  <c r="L222" i="6"/>
  <c r="K222" i="6"/>
  <c r="J222" i="6"/>
  <c r="O221" i="6"/>
  <c r="N221" i="6"/>
  <c r="M221" i="6"/>
  <c r="L221" i="6"/>
  <c r="K221" i="6"/>
  <c r="J221" i="6"/>
  <c r="O220" i="6"/>
  <c r="N220" i="6"/>
  <c r="M220" i="6"/>
  <c r="L220" i="6"/>
  <c r="K220" i="6"/>
  <c r="J220" i="6"/>
  <c r="O219" i="6"/>
  <c r="N219" i="6"/>
  <c r="M219" i="6"/>
  <c r="L219" i="6"/>
  <c r="K219" i="6"/>
  <c r="J219" i="6"/>
  <c r="O218" i="6"/>
  <c r="N218" i="6"/>
  <c r="M218" i="6"/>
  <c r="L218" i="6"/>
  <c r="K218" i="6"/>
  <c r="J218" i="6"/>
  <c r="O217" i="6"/>
  <c r="N217" i="6"/>
  <c r="M217" i="6"/>
  <c r="L217" i="6"/>
  <c r="K217" i="6"/>
  <c r="J217" i="6"/>
  <c r="O216" i="6"/>
  <c r="N216" i="6"/>
  <c r="M216" i="6"/>
  <c r="L216" i="6"/>
  <c r="K216" i="6"/>
  <c r="J216" i="6"/>
  <c r="O215" i="6"/>
  <c r="N215" i="6"/>
  <c r="M215" i="6"/>
  <c r="L215" i="6"/>
  <c r="K215" i="6"/>
  <c r="J215" i="6"/>
  <c r="O214" i="6"/>
  <c r="N214" i="6"/>
  <c r="M214" i="6"/>
  <c r="L214" i="6"/>
  <c r="K214" i="6"/>
  <c r="J214" i="6"/>
  <c r="O213" i="6"/>
  <c r="N213" i="6"/>
  <c r="M213" i="6"/>
  <c r="L213" i="6"/>
  <c r="K213" i="6"/>
  <c r="J213" i="6"/>
  <c r="O212" i="6"/>
  <c r="N212" i="6"/>
  <c r="M212" i="6"/>
  <c r="L212" i="6"/>
  <c r="K212" i="6"/>
  <c r="J212" i="6"/>
  <c r="O211" i="6"/>
  <c r="N211" i="6"/>
  <c r="M211" i="6"/>
  <c r="L211" i="6"/>
  <c r="K211" i="6"/>
  <c r="J211" i="6"/>
  <c r="O210" i="6"/>
  <c r="N210" i="6"/>
  <c r="M210" i="6"/>
  <c r="L210" i="6"/>
  <c r="K210" i="6"/>
  <c r="J210" i="6"/>
  <c r="O209" i="6"/>
  <c r="N209" i="6"/>
  <c r="M209" i="6"/>
  <c r="L209" i="6"/>
  <c r="K209" i="6"/>
  <c r="J209" i="6"/>
  <c r="O208" i="6"/>
  <c r="N208" i="6"/>
  <c r="M208" i="6"/>
  <c r="L208" i="6"/>
  <c r="K208" i="6"/>
  <c r="J208" i="6"/>
  <c r="O207" i="6"/>
  <c r="N207" i="6"/>
  <c r="M207" i="6"/>
  <c r="L207" i="6"/>
  <c r="K207" i="6"/>
  <c r="J207" i="6"/>
  <c r="O206" i="6"/>
  <c r="N206" i="6"/>
  <c r="M206" i="6"/>
  <c r="L206" i="6"/>
  <c r="K206" i="6"/>
  <c r="J206" i="6"/>
  <c r="O205" i="6"/>
  <c r="N205" i="6"/>
  <c r="M205" i="6"/>
  <c r="L205" i="6"/>
  <c r="K205" i="6"/>
  <c r="J205" i="6"/>
  <c r="O204" i="6"/>
  <c r="N204" i="6"/>
  <c r="M204" i="6"/>
  <c r="L204" i="6"/>
  <c r="K204" i="6"/>
  <c r="J204" i="6"/>
  <c r="O203" i="6"/>
  <c r="N203" i="6"/>
  <c r="M203" i="6"/>
  <c r="L203" i="6"/>
  <c r="K203" i="6"/>
  <c r="J203" i="6"/>
  <c r="O202" i="6"/>
  <c r="N202" i="6"/>
  <c r="M202" i="6"/>
  <c r="L202" i="6"/>
  <c r="K202" i="6"/>
  <c r="J202" i="6"/>
  <c r="O201" i="6"/>
  <c r="N201" i="6"/>
  <c r="M201" i="6"/>
  <c r="L201" i="6"/>
  <c r="K201" i="6"/>
  <c r="J201" i="6"/>
  <c r="O200" i="6"/>
  <c r="N200" i="6"/>
  <c r="M200" i="6"/>
  <c r="L200" i="6"/>
  <c r="K200" i="6"/>
  <c r="J200" i="6"/>
  <c r="O199" i="6"/>
  <c r="N199" i="6"/>
  <c r="M199" i="6"/>
  <c r="L199" i="6"/>
  <c r="K199" i="6"/>
  <c r="J199" i="6"/>
  <c r="O198" i="6"/>
  <c r="N198" i="6"/>
  <c r="M198" i="6"/>
  <c r="L198" i="6"/>
  <c r="K198" i="6"/>
  <c r="J198" i="6"/>
  <c r="O197" i="6"/>
  <c r="N197" i="6"/>
  <c r="M197" i="6"/>
  <c r="L197" i="6"/>
  <c r="K197" i="6"/>
  <c r="J197" i="6"/>
  <c r="O196" i="6"/>
  <c r="N196" i="6"/>
  <c r="M196" i="6"/>
  <c r="L196" i="6"/>
  <c r="K196" i="6"/>
  <c r="J196" i="6"/>
  <c r="O195" i="6"/>
  <c r="N195" i="6"/>
  <c r="M195" i="6"/>
  <c r="L195" i="6"/>
  <c r="K195" i="6"/>
  <c r="J195" i="6"/>
  <c r="O194" i="6"/>
  <c r="N194" i="6"/>
  <c r="M194" i="6"/>
  <c r="L194" i="6"/>
  <c r="K194" i="6"/>
  <c r="J194" i="6"/>
  <c r="O193" i="6"/>
  <c r="N193" i="6"/>
  <c r="M193" i="6"/>
  <c r="L193" i="6"/>
  <c r="K193" i="6"/>
  <c r="J193" i="6"/>
  <c r="O192" i="6"/>
  <c r="N192" i="6"/>
  <c r="M192" i="6"/>
  <c r="L192" i="6"/>
  <c r="K192" i="6"/>
  <c r="J192" i="6"/>
  <c r="O191" i="6"/>
  <c r="N191" i="6"/>
  <c r="M191" i="6"/>
  <c r="L191" i="6"/>
  <c r="K191" i="6"/>
  <c r="J191" i="6"/>
  <c r="O190" i="6"/>
  <c r="N190" i="6"/>
  <c r="M190" i="6"/>
  <c r="L190" i="6"/>
  <c r="K190" i="6"/>
  <c r="J190" i="6"/>
  <c r="O189" i="6"/>
  <c r="N189" i="6"/>
  <c r="M189" i="6"/>
  <c r="L189" i="6"/>
  <c r="K189" i="6"/>
  <c r="J189" i="6"/>
  <c r="O188" i="6"/>
  <c r="N188" i="6"/>
  <c r="M188" i="6"/>
  <c r="L188" i="6"/>
  <c r="K188" i="6"/>
  <c r="J188" i="6"/>
  <c r="O187" i="6"/>
  <c r="N187" i="6"/>
  <c r="M187" i="6"/>
  <c r="L187" i="6"/>
  <c r="K187" i="6"/>
  <c r="J187" i="6"/>
  <c r="O186" i="6"/>
  <c r="N186" i="6"/>
  <c r="M186" i="6"/>
  <c r="L186" i="6"/>
  <c r="K186" i="6"/>
  <c r="J186" i="6"/>
  <c r="O185" i="6"/>
  <c r="N185" i="6"/>
  <c r="M185" i="6"/>
  <c r="L185" i="6"/>
  <c r="K185" i="6"/>
  <c r="J185" i="6"/>
  <c r="O184" i="6"/>
  <c r="N184" i="6"/>
  <c r="M184" i="6"/>
  <c r="L184" i="6"/>
  <c r="K184" i="6"/>
  <c r="J184" i="6"/>
  <c r="O183" i="6"/>
  <c r="N183" i="6"/>
  <c r="M183" i="6"/>
  <c r="L183" i="6"/>
  <c r="K183" i="6"/>
  <c r="J183" i="6"/>
  <c r="O182" i="6"/>
  <c r="N182" i="6"/>
  <c r="M182" i="6"/>
  <c r="L182" i="6"/>
  <c r="K182" i="6"/>
  <c r="J182" i="6"/>
  <c r="O181" i="6"/>
  <c r="N181" i="6"/>
  <c r="M181" i="6"/>
  <c r="L181" i="6"/>
  <c r="K181" i="6"/>
  <c r="J181" i="6"/>
  <c r="O180" i="6"/>
  <c r="N180" i="6"/>
  <c r="M180" i="6"/>
  <c r="L180" i="6"/>
  <c r="K180" i="6"/>
  <c r="J180" i="6"/>
  <c r="O179" i="6"/>
  <c r="N179" i="6"/>
  <c r="M179" i="6"/>
  <c r="L179" i="6"/>
  <c r="K179" i="6"/>
  <c r="J179" i="6"/>
  <c r="O178" i="6"/>
  <c r="N178" i="6"/>
  <c r="M178" i="6"/>
  <c r="L178" i="6"/>
  <c r="K178" i="6"/>
  <c r="J178" i="6"/>
  <c r="O177" i="6"/>
  <c r="N177" i="6"/>
  <c r="M177" i="6"/>
  <c r="L177" i="6"/>
  <c r="K177" i="6"/>
  <c r="J177" i="6"/>
  <c r="O176" i="6"/>
  <c r="N176" i="6"/>
  <c r="M176" i="6"/>
  <c r="L176" i="6"/>
  <c r="K176" i="6"/>
  <c r="J176" i="6"/>
  <c r="O175" i="6"/>
  <c r="N175" i="6"/>
  <c r="M175" i="6"/>
  <c r="L175" i="6"/>
  <c r="K175" i="6"/>
  <c r="J175" i="6"/>
  <c r="O174" i="6"/>
  <c r="N174" i="6"/>
  <c r="M174" i="6"/>
  <c r="L174" i="6"/>
  <c r="K174" i="6"/>
  <c r="J174" i="6"/>
  <c r="O173" i="6"/>
  <c r="N173" i="6"/>
  <c r="M173" i="6"/>
  <c r="L173" i="6"/>
  <c r="K173" i="6"/>
  <c r="J173" i="6"/>
  <c r="O172" i="6"/>
  <c r="N172" i="6"/>
  <c r="M172" i="6"/>
  <c r="L172" i="6"/>
  <c r="K172" i="6"/>
  <c r="J172" i="6"/>
  <c r="O171" i="6"/>
  <c r="N171" i="6"/>
  <c r="M171" i="6"/>
  <c r="L171" i="6"/>
  <c r="K171" i="6"/>
  <c r="J171" i="6"/>
  <c r="O170" i="6"/>
  <c r="N170" i="6"/>
  <c r="M170" i="6"/>
  <c r="L170" i="6"/>
  <c r="K170" i="6"/>
  <c r="J170" i="6"/>
  <c r="O169" i="6"/>
  <c r="N169" i="6"/>
  <c r="M169" i="6"/>
  <c r="L169" i="6"/>
  <c r="K169" i="6"/>
  <c r="J169" i="6"/>
  <c r="O168" i="6"/>
  <c r="N168" i="6"/>
  <c r="M168" i="6"/>
  <c r="L168" i="6"/>
  <c r="K168" i="6"/>
  <c r="J168" i="6"/>
  <c r="O167" i="6"/>
  <c r="N167" i="6"/>
  <c r="M167" i="6"/>
  <c r="L167" i="6"/>
  <c r="K167" i="6"/>
  <c r="J167" i="6"/>
  <c r="O166" i="6"/>
  <c r="N166" i="6"/>
  <c r="M166" i="6"/>
  <c r="L166" i="6"/>
  <c r="K166" i="6"/>
  <c r="J166" i="6"/>
  <c r="O165" i="6"/>
  <c r="N165" i="6"/>
  <c r="M165" i="6"/>
  <c r="L165" i="6"/>
  <c r="K165" i="6"/>
  <c r="J165" i="6"/>
  <c r="O164" i="6"/>
  <c r="N164" i="6"/>
  <c r="M164" i="6"/>
  <c r="L164" i="6"/>
  <c r="K164" i="6"/>
  <c r="J164" i="6"/>
  <c r="O163" i="6"/>
  <c r="N163" i="6"/>
  <c r="M163" i="6"/>
  <c r="L163" i="6"/>
  <c r="K163" i="6"/>
  <c r="J163" i="6"/>
  <c r="O162" i="6"/>
  <c r="N162" i="6"/>
  <c r="M162" i="6"/>
  <c r="L162" i="6"/>
  <c r="K162" i="6"/>
  <c r="J162" i="6"/>
  <c r="O161" i="6"/>
  <c r="N161" i="6"/>
  <c r="M161" i="6"/>
  <c r="L161" i="6"/>
  <c r="K161" i="6"/>
  <c r="J161" i="6"/>
  <c r="O160" i="6"/>
  <c r="N160" i="6"/>
  <c r="M160" i="6"/>
  <c r="L160" i="6"/>
  <c r="K160" i="6"/>
  <c r="J160" i="6"/>
  <c r="O159" i="6"/>
  <c r="N159" i="6"/>
  <c r="M159" i="6"/>
  <c r="L159" i="6"/>
  <c r="K159" i="6"/>
  <c r="J159" i="6"/>
  <c r="O158" i="6"/>
  <c r="N158" i="6"/>
  <c r="M158" i="6"/>
  <c r="L158" i="6"/>
  <c r="K158" i="6"/>
  <c r="J158" i="6"/>
  <c r="O157" i="6"/>
  <c r="N157" i="6"/>
  <c r="M157" i="6"/>
  <c r="L157" i="6"/>
  <c r="K157" i="6"/>
  <c r="J157" i="6"/>
  <c r="O156" i="6"/>
  <c r="N156" i="6"/>
  <c r="M156" i="6"/>
  <c r="L156" i="6"/>
  <c r="K156" i="6"/>
  <c r="J156" i="6"/>
  <c r="O155" i="6"/>
  <c r="N155" i="6"/>
  <c r="M155" i="6"/>
  <c r="L155" i="6"/>
  <c r="K155" i="6"/>
  <c r="J155" i="6"/>
  <c r="O154" i="6"/>
  <c r="N154" i="6"/>
  <c r="M154" i="6"/>
  <c r="L154" i="6"/>
  <c r="K154" i="6"/>
  <c r="J154" i="6"/>
  <c r="O153" i="6"/>
  <c r="N153" i="6"/>
  <c r="M153" i="6"/>
  <c r="L153" i="6"/>
  <c r="K153" i="6"/>
  <c r="J153" i="6"/>
  <c r="O152" i="6"/>
  <c r="N152" i="6"/>
  <c r="M152" i="6"/>
  <c r="L152" i="6"/>
  <c r="K152" i="6"/>
  <c r="J152" i="6"/>
  <c r="O151" i="6"/>
  <c r="N151" i="6"/>
  <c r="M151" i="6"/>
  <c r="L151" i="6"/>
  <c r="K151" i="6"/>
  <c r="J151" i="6"/>
  <c r="O150" i="6"/>
  <c r="N150" i="6"/>
  <c r="M150" i="6"/>
  <c r="L150" i="6"/>
  <c r="K150" i="6"/>
  <c r="J150" i="6"/>
  <c r="O149" i="6"/>
  <c r="N149" i="6"/>
  <c r="M149" i="6"/>
  <c r="L149" i="6"/>
  <c r="K149" i="6"/>
  <c r="J149" i="6"/>
  <c r="O148" i="6"/>
  <c r="N148" i="6"/>
  <c r="M148" i="6"/>
  <c r="L148" i="6"/>
  <c r="K148" i="6"/>
  <c r="J148" i="6"/>
  <c r="O147" i="6"/>
  <c r="N147" i="6"/>
  <c r="M147" i="6"/>
  <c r="L147" i="6"/>
  <c r="K147" i="6"/>
  <c r="J147" i="6"/>
  <c r="O146" i="6"/>
  <c r="N146" i="6"/>
  <c r="M146" i="6"/>
  <c r="L146" i="6"/>
  <c r="K146" i="6"/>
  <c r="J146" i="6"/>
  <c r="O145" i="6"/>
  <c r="N145" i="6"/>
  <c r="M145" i="6"/>
  <c r="L145" i="6"/>
  <c r="K145" i="6"/>
  <c r="J145" i="6"/>
  <c r="O144" i="6"/>
  <c r="N144" i="6"/>
  <c r="M144" i="6"/>
  <c r="L144" i="6"/>
  <c r="K144" i="6"/>
  <c r="J144" i="6"/>
  <c r="O143" i="6"/>
  <c r="N143" i="6"/>
  <c r="M143" i="6"/>
  <c r="L143" i="6"/>
  <c r="K143" i="6"/>
  <c r="J143" i="6"/>
  <c r="O142" i="6"/>
  <c r="N142" i="6"/>
  <c r="M142" i="6"/>
  <c r="L142" i="6"/>
  <c r="K142" i="6"/>
  <c r="J142" i="6"/>
  <c r="O141" i="6"/>
  <c r="N141" i="6"/>
  <c r="M141" i="6"/>
  <c r="L141" i="6"/>
  <c r="K141" i="6"/>
  <c r="J141" i="6"/>
  <c r="O140" i="6"/>
  <c r="N140" i="6"/>
  <c r="M140" i="6"/>
  <c r="L140" i="6"/>
  <c r="K140" i="6"/>
  <c r="J140" i="6"/>
  <c r="O139" i="6"/>
  <c r="N139" i="6"/>
  <c r="M139" i="6"/>
  <c r="L139" i="6"/>
  <c r="K139" i="6"/>
  <c r="J139" i="6"/>
  <c r="O138" i="6"/>
  <c r="N138" i="6"/>
  <c r="M138" i="6"/>
  <c r="L138" i="6"/>
  <c r="K138" i="6"/>
  <c r="J138" i="6"/>
  <c r="O137" i="6"/>
  <c r="N137" i="6"/>
  <c r="M137" i="6"/>
  <c r="L137" i="6"/>
  <c r="K137" i="6"/>
  <c r="J137" i="6"/>
  <c r="O136" i="6"/>
  <c r="N136" i="6"/>
  <c r="M136" i="6"/>
  <c r="L136" i="6"/>
  <c r="K136" i="6"/>
  <c r="J136" i="6"/>
  <c r="O135" i="6"/>
  <c r="N135" i="6"/>
  <c r="M135" i="6"/>
  <c r="L135" i="6"/>
  <c r="K135" i="6"/>
  <c r="J135" i="6"/>
  <c r="O134" i="6"/>
  <c r="N134" i="6"/>
  <c r="M134" i="6"/>
  <c r="L134" i="6"/>
  <c r="K134" i="6"/>
  <c r="J134" i="6"/>
  <c r="O133" i="6"/>
  <c r="N133" i="6"/>
  <c r="M133" i="6"/>
  <c r="L133" i="6"/>
  <c r="K133" i="6"/>
  <c r="J133" i="6"/>
  <c r="O132" i="6"/>
  <c r="N132" i="6"/>
  <c r="M132" i="6"/>
  <c r="L132" i="6"/>
  <c r="K132" i="6"/>
  <c r="J132" i="6"/>
  <c r="O131" i="6"/>
  <c r="N131" i="6"/>
  <c r="M131" i="6"/>
  <c r="L131" i="6"/>
  <c r="K131" i="6"/>
  <c r="J131" i="6"/>
  <c r="O130" i="6"/>
  <c r="N130" i="6"/>
  <c r="M130" i="6"/>
  <c r="L130" i="6"/>
  <c r="K130" i="6"/>
  <c r="J130" i="6"/>
  <c r="O129" i="6"/>
  <c r="N129" i="6"/>
  <c r="M129" i="6"/>
  <c r="L129" i="6"/>
  <c r="K129" i="6"/>
  <c r="J129" i="6"/>
  <c r="O128" i="6"/>
  <c r="N128" i="6"/>
  <c r="M128" i="6"/>
  <c r="L128" i="6"/>
  <c r="K128" i="6"/>
  <c r="J128" i="6"/>
  <c r="O127" i="6"/>
  <c r="N127" i="6"/>
  <c r="M127" i="6"/>
  <c r="L127" i="6"/>
  <c r="K127" i="6"/>
  <c r="J127" i="6"/>
  <c r="O126" i="6"/>
  <c r="N126" i="6"/>
  <c r="M126" i="6"/>
  <c r="L126" i="6"/>
  <c r="K126" i="6"/>
  <c r="J126" i="6"/>
  <c r="O125" i="6"/>
  <c r="N125" i="6"/>
  <c r="M125" i="6"/>
  <c r="L125" i="6"/>
  <c r="K125" i="6"/>
  <c r="J125" i="6"/>
  <c r="O124" i="6"/>
  <c r="N124" i="6"/>
  <c r="M124" i="6"/>
  <c r="L124" i="6"/>
  <c r="K124" i="6"/>
  <c r="J124" i="6"/>
  <c r="O123" i="6"/>
  <c r="N123" i="6"/>
  <c r="M123" i="6"/>
  <c r="L123" i="6"/>
  <c r="K123" i="6"/>
  <c r="J123" i="6"/>
  <c r="O122" i="6"/>
  <c r="N122" i="6"/>
  <c r="M122" i="6"/>
  <c r="L122" i="6"/>
  <c r="K122" i="6"/>
  <c r="J122" i="6"/>
  <c r="O121" i="6"/>
  <c r="N121" i="6"/>
  <c r="M121" i="6"/>
  <c r="L121" i="6"/>
  <c r="K121" i="6"/>
  <c r="J121" i="6"/>
  <c r="O120" i="6"/>
  <c r="N120" i="6"/>
  <c r="M120" i="6"/>
  <c r="L120" i="6"/>
  <c r="K120" i="6"/>
  <c r="J120" i="6"/>
  <c r="O119" i="6"/>
  <c r="N119" i="6"/>
  <c r="M119" i="6"/>
  <c r="L119" i="6"/>
  <c r="K119" i="6"/>
  <c r="J119" i="6"/>
  <c r="O118" i="6"/>
  <c r="N118" i="6"/>
  <c r="M118" i="6"/>
  <c r="L118" i="6"/>
  <c r="K118" i="6"/>
  <c r="J118" i="6"/>
  <c r="O117" i="6"/>
  <c r="N117" i="6"/>
  <c r="M117" i="6"/>
  <c r="L117" i="6"/>
  <c r="K117" i="6"/>
  <c r="J117" i="6"/>
  <c r="O116" i="6"/>
  <c r="N116" i="6"/>
  <c r="M116" i="6"/>
  <c r="L116" i="6"/>
  <c r="K116" i="6"/>
  <c r="J116" i="6"/>
  <c r="O115" i="6"/>
  <c r="N115" i="6"/>
  <c r="M115" i="6"/>
  <c r="L115" i="6"/>
  <c r="K115" i="6"/>
  <c r="J115" i="6"/>
  <c r="O114" i="6"/>
  <c r="N114" i="6"/>
  <c r="M114" i="6"/>
  <c r="L114" i="6"/>
  <c r="K114" i="6"/>
  <c r="J114" i="6"/>
  <c r="O113" i="6"/>
  <c r="N113" i="6"/>
  <c r="M113" i="6"/>
  <c r="L113" i="6"/>
  <c r="K113" i="6"/>
  <c r="J113" i="6"/>
  <c r="O112" i="6"/>
  <c r="N112" i="6"/>
  <c r="M112" i="6"/>
  <c r="L112" i="6"/>
  <c r="K112" i="6"/>
  <c r="J112" i="6"/>
  <c r="O111" i="6"/>
  <c r="N111" i="6"/>
  <c r="M111" i="6"/>
  <c r="L111" i="6"/>
  <c r="K111" i="6"/>
  <c r="J111" i="6"/>
  <c r="O110" i="6"/>
  <c r="N110" i="6"/>
  <c r="M110" i="6"/>
  <c r="L110" i="6"/>
  <c r="K110" i="6"/>
  <c r="J110" i="6"/>
  <c r="O109" i="6"/>
  <c r="N109" i="6"/>
  <c r="M109" i="6"/>
  <c r="L109" i="6"/>
  <c r="K109" i="6"/>
  <c r="J109" i="6"/>
  <c r="O108" i="6"/>
  <c r="N108" i="6"/>
  <c r="M108" i="6"/>
  <c r="L108" i="6"/>
  <c r="K108" i="6"/>
  <c r="J108" i="6"/>
  <c r="O107" i="6"/>
  <c r="N107" i="6"/>
  <c r="M107" i="6"/>
  <c r="L107" i="6"/>
  <c r="K107" i="6"/>
  <c r="J107" i="6"/>
  <c r="O106" i="6"/>
  <c r="N106" i="6"/>
  <c r="M106" i="6"/>
  <c r="L106" i="6"/>
  <c r="K106" i="6"/>
  <c r="J106" i="6"/>
  <c r="O105" i="6"/>
  <c r="N105" i="6"/>
  <c r="M105" i="6"/>
  <c r="L105" i="6"/>
  <c r="K105" i="6"/>
  <c r="J105" i="6"/>
  <c r="O104" i="6"/>
  <c r="N104" i="6"/>
  <c r="M104" i="6"/>
  <c r="L104" i="6"/>
  <c r="K104" i="6"/>
  <c r="J104" i="6"/>
  <c r="O103" i="6"/>
  <c r="N103" i="6"/>
  <c r="M103" i="6"/>
  <c r="L103" i="6"/>
  <c r="K103" i="6"/>
  <c r="J103" i="6"/>
  <c r="O102" i="6"/>
  <c r="N102" i="6"/>
  <c r="M102" i="6"/>
  <c r="L102" i="6"/>
  <c r="K102" i="6"/>
  <c r="J102" i="6"/>
  <c r="O101" i="6"/>
  <c r="N101" i="6"/>
  <c r="M101" i="6"/>
  <c r="L101" i="6"/>
  <c r="K101" i="6"/>
  <c r="J101" i="6"/>
  <c r="O100" i="6"/>
  <c r="N100" i="6"/>
  <c r="M100" i="6"/>
  <c r="L100" i="6"/>
  <c r="K100" i="6"/>
  <c r="J100" i="6"/>
  <c r="O99" i="6"/>
  <c r="N99" i="6"/>
  <c r="M99" i="6"/>
  <c r="L99" i="6"/>
  <c r="K99" i="6"/>
  <c r="J99" i="6"/>
  <c r="I99" i="6"/>
  <c r="AD99" i="6" s="1"/>
  <c r="O98" i="6"/>
  <c r="N98" i="6"/>
  <c r="M98" i="6"/>
  <c r="L98" i="6"/>
  <c r="K98" i="6"/>
  <c r="J98" i="6"/>
  <c r="O97" i="6"/>
  <c r="N97" i="6"/>
  <c r="M97" i="6"/>
  <c r="L97" i="6"/>
  <c r="K97" i="6"/>
  <c r="J97" i="6"/>
  <c r="O96" i="6"/>
  <c r="N96" i="6"/>
  <c r="M96" i="6"/>
  <c r="L96" i="6"/>
  <c r="K96" i="6"/>
  <c r="J96" i="6"/>
  <c r="O95" i="6"/>
  <c r="N95" i="6"/>
  <c r="M95" i="6"/>
  <c r="L95" i="6"/>
  <c r="K95" i="6"/>
  <c r="J95" i="6"/>
  <c r="O94" i="6"/>
  <c r="N94" i="6"/>
  <c r="M94" i="6"/>
  <c r="L94" i="6"/>
  <c r="K94" i="6"/>
  <c r="J94" i="6"/>
  <c r="I94" i="6"/>
  <c r="AD94" i="6" s="1"/>
  <c r="O93" i="6"/>
  <c r="N93" i="6"/>
  <c r="M93" i="6"/>
  <c r="L93" i="6"/>
  <c r="K93" i="6"/>
  <c r="J93" i="6"/>
  <c r="O92" i="6"/>
  <c r="N92" i="6"/>
  <c r="M92" i="6"/>
  <c r="L92" i="6"/>
  <c r="K92" i="6"/>
  <c r="J92" i="6"/>
  <c r="O91" i="6"/>
  <c r="N91" i="6"/>
  <c r="M91" i="6"/>
  <c r="L91" i="6"/>
  <c r="K91" i="6"/>
  <c r="J91" i="6"/>
  <c r="O90" i="6"/>
  <c r="N90" i="6"/>
  <c r="M90" i="6"/>
  <c r="L90" i="6"/>
  <c r="K90" i="6"/>
  <c r="J90" i="6"/>
  <c r="O89" i="6"/>
  <c r="N89" i="6"/>
  <c r="M89" i="6"/>
  <c r="L89" i="6"/>
  <c r="K89" i="6"/>
  <c r="J89" i="6"/>
  <c r="O88" i="6"/>
  <c r="N88" i="6"/>
  <c r="M88" i="6"/>
  <c r="L88" i="6"/>
  <c r="K88" i="6"/>
  <c r="J88" i="6"/>
  <c r="O87" i="6"/>
  <c r="N87" i="6"/>
  <c r="M87" i="6"/>
  <c r="L87" i="6"/>
  <c r="K87" i="6"/>
  <c r="J87" i="6"/>
  <c r="O86" i="6"/>
  <c r="N86" i="6"/>
  <c r="M86" i="6"/>
  <c r="L86" i="6"/>
  <c r="K86" i="6"/>
  <c r="J86" i="6"/>
  <c r="I86" i="6"/>
  <c r="AC86" i="6" s="1"/>
  <c r="O85" i="6"/>
  <c r="N85" i="6"/>
  <c r="M85" i="6"/>
  <c r="L85" i="6"/>
  <c r="K85" i="6"/>
  <c r="J85" i="6"/>
  <c r="O84" i="6"/>
  <c r="N84" i="6"/>
  <c r="M84" i="6"/>
  <c r="L84" i="6"/>
  <c r="K84" i="6"/>
  <c r="J84" i="6"/>
  <c r="O83" i="6"/>
  <c r="N83" i="6"/>
  <c r="M83" i="6"/>
  <c r="L83" i="6"/>
  <c r="K83" i="6"/>
  <c r="J83" i="6"/>
  <c r="O82" i="6"/>
  <c r="N82" i="6"/>
  <c r="M82" i="6"/>
  <c r="L82" i="6"/>
  <c r="K82" i="6"/>
  <c r="J82" i="6"/>
  <c r="O81" i="6"/>
  <c r="N81" i="6"/>
  <c r="M81" i="6"/>
  <c r="L81" i="6"/>
  <c r="K81" i="6"/>
  <c r="J81" i="6"/>
  <c r="O80" i="6"/>
  <c r="N80" i="6"/>
  <c r="M80" i="6"/>
  <c r="L80" i="6"/>
  <c r="K80" i="6"/>
  <c r="J80" i="6"/>
  <c r="O79" i="6"/>
  <c r="N79" i="6"/>
  <c r="M79" i="6"/>
  <c r="L79" i="6"/>
  <c r="K79" i="6"/>
  <c r="J79" i="6"/>
  <c r="O78" i="6"/>
  <c r="N78" i="6"/>
  <c r="M78" i="6"/>
  <c r="L78" i="6"/>
  <c r="K78" i="6"/>
  <c r="J78" i="6"/>
  <c r="O77" i="6"/>
  <c r="N77" i="6"/>
  <c r="M77" i="6"/>
  <c r="L77" i="6"/>
  <c r="K77" i="6"/>
  <c r="J77" i="6"/>
  <c r="O76" i="6"/>
  <c r="N76" i="6"/>
  <c r="M76" i="6"/>
  <c r="L76" i="6"/>
  <c r="K76" i="6"/>
  <c r="J76" i="6"/>
  <c r="O75" i="6"/>
  <c r="N75" i="6"/>
  <c r="M75" i="6"/>
  <c r="L75" i="6"/>
  <c r="K75" i="6"/>
  <c r="J75" i="6"/>
  <c r="O74" i="6"/>
  <c r="N74" i="6"/>
  <c r="M74" i="6"/>
  <c r="L74" i="6"/>
  <c r="K74" i="6"/>
  <c r="J74" i="6"/>
  <c r="O73" i="6"/>
  <c r="N73" i="6"/>
  <c r="M73" i="6"/>
  <c r="L73" i="6"/>
  <c r="K73" i="6"/>
  <c r="J73" i="6"/>
  <c r="O72" i="6"/>
  <c r="N72" i="6"/>
  <c r="M72" i="6"/>
  <c r="L72" i="6"/>
  <c r="K72" i="6"/>
  <c r="J72" i="6"/>
  <c r="O71" i="6"/>
  <c r="N71" i="6"/>
  <c r="M71" i="6"/>
  <c r="L71" i="6"/>
  <c r="K71" i="6"/>
  <c r="J71" i="6"/>
  <c r="O70" i="6"/>
  <c r="N70" i="6"/>
  <c r="M70" i="6"/>
  <c r="L70" i="6"/>
  <c r="K70" i="6"/>
  <c r="J70" i="6"/>
  <c r="O69" i="6"/>
  <c r="N69" i="6"/>
  <c r="M69" i="6"/>
  <c r="L69" i="6"/>
  <c r="K69" i="6"/>
  <c r="J69" i="6"/>
  <c r="O68" i="6"/>
  <c r="N68" i="6"/>
  <c r="M68" i="6"/>
  <c r="L68" i="6"/>
  <c r="K68" i="6"/>
  <c r="J68" i="6"/>
  <c r="O67" i="6"/>
  <c r="N67" i="6"/>
  <c r="M67" i="6"/>
  <c r="L67" i="6"/>
  <c r="K67" i="6"/>
  <c r="J67" i="6"/>
  <c r="O66" i="6"/>
  <c r="N66" i="6"/>
  <c r="M66" i="6"/>
  <c r="L66" i="6"/>
  <c r="K66" i="6"/>
  <c r="J66" i="6"/>
  <c r="O65" i="6"/>
  <c r="N65" i="6"/>
  <c r="M65" i="6"/>
  <c r="L65" i="6"/>
  <c r="K65" i="6"/>
  <c r="J65" i="6"/>
  <c r="O64" i="6"/>
  <c r="N64" i="6"/>
  <c r="M64" i="6"/>
  <c r="L64" i="6"/>
  <c r="K64" i="6"/>
  <c r="J64" i="6"/>
  <c r="O63" i="6"/>
  <c r="N63" i="6"/>
  <c r="M63" i="6"/>
  <c r="L63" i="6"/>
  <c r="K63" i="6"/>
  <c r="J63" i="6"/>
  <c r="O62" i="6"/>
  <c r="N62" i="6"/>
  <c r="M62" i="6"/>
  <c r="L62" i="6"/>
  <c r="K62" i="6"/>
  <c r="J62" i="6"/>
  <c r="O61" i="6"/>
  <c r="N61" i="6"/>
  <c r="M61" i="6"/>
  <c r="L61" i="6"/>
  <c r="K61" i="6"/>
  <c r="J61" i="6"/>
  <c r="O60" i="6"/>
  <c r="N60" i="6"/>
  <c r="M60" i="6"/>
  <c r="L60" i="6"/>
  <c r="K60" i="6"/>
  <c r="J60" i="6"/>
  <c r="O59" i="6"/>
  <c r="N59" i="6"/>
  <c r="M59" i="6"/>
  <c r="L59" i="6"/>
  <c r="K59" i="6"/>
  <c r="J59" i="6"/>
  <c r="O58" i="6"/>
  <c r="N58" i="6"/>
  <c r="M58" i="6"/>
  <c r="L58" i="6"/>
  <c r="K58" i="6"/>
  <c r="J58" i="6"/>
  <c r="O57" i="6"/>
  <c r="N57" i="6"/>
  <c r="M57" i="6"/>
  <c r="L57" i="6"/>
  <c r="K57" i="6"/>
  <c r="J57" i="6"/>
  <c r="O56" i="6"/>
  <c r="N56" i="6"/>
  <c r="M56" i="6"/>
  <c r="L56" i="6"/>
  <c r="K56" i="6"/>
  <c r="J56" i="6"/>
  <c r="O55" i="6"/>
  <c r="N55" i="6"/>
  <c r="M55" i="6"/>
  <c r="L55" i="6"/>
  <c r="K55" i="6"/>
  <c r="J55" i="6"/>
  <c r="O54" i="6"/>
  <c r="N54" i="6"/>
  <c r="M54" i="6"/>
  <c r="L54" i="6"/>
  <c r="K54" i="6"/>
  <c r="J54" i="6"/>
  <c r="O53" i="6"/>
  <c r="N53" i="6"/>
  <c r="M53" i="6"/>
  <c r="L53" i="6"/>
  <c r="K53" i="6"/>
  <c r="J53" i="6"/>
  <c r="O52" i="6"/>
  <c r="N52" i="6"/>
  <c r="M52" i="6"/>
  <c r="L52" i="6"/>
  <c r="K52" i="6"/>
  <c r="J52" i="6"/>
  <c r="O51" i="6"/>
  <c r="N51" i="6"/>
  <c r="M51" i="6"/>
  <c r="L51" i="6"/>
  <c r="K51" i="6"/>
  <c r="J51" i="6"/>
  <c r="O50" i="6"/>
  <c r="N50" i="6"/>
  <c r="M50" i="6"/>
  <c r="L50" i="6"/>
  <c r="K50" i="6"/>
  <c r="J50" i="6"/>
  <c r="O49" i="6"/>
  <c r="N49" i="6"/>
  <c r="M49" i="6"/>
  <c r="L49" i="6"/>
  <c r="K49" i="6"/>
  <c r="J49" i="6"/>
  <c r="O48" i="6"/>
  <c r="N48" i="6"/>
  <c r="M48" i="6"/>
  <c r="L48" i="6"/>
  <c r="K48" i="6"/>
  <c r="J48" i="6"/>
  <c r="O47" i="6"/>
  <c r="N47" i="6"/>
  <c r="M47" i="6"/>
  <c r="L47" i="6"/>
  <c r="K47" i="6"/>
  <c r="J47" i="6"/>
  <c r="O46" i="6"/>
  <c r="N46" i="6"/>
  <c r="M46" i="6"/>
  <c r="L46" i="6"/>
  <c r="K46" i="6"/>
  <c r="J46" i="6"/>
  <c r="O45" i="6"/>
  <c r="N45" i="6"/>
  <c r="M45" i="6"/>
  <c r="L45" i="6"/>
  <c r="K45" i="6"/>
  <c r="J45" i="6"/>
  <c r="O44" i="6"/>
  <c r="N44" i="6"/>
  <c r="M44" i="6"/>
  <c r="L44" i="6"/>
  <c r="K44" i="6"/>
  <c r="J44" i="6"/>
  <c r="I44" i="6"/>
  <c r="AC44" i="6" s="1"/>
  <c r="O43" i="6"/>
  <c r="N43" i="6"/>
  <c r="M43" i="6"/>
  <c r="L43" i="6"/>
  <c r="K43" i="6"/>
  <c r="J43" i="6"/>
  <c r="O42" i="6"/>
  <c r="N42" i="6"/>
  <c r="M42" i="6"/>
  <c r="L42" i="6"/>
  <c r="K42" i="6"/>
  <c r="J42" i="6"/>
  <c r="O41" i="6"/>
  <c r="N41" i="6"/>
  <c r="M41" i="6"/>
  <c r="L41" i="6"/>
  <c r="K41" i="6"/>
  <c r="J41" i="6"/>
  <c r="O40" i="6"/>
  <c r="N40" i="6"/>
  <c r="M40" i="6"/>
  <c r="L40" i="6"/>
  <c r="K40" i="6"/>
  <c r="J40" i="6"/>
  <c r="O39" i="6"/>
  <c r="N39" i="6"/>
  <c r="M39" i="6"/>
  <c r="L39" i="6"/>
  <c r="K39" i="6"/>
  <c r="J39" i="6"/>
  <c r="O38" i="6"/>
  <c r="N38" i="6"/>
  <c r="M38" i="6"/>
  <c r="L38" i="6"/>
  <c r="K38" i="6"/>
  <c r="J38" i="6"/>
  <c r="O37" i="6"/>
  <c r="N37" i="6"/>
  <c r="M37" i="6"/>
  <c r="L37" i="6"/>
  <c r="K37" i="6"/>
  <c r="J37" i="6"/>
  <c r="O36" i="6"/>
  <c r="N36" i="6"/>
  <c r="M36" i="6"/>
  <c r="L36" i="6"/>
  <c r="K36" i="6"/>
  <c r="J36" i="6"/>
  <c r="O35" i="6"/>
  <c r="N35" i="6"/>
  <c r="M35" i="6"/>
  <c r="L35" i="6"/>
  <c r="K35" i="6"/>
  <c r="J35" i="6"/>
  <c r="O34" i="6"/>
  <c r="N34" i="6"/>
  <c r="M34" i="6"/>
  <c r="L34" i="6"/>
  <c r="K34" i="6"/>
  <c r="J34" i="6"/>
  <c r="O33" i="6"/>
  <c r="N33" i="6"/>
  <c r="M33" i="6"/>
  <c r="L33" i="6"/>
  <c r="K33" i="6"/>
  <c r="J33" i="6"/>
  <c r="O32" i="6"/>
  <c r="N32" i="6"/>
  <c r="M32" i="6"/>
  <c r="L32" i="6"/>
  <c r="K32" i="6"/>
  <c r="J32" i="6"/>
  <c r="O31" i="6"/>
  <c r="N31" i="6"/>
  <c r="M31" i="6"/>
  <c r="L31" i="6"/>
  <c r="K31" i="6"/>
  <c r="J31" i="6"/>
  <c r="O30" i="6"/>
  <c r="N30" i="6"/>
  <c r="M30" i="6"/>
  <c r="L30" i="6"/>
  <c r="K30" i="6"/>
  <c r="J30" i="6"/>
  <c r="O29" i="6"/>
  <c r="N29" i="6"/>
  <c r="M29" i="6"/>
  <c r="L29" i="6"/>
  <c r="K29" i="6"/>
  <c r="J29" i="6"/>
  <c r="O28" i="6"/>
  <c r="N28" i="6"/>
  <c r="M28" i="6"/>
  <c r="L28" i="6"/>
  <c r="K28" i="6"/>
  <c r="J28" i="6"/>
  <c r="O27" i="6"/>
  <c r="N27" i="6"/>
  <c r="M27" i="6"/>
  <c r="L27" i="6"/>
  <c r="K27" i="6"/>
  <c r="J27" i="6"/>
  <c r="O26" i="6"/>
  <c r="N26" i="6"/>
  <c r="M26" i="6"/>
  <c r="L26" i="6"/>
  <c r="K26" i="6"/>
  <c r="J26" i="6"/>
  <c r="O25" i="6"/>
  <c r="N25" i="6"/>
  <c r="M25" i="6"/>
  <c r="L25" i="6"/>
  <c r="K25" i="6"/>
  <c r="J25" i="6"/>
  <c r="O24" i="6"/>
  <c r="N24" i="6"/>
  <c r="M24" i="6"/>
  <c r="L24" i="6"/>
  <c r="K24" i="6"/>
  <c r="J24" i="6"/>
  <c r="O23" i="6"/>
  <c r="N23" i="6"/>
  <c r="M23" i="6"/>
  <c r="L23" i="6"/>
  <c r="K23" i="6"/>
  <c r="J23" i="6"/>
  <c r="O22" i="6"/>
  <c r="N22" i="6"/>
  <c r="M22" i="6"/>
  <c r="L22" i="6"/>
  <c r="K22" i="6"/>
  <c r="J22" i="6"/>
  <c r="O21" i="6"/>
  <c r="N21" i="6"/>
  <c r="M21" i="6"/>
  <c r="L21" i="6"/>
  <c r="K21" i="6"/>
  <c r="J21" i="6"/>
  <c r="O20" i="6"/>
  <c r="N20" i="6"/>
  <c r="M20" i="6"/>
  <c r="L20" i="6"/>
  <c r="K20" i="6"/>
  <c r="J20" i="6"/>
  <c r="O19" i="6"/>
  <c r="N19" i="6"/>
  <c r="M19" i="6"/>
  <c r="L19" i="6"/>
  <c r="K19" i="6"/>
  <c r="J19" i="6"/>
  <c r="O18" i="6"/>
  <c r="N18" i="6"/>
  <c r="M18" i="6"/>
  <c r="L18" i="6"/>
  <c r="K18" i="6"/>
  <c r="J18" i="6"/>
  <c r="O17" i="6"/>
  <c r="N17" i="6"/>
  <c r="M17" i="6"/>
  <c r="L17" i="6"/>
  <c r="K17" i="6"/>
  <c r="J17" i="6"/>
  <c r="O16" i="6"/>
  <c r="N16" i="6"/>
  <c r="M16" i="6"/>
  <c r="L16" i="6"/>
  <c r="K16" i="6"/>
  <c r="J16" i="6"/>
  <c r="O15" i="6"/>
  <c r="N15" i="6"/>
  <c r="M15" i="6"/>
  <c r="L15" i="6"/>
  <c r="K15" i="6"/>
  <c r="J15" i="6"/>
  <c r="O14" i="6"/>
  <c r="N14" i="6"/>
  <c r="M14" i="6"/>
  <c r="L14" i="6"/>
  <c r="K14" i="6"/>
  <c r="J14" i="6"/>
  <c r="O13" i="6"/>
  <c r="N13" i="6"/>
  <c r="M13" i="6"/>
  <c r="L13" i="6"/>
  <c r="K13" i="6"/>
  <c r="J13" i="6"/>
  <c r="O12" i="6"/>
  <c r="N12" i="6"/>
  <c r="M12" i="6"/>
  <c r="L12" i="6"/>
  <c r="K12" i="6"/>
  <c r="J12" i="6"/>
  <c r="O11" i="6"/>
  <c r="N11" i="6"/>
  <c r="M11" i="6"/>
  <c r="L11" i="6"/>
  <c r="K11" i="6"/>
  <c r="J11" i="6"/>
  <c r="O10" i="6"/>
  <c r="N10" i="6"/>
  <c r="M10" i="6"/>
  <c r="L10" i="6"/>
  <c r="K10" i="6"/>
  <c r="J10" i="6"/>
  <c r="O9" i="6"/>
  <c r="N9" i="6"/>
  <c r="M9" i="6"/>
  <c r="L9" i="6"/>
  <c r="K9" i="6"/>
  <c r="J9" i="6"/>
  <c r="I9" i="6"/>
  <c r="AD9" i="6" s="1"/>
  <c r="O8" i="6"/>
  <c r="N8" i="6"/>
  <c r="M8" i="6"/>
  <c r="L8" i="6"/>
  <c r="K8" i="6"/>
  <c r="J8" i="6"/>
  <c r="O7" i="6"/>
  <c r="N7" i="6"/>
  <c r="M7" i="6"/>
  <c r="L7" i="6"/>
  <c r="K7" i="6"/>
  <c r="J7" i="6"/>
  <c r="O6" i="6"/>
  <c r="N6" i="6"/>
  <c r="M6" i="6"/>
  <c r="L6" i="6"/>
  <c r="K6" i="6"/>
  <c r="J6" i="6"/>
  <c r="O5" i="6"/>
  <c r="N5" i="6"/>
  <c r="M5" i="6"/>
  <c r="L5" i="6"/>
  <c r="K5" i="6"/>
  <c r="J5" i="6"/>
  <c r="O4" i="6"/>
  <c r="N4" i="6"/>
  <c r="M4" i="6"/>
  <c r="L4" i="6"/>
  <c r="K4" i="6"/>
  <c r="J4" i="6"/>
  <c r="F1" i="6"/>
  <c r="E1" i="6"/>
  <c r="I266" i="6" s="1"/>
  <c r="O715" i="5"/>
  <c r="N715" i="5"/>
  <c r="M715" i="5"/>
  <c r="L715" i="5"/>
  <c r="K715" i="5"/>
  <c r="J715" i="5"/>
  <c r="O714" i="5"/>
  <c r="N714" i="5"/>
  <c r="M714" i="5"/>
  <c r="L714" i="5"/>
  <c r="K714" i="5"/>
  <c r="J714" i="5"/>
  <c r="O713" i="5"/>
  <c r="N713" i="5"/>
  <c r="M713" i="5"/>
  <c r="L713" i="5"/>
  <c r="K713" i="5"/>
  <c r="J713" i="5"/>
  <c r="O712" i="5"/>
  <c r="N712" i="5"/>
  <c r="M712" i="5"/>
  <c r="L712" i="5"/>
  <c r="K712" i="5"/>
  <c r="J712" i="5"/>
  <c r="O711" i="5"/>
  <c r="N711" i="5"/>
  <c r="M711" i="5"/>
  <c r="L711" i="5"/>
  <c r="K711" i="5"/>
  <c r="J711" i="5"/>
  <c r="O710" i="5"/>
  <c r="N710" i="5"/>
  <c r="M710" i="5"/>
  <c r="L710" i="5"/>
  <c r="K710" i="5"/>
  <c r="J710" i="5"/>
  <c r="O709" i="5"/>
  <c r="N709" i="5"/>
  <c r="M709" i="5"/>
  <c r="L709" i="5"/>
  <c r="K709" i="5"/>
  <c r="J709" i="5"/>
  <c r="O708" i="5"/>
  <c r="N708" i="5"/>
  <c r="M708" i="5"/>
  <c r="L708" i="5"/>
  <c r="K708" i="5"/>
  <c r="J708" i="5"/>
  <c r="O707" i="5"/>
  <c r="N707" i="5"/>
  <c r="M707" i="5"/>
  <c r="L707" i="5"/>
  <c r="K707" i="5"/>
  <c r="J707" i="5"/>
  <c r="O706" i="5"/>
  <c r="N706" i="5"/>
  <c r="M706" i="5"/>
  <c r="L706" i="5"/>
  <c r="K706" i="5"/>
  <c r="J706" i="5"/>
  <c r="O705" i="5"/>
  <c r="N705" i="5"/>
  <c r="M705" i="5"/>
  <c r="L705" i="5"/>
  <c r="K705" i="5"/>
  <c r="J705" i="5"/>
  <c r="O704" i="5"/>
  <c r="N704" i="5"/>
  <c r="M704" i="5"/>
  <c r="L704" i="5"/>
  <c r="K704" i="5"/>
  <c r="J704" i="5"/>
  <c r="O703" i="5"/>
  <c r="N703" i="5"/>
  <c r="M703" i="5"/>
  <c r="L703" i="5"/>
  <c r="K703" i="5"/>
  <c r="J703" i="5"/>
  <c r="O702" i="5"/>
  <c r="N702" i="5"/>
  <c r="M702" i="5"/>
  <c r="L702" i="5"/>
  <c r="K702" i="5"/>
  <c r="J702" i="5"/>
  <c r="O701" i="5"/>
  <c r="N701" i="5"/>
  <c r="M701" i="5"/>
  <c r="L701" i="5"/>
  <c r="K701" i="5"/>
  <c r="J701" i="5"/>
  <c r="O700" i="5"/>
  <c r="N700" i="5"/>
  <c r="M700" i="5"/>
  <c r="L700" i="5"/>
  <c r="K700" i="5"/>
  <c r="J700" i="5"/>
  <c r="O699" i="5"/>
  <c r="N699" i="5"/>
  <c r="M699" i="5"/>
  <c r="L699" i="5"/>
  <c r="K699" i="5"/>
  <c r="J699" i="5"/>
  <c r="O698" i="5"/>
  <c r="N698" i="5"/>
  <c r="M698" i="5"/>
  <c r="L698" i="5"/>
  <c r="K698" i="5"/>
  <c r="J698" i="5"/>
  <c r="O697" i="5"/>
  <c r="N697" i="5"/>
  <c r="M697" i="5"/>
  <c r="L697" i="5"/>
  <c r="K697" i="5"/>
  <c r="J697" i="5"/>
  <c r="O696" i="5"/>
  <c r="N696" i="5"/>
  <c r="M696" i="5"/>
  <c r="L696" i="5"/>
  <c r="K696" i="5"/>
  <c r="J696" i="5"/>
  <c r="O695" i="5"/>
  <c r="N695" i="5"/>
  <c r="M695" i="5"/>
  <c r="L695" i="5"/>
  <c r="K695" i="5"/>
  <c r="J695" i="5"/>
  <c r="O694" i="5"/>
  <c r="N694" i="5"/>
  <c r="M694" i="5"/>
  <c r="L694" i="5"/>
  <c r="K694" i="5"/>
  <c r="J694" i="5"/>
  <c r="O693" i="5"/>
  <c r="N693" i="5"/>
  <c r="M693" i="5"/>
  <c r="L693" i="5"/>
  <c r="K693" i="5"/>
  <c r="J693" i="5"/>
  <c r="O692" i="5"/>
  <c r="N692" i="5"/>
  <c r="M692" i="5"/>
  <c r="L692" i="5"/>
  <c r="K692" i="5"/>
  <c r="J692" i="5"/>
  <c r="O691" i="5"/>
  <c r="N691" i="5"/>
  <c r="M691" i="5"/>
  <c r="L691" i="5"/>
  <c r="K691" i="5"/>
  <c r="J691" i="5"/>
  <c r="O690" i="5"/>
  <c r="N690" i="5"/>
  <c r="M690" i="5"/>
  <c r="L690" i="5"/>
  <c r="K690" i="5"/>
  <c r="J690" i="5"/>
  <c r="O689" i="5"/>
  <c r="N689" i="5"/>
  <c r="M689" i="5"/>
  <c r="L689" i="5"/>
  <c r="K689" i="5"/>
  <c r="J689" i="5"/>
  <c r="O688" i="5"/>
  <c r="N688" i="5"/>
  <c r="M688" i="5"/>
  <c r="L688" i="5"/>
  <c r="K688" i="5"/>
  <c r="J688" i="5"/>
  <c r="O687" i="5"/>
  <c r="N687" i="5"/>
  <c r="M687" i="5"/>
  <c r="L687" i="5"/>
  <c r="K687" i="5"/>
  <c r="J687" i="5"/>
  <c r="O686" i="5"/>
  <c r="N686" i="5"/>
  <c r="M686" i="5"/>
  <c r="L686" i="5"/>
  <c r="K686" i="5"/>
  <c r="J686" i="5"/>
  <c r="O685" i="5"/>
  <c r="N685" i="5"/>
  <c r="M685" i="5"/>
  <c r="L685" i="5"/>
  <c r="K685" i="5"/>
  <c r="J685" i="5"/>
  <c r="O684" i="5"/>
  <c r="N684" i="5"/>
  <c r="M684" i="5"/>
  <c r="L684" i="5"/>
  <c r="K684" i="5"/>
  <c r="J684" i="5"/>
  <c r="O683" i="5"/>
  <c r="N683" i="5"/>
  <c r="M683" i="5"/>
  <c r="L683" i="5"/>
  <c r="K683" i="5"/>
  <c r="J683" i="5"/>
  <c r="O682" i="5"/>
  <c r="N682" i="5"/>
  <c r="M682" i="5"/>
  <c r="L682" i="5"/>
  <c r="K682" i="5"/>
  <c r="J682" i="5"/>
  <c r="O681" i="5"/>
  <c r="N681" i="5"/>
  <c r="M681" i="5"/>
  <c r="L681" i="5"/>
  <c r="K681" i="5"/>
  <c r="J681" i="5"/>
  <c r="O680" i="5"/>
  <c r="N680" i="5"/>
  <c r="M680" i="5"/>
  <c r="L680" i="5"/>
  <c r="K680" i="5"/>
  <c r="J680" i="5"/>
  <c r="O679" i="5"/>
  <c r="N679" i="5"/>
  <c r="M679" i="5"/>
  <c r="L679" i="5"/>
  <c r="K679" i="5"/>
  <c r="J679" i="5"/>
  <c r="O678" i="5"/>
  <c r="N678" i="5"/>
  <c r="M678" i="5"/>
  <c r="L678" i="5"/>
  <c r="K678" i="5"/>
  <c r="J678" i="5"/>
  <c r="O677" i="5"/>
  <c r="N677" i="5"/>
  <c r="M677" i="5"/>
  <c r="L677" i="5"/>
  <c r="K677" i="5"/>
  <c r="J677" i="5"/>
  <c r="O676" i="5"/>
  <c r="N676" i="5"/>
  <c r="M676" i="5"/>
  <c r="L676" i="5"/>
  <c r="K676" i="5"/>
  <c r="J676" i="5"/>
  <c r="O675" i="5"/>
  <c r="N675" i="5"/>
  <c r="M675" i="5"/>
  <c r="L675" i="5"/>
  <c r="K675" i="5"/>
  <c r="J675" i="5"/>
  <c r="O674" i="5"/>
  <c r="N674" i="5"/>
  <c r="M674" i="5"/>
  <c r="L674" i="5"/>
  <c r="K674" i="5"/>
  <c r="J674" i="5"/>
  <c r="O673" i="5"/>
  <c r="N673" i="5"/>
  <c r="M673" i="5"/>
  <c r="L673" i="5"/>
  <c r="K673" i="5"/>
  <c r="J673" i="5"/>
  <c r="O672" i="5"/>
  <c r="N672" i="5"/>
  <c r="M672" i="5"/>
  <c r="L672" i="5"/>
  <c r="K672" i="5"/>
  <c r="J672" i="5"/>
  <c r="O671" i="5"/>
  <c r="N671" i="5"/>
  <c r="M671" i="5"/>
  <c r="L671" i="5"/>
  <c r="K671" i="5"/>
  <c r="J671" i="5"/>
  <c r="O670" i="5"/>
  <c r="N670" i="5"/>
  <c r="M670" i="5"/>
  <c r="L670" i="5"/>
  <c r="K670" i="5"/>
  <c r="J670" i="5"/>
  <c r="O669" i="5"/>
  <c r="N669" i="5"/>
  <c r="M669" i="5"/>
  <c r="L669" i="5"/>
  <c r="K669" i="5"/>
  <c r="J669" i="5"/>
  <c r="O668" i="5"/>
  <c r="N668" i="5"/>
  <c r="M668" i="5"/>
  <c r="L668" i="5"/>
  <c r="K668" i="5"/>
  <c r="J668" i="5"/>
  <c r="O667" i="5"/>
  <c r="N667" i="5"/>
  <c r="M667" i="5"/>
  <c r="L667" i="5"/>
  <c r="K667" i="5"/>
  <c r="J667" i="5"/>
  <c r="O666" i="5"/>
  <c r="N666" i="5"/>
  <c r="M666" i="5"/>
  <c r="L666" i="5"/>
  <c r="K666" i="5"/>
  <c r="J666" i="5"/>
  <c r="O665" i="5"/>
  <c r="N665" i="5"/>
  <c r="M665" i="5"/>
  <c r="L665" i="5"/>
  <c r="K665" i="5"/>
  <c r="J665" i="5"/>
  <c r="O664" i="5"/>
  <c r="N664" i="5"/>
  <c r="M664" i="5"/>
  <c r="L664" i="5"/>
  <c r="K664" i="5"/>
  <c r="J664" i="5"/>
  <c r="O663" i="5"/>
  <c r="N663" i="5"/>
  <c r="M663" i="5"/>
  <c r="L663" i="5"/>
  <c r="K663" i="5"/>
  <c r="J663" i="5"/>
  <c r="O662" i="5"/>
  <c r="N662" i="5"/>
  <c r="M662" i="5"/>
  <c r="L662" i="5"/>
  <c r="K662" i="5"/>
  <c r="J662" i="5"/>
  <c r="O661" i="5"/>
  <c r="N661" i="5"/>
  <c r="M661" i="5"/>
  <c r="L661" i="5"/>
  <c r="K661" i="5"/>
  <c r="J661" i="5"/>
  <c r="O660" i="5"/>
  <c r="N660" i="5"/>
  <c r="M660" i="5"/>
  <c r="L660" i="5"/>
  <c r="K660" i="5"/>
  <c r="J660" i="5"/>
  <c r="O659" i="5"/>
  <c r="N659" i="5"/>
  <c r="M659" i="5"/>
  <c r="L659" i="5"/>
  <c r="K659" i="5"/>
  <c r="J659" i="5"/>
  <c r="O658" i="5"/>
  <c r="N658" i="5"/>
  <c r="M658" i="5"/>
  <c r="L658" i="5"/>
  <c r="K658" i="5"/>
  <c r="J658" i="5"/>
  <c r="O657" i="5"/>
  <c r="N657" i="5"/>
  <c r="M657" i="5"/>
  <c r="L657" i="5"/>
  <c r="K657" i="5"/>
  <c r="J657" i="5"/>
  <c r="O656" i="5"/>
  <c r="N656" i="5"/>
  <c r="M656" i="5"/>
  <c r="L656" i="5"/>
  <c r="K656" i="5"/>
  <c r="J656" i="5"/>
  <c r="O655" i="5"/>
  <c r="N655" i="5"/>
  <c r="M655" i="5"/>
  <c r="L655" i="5"/>
  <c r="K655" i="5"/>
  <c r="J655" i="5"/>
  <c r="O654" i="5"/>
  <c r="N654" i="5"/>
  <c r="M654" i="5"/>
  <c r="L654" i="5"/>
  <c r="K654" i="5"/>
  <c r="J654" i="5"/>
  <c r="O653" i="5"/>
  <c r="N653" i="5"/>
  <c r="M653" i="5"/>
  <c r="L653" i="5"/>
  <c r="K653" i="5"/>
  <c r="J653" i="5"/>
  <c r="O652" i="5"/>
  <c r="N652" i="5"/>
  <c r="M652" i="5"/>
  <c r="L652" i="5"/>
  <c r="K652" i="5"/>
  <c r="J652" i="5"/>
  <c r="O651" i="5"/>
  <c r="N651" i="5"/>
  <c r="M651" i="5"/>
  <c r="L651" i="5"/>
  <c r="K651" i="5"/>
  <c r="J651" i="5"/>
  <c r="O650" i="5"/>
  <c r="N650" i="5"/>
  <c r="M650" i="5"/>
  <c r="L650" i="5"/>
  <c r="K650" i="5"/>
  <c r="J650" i="5"/>
  <c r="O649" i="5"/>
  <c r="N649" i="5"/>
  <c r="M649" i="5"/>
  <c r="L649" i="5"/>
  <c r="K649" i="5"/>
  <c r="J649" i="5"/>
  <c r="O648" i="5"/>
  <c r="N648" i="5"/>
  <c r="M648" i="5"/>
  <c r="L648" i="5"/>
  <c r="K648" i="5"/>
  <c r="J648" i="5"/>
  <c r="O647" i="5"/>
  <c r="N647" i="5"/>
  <c r="M647" i="5"/>
  <c r="L647" i="5"/>
  <c r="K647" i="5"/>
  <c r="J647" i="5"/>
  <c r="O646" i="5"/>
  <c r="N646" i="5"/>
  <c r="M646" i="5"/>
  <c r="L646" i="5"/>
  <c r="K646" i="5"/>
  <c r="J646" i="5"/>
  <c r="O645" i="5"/>
  <c r="N645" i="5"/>
  <c r="M645" i="5"/>
  <c r="L645" i="5"/>
  <c r="K645" i="5"/>
  <c r="J645" i="5"/>
  <c r="O644" i="5"/>
  <c r="N644" i="5"/>
  <c r="M644" i="5"/>
  <c r="L644" i="5"/>
  <c r="K644" i="5"/>
  <c r="J644" i="5"/>
  <c r="O643" i="5"/>
  <c r="N643" i="5"/>
  <c r="M643" i="5"/>
  <c r="L643" i="5"/>
  <c r="K643" i="5"/>
  <c r="J643" i="5"/>
  <c r="O642" i="5"/>
  <c r="N642" i="5"/>
  <c r="M642" i="5"/>
  <c r="L642" i="5"/>
  <c r="K642" i="5"/>
  <c r="J642" i="5"/>
  <c r="O641" i="5"/>
  <c r="N641" i="5"/>
  <c r="M641" i="5"/>
  <c r="L641" i="5"/>
  <c r="K641" i="5"/>
  <c r="J641" i="5"/>
  <c r="O640" i="5"/>
  <c r="N640" i="5"/>
  <c r="M640" i="5"/>
  <c r="L640" i="5"/>
  <c r="K640" i="5"/>
  <c r="J640" i="5"/>
  <c r="O639" i="5"/>
  <c r="N639" i="5"/>
  <c r="M639" i="5"/>
  <c r="L639" i="5"/>
  <c r="K639" i="5"/>
  <c r="J639" i="5"/>
  <c r="O638" i="5"/>
  <c r="N638" i="5"/>
  <c r="M638" i="5"/>
  <c r="L638" i="5"/>
  <c r="K638" i="5"/>
  <c r="J638" i="5"/>
  <c r="O637" i="5"/>
  <c r="N637" i="5"/>
  <c r="M637" i="5"/>
  <c r="L637" i="5"/>
  <c r="K637" i="5"/>
  <c r="J637" i="5"/>
  <c r="O636" i="5"/>
  <c r="N636" i="5"/>
  <c r="M636" i="5"/>
  <c r="L636" i="5"/>
  <c r="K636" i="5"/>
  <c r="J636" i="5"/>
  <c r="O635" i="5"/>
  <c r="N635" i="5"/>
  <c r="M635" i="5"/>
  <c r="L635" i="5"/>
  <c r="K635" i="5"/>
  <c r="J635" i="5"/>
  <c r="O634" i="5"/>
  <c r="N634" i="5"/>
  <c r="M634" i="5"/>
  <c r="L634" i="5"/>
  <c r="K634" i="5"/>
  <c r="J634" i="5"/>
  <c r="O633" i="5"/>
  <c r="N633" i="5"/>
  <c r="M633" i="5"/>
  <c r="L633" i="5"/>
  <c r="K633" i="5"/>
  <c r="J633" i="5"/>
  <c r="O632" i="5"/>
  <c r="N632" i="5"/>
  <c r="M632" i="5"/>
  <c r="L632" i="5"/>
  <c r="K632" i="5"/>
  <c r="J632" i="5"/>
  <c r="O631" i="5"/>
  <c r="N631" i="5"/>
  <c r="M631" i="5"/>
  <c r="L631" i="5"/>
  <c r="K631" i="5"/>
  <c r="J631" i="5"/>
  <c r="O630" i="5"/>
  <c r="N630" i="5"/>
  <c r="M630" i="5"/>
  <c r="L630" i="5"/>
  <c r="K630" i="5"/>
  <c r="J630" i="5"/>
  <c r="O629" i="5"/>
  <c r="N629" i="5"/>
  <c r="M629" i="5"/>
  <c r="L629" i="5"/>
  <c r="K629" i="5"/>
  <c r="J629" i="5"/>
  <c r="O628" i="5"/>
  <c r="N628" i="5"/>
  <c r="M628" i="5"/>
  <c r="L628" i="5"/>
  <c r="K628" i="5"/>
  <c r="J628" i="5"/>
  <c r="O627" i="5"/>
  <c r="N627" i="5"/>
  <c r="M627" i="5"/>
  <c r="L627" i="5"/>
  <c r="K627" i="5"/>
  <c r="J627" i="5"/>
  <c r="O626" i="5"/>
  <c r="N626" i="5"/>
  <c r="M626" i="5"/>
  <c r="L626" i="5"/>
  <c r="K626" i="5"/>
  <c r="J626" i="5"/>
  <c r="O625" i="5"/>
  <c r="N625" i="5"/>
  <c r="M625" i="5"/>
  <c r="L625" i="5"/>
  <c r="K625" i="5"/>
  <c r="J625" i="5"/>
  <c r="O624" i="5"/>
  <c r="N624" i="5"/>
  <c r="M624" i="5"/>
  <c r="L624" i="5"/>
  <c r="K624" i="5"/>
  <c r="J624" i="5"/>
  <c r="O623" i="5"/>
  <c r="N623" i="5"/>
  <c r="M623" i="5"/>
  <c r="L623" i="5"/>
  <c r="K623" i="5"/>
  <c r="J623" i="5"/>
  <c r="O622" i="5"/>
  <c r="N622" i="5"/>
  <c r="M622" i="5"/>
  <c r="L622" i="5"/>
  <c r="K622" i="5"/>
  <c r="J622" i="5"/>
  <c r="O621" i="5"/>
  <c r="N621" i="5"/>
  <c r="M621" i="5"/>
  <c r="L621" i="5"/>
  <c r="K621" i="5"/>
  <c r="J621" i="5"/>
  <c r="O620" i="5"/>
  <c r="N620" i="5"/>
  <c r="M620" i="5"/>
  <c r="L620" i="5"/>
  <c r="K620" i="5"/>
  <c r="J620" i="5"/>
  <c r="O619" i="5"/>
  <c r="N619" i="5"/>
  <c r="M619" i="5"/>
  <c r="L619" i="5"/>
  <c r="K619" i="5"/>
  <c r="J619" i="5"/>
  <c r="O618" i="5"/>
  <c r="N618" i="5"/>
  <c r="M618" i="5"/>
  <c r="L618" i="5"/>
  <c r="K618" i="5"/>
  <c r="J618" i="5"/>
  <c r="O617" i="5"/>
  <c r="N617" i="5"/>
  <c r="M617" i="5"/>
  <c r="L617" i="5"/>
  <c r="K617" i="5"/>
  <c r="J617" i="5"/>
  <c r="O616" i="5"/>
  <c r="N616" i="5"/>
  <c r="M616" i="5"/>
  <c r="L616" i="5"/>
  <c r="K616" i="5"/>
  <c r="J616" i="5"/>
  <c r="O615" i="5"/>
  <c r="N615" i="5"/>
  <c r="M615" i="5"/>
  <c r="L615" i="5"/>
  <c r="K615" i="5"/>
  <c r="J615" i="5"/>
  <c r="O614" i="5"/>
  <c r="N614" i="5"/>
  <c r="M614" i="5"/>
  <c r="L614" i="5"/>
  <c r="K614" i="5"/>
  <c r="J614" i="5"/>
  <c r="O613" i="5"/>
  <c r="N613" i="5"/>
  <c r="M613" i="5"/>
  <c r="L613" i="5"/>
  <c r="K613" i="5"/>
  <c r="J613" i="5"/>
  <c r="O612" i="5"/>
  <c r="N612" i="5"/>
  <c r="M612" i="5"/>
  <c r="L612" i="5"/>
  <c r="K612" i="5"/>
  <c r="J612" i="5"/>
  <c r="O611" i="5"/>
  <c r="N611" i="5"/>
  <c r="M611" i="5"/>
  <c r="L611" i="5"/>
  <c r="K611" i="5"/>
  <c r="J611" i="5"/>
  <c r="O610" i="5"/>
  <c r="N610" i="5"/>
  <c r="M610" i="5"/>
  <c r="L610" i="5"/>
  <c r="K610" i="5"/>
  <c r="J610" i="5"/>
  <c r="O609" i="5"/>
  <c r="N609" i="5"/>
  <c r="M609" i="5"/>
  <c r="L609" i="5"/>
  <c r="K609" i="5"/>
  <c r="J609" i="5"/>
  <c r="O608" i="5"/>
  <c r="N608" i="5"/>
  <c r="M608" i="5"/>
  <c r="L608" i="5"/>
  <c r="K608" i="5"/>
  <c r="J608" i="5"/>
  <c r="O607" i="5"/>
  <c r="N607" i="5"/>
  <c r="M607" i="5"/>
  <c r="L607" i="5"/>
  <c r="K607" i="5"/>
  <c r="J607" i="5"/>
  <c r="O606" i="5"/>
  <c r="N606" i="5"/>
  <c r="M606" i="5"/>
  <c r="L606" i="5"/>
  <c r="K606" i="5"/>
  <c r="J606" i="5"/>
  <c r="O605" i="5"/>
  <c r="N605" i="5"/>
  <c r="M605" i="5"/>
  <c r="L605" i="5"/>
  <c r="K605" i="5"/>
  <c r="J605" i="5"/>
  <c r="O604" i="5"/>
  <c r="N604" i="5"/>
  <c r="M604" i="5"/>
  <c r="L604" i="5"/>
  <c r="K604" i="5"/>
  <c r="J604" i="5"/>
  <c r="O603" i="5"/>
  <c r="N603" i="5"/>
  <c r="M603" i="5"/>
  <c r="L603" i="5"/>
  <c r="K603" i="5"/>
  <c r="J603" i="5"/>
  <c r="O602" i="5"/>
  <c r="N602" i="5"/>
  <c r="M602" i="5"/>
  <c r="L602" i="5"/>
  <c r="K602" i="5"/>
  <c r="J602" i="5"/>
  <c r="O601" i="5"/>
  <c r="N601" i="5"/>
  <c r="M601" i="5"/>
  <c r="L601" i="5"/>
  <c r="K601" i="5"/>
  <c r="J601" i="5"/>
  <c r="O600" i="5"/>
  <c r="N600" i="5"/>
  <c r="M600" i="5"/>
  <c r="L600" i="5"/>
  <c r="K600" i="5"/>
  <c r="J600" i="5"/>
  <c r="O599" i="5"/>
  <c r="N599" i="5"/>
  <c r="M599" i="5"/>
  <c r="L599" i="5"/>
  <c r="K599" i="5"/>
  <c r="J599" i="5"/>
  <c r="O598" i="5"/>
  <c r="N598" i="5"/>
  <c r="M598" i="5"/>
  <c r="L598" i="5"/>
  <c r="K598" i="5"/>
  <c r="J598" i="5"/>
  <c r="O597" i="5"/>
  <c r="N597" i="5"/>
  <c r="M597" i="5"/>
  <c r="L597" i="5"/>
  <c r="K597" i="5"/>
  <c r="J597" i="5"/>
  <c r="O596" i="5"/>
  <c r="N596" i="5"/>
  <c r="M596" i="5"/>
  <c r="L596" i="5"/>
  <c r="K596" i="5"/>
  <c r="J596" i="5"/>
  <c r="O595" i="5"/>
  <c r="N595" i="5"/>
  <c r="M595" i="5"/>
  <c r="L595" i="5"/>
  <c r="K595" i="5"/>
  <c r="J595" i="5"/>
  <c r="O594" i="5"/>
  <c r="N594" i="5"/>
  <c r="M594" i="5"/>
  <c r="L594" i="5"/>
  <c r="K594" i="5"/>
  <c r="J594" i="5"/>
  <c r="O593" i="5"/>
  <c r="N593" i="5"/>
  <c r="M593" i="5"/>
  <c r="L593" i="5"/>
  <c r="K593" i="5"/>
  <c r="J593" i="5"/>
  <c r="O592" i="5"/>
  <c r="N592" i="5"/>
  <c r="M592" i="5"/>
  <c r="L592" i="5"/>
  <c r="K592" i="5"/>
  <c r="J592" i="5"/>
  <c r="O591" i="5"/>
  <c r="N591" i="5"/>
  <c r="M591" i="5"/>
  <c r="L591" i="5"/>
  <c r="K591" i="5"/>
  <c r="J591" i="5"/>
  <c r="O590" i="5"/>
  <c r="N590" i="5"/>
  <c r="M590" i="5"/>
  <c r="L590" i="5"/>
  <c r="K590" i="5"/>
  <c r="J590" i="5"/>
  <c r="O589" i="5"/>
  <c r="N589" i="5"/>
  <c r="M589" i="5"/>
  <c r="L589" i="5"/>
  <c r="K589" i="5"/>
  <c r="J589" i="5"/>
  <c r="O588" i="5"/>
  <c r="N588" i="5"/>
  <c r="M588" i="5"/>
  <c r="L588" i="5"/>
  <c r="K588" i="5"/>
  <c r="J588" i="5"/>
  <c r="O587" i="5"/>
  <c r="N587" i="5"/>
  <c r="M587" i="5"/>
  <c r="L587" i="5"/>
  <c r="K587" i="5"/>
  <c r="J587" i="5"/>
  <c r="O586" i="5"/>
  <c r="N586" i="5"/>
  <c r="M586" i="5"/>
  <c r="L586" i="5"/>
  <c r="K586" i="5"/>
  <c r="J586" i="5"/>
  <c r="O585" i="5"/>
  <c r="N585" i="5"/>
  <c r="M585" i="5"/>
  <c r="L585" i="5"/>
  <c r="K585" i="5"/>
  <c r="J585" i="5"/>
  <c r="O584" i="5"/>
  <c r="N584" i="5"/>
  <c r="M584" i="5"/>
  <c r="L584" i="5"/>
  <c r="K584" i="5"/>
  <c r="J584" i="5"/>
  <c r="O583" i="5"/>
  <c r="N583" i="5"/>
  <c r="M583" i="5"/>
  <c r="L583" i="5"/>
  <c r="K583" i="5"/>
  <c r="J583" i="5"/>
  <c r="O582" i="5"/>
  <c r="N582" i="5"/>
  <c r="M582" i="5"/>
  <c r="L582" i="5"/>
  <c r="K582" i="5"/>
  <c r="J582" i="5"/>
  <c r="O581" i="5"/>
  <c r="N581" i="5"/>
  <c r="M581" i="5"/>
  <c r="L581" i="5"/>
  <c r="K581" i="5"/>
  <c r="J581" i="5"/>
  <c r="O580" i="5"/>
  <c r="N580" i="5"/>
  <c r="M580" i="5"/>
  <c r="L580" i="5"/>
  <c r="K580" i="5"/>
  <c r="J580" i="5"/>
  <c r="O579" i="5"/>
  <c r="N579" i="5"/>
  <c r="M579" i="5"/>
  <c r="L579" i="5"/>
  <c r="K579" i="5"/>
  <c r="J579" i="5"/>
  <c r="O578" i="5"/>
  <c r="N578" i="5"/>
  <c r="M578" i="5"/>
  <c r="L578" i="5"/>
  <c r="K578" i="5"/>
  <c r="J578" i="5"/>
  <c r="O577" i="5"/>
  <c r="N577" i="5"/>
  <c r="M577" i="5"/>
  <c r="L577" i="5"/>
  <c r="K577" i="5"/>
  <c r="J577" i="5"/>
  <c r="O576" i="5"/>
  <c r="N576" i="5"/>
  <c r="M576" i="5"/>
  <c r="L576" i="5"/>
  <c r="K576" i="5"/>
  <c r="J576" i="5"/>
  <c r="O575" i="5"/>
  <c r="N575" i="5"/>
  <c r="M575" i="5"/>
  <c r="L575" i="5"/>
  <c r="K575" i="5"/>
  <c r="J575" i="5"/>
  <c r="O574" i="5"/>
  <c r="N574" i="5"/>
  <c r="M574" i="5"/>
  <c r="L574" i="5"/>
  <c r="K574" i="5"/>
  <c r="J574" i="5"/>
  <c r="O573" i="5"/>
  <c r="N573" i="5"/>
  <c r="M573" i="5"/>
  <c r="L573" i="5"/>
  <c r="K573" i="5"/>
  <c r="J573" i="5"/>
  <c r="O572" i="5"/>
  <c r="N572" i="5"/>
  <c r="M572" i="5"/>
  <c r="L572" i="5"/>
  <c r="K572" i="5"/>
  <c r="J572" i="5"/>
  <c r="O571" i="5"/>
  <c r="N571" i="5"/>
  <c r="M571" i="5"/>
  <c r="L571" i="5"/>
  <c r="K571" i="5"/>
  <c r="J571" i="5"/>
  <c r="O570" i="5"/>
  <c r="N570" i="5"/>
  <c r="M570" i="5"/>
  <c r="L570" i="5"/>
  <c r="K570" i="5"/>
  <c r="J570" i="5"/>
  <c r="O569" i="5"/>
  <c r="N569" i="5"/>
  <c r="M569" i="5"/>
  <c r="L569" i="5"/>
  <c r="K569" i="5"/>
  <c r="J569" i="5"/>
  <c r="O568" i="5"/>
  <c r="N568" i="5"/>
  <c r="M568" i="5"/>
  <c r="L568" i="5"/>
  <c r="K568" i="5"/>
  <c r="J568" i="5"/>
  <c r="O567" i="5"/>
  <c r="N567" i="5"/>
  <c r="M567" i="5"/>
  <c r="L567" i="5"/>
  <c r="K567" i="5"/>
  <c r="J567" i="5"/>
  <c r="O566" i="5"/>
  <c r="N566" i="5"/>
  <c r="M566" i="5"/>
  <c r="L566" i="5"/>
  <c r="K566" i="5"/>
  <c r="J566" i="5"/>
  <c r="O565" i="5"/>
  <c r="N565" i="5"/>
  <c r="M565" i="5"/>
  <c r="L565" i="5"/>
  <c r="K565" i="5"/>
  <c r="J565" i="5"/>
  <c r="O564" i="5"/>
  <c r="N564" i="5"/>
  <c r="M564" i="5"/>
  <c r="L564" i="5"/>
  <c r="K564" i="5"/>
  <c r="J564" i="5"/>
  <c r="O563" i="5"/>
  <c r="N563" i="5"/>
  <c r="M563" i="5"/>
  <c r="L563" i="5"/>
  <c r="K563" i="5"/>
  <c r="J563" i="5"/>
  <c r="O562" i="5"/>
  <c r="N562" i="5"/>
  <c r="M562" i="5"/>
  <c r="L562" i="5"/>
  <c r="K562" i="5"/>
  <c r="J562" i="5"/>
  <c r="O561" i="5"/>
  <c r="N561" i="5"/>
  <c r="M561" i="5"/>
  <c r="L561" i="5"/>
  <c r="K561" i="5"/>
  <c r="J561" i="5"/>
  <c r="O560" i="5"/>
  <c r="N560" i="5"/>
  <c r="M560" i="5"/>
  <c r="L560" i="5"/>
  <c r="K560" i="5"/>
  <c r="J560" i="5"/>
  <c r="O559" i="5"/>
  <c r="N559" i="5"/>
  <c r="M559" i="5"/>
  <c r="L559" i="5"/>
  <c r="K559" i="5"/>
  <c r="J559" i="5"/>
  <c r="O558" i="5"/>
  <c r="N558" i="5"/>
  <c r="M558" i="5"/>
  <c r="L558" i="5"/>
  <c r="K558" i="5"/>
  <c r="J558" i="5"/>
  <c r="O557" i="5"/>
  <c r="N557" i="5"/>
  <c r="M557" i="5"/>
  <c r="L557" i="5"/>
  <c r="K557" i="5"/>
  <c r="J557" i="5"/>
  <c r="O556" i="5"/>
  <c r="N556" i="5"/>
  <c r="M556" i="5"/>
  <c r="L556" i="5"/>
  <c r="K556" i="5"/>
  <c r="J556" i="5"/>
  <c r="O555" i="5"/>
  <c r="N555" i="5"/>
  <c r="M555" i="5"/>
  <c r="L555" i="5"/>
  <c r="K555" i="5"/>
  <c r="J555" i="5"/>
  <c r="O554" i="5"/>
  <c r="N554" i="5"/>
  <c r="M554" i="5"/>
  <c r="L554" i="5"/>
  <c r="K554" i="5"/>
  <c r="J554" i="5"/>
  <c r="O553" i="5"/>
  <c r="N553" i="5"/>
  <c r="M553" i="5"/>
  <c r="L553" i="5"/>
  <c r="K553" i="5"/>
  <c r="J553" i="5"/>
  <c r="O552" i="5"/>
  <c r="N552" i="5"/>
  <c r="M552" i="5"/>
  <c r="L552" i="5"/>
  <c r="K552" i="5"/>
  <c r="J552" i="5"/>
  <c r="O551" i="5"/>
  <c r="N551" i="5"/>
  <c r="M551" i="5"/>
  <c r="L551" i="5"/>
  <c r="K551" i="5"/>
  <c r="J551" i="5"/>
  <c r="O550" i="5"/>
  <c r="N550" i="5"/>
  <c r="M550" i="5"/>
  <c r="L550" i="5"/>
  <c r="K550" i="5"/>
  <c r="J550" i="5"/>
  <c r="O549" i="5"/>
  <c r="N549" i="5"/>
  <c r="M549" i="5"/>
  <c r="L549" i="5"/>
  <c r="K549" i="5"/>
  <c r="J549" i="5"/>
  <c r="O548" i="5"/>
  <c r="N548" i="5"/>
  <c r="M548" i="5"/>
  <c r="L548" i="5"/>
  <c r="K548" i="5"/>
  <c r="J548" i="5"/>
  <c r="O547" i="5"/>
  <c r="N547" i="5"/>
  <c r="M547" i="5"/>
  <c r="L547" i="5"/>
  <c r="K547" i="5"/>
  <c r="J547" i="5"/>
  <c r="O546" i="5"/>
  <c r="N546" i="5"/>
  <c r="M546" i="5"/>
  <c r="L546" i="5"/>
  <c r="K546" i="5"/>
  <c r="J546" i="5"/>
  <c r="O545" i="5"/>
  <c r="N545" i="5"/>
  <c r="M545" i="5"/>
  <c r="L545" i="5"/>
  <c r="K545" i="5"/>
  <c r="J545" i="5"/>
  <c r="O544" i="5"/>
  <c r="N544" i="5"/>
  <c r="M544" i="5"/>
  <c r="L544" i="5"/>
  <c r="K544" i="5"/>
  <c r="J544" i="5"/>
  <c r="O543" i="5"/>
  <c r="N543" i="5"/>
  <c r="M543" i="5"/>
  <c r="L543" i="5"/>
  <c r="K543" i="5"/>
  <c r="J543" i="5"/>
  <c r="O542" i="5"/>
  <c r="N542" i="5"/>
  <c r="M542" i="5"/>
  <c r="L542" i="5"/>
  <c r="K542" i="5"/>
  <c r="J542" i="5"/>
  <c r="O541" i="5"/>
  <c r="N541" i="5"/>
  <c r="M541" i="5"/>
  <c r="L541" i="5"/>
  <c r="K541" i="5"/>
  <c r="J541" i="5"/>
  <c r="O540" i="5"/>
  <c r="N540" i="5"/>
  <c r="M540" i="5"/>
  <c r="L540" i="5"/>
  <c r="K540" i="5"/>
  <c r="J540" i="5"/>
  <c r="O539" i="5"/>
  <c r="N539" i="5"/>
  <c r="M539" i="5"/>
  <c r="L539" i="5"/>
  <c r="K539" i="5"/>
  <c r="J539" i="5"/>
  <c r="O538" i="5"/>
  <c r="N538" i="5"/>
  <c r="M538" i="5"/>
  <c r="L538" i="5"/>
  <c r="K538" i="5"/>
  <c r="J538" i="5"/>
  <c r="O537" i="5"/>
  <c r="N537" i="5"/>
  <c r="M537" i="5"/>
  <c r="L537" i="5"/>
  <c r="K537" i="5"/>
  <c r="J537" i="5"/>
  <c r="O536" i="5"/>
  <c r="N536" i="5"/>
  <c r="M536" i="5"/>
  <c r="L536" i="5"/>
  <c r="K536" i="5"/>
  <c r="J536" i="5"/>
  <c r="O535" i="5"/>
  <c r="N535" i="5"/>
  <c r="M535" i="5"/>
  <c r="L535" i="5"/>
  <c r="K535" i="5"/>
  <c r="J535" i="5"/>
  <c r="O534" i="5"/>
  <c r="N534" i="5"/>
  <c r="M534" i="5"/>
  <c r="L534" i="5"/>
  <c r="K534" i="5"/>
  <c r="J534" i="5"/>
  <c r="O533" i="5"/>
  <c r="N533" i="5"/>
  <c r="M533" i="5"/>
  <c r="L533" i="5"/>
  <c r="K533" i="5"/>
  <c r="J533" i="5"/>
  <c r="O532" i="5"/>
  <c r="N532" i="5"/>
  <c r="M532" i="5"/>
  <c r="L532" i="5"/>
  <c r="K532" i="5"/>
  <c r="J532" i="5"/>
  <c r="O531" i="5"/>
  <c r="N531" i="5"/>
  <c r="M531" i="5"/>
  <c r="L531" i="5"/>
  <c r="K531" i="5"/>
  <c r="J531" i="5"/>
  <c r="O530" i="5"/>
  <c r="N530" i="5"/>
  <c r="M530" i="5"/>
  <c r="L530" i="5"/>
  <c r="K530" i="5"/>
  <c r="J530" i="5"/>
  <c r="O529" i="5"/>
  <c r="N529" i="5"/>
  <c r="M529" i="5"/>
  <c r="L529" i="5"/>
  <c r="K529" i="5"/>
  <c r="J529" i="5"/>
  <c r="O528" i="5"/>
  <c r="N528" i="5"/>
  <c r="M528" i="5"/>
  <c r="L528" i="5"/>
  <c r="K528" i="5"/>
  <c r="J528" i="5"/>
  <c r="O527" i="5"/>
  <c r="N527" i="5"/>
  <c r="M527" i="5"/>
  <c r="L527" i="5"/>
  <c r="K527" i="5"/>
  <c r="J527" i="5"/>
  <c r="O526" i="5"/>
  <c r="N526" i="5"/>
  <c r="M526" i="5"/>
  <c r="L526" i="5"/>
  <c r="K526" i="5"/>
  <c r="J526" i="5"/>
  <c r="O525" i="5"/>
  <c r="N525" i="5"/>
  <c r="M525" i="5"/>
  <c r="L525" i="5"/>
  <c r="K525" i="5"/>
  <c r="J525" i="5"/>
  <c r="O524" i="5"/>
  <c r="N524" i="5"/>
  <c r="M524" i="5"/>
  <c r="L524" i="5"/>
  <c r="K524" i="5"/>
  <c r="J524" i="5"/>
  <c r="O523" i="5"/>
  <c r="N523" i="5"/>
  <c r="M523" i="5"/>
  <c r="L523" i="5"/>
  <c r="K523" i="5"/>
  <c r="J523" i="5"/>
  <c r="O522" i="5"/>
  <c r="N522" i="5"/>
  <c r="M522" i="5"/>
  <c r="L522" i="5"/>
  <c r="K522" i="5"/>
  <c r="J522" i="5"/>
  <c r="O521" i="5"/>
  <c r="N521" i="5"/>
  <c r="M521" i="5"/>
  <c r="L521" i="5"/>
  <c r="K521" i="5"/>
  <c r="J521" i="5"/>
  <c r="O520" i="5"/>
  <c r="N520" i="5"/>
  <c r="M520" i="5"/>
  <c r="L520" i="5"/>
  <c r="K520" i="5"/>
  <c r="J520" i="5"/>
  <c r="O519" i="5"/>
  <c r="N519" i="5"/>
  <c r="M519" i="5"/>
  <c r="L519" i="5"/>
  <c r="K519" i="5"/>
  <c r="J519" i="5"/>
  <c r="O518" i="5"/>
  <c r="N518" i="5"/>
  <c r="M518" i="5"/>
  <c r="L518" i="5"/>
  <c r="K518" i="5"/>
  <c r="J518" i="5"/>
  <c r="O517" i="5"/>
  <c r="N517" i="5"/>
  <c r="M517" i="5"/>
  <c r="L517" i="5"/>
  <c r="K517" i="5"/>
  <c r="J517" i="5"/>
  <c r="O516" i="5"/>
  <c r="N516" i="5"/>
  <c r="M516" i="5"/>
  <c r="L516" i="5"/>
  <c r="K516" i="5"/>
  <c r="J516" i="5"/>
  <c r="O515" i="5"/>
  <c r="N515" i="5"/>
  <c r="M515" i="5"/>
  <c r="L515" i="5"/>
  <c r="K515" i="5"/>
  <c r="J515" i="5"/>
  <c r="O514" i="5"/>
  <c r="N514" i="5"/>
  <c r="M514" i="5"/>
  <c r="L514" i="5"/>
  <c r="K514" i="5"/>
  <c r="J514" i="5"/>
  <c r="O513" i="5"/>
  <c r="N513" i="5"/>
  <c r="M513" i="5"/>
  <c r="L513" i="5"/>
  <c r="K513" i="5"/>
  <c r="J513" i="5"/>
  <c r="O512" i="5"/>
  <c r="N512" i="5"/>
  <c r="M512" i="5"/>
  <c r="L512" i="5"/>
  <c r="K512" i="5"/>
  <c r="J512" i="5"/>
  <c r="O511" i="5"/>
  <c r="N511" i="5"/>
  <c r="M511" i="5"/>
  <c r="L511" i="5"/>
  <c r="K511" i="5"/>
  <c r="J511" i="5"/>
  <c r="O510" i="5"/>
  <c r="N510" i="5"/>
  <c r="M510" i="5"/>
  <c r="L510" i="5"/>
  <c r="K510" i="5"/>
  <c r="J510" i="5"/>
  <c r="O509" i="5"/>
  <c r="N509" i="5"/>
  <c r="M509" i="5"/>
  <c r="L509" i="5"/>
  <c r="K509" i="5"/>
  <c r="J509" i="5"/>
  <c r="O508" i="5"/>
  <c r="N508" i="5"/>
  <c r="M508" i="5"/>
  <c r="L508" i="5"/>
  <c r="K508" i="5"/>
  <c r="J508" i="5"/>
  <c r="O507" i="5"/>
  <c r="N507" i="5"/>
  <c r="M507" i="5"/>
  <c r="L507" i="5"/>
  <c r="K507" i="5"/>
  <c r="J507" i="5"/>
  <c r="O506" i="5"/>
  <c r="N506" i="5"/>
  <c r="M506" i="5"/>
  <c r="L506" i="5"/>
  <c r="K506" i="5"/>
  <c r="J506" i="5"/>
  <c r="O505" i="5"/>
  <c r="N505" i="5"/>
  <c r="M505" i="5"/>
  <c r="L505" i="5"/>
  <c r="K505" i="5"/>
  <c r="J505" i="5"/>
  <c r="O504" i="5"/>
  <c r="N504" i="5"/>
  <c r="M504" i="5"/>
  <c r="L504" i="5"/>
  <c r="K504" i="5"/>
  <c r="J504" i="5"/>
  <c r="O503" i="5"/>
  <c r="N503" i="5"/>
  <c r="M503" i="5"/>
  <c r="L503" i="5"/>
  <c r="K503" i="5"/>
  <c r="J503" i="5"/>
  <c r="O502" i="5"/>
  <c r="N502" i="5"/>
  <c r="M502" i="5"/>
  <c r="L502" i="5"/>
  <c r="K502" i="5"/>
  <c r="J502" i="5"/>
  <c r="O501" i="5"/>
  <c r="N501" i="5"/>
  <c r="M501" i="5"/>
  <c r="L501" i="5"/>
  <c r="K501" i="5"/>
  <c r="J501" i="5"/>
  <c r="O500" i="5"/>
  <c r="N500" i="5"/>
  <c r="M500" i="5"/>
  <c r="L500" i="5"/>
  <c r="K500" i="5"/>
  <c r="J500" i="5"/>
  <c r="O499" i="5"/>
  <c r="N499" i="5"/>
  <c r="M499" i="5"/>
  <c r="L499" i="5"/>
  <c r="K499" i="5"/>
  <c r="J499" i="5"/>
  <c r="O498" i="5"/>
  <c r="N498" i="5"/>
  <c r="M498" i="5"/>
  <c r="L498" i="5"/>
  <c r="K498" i="5"/>
  <c r="J498" i="5"/>
  <c r="O497" i="5"/>
  <c r="N497" i="5"/>
  <c r="M497" i="5"/>
  <c r="L497" i="5"/>
  <c r="K497" i="5"/>
  <c r="J497" i="5"/>
  <c r="O496" i="5"/>
  <c r="N496" i="5"/>
  <c r="M496" i="5"/>
  <c r="L496" i="5"/>
  <c r="K496" i="5"/>
  <c r="J496" i="5"/>
  <c r="O495" i="5"/>
  <c r="N495" i="5"/>
  <c r="M495" i="5"/>
  <c r="L495" i="5"/>
  <c r="K495" i="5"/>
  <c r="J495" i="5"/>
  <c r="O494" i="5"/>
  <c r="N494" i="5"/>
  <c r="M494" i="5"/>
  <c r="L494" i="5"/>
  <c r="K494" i="5"/>
  <c r="J494" i="5"/>
  <c r="O493" i="5"/>
  <c r="N493" i="5"/>
  <c r="M493" i="5"/>
  <c r="L493" i="5"/>
  <c r="K493" i="5"/>
  <c r="J493" i="5"/>
  <c r="O492" i="5"/>
  <c r="N492" i="5"/>
  <c r="M492" i="5"/>
  <c r="L492" i="5"/>
  <c r="K492" i="5"/>
  <c r="J492" i="5"/>
  <c r="O491" i="5"/>
  <c r="N491" i="5"/>
  <c r="M491" i="5"/>
  <c r="L491" i="5"/>
  <c r="K491" i="5"/>
  <c r="J491" i="5"/>
  <c r="O490" i="5"/>
  <c r="N490" i="5"/>
  <c r="M490" i="5"/>
  <c r="L490" i="5"/>
  <c r="K490" i="5"/>
  <c r="J490" i="5"/>
  <c r="O489" i="5"/>
  <c r="N489" i="5"/>
  <c r="M489" i="5"/>
  <c r="L489" i="5"/>
  <c r="K489" i="5"/>
  <c r="J489" i="5"/>
  <c r="O488" i="5"/>
  <c r="N488" i="5"/>
  <c r="M488" i="5"/>
  <c r="L488" i="5"/>
  <c r="K488" i="5"/>
  <c r="J488" i="5"/>
  <c r="O487" i="5"/>
  <c r="N487" i="5"/>
  <c r="M487" i="5"/>
  <c r="L487" i="5"/>
  <c r="K487" i="5"/>
  <c r="J487" i="5"/>
  <c r="O486" i="5"/>
  <c r="N486" i="5"/>
  <c r="M486" i="5"/>
  <c r="L486" i="5"/>
  <c r="K486" i="5"/>
  <c r="J486" i="5"/>
  <c r="O485" i="5"/>
  <c r="N485" i="5"/>
  <c r="M485" i="5"/>
  <c r="L485" i="5"/>
  <c r="K485" i="5"/>
  <c r="J485" i="5"/>
  <c r="O484" i="5"/>
  <c r="N484" i="5"/>
  <c r="M484" i="5"/>
  <c r="L484" i="5"/>
  <c r="K484" i="5"/>
  <c r="J484" i="5"/>
  <c r="O483" i="5"/>
  <c r="N483" i="5"/>
  <c r="M483" i="5"/>
  <c r="L483" i="5"/>
  <c r="K483" i="5"/>
  <c r="J483" i="5"/>
  <c r="O482" i="5"/>
  <c r="N482" i="5"/>
  <c r="M482" i="5"/>
  <c r="L482" i="5"/>
  <c r="K482" i="5"/>
  <c r="J482" i="5"/>
  <c r="O481" i="5"/>
  <c r="N481" i="5"/>
  <c r="M481" i="5"/>
  <c r="L481" i="5"/>
  <c r="K481" i="5"/>
  <c r="J481" i="5"/>
  <c r="O480" i="5"/>
  <c r="N480" i="5"/>
  <c r="M480" i="5"/>
  <c r="L480" i="5"/>
  <c r="K480" i="5"/>
  <c r="J480" i="5"/>
  <c r="O479" i="5"/>
  <c r="N479" i="5"/>
  <c r="M479" i="5"/>
  <c r="L479" i="5"/>
  <c r="K479" i="5"/>
  <c r="J479" i="5"/>
  <c r="O478" i="5"/>
  <c r="N478" i="5"/>
  <c r="M478" i="5"/>
  <c r="L478" i="5"/>
  <c r="K478" i="5"/>
  <c r="J478" i="5"/>
  <c r="O477" i="5"/>
  <c r="N477" i="5"/>
  <c r="M477" i="5"/>
  <c r="L477" i="5"/>
  <c r="K477" i="5"/>
  <c r="J477" i="5"/>
  <c r="O476" i="5"/>
  <c r="N476" i="5"/>
  <c r="M476" i="5"/>
  <c r="L476" i="5"/>
  <c r="K476" i="5"/>
  <c r="J476" i="5"/>
  <c r="O475" i="5"/>
  <c r="N475" i="5"/>
  <c r="M475" i="5"/>
  <c r="L475" i="5"/>
  <c r="K475" i="5"/>
  <c r="J475" i="5"/>
  <c r="O474" i="5"/>
  <c r="N474" i="5"/>
  <c r="M474" i="5"/>
  <c r="L474" i="5"/>
  <c r="K474" i="5"/>
  <c r="J474" i="5"/>
  <c r="O473" i="5"/>
  <c r="N473" i="5"/>
  <c r="M473" i="5"/>
  <c r="L473" i="5"/>
  <c r="K473" i="5"/>
  <c r="J473" i="5"/>
  <c r="O472" i="5"/>
  <c r="N472" i="5"/>
  <c r="M472" i="5"/>
  <c r="L472" i="5"/>
  <c r="K472" i="5"/>
  <c r="J472" i="5"/>
  <c r="O471" i="5"/>
  <c r="N471" i="5"/>
  <c r="M471" i="5"/>
  <c r="L471" i="5"/>
  <c r="K471" i="5"/>
  <c r="J471" i="5"/>
  <c r="O470" i="5"/>
  <c r="N470" i="5"/>
  <c r="M470" i="5"/>
  <c r="L470" i="5"/>
  <c r="K470" i="5"/>
  <c r="J470" i="5"/>
  <c r="O469" i="5"/>
  <c r="N469" i="5"/>
  <c r="M469" i="5"/>
  <c r="L469" i="5"/>
  <c r="K469" i="5"/>
  <c r="J469" i="5"/>
  <c r="O468" i="5"/>
  <c r="N468" i="5"/>
  <c r="M468" i="5"/>
  <c r="L468" i="5"/>
  <c r="K468" i="5"/>
  <c r="J468" i="5"/>
  <c r="O467" i="5"/>
  <c r="N467" i="5"/>
  <c r="M467" i="5"/>
  <c r="L467" i="5"/>
  <c r="K467" i="5"/>
  <c r="J467" i="5"/>
  <c r="O466" i="5"/>
  <c r="N466" i="5"/>
  <c r="M466" i="5"/>
  <c r="L466" i="5"/>
  <c r="K466" i="5"/>
  <c r="J466" i="5"/>
  <c r="O465" i="5"/>
  <c r="N465" i="5"/>
  <c r="M465" i="5"/>
  <c r="L465" i="5"/>
  <c r="K465" i="5"/>
  <c r="J465" i="5"/>
  <c r="O464" i="5"/>
  <c r="N464" i="5"/>
  <c r="M464" i="5"/>
  <c r="L464" i="5"/>
  <c r="K464" i="5"/>
  <c r="J464" i="5"/>
  <c r="O463" i="5"/>
  <c r="N463" i="5"/>
  <c r="M463" i="5"/>
  <c r="L463" i="5"/>
  <c r="K463" i="5"/>
  <c r="J463" i="5"/>
  <c r="O462" i="5"/>
  <c r="N462" i="5"/>
  <c r="M462" i="5"/>
  <c r="L462" i="5"/>
  <c r="K462" i="5"/>
  <c r="J462" i="5"/>
  <c r="O461" i="5"/>
  <c r="N461" i="5"/>
  <c r="M461" i="5"/>
  <c r="L461" i="5"/>
  <c r="K461" i="5"/>
  <c r="J461" i="5"/>
  <c r="O460" i="5"/>
  <c r="N460" i="5"/>
  <c r="M460" i="5"/>
  <c r="L460" i="5"/>
  <c r="K460" i="5"/>
  <c r="J460" i="5"/>
  <c r="O459" i="5"/>
  <c r="N459" i="5"/>
  <c r="M459" i="5"/>
  <c r="L459" i="5"/>
  <c r="K459" i="5"/>
  <c r="J459" i="5"/>
  <c r="O458" i="5"/>
  <c r="N458" i="5"/>
  <c r="M458" i="5"/>
  <c r="L458" i="5"/>
  <c r="K458" i="5"/>
  <c r="J458" i="5"/>
  <c r="O457" i="5"/>
  <c r="N457" i="5"/>
  <c r="M457" i="5"/>
  <c r="L457" i="5"/>
  <c r="K457" i="5"/>
  <c r="J457" i="5"/>
  <c r="O456" i="5"/>
  <c r="N456" i="5"/>
  <c r="M456" i="5"/>
  <c r="L456" i="5"/>
  <c r="K456" i="5"/>
  <c r="J456" i="5"/>
  <c r="O455" i="5"/>
  <c r="N455" i="5"/>
  <c r="M455" i="5"/>
  <c r="L455" i="5"/>
  <c r="K455" i="5"/>
  <c r="J455" i="5"/>
  <c r="O454" i="5"/>
  <c r="N454" i="5"/>
  <c r="M454" i="5"/>
  <c r="L454" i="5"/>
  <c r="K454" i="5"/>
  <c r="J454" i="5"/>
  <c r="O453" i="5"/>
  <c r="N453" i="5"/>
  <c r="M453" i="5"/>
  <c r="L453" i="5"/>
  <c r="K453" i="5"/>
  <c r="J453" i="5"/>
  <c r="O452" i="5"/>
  <c r="N452" i="5"/>
  <c r="M452" i="5"/>
  <c r="L452" i="5"/>
  <c r="K452" i="5"/>
  <c r="J452" i="5"/>
  <c r="O451" i="5"/>
  <c r="N451" i="5"/>
  <c r="M451" i="5"/>
  <c r="L451" i="5"/>
  <c r="K451" i="5"/>
  <c r="J451" i="5"/>
  <c r="O450" i="5"/>
  <c r="N450" i="5"/>
  <c r="M450" i="5"/>
  <c r="L450" i="5"/>
  <c r="K450" i="5"/>
  <c r="J450" i="5"/>
  <c r="O449" i="5"/>
  <c r="N449" i="5"/>
  <c r="M449" i="5"/>
  <c r="L449" i="5"/>
  <c r="K449" i="5"/>
  <c r="J449" i="5"/>
  <c r="O448" i="5"/>
  <c r="N448" i="5"/>
  <c r="M448" i="5"/>
  <c r="L448" i="5"/>
  <c r="K448" i="5"/>
  <c r="J448" i="5"/>
  <c r="O447" i="5"/>
  <c r="N447" i="5"/>
  <c r="M447" i="5"/>
  <c r="L447" i="5"/>
  <c r="K447" i="5"/>
  <c r="J447" i="5"/>
  <c r="O446" i="5"/>
  <c r="N446" i="5"/>
  <c r="M446" i="5"/>
  <c r="L446" i="5"/>
  <c r="K446" i="5"/>
  <c r="J446" i="5"/>
  <c r="O445" i="5"/>
  <c r="N445" i="5"/>
  <c r="M445" i="5"/>
  <c r="L445" i="5"/>
  <c r="K445" i="5"/>
  <c r="J445" i="5"/>
  <c r="O444" i="5"/>
  <c r="N444" i="5"/>
  <c r="M444" i="5"/>
  <c r="L444" i="5"/>
  <c r="K444" i="5"/>
  <c r="J444" i="5"/>
  <c r="O443" i="5"/>
  <c r="N443" i="5"/>
  <c r="M443" i="5"/>
  <c r="L443" i="5"/>
  <c r="K443" i="5"/>
  <c r="J443" i="5"/>
  <c r="O442" i="5"/>
  <c r="N442" i="5"/>
  <c r="M442" i="5"/>
  <c r="L442" i="5"/>
  <c r="K442" i="5"/>
  <c r="J442" i="5"/>
  <c r="O441" i="5"/>
  <c r="N441" i="5"/>
  <c r="M441" i="5"/>
  <c r="L441" i="5"/>
  <c r="K441" i="5"/>
  <c r="J441" i="5"/>
  <c r="O440" i="5"/>
  <c r="N440" i="5"/>
  <c r="M440" i="5"/>
  <c r="L440" i="5"/>
  <c r="K440" i="5"/>
  <c r="J440" i="5"/>
  <c r="O439" i="5"/>
  <c r="N439" i="5"/>
  <c r="M439" i="5"/>
  <c r="L439" i="5"/>
  <c r="K439" i="5"/>
  <c r="J439" i="5"/>
  <c r="O438" i="5"/>
  <c r="N438" i="5"/>
  <c r="M438" i="5"/>
  <c r="L438" i="5"/>
  <c r="K438" i="5"/>
  <c r="J438" i="5"/>
  <c r="O437" i="5"/>
  <c r="N437" i="5"/>
  <c r="M437" i="5"/>
  <c r="L437" i="5"/>
  <c r="K437" i="5"/>
  <c r="J437" i="5"/>
  <c r="O436" i="5"/>
  <c r="N436" i="5"/>
  <c r="M436" i="5"/>
  <c r="L436" i="5"/>
  <c r="K436" i="5"/>
  <c r="J436" i="5"/>
  <c r="O435" i="5"/>
  <c r="N435" i="5"/>
  <c r="M435" i="5"/>
  <c r="L435" i="5"/>
  <c r="K435" i="5"/>
  <c r="J435" i="5"/>
  <c r="O434" i="5"/>
  <c r="N434" i="5"/>
  <c r="M434" i="5"/>
  <c r="L434" i="5"/>
  <c r="K434" i="5"/>
  <c r="J434" i="5"/>
  <c r="O433" i="5"/>
  <c r="N433" i="5"/>
  <c r="M433" i="5"/>
  <c r="L433" i="5"/>
  <c r="K433" i="5"/>
  <c r="J433" i="5"/>
  <c r="O432" i="5"/>
  <c r="N432" i="5"/>
  <c r="M432" i="5"/>
  <c r="L432" i="5"/>
  <c r="K432" i="5"/>
  <c r="J432" i="5"/>
  <c r="O431" i="5"/>
  <c r="N431" i="5"/>
  <c r="M431" i="5"/>
  <c r="L431" i="5"/>
  <c r="K431" i="5"/>
  <c r="J431" i="5"/>
  <c r="O430" i="5"/>
  <c r="N430" i="5"/>
  <c r="M430" i="5"/>
  <c r="L430" i="5"/>
  <c r="K430" i="5"/>
  <c r="J430" i="5"/>
  <c r="O429" i="5"/>
  <c r="N429" i="5"/>
  <c r="M429" i="5"/>
  <c r="L429" i="5"/>
  <c r="K429" i="5"/>
  <c r="J429" i="5"/>
  <c r="O428" i="5"/>
  <c r="N428" i="5"/>
  <c r="M428" i="5"/>
  <c r="L428" i="5"/>
  <c r="K428" i="5"/>
  <c r="J428" i="5"/>
  <c r="O427" i="5"/>
  <c r="N427" i="5"/>
  <c r="M427" i="5"/>
  <c r="L427" i="5"/>
  <c r="K427" i="5"/>
  <c r="J427" i="5"/>
  <c r="O426" i="5"/>
  <c r="N426" i="5"/>
  <c r="M426" i="5"/>
  <c r="L426" i="5"/>
  <c r="K426" i="5"/>
  <c r="J426" i="5"/>
  <c r="O425" i="5"/>
  <c r="N425" i="5"/>
  <c r="M425" i="5"/>
  <c r="L425" i="5"/>
  <c r="K425" i="5"/>
  <c r="J425" i="5"/>
  <c r="O424" i="5"/>
  <c r="N424" i="5"/>
  <c r="M424" i="5"/>
  <c r="L424" i="5"/>
  <c r="K424" i="5"/>
  <c r="J424" i="5"/>
  <c r="O423" i="5"/>
  <c r="N423" i="5"/>
  <c r="M423" i="5"/>
  <c r="L423" i="5"/>
  <c r="K423" i="5"/>
  <c r="J423" i="5"/>
  <c r="O422" i="5"/>
  <c r="N422" i="5"/>
  <c r="M422" i="5"/>
  <c r="L422" i="5"/>
  <c r="K422" i="5"/>
  <c r="J422" i="5"/>
  <c r="O421" i="5"/>
  <c r="N421" i="5"/>
  <c r="M421" i="5"/>
  <c r="L421" i="5"/>
  <c r="K421" i="5"/>
  <c r="J421" i="5"/>
  <c r="O420" i="5"/>
  <c r="N420" i="5"/>
  <c r="M420" i="5"/>
  <c r="L420" i="5"/>
  <c r="K420" i="5"/>
  <c r="J420" i="5"/>
  <c r="O419" i="5"/>
  <c r="N419" i="5"/>
  <c r="M419" i="5"/>
  <c r="L419" i="5"/>
  <c r="K419" i="5"/>
  <c r="J419" i="5"/>
  <c r="O418" i="5"/>
  <c r="N418" i="5"/>
  <c r="M418" i="5"/>
  <c r="L418" i="5"/>
  <c r="K418" i="5"/>
  <c r="J418" i="5"/>
  <c r="O417" i="5"/>
  <c r="N417" i="5"/>
  <c r="M417" i="5"/>
  <c r="L417" i="5"/>
  <c r="K417" i="5"/>
  <c r="J417" i="5"/>
  <c r="O416" i="5"/>
  <c r="N416" i="5"/>
  <c r="M416" i="5"/>
  <c r="L416" i="5"/>
  <c r="K416" i="5"/>
  <c r="J416" i="5"/>
  <c r="O415" i="5"/>
  <c r="N415" i="5"/>
  <c r="M415" i="5"/>
  <c r="L415" i="5"/>
  <c r="K415" i="5"/>
  <c r="J415" i="5"/>
  <c r="O414" i="5"/>
  <c r="N414" i="5"/>
  <c r="M414" i="5"/>
  <c r="L414" i="5"/>
  <c r="K414" i="5"/>
  <c r="J414" i="5"/>
  <c r="O413" i="5"/>
  <c r="N413" i="5"/>
  <c r="M413" i="5"/>
  <c r="L413" i="5"/>
  <c r="K413" i="5"/>
  <c r="J413" i="5"/>
  <c r="O412" i="5"/>
  <c r="N412" i="5"/>
  <c r="M412" i="5"/>
  <c r="L412" i="5"/>
  <c r="K412" i="5"/>
  <c r="J412" i="5"/>
  <c r="O411" i="5"/>
  <c r="N411" i="5"/>
  <c r="M411" i="5"/>
  <c r="L411" i="5"/>
  <c r="K411" i="5"/>
  <c r="J411" i="5"/>
  <c r="O410" i="5"/>
  <c r="N410" i="5"/>
  <c r="M410" i="5"/>
  <c r="L410" i="5"/>
  <c r="K410" i="5"/>
  <c r="J410" i="5"/>
  <c r="O409" i="5"/>
  <c r="N409" i="5"/>
  <c r="M409" i="5"/>
  <c r="L409" i="5"/>
  <c r="K409" i="5"/>
  <c r="J409" i="5"/>
  <c r="O408" i="5"/>
  <c r="N408" i="5"/>
  <c r="M408" i="5"/>
  <c r="L408" i="5"/>
  <c r="K408" i="5"/>
  <c r="J408" i="5"/>
  <c r="O407" i="5"/>
  <c r="N407" i="5"/>
  <c r="M407" i="5"/>
  <c r="L407" i="5"/>
  <c r="K407" i="5"/>
  <c r="J407" i="5"/>
  <c r="O406" i="5"/>
  <c r="N406" i="5"/>
  <c r="M406" i="5"/>
  <c r="L406" i="5"/>
  <c r="K406" i="5"/>
  <c r="J406" i="5"/>
  <c r="O405" i="5"/>
  <c r="N405" i="5"/>
  <c r="M405" i="5"/>
  <c r="L405" i="5"/>
  <c r="K405" i="5"/>
  <c r="J405" i="5"/>
  <c r="O404" i="5"/>
  <c r="N404" i="5"/>
  <c r="M404" i="5"/>
  <c r="L404" i="5"/>
  <c r="K404" i="5"/>
  <c r="J404" i="5"/>
  <c r="O403" i="5"/>
  <c r="N403" i="5"/>
  <c r="M403" i="5"/>
  <c r="L403" i="5"/>
  <c r="K403" i="5"/>
  <c r="J403" i="5"/>
  <c r="O402" i="5"/>
  <c r="N402" i="5"/>
  <c r="M402" i="5"/>
  <c r="L402" i="5"/>
  <c r="K402" i="5"/>
  <c r="J402" i="5"/>
  <c r="O401" i="5"/>
  <c r="N401" i="5"/>
  <c r="M401" i="5"/>
  <c r="L401" i="5"/>
  <c r="K401" i="5"/>
  <c r="J401" i="5"/>
  <c r="O400" i="5"/>
  <c r="N400" i="5"/>
  <c r="M400" i="5"/>
  <c r="L400" i="5"/>
  <c r="K400" i="5"/>
  <c r="J400" i="5"/>
  <c r="O399" i="5"/>
  <c r="N399" i="5"/>
  <c r="M399" i="5"/>
  <c r="L399" i="5"/>
  <c r="K399" i="5"/>
  <c r="J399" i="5"/>
  <c r="O398" i="5"/>
  <c r="N398" i="5"/>
  <c r="M398" i="5"/>
  <c r="L398" i="5"/>
  <c r="K398" i="5"/>
  <c r="J398" i="5"/>
  <c r="O397" i="5"/>
  <c r="N397" i="5"/>
  <c r="M397" i="5"/>
  <c r="L397" i="5"/>
  <c r="K397" i="5"/>
  <c r="J397" i="5"/>
  <c r="O396" i="5"/>
  <c r="N396" i="5"/>
  <c r="M396" i="5"/>
  <c r="L396" i="5"/>
  <c r="K396" i="5"/>
  <c r="J396" i="5"/>
  <c r="O395" i="5"/>
  <c r="N395" i="5"/>
  <c r="M395" i="5"/>
  <c r="L395" i="5"/>
  <c r="K395" i="5"/>
  <c r="J395" i="5"/>
  <c r="O394" i="5"/>
  <c r="N394" i="5"/>
  <c r="M394" i="5"/>
  <c r="L394" i="5"/>
  <c r="K394" i="5"/>
  <c r="J394" i="5"/>
  <c r="O393" i="5"/>
  <c r="N393" i="5"/>
  <c r="M393" i="5"/>
  <c r="L393" i="5"/>
  <c r="K393" i="5"/>
  <c r="J393" i="5"/>
  <c r="O392" i="5"/>
  <c r="N392" i="5"/>
  <c r="M392" i="5"/>
  <c r="L392" i="5"/>
  <c r="K392" i="5"/>
  <c r="J392" i="5"/>
  <c r="O391" i="5"/>
  <c r="N391" i="5"/>
  <c r="M391" i="5"/>
  <c r="L391" i="5"/>
  <c r="K391" i="5"/>
  <c r="J391" i="5"/>
  <c r="O390" i="5"/>
  <c r="N390" i="5"/>
  <c r="M390" i="5"/>
  <c r="L390" i="5"/>
  <c r="K390" i="5"/>
  <c r="J390" i="5"/>
  <c r="O389" i="5"/>
  <c r="N389" i="5"/>
  <c r="M389" i="5"/>
  <c r="L389" i="5"/>
  <c r="K389" i="5"/>
  <c r="J389" i="5"/>
  <c r="O388" i="5"/>
  <c r="N388" i="5"/>
  <c r="M388" i="5"/>
  <c r="L388" i="5"/>
  <c r="K388" i="5"/>
  <c r="J388" i="5"/>
  <c r="O387" i="5"/>
  <c r="N387" i="5"/>
  <c r="M387" i="5"/>
  <c r="L387" i="5"/>
  <c r="K387" i="5"/>
  <c r="J387" i="5"/>
  <c r="O386" i="5"/>
  <c r="N386" i="5"/>
  <c r="M386" i="5"/>
  <c r="L386" i="5"/>
  <c r="K386" i="5"/>
  <c r="J386" i="5"/>
  <c r="O385" i="5"/>
  <c r="N385" i="5"/>
  <c r="M385" i="5"/>
  <c r="L385" i="5"/>
  <c r="K385" i="5"/>
  <c r="J385" i="5"/>
  <c r="O384" i="5"/>
  <c r="N384" i="5"/>
  <c r="M384" i="5"/>
  <c r="L384" i="5"/>
  <c r="K384" i="5"/>
  <c r="J384" i="5"/>
  <c r="O383" i="5"/>
  <c r="N383" i="5"/>
  <c r="M383" i="5"/>
  <c r="L383" i="5"/>
  <c r="K383" i="5"/>
  <c r="J383" i="5"/>
  <c r="O382" i="5"/>
  <c r="N382" i="5"/>
  <c r="M382" i="5"/>
  <c r="L382" i="5"/>
  <c r="K382" i="5"/>
  <c r="J382" i="5"/>
  <c r="O381" i="5"/>
  <c r="N381" i="5"/>
  <c r="M381" i="5"/>
  <c r="L381" i="5"/>
  <c r="K381" i="5"/>
  <c r="J381" i="5"/>
  <c r="O380" i="5"/>
  <c r="N380" i="5"/>
  <c r="M380" i="5"/>
  <c r="L380" i="5"/>
  <c r="K380" i="5"/>
  <c r="J380" i="5"/>
  <c r="O379" i="5"/>
  <c r="N379" i="5"/>
  <c r="M379" i="5"/>
  <c r="L379" i="5"/>
  <c r="K379" i="5"/>
  <c r="J379" i="5"/>
  <c r="O378" i="5"/>
  <c r="N378" i="5"/>
  <c r="M378" i="5"/>
  <c r="L378" i="5"/>
  <c r="K378" i="5"/>
  <c r="J378" i="5"/>
  <c r="O377" i="5"/>
  <c r="N377" i="5"/>
  <c r="M377" i="5"/>
  <c r="L377" i="5"/>
  <c r="K377" i="5"/>
  <c r="J377" i="5"/>
  <c r="O376" i="5"/>
  <c r="N376" i="5"/>
  <c r="M376" i="5"/>
  <c r="L376" i="5"/>
  <c r="K376" i="5"/>
  <c r="J376" i="5"/>
  <c r="O375" i="5"/>
  <c r="N375" i="5"/>
  <c r="M375" i="5"/>
  <c r="L375" i="5"/>
  <c r="K375" i="5"/>
  <c r="J375" i="5"/>
  <c r="O374" i="5"/>
  <c r="N374" i="5"/>
  <c r="M374" i="5"/>
  <c r="L374" i="5"/>
  <c r="K374" i="5"/>
  <c r="J374" i="5"/>
  <c r="O373" i="5"/>
  <c r="N373" i="5"/>
  <c r="M373" i="5"/>
  <c r="L373" i="5"/>
  <c r="K373" i="5"/>
  <c r="J373" i="5"/>
  <c r="O372" i="5"/>
  <c r="N372" i="5"/>
  <c r="M372" i="5"/>
  <c r="L372" i="5"/>
  <c r="K372" i="5"/>
  <c r="J372" i="5"/>
  <c r="O371" i="5"/>
  <c r="N371" i="5"/>
  <c r="M371" i="5"/>
  <c r="L371" i="5"/>
  <c r="K371" i="5"/>
  <c r="J371" i="5"/>
  <c r="O370" i="5"/>
  <c r="N370" i="5"/>
  <c r="M370" i="5"/>
  <c r="L370" i="5"/>
  <c r="K370" i="5"/>
  <c r="J370" i="5"/>
  <c r="O369" i="5"/>
  <c r="N369" i="5"/>
  <c r="M369" i="5"/>
  <c r="L369" i="5"/>
  <c r="K369" i="5"/>
  <c r="J369" i="5"/>
  <c r="O368" i="5"/>
  <c r="N368" i="5"/>
  <c r="M368" i="5"/>
  <c r="L368" i="5"/>
  <c r="K368" i="5"/>
  <c r="J368" i="5"/>
  <c r="O367" i="5"/>
  <c r="N367" i="5"/>
  <c r="M367" i="5"/>
  <c r="L367" i="5"/>
  <c r="K367" i="5"/>
  <c r="J367" i="5"/>
  <c r="O366" i="5"/>
  <c r="N366" i="5"/>
  <c r="M366" i="5"/>
  <c r="L366" i="5"/>
  <c r="K366" i="5"/>
  <c r="J366" i="5"/>
  <c r="O365" i="5"/>
  <c r="N365" i="5"/>
  <c r="M365" i="5"/>
  <c r="L365" i="5"/>
  <c r="K365" i="5"/>
  <c r="J365" i="5"/>
  <c r="O364" i="5"/>
  <c r="N364" i="5"/>
  <c r="M364" i="5"/>
  <c r="L364" i="5"/>
  <c r="K364" i="5"/>
  <c r="J364" i="5"/>
  <c r="O363" i="5"/>
  <c r="N363" i="5"/>
  <c r="M363" i="5"/>
  <c r="L363" i="5"/>
  <c r="K363" i="5"/>
  <c r="J363" i="5"/>
  <c r="O362" i="5"/>
  <c r="N362" i="5"/>
  <c r="M362" i="5"/>
  <c r="L362" i="5"/>
  <c r="K362" i="5"/>
  <c r="J362" i="5"/>
  <c r="O361" i="5"/>
  <c r="N361" i="5"/>
  <c r="M361" i="5"/>
  <c r="L361" i="5"/>
  <c r="K361" i="5"/>
  <c r="J361" i="5"/>
  <c r="O360" i="5"/>
  <c r="N360" i="5"/>
  <c r="M360" i="5"/>
  <c r="L360" i="5"/>
  <c r="K360" i="5"/>
  <c r="J360" i="5"/>
  <c r="O359" i="5"/>
  <c r="N359" i="5"/>
  <c r="M359" i="5"/>
  <c r="L359" i="5"/>
  <c r="K359" i="5"/>
  <c r="J359" i="5"/>
  <c r="O358" i="5"/>
  <c r="N358" i="5"/>
  <c r="M358" i="5"/>
  <c r="L358" i="5"/>
  <c r="K358" i="5"/>
  <c r="J358" i="5"/>
  <c r="O357" i="5"/>
  <c r="N357" i="5"/>
  <c r="M357" i="5"/>
  <c r="L357" i="5"/>
  <c r="K357" i="5"/>
  <c r="J357" i="5"/>
  <c r="O356" i="5"/>
  <c r="N356" i="5"/>
  <c r="M356" i="5"/>
  <c r="L356" i="5"/>
  <c r="K356" i="5"/>
  <c r="J356" i="5"/>
  <c r="O355" i="5"/>
  <c r="N355" i="5"/>
  <c r="M355" i="5"/>
  <c r="L355" i="5"/>
  <c r="K355" i="5"/>
  <c r="J355" i="5"/>
  <c r="O354" i="5"/>
  <c r="N354" i="5"/>
  <c r="M354" i="5"/>
  <c r="L354" i="5"/>
  <c r="K354" i="5"/>
  <c r="J354" i="5"/>
  <c r="O353" i="5"/>
  <c r="N353" i="5"/>
  <c r="M353" i="5"/>
  <c r="L353" i="5"/>
  <c r="K353" i="5"/>
  <c r="J353" i="5"/>
  <c r="O352" i="5"/>
  <c r="N352" i="5"/>
  <c r="M352" i="5"/>
  <c r="L352" i="5"/>
  <c r="K352" i="5"/>
  <c r="J352" i="5"/>
  <c r="O351" i="5"/>
  <c r="N351" i="5"/>
  <c r="M351" i="5"/>
  <c r="L351" i="5"/>
  <c r="K351" i="5"/>
  <c r="J351" i="5"/>
  <c r="O350" i="5"/>
  <c r="N350" i="5"/>
  <c r="M350" i="5"/>
  <c r="L350" i="5"/>
  <c r="K350" i="5"/>
  <c r="J350" i="5"/>
  <c r="O349" i="5"/>
  <c r="N349" i="5"/>
  <c r="M349" i="5"/>
  <c r="L349" i="5"/>
  <c r="K349" i="5"/>
  <c r="J349" i="5"/>
  <c r="O348" i="5"/>
  <c r="N348" i="5"/>
  <c r="M348" i="5"/>
  <c r="L348" i="5"/>
  <c r="K348" i="5"/>
  <c r="J348" i="5"/>
  <c r="O347" i="5"/>
  <c r="N347" i="5"/>
  <c r="M347" i="5"/>
  <c r="L347" i="5"/>
  <c r="K347" i="5"/>
  <c r="J347" i="5"/>
  <c r="O346" i="5"/>
  <c r="N346" i="5"/>
  <c r="M346" i="5"/>
  <c r="L346" i="5"/>
  <c r="K346" i="5"/>
  <c r="J346" i="5"/>
  <c r="O345" i="5"/>
  <c r="N345" i="5"/>
  <c r="M345" i="5"/>
  <c r="L345" i="5"/>
  <c r="K345" i="5"/>
  <c r="J345" i="5"/>
  <c r="O344" i="5"/>
  <c r="N344" i="5"/>
  <c r="M344" i="5"/>
  <c r="L344" i="5"/>
  <c r="K344" i="5"/>
  <c r="J344" i="5"/>
  <c r="O343" i="5"/>
  <c r="N343" i="5"/>
  <c r="M343" i="5"/>
  <c r="L343" i="5"/>
  <c r="K343" i="5"/>
  <c r="J343" i="5"/>
  <c r="O342" i="5"/>
  <c r="N342" i="5"/>
  <c r="M342" i="5"/>
  <c r="L342" i="5"/>
  <c r="K342" i="5"/>
  <c r="J342" i="5"/>
  <c r="O341" i="5"/>
  <c r="N341" i="5"/>
  <c r="M341" i="5"/>
  <c r="L341" i="5"/>
  <c r="K341" i="5"/>
  <c r="J341" i="5"/>
  <c r="O340" i="5"/>
  <c r="N340" i="5"/>
  <c r="M340" i="5"/>
  <c r="L340" i="5"/>
  <c r="K340" i="5"/>
  <c r="J340" i="5"/>
  <c r="O339" i="5"/>
  <c r="N339" i="5"/>
  <c r="M339" i="5"/>
  <c r="L339" i="5"/>
  <c r="K339" i="5"/>
  <c r="J339" i="5"/>
  <c r="O338" i="5"/>
  <c r="N338" i="5"/>
  <c r="M338" i="5"/>
  <c r="L338" i="5"/>
  <c r="K338" i="5"/>
  <c r="J338" i="5"/>
  <c r="O337" i="5"/>
  <c r="N337" i="5"/>
  <c r="M337" i="5"/>
  <c r="L337" i="5"/>
  <c r="K337" i="5"/>
  <c r="J337" i="5"/>
  <c r="O336" i="5"/>
  <c r="N336" i="5"/>
  <c r="M336" i="5"/>
  <c r="L336" i="5"/>
  <c r="K336" i="5"/>
  <c r="J336" i="5"/>
  <c r="O335" i="5"/>
  <c r="N335" i="5"/>
  <c r="M335" i="5"/>
  <c r="L335" i="5"/>
  <c r="K335" i="5"/>
  <c r="J335" i="5"/>
  <c r="O334" i="5"/>
  <c r="N334" i="5"/>
  <c r="M334" i="5"/>
  <c r="L334" i="5"/>
  <c r="K334" i="5"/>
  <c r="J334" i="5"/>
  <c r="O333" i="5"/>
  <c r="N333" i="5"/>
  <c r="M333" i="5"/>
  <c r="L333" i="5"/>
  <c r="K333" i="5"/>
  <c r="J333" i="5"/>
  <c r="O332" i="5"/>
  <c r="N332" i="5"/>
  <c r="M332" i="5"/>
  <c r="L332" i="5"/>
  <c r="K332" i="5"/>
  <c r="J332" i="5"/>
  <c r="O331" i="5"/>
  <c r="N331" i="5"/>
  <c r="M331" i="5"/>
  <c r="L331" i="5"/>
  <c r="K331" i="5"/>
  <c r="J331" i="5"/>
  <c r="O330" i="5"/>
  <c r="N330" i="5"/>
  <c r="M330" i="5"/>
  <c r="L330" i="5"/>
  <c r="K330" i="5"/>
  <c r="J330" i="5"/>
  <c r="O329" i="5"/>
  <c r="N329" i="5"/>
  <c r="M329" i="5"/>
  <c r="L329" i="5"/>
  <c r="K329" i="5"/>
  <c r="J329" i="5"/>
  <c r="O328" i="5"/>
  <c r="N328" i="5"/>
  <c r="M328" i="5"/>
  <c r="L328" i="5"/>
  <c r="K328" i="5"/>
  <c r="J328" i="5"/>
  <c r="O327" i="5"/>
  <c r="N327" i="5"/>
  <c r="M327" i="5"/>
  <c r="L327" i="5"/>
  <c r="K327" i="5"/>
  <c r="J327" i="5"/>
  <c r="O326" i="5"/>
  <c r="N326" i="5"/>
  <c r="M326" i="5"/>
  <c r="L326" i="5"/>
  <c r="K326" i="5"/>
  <c r="J326" i="5"/>
  <c r="O325" i="5"/>
  <c r="N325" i="5"/>
  <c r="M325" i="5"/>
  <c r="L325" i="5"/>
  <c r="K325" i="5"/>
  <c r="J325" i="5"/>
  <c r="O324" i="5"/>
  <c r="N324" i="5"/>
  <c r="M324" i="5"/>
  <c r="L324" i="5"/>
  <c r="K324" i="5"/>
  <c r="J324" i="5"/>
  <c r="O323" i="5"/>
  <c r="N323" i="5"/>
  <c r="M323" i="5"/>
  <c r="L323" i="5"/>
  <c r="K323" i="5"/>
  <c r="J323" i="5"/>
  <c r="O322" i="5"/>
  <c r="N322" i="5"/>
  <c r="M322" i="5"/>
  <c r="L322" i="5"/>
  <c r="K322" i="5"/>
  <c r="J322" i="5"/>
  <c r="O321" i="5"/>
  <c r="N321" i="5"/>
  <c r="M321" i="5"/>
  <c r="L321" i="5"/>
  <c r="K321" i="5"/>
  <c r="J321" i="5"/>
  <c r="O320" i="5"/>
  <c r="N320" i="5"/>
  <c r="M320" i="5"/>
  <c r="L320" i="5"/>
  <c r="K320" i="5"/>
  <c r="J320" i="5"/>
  <c r="O319" i="5"/>
  <c r="N319" i="5"/>
  <c r="M319" i="5"/>
  <c r="L319" i="5"/>
  <c r="K319" i="5"/>
  <c r="J319" i="5"/>
  <c r="O318" i="5"/>
  <c r="N318" i="5"/>
  <c r="M318" i="5"/>
  <c r="L318" i="5"/>
  <c r="K318" i="5"/>
  <c r="J318" i="5"/>
  <c r="O317" i="5"/>
  <c r="N317" i="5"/>
  <c r="M317" i="5"/>
  <c r="L317" i="5"/>
  <c r="K317" i="5"/>
  <c r="J317" i="5"/>
  <c r="O316" i="5"/>
  <c r="N316" i="5"/>
  <c r="M316" i="5"/>
  <c r="L316" i="5"/>
  <c r="K316" i="5"/>
  <c r="J316" i="5"/>
  <c r="O315" i="5"/>
  <c r="N315" i="5"/>
  <c r="M315" i="5"/>
  <c r="L315" i="5"/>
  <c r="K315" i="5"/>
  <c r="J315" i="5"/>
  <c r="O314" i="5"/>
  <c r="N314" i="5"/>
  <c r="M314" i="5"/>
  <c r="L314" i="5"/>
  <c r="K314" i="5"/>
  <c r="J314" i="5"/>
  <c r="O313" i="5"/>
  <c r="N313" i="5"/>
  <c r="M313" i="5"/>
  <c r="L313" i="5"/>
  <c r="K313" i="5"/>
  <c r="J313" i="5"/>
  <c r="O312" i="5"/>
  <c r="N312" i="5"/>
  <c r="M312" i="5"/>
  <c r="L312" i="5"/>
  <c r="K312" i="5"/>
  <c r="J312" i="5"/>
  <c r="O311" i="5"/>
  <c r="N311" i="5"/>
  <c r="M311" i="5"/>
  <c r="L311" i="5"/>
  <c r="K311" i="5"/>
  <c r="J311" i="5"/>
  <c r="O310" i="5"/>
  <c r="N310" i="5"/>
  <c r="M310" i="5"/>
  <c r="L310" i="5"/>
  <c r="K310" i="5"/>
  <c r="J310" i="5"/>
  <c r="O309" i="5"/>
  <c r="N309" i="5"/>
  <c r="M309" i="5"/>
  <c r="L309" i="5"/>
  <c r="K309" i="5"/>
  <c r="J309" i="5"/>
  <c r="O308" i="5"/>
  <c r="N308" i="5"/>
  <c r="M308" i="5"/>
  <c r="L308" i="5"/>
  <c r="K308" i="5"/>
  <c r="J308" i="5"/>
  <c r="O307" i="5"/>
  <c r="N307" i="5"/>
  <c r="M307" i="5"/>
  <c r="L307" i="5"/>
  <c r="K307" i="5"/>
  <c r="J307" i="5"/>
  <c r="O306" i="5"/>
  <c r="N306" i="5"/>
  <c r="M306" i="5"/>
  <c r="L306" i="5"/>
  <c r="K306" i="5"/>
  <c r="J306" i="5"/>
  <c r="O305" i="5"/>
  <c r="N305" i="5"/>
  <c r="M305" i="5"/>
  <c r="L305" i="5"/>
  <c r="K305" i="5"/>
  <c r="J305" i="5"/>
  <c r="O304" i="5"/>
  <c r="N304" i="5"/>
  <c r="M304" i="5"/>
  <c r="L304" i="5"/>
  <c r="K304" i="5"/>
  <c r="J304" i="5"/>
  <c r="O303" i="5"/>
  <c r="N303" i="5"/>
  <c r="M303" i="5"/>
  <c r="L303" i="5"/>
  <c r="K303" i="5"/>
  <c r="J303" i="5"/>
  <c r="O302" i="5"/>
  <c r="N302" i="5"/>
  <c r="M302" i="5"/>
  <c r="L302" i="5"/>
  <c r="K302" i="5"/>
  <c r="J302" i="5"/>
  <c r="O301" i="5"/>
  <c r="N301" i="5"/>
  <c r="M301" i="5"/>
  <c r="L301" i="5"/>
  <c r="K301" i="5"/>
  <c r="J301" i="5"/>
  <c r="O300" i="5"/>
  <c r="N300" i="5"/>
  <c r="M300" i="5"/>
  <c r="L300" i="5"/>
  <c r="K300" i="5"/>
  <c r="J300" i="5"/>
  <c r="O299" i="5"/>
  <c r="N299" i="5"/>
  <c r="M299" i="5"/>
  <c r="L299" i="5"/>
  <c r="K299" i="5"/>
  <c r="J299" i="5"/>
  <c r="O298" i="5"/>
  <c r="N298" i="5"/>
  <c r="M298" i="5"/>
  <c r="L298" i="5"/>
  <c r="K298" i="5"/>
  <c r="J298" i="5"/>
  <c r="O297" i="5"/>
  <c r="N297" i="5"/>
  <c r="M297" i="5"/>
  <c r="L297" i="5"/>
  <c r="K297" i="5"/>
  <c r="J297" i="5"/>
  <c r="O296" i="5"/>
  <c r="N296" i="5"/>
  <c r="M296" i="5"/>
  <c r="L296" i="5"/>
  <c r="K296" i="5"/>
  <c r="J296" i="5"/>
  <c r="O295" i="5"/>
  <c r="N295" i="5"/>
  <c r="M295" i="5"/>
  <c r="L295" i="5"/>
  <c r="K295" i="5"/>
  <c r="J295" i="5"/>
  <c r="O294" i="5"/>
  <c r="N294" i="5"/>
  <c r="M294" i="5"/>
  <c r="L294" i="5"/>
  <c r="K294" i="5"/>
  <c r="J294" i="5"/>
  <c r="O293" i="5"/>
  <c r="N293" i="5"/>
  <c r="M293" i="5"/>
  <c r="L293" i="5"/>
  <c r="K293" i="5"/>
  <c r="J293" i="5"/>
  <c r="O292" i="5"/>
  <c r="N292" i="5"/>
  <c r="M292" i="5"/>
  <c r="L292" i="5"/>
  <c r="K292" i="5"/>
  <c r="J292" i="5"/>
  <c r="O291" i="5"/>
  <c r="N291" i="5"/>
  <c r="M291" i="5"/>
  <c r="L291" i="5"/>
  <c r="K291" i="5"/>
  <c r="J291" i="5"/>
  <c r="O290" i="5"/>
  <c r="N290" i="5"/>
  <c r="M290" i="5"/>
  <c r="L290" i="5"/>
  <c r="K290" i="5"/>
  <c r="J290" i="5"/>
  <c r="O289" i="5"/>
  <c r="N289" i="5"/>
  <c r="M289" i="5"/>
  <c r="L289" i="5"/>
  <c r="K289" i="5"/>
  <c r="J289" i="5"/>
  <c r="O288" i="5"/>
  <c r="N288" i="5"/>
  <c r="M288" i="5"/>
  <c r="L288" i="5"/>
  <c r="K288" i="5"/>
  <c r="J288" i="5"/>
  <c r="O287" i="5"/>
  <c r="N287" i="5"/>
  <c r="M287" i="5"/>
  <c r="L287" i="5"/>
  <c r="K287" i="5"/>
  <c r="J287" i="5"/>
  <c r="O286" i="5"/>
  <c r="N286" i="5"/>
  <c r="M286" i="5"/>
  <c r="L286" i="5"/>
  <c r="K286" i="5"/>
  <c r="J286" i="5"/>
  <c r="O285" i="5"/>
  <c r="N285" i="5"/>
  <c r="M285" i="5"/>
  <c r="L285" i="5"/>
  <c r="K285" i="5"/>
  <c r="J285" i="5"/>
  <c r="O284" i="5"/>
  <c r="N284" i="5"/>
  <c r="M284" i="5"/>
  <c r="L284" i="5"/>
  <c r="K284" i="5"/>
  <c r="J284" i="5"/>
  <c r="O283" i="5"/>
  <c r="N283" i="5"/>
  <c r="M283" i="5"/>
  <c r="L283" i="5"/>
  <c r="K283" i="5"/>
  <c r="J283" i="5"/>
  <c r="O282" i="5"/>
  <c r="N282" i="5"/>
  <c r="M282" i="5"/>
  <c r="L282" i="5"/>
  <c r="K282" i="5"/>
  <c r="J282" i="5"/>
  <c r="O281" i="5"/>
  <c r="N281" i="5"/>
  <c r="M281" i="5"/>
  <c r="L281" i="5"/>
  <c r="K281" i="5"/>
  <c r="J281" i="5"/>
  <c r="O280" i="5"/>
  <c r="N280" i="5"/>
  <c r="M280" i="5"/>
  <c r="L280" i="5"/>
  <c r="K280" i="5"/>
  <c r="J280" i="5"/>
  <c r="O279" i="5"/>
  <c r="N279" i="5"/>
  <c r="M279" i="5"/>
  <c r="L279" i="5"/>
  <c r="K279" i="5"/>
  <c r="J279" i="5"/>
  <c r="O278" i="5"/>
  <c r="N278" i="5"/>
  <c r="M278" i="5"/>
  <c r="L278" i="5"/>
  <c r="K278" i="5"/>
  <c r="J278" i="5"/>
  <c r="O277" i="5"/>
  <c r="N277" i="5"/>
  <c r="M277" i="5"/>
  <c r="L277" i="5"/>
  <c r="K277" i="5"/>
  <c r="J277" i="5"/>
  <c r="O276" i="5"/>
  <c r="N276" i="5"/>
  <c r="M276" i="5"/>
  <c r="L276" i="5"/>
  <c r="K276" i="5"/>
  <c r="J276" i="5"/>
  <c r="O275" i="5"/>
  <c r="N275" i="5"/>
  <c r="M275" i="5"/>
  <c r="L275" i="5"/>
  <c r="K275" i="5"/>
  <c r="J275" i="5"/>
  <c r="O274" i="5"/>
  <c r="N274" i="5"/>
  <c r="M274" i="5"/>
  <c r="L274" i="5"/>
  <c r="K274" i="5"/>
  <c r="J274" i="5"/>
  <c r="O273" i="5"/>
  <c r="N273" i="5"/>
  <c r="M273" i="5"/>
  <c r="L273" i="5"/>
  <c r="K273" i="5"/>
  <c r="J273" i="5"/>
  <c r="O272" i="5"/>
  <c r="N272" i="5"/>
  <c r="M272" i="5"/>
  <c r="L272" i="5"/>
  <c r="K272" i="5"/>
  <c r="J272" i="5"/>
  <c r="O271" i="5"/>
  <c r="N271" i="5"/>
  <c r="M271" i="5"/>
  <c r="L271" i="5"/>
  <c r="K271" i="5"/>
  <c r="J271" i="5"/>
  <c r="O270" i="5"/>
  <c r="N270" i="5"/>
  <c r="M270" i="5"/>
  <c r="L270" i="5"/>
  <c r="K270" i="5"/>
  <c r="J270" i="5"/>
  <c r="O269" i="5"/>
  <c r="N269" i="5"/>
  <c r="M269" i="5"/>
  <c r="L269" i="5"/>
  <c r="K269" i="5"/>
  <c r="J269" i="5"/>
  <c r="O268" i="5"/>
  <c r="N268" i="5"/>
  <c r="M268" i="5"/>
  <c r="L268" i="5"/>
  <c r="K268" i="5"/>
  <c r="J268" i="5"/>
  <c r="O267" i="5"/>
  <c r="N267" i="5"/>
  <c r="M267" i="5"/>
  <c r="L267" i="5"/>
  <c r="K267" i="5"/>
  <c r="J267" i="5"/>
  <c r="O266" i="5"/>
  <c r="N266" i="5"/>
  <c r="M266" i="5"/>
  <c r="L266" i="5"/>
  <c r="K266" i="5"/>
  <c r="J266" i="5"/>
  <c r="O265" i="5"/>
  <c r="N265" i="5"/>
  <c r="M265" i="5"/>
  <c r="L265" i="5"/>
  <c r="K265" i="5"/>
  <c r="J265" i="5"/>
  <c r="O264" i="5"/>
  <c r="N264" i="5"/>
  <c r="M264" i="5"/>
  <c r="L264" i="5"/>
  <c r="K264" i="5"/>
  <c r="J264" i="5"/>
  <c r="O263" i="5"/>
  <c r="N263" i="5"/>
  <c r="M263" i="5"/>
  <c r="L263" i="5"/>
  <c r="K263" i="5"/>
  <c r="J263" i="5"/>
  <c r="O262" i="5"/>
  <c r="N262" i="5"/>
  <c r="M262" i="5"/>
  <c r="L262" i="5"/>
  <c r="K262" i="5"/>
  <c r="J262" i="5"/>
  <c r="O261" i="5"/>
  <c r="N261" i="5"/>
  <c r="M261" i="5"/>
  <c r="L261" i="5"/>
  <c r="K261" i="5"/>
  <c r="J261" i="5"/>
  <c r="O260" i="5"/>
  <c r="N260" i="5"/>
  <c r="M260" i="5"/>
  <c r="L260" i="5"/>
  <c r="K260" i="5"/>
  <c r="J260" i="5"/>
  <c r="O259" i="5"/>
  <c r="N259" i="5"/>
  <c r="M259" i="5"/>
  <c r="L259" i="5"/>
  <c r="K259" i="5"/>
  <c r="J259" i="5"/>
  <c r="O258" i="5"/>
  <c r="N258" i="5"/>
  <c r="M258" i="5"/>
  <c r="L258" i="5"/>
  <c r="K258" i="5"/>
  <c r="J258" i="5"/>
  <c r="O257" i="5"/>
  <c r="N257" i="5"/>
  <c r="M257" i="5"/>
  <c r="L257" i="5"/>
  <c r="K257" i="5"/>
  <c r="J257" i="5"/>
  <c r="O256" i="5"/>
  <c r="N256" i="5"/>
  <c r="M256" i="5"/>
  <c r="L256" i="5"/>
  <c r="K256" i="5"/>
  <c r="J256" i="5"/>
  <c r="O255" i="5"/>
  <c r="N255" i="5"/>
  <c r="M255" i="5"/>
  <c r="L255" i="5"/>
  <c r="K255" i="5"/>
  <c r="J255" i="5"/>
  <c r="O254" i="5"/>
  <c r="N254" i="5"/>
  <c r="M254" i="5"/>
  <c r="L254" i="5"/>
  <c r="K254" i="5"/>
  <c r="J254" i="5"/>
  <c r="O253" i="5"/>
  <c r="N253" i="5"/>
  <c r="M253" i="5"/>
  <c r="L253" i="5"/>
  <c r="K253" i="5"/>
  <c r="J253" i="5"/>
  <c r="O252" i="5"/>
  <c r="N252" i="5"/>
  <c r="M252" i="5"/>
  <c r="L252" i="5"/>
  <c r="K252" i="5"/>
  <c r="J252" i="5"/>
  <c r="O251" i="5"/>
  <c r="N251" i="5"/>
  <c r="M251" i="5"/>
  <c r="L251" i="5"/>
  <c r="K251" i="5"/>
  <c r="J251" i="5"/>
  <c r="O250" i="5"/>
  <c r="N250" i="5"/>
  <c r="M250" i="5"/>
  <c r="L250" i="5"/>
  <c r="K250" i="5"/>
  <c r="J250" i="5"/>
  <c r="O249" i="5"/>
  <c r="N249" i="5"/>
  <c r="M249" i="5"/>
  <c r="L249" i="5"/>
  <c r="K249" i="5"/>
  <c r="J249" i="5"/>
  <c r="O248" i="5"/>
  <c r="N248" i="5"/>
  <c r="M248" i="5"/>
  <c r="L248" i="5"/>
  <c r="K248" i="5"/>
  <c r="J248" i="5"/>
  <c r="O247" i="5"/>
  <c r="N247" i="5"/>
  <c r="M247" i="5"/>
  <c r="L247" i="5"/>
  <c r="K247" i="5"/>
  <c r="J247" i="5"/>
  <c r="O246" i="5"/>
  <c r="N246" i="5"/>
  <c r="M246" i="5"/>
  <c r="L246" i="5"/>
  <c r="K246" i="5"/>
  <c r="J246" i="5"/>
  <c r="O245" i="5"/>
  <c r="N245" i="5"/>
  <c r="M245" i="5"/>
  <c r="L245" i="5"/>
  <c r="K245" i="5"/>
  <c r="J245" i="5"/>
  <c r="O244" i="5"/>
  <c r="N244" i="5"/>
  <c r="M244" i="5"/>
  <c r="L244" i="5"/>
  <c r="K244" i="5"/>
  <c r="J244" i="5"/>
  <c r="O243" i="5"/>
  <c r="N243" i="5"/>
  <c r="M243" i="5"/>
  <c r="L243" i="5"/>
  <c r="K243" i="5"/>
  <c r="J243" i="5"/>
  <c r="O242" i="5"/>
  <c r="N242" i="5"/>
  <c r="M242" i="5"/>
  <c r="L242" i="5"/>
  <c r="K242" i="5"/>
  <c r="J242" i="5"/>
  <c r="O241" i="5"/>
  <c r="N241" i="5"/>
  <c r="M241" i="5"/>
  <c r="L241" i="5"/>
  <c r="K241" i="5"/>
  <c r="J241" i="5"/>
  <c r="O240" i="5"/>
  <c r="N240" i="5"/>
  <c r="M240" i="5"/>
  <c r="L240" i="5"/>
  <c r="K240" i="5"/>
  <c r="J240" i="5"/>
  <c r="O239" i="5"/>
  <c r="N239" i="5"/>
  <c r="M239" i="5"/>
  <c r="L239" i="5"/>
  <c r="K239" i="5"/>
  <c r="J239" i="5"/>
  <c r="O238" i="5"/>
  <c r="N238" i="5"/>
  <c r="M238" i="5"/>
  <c r="L238" i="5"/>
  <c r="K238" i="5"/>
  <c r="J238" i="5"/>
  <c r="O237" i="5"/>
  <c r="N237" i="5"/>
  <c r="M237" i="5"/>
  <c r="L237" i="5"/>
  <c r="K237" i="5"/>
  <c r="J237" i="5"/>
  <c r="O236" i="5"/>
  <c r="N236" i="5"/>
  <c r="M236" i="5"/>
  <c r="L236" i="5"/>
  <c r="K236" i="5"/>
  <c r="J236" i="5"/>
  <c r="O235" i="5"/>
  <c r="N235" i="5"/>
  <c r="M235" i="5"/>
  <c r="L235" i="5"/>
  <c r="K235" i="5"/>
  <c r="J235" i="5"/>
  <c r="O234" i="5"/>
  <c r="N234" i="5"/>
  <c r="M234" i="5"/>
  <c r="L234" i="5"/>
  <c r="K234" i="5"/>
  <c r="J234" i="5"/>
  <c r="O233" i="5"/>
  <c r="N233" i="5"/>
  <c r="M233" i="5"/>
  <c r="L233" i="5"/>
  <c r="K233" i="5"/>
  <c r="J233" i="5"/>
  <c r="O232" i="5"/>
  <c r="N232" i="5"/>
  <c r="M232" i="5"/>
  <c r="L232" i="5"/>
  <c r="K232" i="5"/>
  <c r="J232" i="5"/>
  <c r="O231" i="5"/>
  <c r="N231" i="5"/>
  <c r="M231" i="5"/>
  <c r="L231" i="5"/>
  <c r="K231" i="5"/>
  <c r="J231" i="5"/>
  <c r="O230" i="5"/>
  <c r="N230" i="5"/>
  <c r="M230" i="5"/>
  <c r="L230" i="5"/>
  <c r="K230" i="5"/>
  <c r="J230" i="5"/>
  <c r="O229" i="5"/>
  <c r="N229" i="5"/>
  <c r="M229" i="5"/>
  <c r="L229" i="5"/>
  <c r="K229" i="5"/>
  <c r="J229" i="5"/>
  <c r="O228" i="5"/>
  <c r="N228" i="5"/>
  <c r="M228" i="5"/>
  <c r="L228" i="5"/>
  <c r="K228" i="5"/>
  <c r="J228" i="5"/>
  <c r="O227" i="5"/>
  <c r="N227" i="5"/>
  <c r="M227" i="5"/>
  <c r="L227" i="5"/>
  <c r="K227" i="5"/>
  <c r="J227" i="5"/>
  <c r="O226" i="5"/>
  <c r="N226" i="5"/>
  <c r="M226" i="5"/>
  <c r="L226" i="5"/>
  <c r="K226" i="5"/>
  <c r="J226" i="5"/>
  <c r="O225" i="5"/>
  <c r="N225" i="5"/>
  <c r="M225" i="5"/>
  <c r="L225" i="5"/>
  <c r="K225" i="5"/>
  <c r="J225" i="5"/>
  <c r="O224" i="5"/>
  <c r="N224" i="5"/>
  <c r="M224" i="5"/>
  <c r="L224" i="5"/>
  <c r="K224" i="5"/>
  <c r="J224" i="5"/>
  <c r="O223" i="5"/>
  <c r="N223" i="5"/>
  <c r="M223" i="5"/>
  <c r="L223" i="5"/>
  <c r="K223" i="5"/>
  <c r="J223" i="5"/>
  <c r="O222" i="5"/>
  <c r="N222" i="5"/>
  <c r="M222" i="5"/>
  <c r="L222" i="5"/>
  <c r="K222" i="5"/>
  <c r="J222" i="5"/>
  <c r="O221" i="5"/>
  <c r="N221" i="5"/>
  <c r="M221" i="5"/>
  <c r="L221" i="5"/>
  <c r="K221" i="5"/>
  <c r="J221" i="5"/>
  <c r="O220" i="5"/>
  <c r="N220" i="5"/>
  <c r="M220" i="5"/>
  <c r="L220" i="5"/>
  <c r="K220" i="5"/>
  <c r="J220" i="5"/>
  <c r="O219" i="5"/>
  <c r="N219" i="5"/>
  <c r="M219" i="5"/>
  <c r="L219" i="5"/>
  <c r="K219" i="5"/>
  <c r="J219" i="5"/>
  <c r="O218" i="5"/>
  <c r="N218" i="5"/>
  <c r="M218" i="5"/>
  <c r="L218" i="5"/>
  <c r="K218" i="5"/>
  <c r="J218" i="5"/>
  <c r="O217" i="5"/>
  <c r="N217" i="5"/>
  <c r="M217" i="5"/>
  <c r="L217" i="5"/>
  <c r="K217" i="5"/>
  <c r="J217" i="5"/>
  <c r="O216" i="5"/>
  <c r="N216" i="5"/>
  <c r="M216" i="5"/>
  <c r="L216" i="5"/>
  <c r="K216" i="5"/>
  <c r="J216" i="5"/>
  <c r="O215" i="5"/>
  <c r="N215" i="5"/>
  <c r="M215" i="5"/>
  <c r="L215" i="5"/>
  <c r="K215" i="5"/>
  <c r="J215" i="5"/>
  <c r="O214" i="5"/>
  <c r="N214" i="5"/>
  <c r="M214" i="5"/>
  <c r="L214" i="5"/>
  <c r="K214" i="5"/>
  <c r="J214" i="5"/>
  <c r="O213" i="5"/>
  <c r="N213" i="5"/>
  <c r="M213" i="5"/>
  <c r="L213" i="5"/>
  <c r="K213" i="5"/>
  <c r="J213" i="5"/>
  <c r="O212" i="5"/>
  <c r="N212" i="5"/>
  <c r="M212" i="5"/>
  <c r="L212" i="5"/>
  <c r="K212" i="5"/>
  <c r="J212" i="5"/>
  <c r="O211" i="5"/>
  <c r="N211" i="5"/>
  <c r="M211" i="5"/>
  <c r="L211" i="5"/>
  <c r="K211" i="5"/>
  <c r="J211" i="5"/>
  <c r="O210" i="5"/>
  <c r="N210" i="5"/>
  <c r="M210" i="5"/>
  <c r="L210" i="5"/>
  <c r="K210" i="5"/>
  <c r="J210" i="5"/>
  <c r="O209" i="5"/>
  <c r="N209" i="5"/>
  <c r="M209" i="5"/>
  <c r="L209" i="5"/>
  <c r="K209" i="5"/>
  <c r="J209" i="5"/>
  <c r="O208" i="5"/>
  <c r="N208" i="5"/>
  <c r="M208" i="5"/>
  <c r="L208" i="5"/>
  <c r="K208" i="5"/>
  <c r="J208" i="5"/>
  <c r="O207" i="5"/>
  <c r="N207" i="5"/>
  <c r="M207" i="5"/>
  <c r="L207" i="5"/>
  <c r="K207" i="5"/>
  <c r="J207" i="5"/>
  <c r="O206" i="5"/>
  <c r="N206" i="5"/>
  <c r="M206" i="5"/>
  <c r="L206" i="5"/>
  <c r="K206" i="5"/>
  <c r="J206" i="5"/>
  <c r="O205" i="5"/>
  <c r="N205" i="5"/>
  <c r="M205" i="5"/>
  <c r="L205" i="5"/>
  <c r="K205" i="5"/>
  <c r="J205" i="5"/>
  <c r="O204" i="5"/>
  <c r="N204" i="5"/>
  <c r="M204" i="5"/>
  <c r="L204" i="5"/>
  <c r="K204" i="5"/>
  <c r="J204" i="5"/>
  <c r="O203" i="5"/>
  <c r="N203" i="5"/>
  <c r="M203" i="5"/>
  <c r="L203" i="5"/>
  <c r="K203" i="5"/>
  <c r="J203" i="5"/>
  <c r="O202" i="5"/>
  <c r="N202" i="5"/>
  <c r="M202" i="5"/>
  <c r="L202" i="5"/>
  <c r="K202" i="5"/>
  <c r="J202" i="5"/>
  <c r="O201" i="5"/>
  <c r="N201" i="5"/>
  <c r="M201" i="5"/>
  <c r="L201" i="5"/>
  <c r="K201" i="5"/>
  <c r="J201" i="5"/>
  <c r="O200" i="5"/>
  <c r="N200" i="5"/>
  <c r="M200" i="5"/>
  <c r="L200" i="5"/>
  <c r="K200" i="5"/>
  <c r="J200" i="5"/>
  <c r="O199" i="5"/>
  <c r="N199" i="5"/>
  <c r="M199" i="5"/>
  <c r="L199" i="5"/>
  <c r="K199" i="5"/>
  <c r="J199" i="5"/>
  <c r="O198" i="5"/>
  <c r="N198" i="5"/>
  <c r="M198" i="5"/>
  <c r="L198" i="5"/>
  <c r="K198" i="5"/>
  <c r="J198" i="5"/>
  <c r="O197" i="5"/>
  <c r="N197" i="5"/>
  <c r="M197" i="5"/>
  <c r="L197" i="5"/>
  <c r="K197" i="5"/>
  <c r="J197" i="5"/>
  <c r="O196" i="5"/>
  <c r="N196" i="5"/>
  <c r="M196" i="5"/>
  <c r="L196" i="5"/>
  <c r="K196" i="5"/>
  <c r="J196" i="5"/>
  <c r="O195" i="5"/>
  <c r="N195" i="5"/>
  <c r="M195" i="5"/>
  <c r="L195" i="5"/>
  <c r="K195" i="5"/>
  <c r="J195" i="5"/>
  <c r="O194" i="5"/>
  <c r="N194" i="5"/>
  <c r="M194" i="5"/>
  <c r="L194" i="5"/>
  <c r="K194" i="5"/>
  <c r="J194" i="5"/>
  <c r="O193" i="5"/>
  <c r="N193" i="5"/>
  <c r="M193" i="5"/>
  <c r="L193" i="5"/>
  <c r="K193" i="5"/>
  <c r="J193" i="5"/>
  <c r="O192" i="5"/>
  <c r="N192" i="5"/>
  <c r="M192" i="5"/>
  <c r="L192" i="5"/>
  <c r="K192" i="5"/>
  <c r="J192" i="5"/>
  <c r="O191" i="5"/>
  <c r="N191" i="5"/>
  <c r="M191" i="5"/>
  <c r="L191" i="5"/>
  <c r="K191" i="5"/>
  <c r="J191" i="5"/>
  <c r="O190" i="5"/>
  <c r="N190" i="5"/>
  <c r="M190" i="5"/>
  <c r="L190" i="5"/>
  <c r="K190" i="5"/>
  <c r="J190" i="5"/>
  <c r="O189" i="5"/>
  <c r="N189" i="5"/>
  <c r="M189" i="5"/>
  <c r="L189" i="5"/>
  <c r="K189" i="5"/>
  <c r="J189" i="5"/>
  <c r="O188" i="5"/>
  <c r="N188" i="5"/>
  <c r="M188" i="5"/>
  <c r="L188" i="5"/>
  <c r="K188" i="5"/>
  <c r="J188" i="5"/>
  <c r="O187" i="5"/>
  <c r="N187" i="5"/>
  <c r="M187" i="5"/>
  <c r="L187" i="5"/>
  <c r="K187" i="5"/>
  <c r="J187" i="5"/>
  <c r="O186" i="5"/>
  <c r="N186" i="5"/>
  <c r="M186" i="5"/>
  <c r="L186" i="5"/>
  <c r="K186" i="5"/>
  <c r="J186" i="5"/>
  <c r="O185" i="5"/>
  <c r="N185" i="5"/>
  <c r="M185" i="5"/>
  <c r="L185" i="5"/>
  <c r="K185" i="5"/>
  <c r="J185" i="5"/>
  <c r="O184" i="5"/>
  <c r="N184" i="5"/>
  <c r="M184" i="5"/>
  <c r="L184" i="5"/>
  <c r="K184" i="5"/>
  <c r="J184" i="5"/>
  <c r="O183" i="5"/>
  <c r="N183" i="5"/>
  <c r="M183" i="5"/>
  <c r="L183" i="5"/>
  <c r="K183" i="5"/>
  <c r="J183" i="5"/>
  <c r="O182" i="5"/>
  <c r="N182" i="5"/>
  <c r="M182" i="5"/>
  <c r="L182" i="5"/>
  <c r="K182" i="5"/>
  <c r="J182" i="5"/>
  <c r="O181" i="5"/>
  <c r="N181" i="5"/>
  <c r="M181" i="5"/>
  <c r="L181" i="5"/>
  <c r="K181" i="5"/>
  <c r="J181" i="5"/>
  <c r="O180" i="5"/>
  <c r="N180" i="5"/>
  <c r="M180" i="5"/>
  <c r="L180" i="5"/>
  <c r="K180" i="5"/>
  <c r="J180" i="5"/>
  <c r="O179" i="5"/>
  <c r="N179" i="5"/>
  <c r="M179" i="5"/>
  <c r="L179" i="5"/>
  <c r="K179" i="5"/>
  <c r="J179" i="5"/>
  <c r="O178" i="5"/>
  <c r="N178" i="5"/>
  <c r="M178" i="5"/>
  <c r="L178" i="5"/>
  <c r="K178" i="5"/>
  <c r="J178" i="5"/>
  <c r="O177" i="5"/>
  <c r="N177" i="5"/>
  <c r="M177" i="5"/>
  <c r="L177" i="5"/>
  <c r="K177" i="5"/>
  <c r="J177" i="5"/>
  <c r="O176" i="5"/>
  <c r="N176" i="5"/>
  <c r="M176" i="5"/>
  <c r="L176" i="5"/>
  <c r="K176" i="5"/>
  <c r="J176" i="5"/>
  <c r="O175" i="5"/>
  <c r="N175" i="5"/>
  <c r="M175" i="5"/>
  <c r="L175" i="5"/>
  <c r="K175" i="5"/>
  <c r="J175" i="5"/>
  <c r="O174" i="5"/>
  <c r="N174" i="5"/>
  <c r="M174" i="5"/>
  <c r="L174" i="5"/>
  <c r="K174" i="5"/>
  <c r="J174" i="5"/>
  <c r="O173" i="5"/>
  <c r="N173" i="5"/>
  <c r="M173" i="5"/>
  <c r="L173" i="5"/>
  <c r="K173" i="5"/>
  <c r="J173" i="5"/>
  <c r="O172" i="5"/>
  <c r="N172" i="5"/>
  <c r="M172" i="5"/>
  <c r="L172" i="5"/>
  <c r="K172" i="5"/>
  <c r="J172" i="5"/>
  <c r="O171" i="5"/>
  <c r="N171" i="5"/>
  <c r="M171" i="5"/>
  <c r="L171" i="5"/>
  <c r="K171" i="5"/>
  <c r="J171" i="5"/>
  <c r="O170" i="5"/>
  <c r="N170" i="5"/>
  <c r="M170" i="5"/>
  <c r="L170" i="5"/>
  <c r="K170" i="5"/>
  <c r="J170" i="5"/>
  <c r="O169" i="5"/>
  <c r="N169" i="5"/>
  <c r="M169" i="5"/>
  <c r="L169" i="5"/>
  <c r="K169" i="5"/>
  <c r="J169" i="5"/>
  <c r="O168" i="5"/>
  <c r="N168" i="5"/>
  <c r="M168" i="5"/>
  <c r="L168" i="5"/>
  <c r="K168" i="5"/>
  <c r="J168" i="5"/>
  <c r="O167" i="5"/>
  <c r="N167" i="5"/>
  <c r="M167" i="5"/>
  <c r="L167" i="5"/>
  <c r="K167" i="5"/>
  <c r="J167" i="5"/>
  <c r="O166" i="5"/>
  <c r="N166" i="5"/>
  <c r="M166" i="5"/>
  <c r="L166" i="5"/>
  <c r="K166" i="5"/>
  <c r="J166" i="5"/>
  <c r="O165" i="5"/>
  <c r="N165" i="5"/>
  <c r="M165" i="5"/>
  <c r="L165" i="5"/>
  <c r="K165" i="5"/>
  <c r="J165" i="5"/>
  <c r="O164" i="5"/>
  <c r="N164" i="5"/>
  <c r="M164" i="5"/>
  <c r="L164" i="5"/>
  <c r="K164" i="5"/>
  <c r="J164" i="5"/>
  <c r="O163" i="5"/>
  <c r="N163" i="5"/>
  <c r="M163" i="5"/>
  <c r="L163" i="5"/>
  <c r="K163" i="5"/>
  <c r="J163" i="5"/>
  <c r="O162" i="5"/>
  <c r="N162" i="5"/>
  <c r="M162" i="5"/>
  <c r="L162" i="5"/>
  <c r="K162" i="5"/>
  <c r="J162" i="5"/>
  <c r="O161" i="5"/>
  <c r="N161" i="5"/>
  <c r="M161" i="5"/>
  <c r="L161" i="5"/>
  <c r="K161" i="5"/>
  <c r="J161" i="5"/>
  <c r="O160" i="5"/>
  <c r="N160" i="5"/>
  <c r="M160" i="5"/>
  <c r="L160" i="5"/>
  <c r="K160" i="5"/>
  <c r="J160" i="5"/>
  <c r="O159" i="5"/>
  <c r="N159" i="5"/>
  <c r="M159" i="5"/>
  <c r="L159" i="5"/>
  <c r="K159" i="5"/>
  <c r="J159" i="5"/>
  <c r="O158" i="5"/>
  <c r="N158" i="5"/>
  <c r="M158" i="5"/>
  <c r="L158" i="5"/>
  <c r="K158" i="5"/>
  <c r="J158" i="5"/>
  <c r="O157" i="5"/>
  <c r="N157" i="5"/>
  <c r="M157" i="5"/>
  <c r="L157" i="5"/>
  <c r="K157" i="5"/>
  <c r="J157" i="5"/>
  <c r="O156" i="5"/>
  <c r="N156" i="5"/>
  <c r="M156" i="5"/>
  <c r="L156" i="5"/>
  <c r="K156" i="5"/>
  <c r="J156" i="5"/>
  <c r="O155" i="5"/>
  <c r="N155" i="5"/>
  <c r="M155" i="5"/>
  <c r="L155" i="5"/>
  <c r="K155" i="5"/>
  <c r="J155" i="5"/>
  <c r="O154" i="5"/>
  <c r="N154" i="5"/>
  <c r="M154" i="5"/>
  <c r="L154" i="5"/>
  <c r="K154" i="5"/>
  <c r="J154" i="5"/>
  <c r="O153" i="5"/>
  <c r="N153" i="5"/>
  <c r="M153" i="5"/>
  <c r="L153" i="5"/>
  <c r="K153" i="5"/>
  <c r="J153" i="5"/>
  <c r="O152" i="5"/>
  <c r="N152" i="5"/>
  <c r="M152" i="5"/>
  <c r="L152" i="5"/>
  <c r="K152" i="5"/>
  <c r="J152" i="5"/>
  <c r="O151" i="5"/>
  <c r="N151" i="5"/>
  <c r="M151" i="5"/>
  <c r="L151" i="5"/>
  <c r="K151" i="5"/>
  <c r="J151" i="5"/>
  <c r="O150" i="5"/>
  <c r="N150" i="5"/>
  <c r="M150" i="5"/>
  <c r="L150" i="5"/>
  <c r="K150" i="5"/>
  <c r="J150" i="5"/>
  <c r="O149" i="5"/>
  <c r="N149" i="5"/>
  <c r="M149" i="5"/>
  <c r="L149" i="5"/>
  <c r="K149" i="5"/>
  <c r="J149" i="5"/>
  <c r="O148" i="5"/>
  <c r="N148" i="5"/>
  <c r="M148" i="5"/>
  <c r="L148" i="5"/>
  <c r="K148" i="5"/>
  <c r="J148" i="5"/>
  <c r="O147" i="5"/>
  <c r="N147" i="5"/>
  <c r="M147" i="5"/>
  <c r="L147" i="5"/>
  <c r="K147" i="5"/>
  <c r="J147" i="5"/>
  <c r="O146" i="5"/>
  <c r="N146" i="5"/>
  <c r="M146" i="5"/>
  <c r="L146" i="5"/>
  <c r="K146" i="5"/>
  <c r="J146" i="5"/>
  <c r="O145" i="5"/>
  <c r="N145" i="5"/>
  <c r="M145" i="5"/>
  <c r="L145" i="5"/>
  <c r="K145" i="5"/>
  <c r="J145" i="5"/>
  <c r="O144" i="5"/>
  <c r="N144" i="5"/>
  <c r="M144" i="5"/>
  <c r="L144" i="5"/>
  <c r="K144" i="5"/>
  <c r="J144" i="5"/>
  <c r="O143" i="5"/>
  <c r="N143" i="5"/>
  <c r="M143" i="5"/>
  <c r="L143" i="5"/>
  <c r="K143" i="5"/>
  <c r="J143" i="5"/>
  <c r="O142" i="5"/>
  <c r="N142" i="5"/>
  <c r="M142" i="5"/>
  <c r="L142" i="5"/>
  <c r="K142" i="5"/>
  <c r="J142" i="5"/>
  <c r="O141" i="5"/>
  <c r="N141" i="5"/>
  <c r="M141" i="5"/>
  <c r="L141" i="5"/>
  <c r="K141" i="5"/>
  <c r="J141" i="5"/>
  <c r="O140" i="5"/>
  <c r="N140" i="5"/>
  <c r="M140" i="5"/>
  <c r="L140" i="5"/>
  <c r="K140" i="5"/>
  <c r="J140" i="5"/>
  <c r="O139" i="5"/>
  <c r="N139" i="5"/>
  <c r="M139" i="5"/>
  <c r="L139" i="5"/>
  <c r="K139" i="5"/>
  <c r="J139" i="5"/>
  <c r="O138" i="5"/>
  <c r="N138" i="5"/>
  <c r="M138" i="5"/>
  <c r="L138" i="5"/>
  <c r="K138" i="5"/>
  <c r="J138" i="5"/>
  <c r="O137" i="5"/>
  <c r="N137" i="5"/>
  <c r="M137" i="5"/>
  <c r="L137" i="5"/>
  <c r="K137" i="5"/>
  <c r="J137" i="5"/>
  <c r="O136" i="5"/>
  <c r="N136" i="5"/>
  <c r="M136" i="5"/>
  <c r="L136" i="5"/>
  <c r="K136" i="5"/>
  <c r="J136" i="5"/>
  <c r="O135" i="5"/>
  <c r="N135" i="5"/>
  <c r="M135" i="5"/>
  <c r="L135" i="5"/>
  <c r="K135" i="5"/>
  <c r="J135" i="5"/>
  <c r="O134" i="5"/>
  <c r="N134" i="5"/>
  <c r="M134" i="5"/>
  <c r="L134" i="5"/>
  <c r="K134" i="5"/>
  <c r="J134" i="5"/>
  <c r="O133" i="5"/>
  <c r="N133" i="5"/>
  <c r="M133" i="5"/>
  <c r="L133" i="5"/>
  <c r="K133" i="5"/>
  <c r="J133" i="5"/>
  <c r="O132" i="5"/>
  <c r="N132" i="5"/>
  <c r="M132" i="5"/>
  <c r="L132" i="5"/>
  <c r="K132" i="5"/>
  <c r="J132" i="5"/>
  <c r="O131" i="5"/>
  <c r="N131" i="5"/>
  <c r="M131" i="5"/>
  <c r="L131" i="5"/>
  <c r="K131" i="5"/>
  <c r="J131" i="5"/>
  <c r="O130" i="5"/>
  <c r="N130" i="5"/>
  <c r="M130" i="5"/>
  <c r="L130" i="5"/>
  <c r="K130" i="5"/>
  <c r="J130" i="5"/>
  <c r="O129" i="5"/>
  <c r="N129" i="5"/>
  <c r="M129" i="5"/>
  <c r="L129" i="5"/>
  <c r="K129" i="5"/>
  <c r="J129" i="5"/>
  <c r="O128" i="5"/>
  <c r="N128" i="5"/>
  <c r="M128" i="5"/>
  <c r="L128" i="5"/>
  <c r="K128" i="5"/>
  <c r="J128" i="5"/>
  <c r="O127" i="5"/>
  <c r="N127" i="5"/>
  <c r="M127" i="5"/>
  <c r="L127" i="5"/>
  <c r="K127" i="5"/>
  <c r="J127" i="5"/>
  <c r="O126" i="5"/>
  <c r="N126" i="5"/>
  <c r="M126" i="5"/>
  <c r="L126" i="5"/>
  <c r="K126" i="5"/>
  <c r="J126" i="5"/>
  <c r="O125" i="5"/>
  <c r="N125" i="5"/>
  <c r="M125" i="5"/>
  <c r="L125" i="5"/>
  <c r="K125" i="5"/>
  <c r="J125" i="5"/>
  <c r="O124" i="5"/>
  <c r="N124" i="5"/>
  <c r="M124" i="5"/>
  <c r="L124" i="5"/>
  <c r="K124" i="5"/>
  <c r="J124" i="5"/>
  <c r="O123" i="5"/>
  <c r="N123" i="5"/>
  <c r="M123" i="5"/>
  <c r="L123" i="5"/>
  <c r="K123" i="5"/>
  <c r="J123" i="5"/>
  <c r="O122" i="5"/>
  <c r="N122" i="5"/>
  <c r="M122" i="5"/>
  <c r="L122" i="5"/>
  <c r="K122" i="5"/>
  <c r="J122" i="5"/>
  <c r="O121" i="5"/>
  <c r="N121" i="5"/>
  <c r="M121" i="5"/>
  <c r="L121" i="5"/>
  <c r="K121" i="5"/>
  <c r="J121" i="5"/>
  <c r="O120" i="5"/>
  <c r="N120" i="5"/>
  <c r="M120" i="5"/>
  <c r="L120" i="5"/>
  <c r="K120" i="5"/>
  <c r="J120" i="5"/>
  <c r="O119" i="5"/>
  <c r="N119" i="5"/>
  <c r="M119" i="5"/>
  <c r="L119" i="5"/>
  <c r="K119" i="5"/>
  <c r="J119" i="5"/>
  <c r="O118" i="5"/>
  <c r="N118" i="5"/>
  <c r="M118" i="5"/>
  <c r="L118" i="5"/>
  <c r="K118" i="5"/>
  <c r="J118" i="5"/>
  <c r="O117" i="5"/>
  <c r="N117" i="5"/>
  <c r="M117" i="5"/>
  <c r="L117" i="5"/>
  <c r="K117" i="5"/>
  <c r="J117" i="5"/>
  <c r="O116" i="5"/>
  <c r="N116" i="5"/>
  <c r="M116" i="5"/>
  <c r="L116" i="5"/>
  <c r="K116" i="5"/>
  <c r="J116" i="5"/>
  <c r="O115" i="5"/>
  <c r="N115" i="5"/>
  <c r="M115" i="5"/>
  <c r="L115" i="5"/>
  <c r="K115" i="5"/>
  <c r="J115" i="5"/>
  <c r="O114" i="5"/>
  <c r="N114" i="5"/>
  <c r="M114" i="5"/>
  <c r="L114" i="5"/>
  <c r="K114" i="5"/>
  <c r="J114" i="5"/>
  <c r="O113" i="5"/>
  <c r="N113" i="5"/>
  <c r="M113" i="5"/>
  <c r="L113" i="5"/>
  <c r="K113" i="5"/>
  <c r="J113" i="5"/>
  <c r="O112" i="5"/>
  <c r="N112" i="5"/>
  <c r="M112" i="5"/>
  <c r="L112" i="5"/>
  <c r="K112" i="5"/>
  <c r="J112" i="5"/>
  <c r="O111" i="5"/>
  <c r="N111" i="5"/>
  <c r="M111" i="5"/>
  <c r="L111" i="5"/>
  <c r="K111" i="5"/>
  <c r="J111" i="5"/>
  <c r="O110" i="5"/>
  <c r="N110" i="5"/>
  <c r="M110" i="5"/>
  <c r="L110" i="5"/>
  <c r="K110" i="5"/>
  <c r="J110" i="5"/>
  <c r="O109" i="5"/>
  <c r="N109" i="5"/>
  <c r="M109" i="5"/>
  <c r="L109" i="5"/>
  <c r="K109" i="5"/>
  <c r="J109" i="5"/>
  <c r="O108" i="5"/>
  <c r="N108" i="5"/>
  <c r="M108" i="5"/>
  <c r="L108" i="5"/>
  <c r="K108" i="5"/>
  <c r="J108" i="5"/>
  <c r="O107" i="5"/>
  <c r="N107" i="5"/>
  <c r="M107" i="5"/>
  <c r="L107" i="5"/>
  <c r="K107" i="5"/>
  <c r="J107" i="5"/>
  <c r="O106" i="5"/>
  <c r="N106" i="5"/>
  <c r="M106" i="5"/>
  <c r="L106" i="5"/>
  <c r="K106" i="5"/>
  <c r="J106" i="5"/>
  <c r="O105" i="5"/>
  <c r="N105" i="5"/>
  <c r="M105" i="5"/>
  <c r="L105" i="5"/>
  <c r="K105" i="5"/>
  <c r="J105" i="5"/>
  <c r="O104" i="5"/>
  <c r="N104" i="5"/>
  <c r="M104" i="5"/>
  <c r="L104" i="5"/>
  <c r="K104" i="5"/>
  <c r="J104" i="5"/>
  <c r="O103" i="5"/>
  <c r="N103" i="5"/>
  <c r="M103" i="5"/>
  <c r="L103" i="5"/>
  <c r="K103" i="5"/>
  <c r="J103" i="5"/>
  <c r="O102" i="5"/>
  <c r="N102" i="5"/>
  <c r="M102" i="5"/>
  <c r="L102" i="5"/>
  <c r="K102" i="5"/>
  <c r="J102" i="5"/>
  <c r="O101" i="5"/>
  <c r="N101" i="5"/>
  <c r="M101" i="5"/>
  <c r="L101" i="5"/>
  <c r="K101" i="5"/>
  <c r="J101" i="5"/>
  <c r="O100" i="5"/>
  <c r="N100" i="5"/>
  <c r="M100" i="5"/>
  <c r="L100" i="5"/>
  <c r="K100" i="5"/>
  <c r="J100" i="5"/>
  <c r="O99" i="5"/>
  <c r="N99" i="5"/>
  <c r="M99" i="5"/>
  <c r="L99" i="5"/>
  <c r="K99" i="5"/>
  <c r="J99" i="5"/>
  <c r="O98" i="5"/>
  <c r="N98" i="5"/>
  <c r="M98" i="5"/>
  <c r="L98" i="5"/>
  <c r="K98" i="5"/>
  <c r="J98" i="5"/>
  <c r="O97" i="5"/>
  <c r="N97" i="5"/>
  <c r="M97" i="5"/>
  <c r="L97" i="5"/>
  <c r="K97" i="5"/>
  <c r="J97" i="5"/>
  <c r="O96" i="5"/>
  <c r="N96" i="5"/>
  <c r="M96" i="5"/>
  <c r="L96" i="5"/>
  <c r="K96" i="5"/>
  <c r="J96" i="5"/>
  <c r="O95" i="5"/>
  <c r="N95" i="5"/>
  <c r="M95" i="5"/>
  <c r="L95" i="5"/>
  <c r="K95" i="5"/>
  <c r="J95" i="5"/>
  <c r="O94" i="5"/>
  <c r="N94" i="5"/>
  <c r="M94" i="5"/>
  <c r="L94" i="5"/>
  <c r="K94" i="5"/>
  <c r="J94" i="5"/>
  <c r="O93" i="5"/>
  <c r="N93" i="5"/>
  <c r="M93" i="5"/>
  <c r="L93" i="5"/>
  <c r="K93" i="5"/>
  <c r="J93" i="5"/>
  <c r="O92" i="5"/>
  <c r="N92" i="5"/>
  <c r="M92" i="5"/>
  <c r="L92" i="5"/>
  <c r="K92" i="5"/>
  <c r="J92" i="5"/>
  <c r="O91" i="5"/>
  <c r="N91" i="5"/>
  <c r="M91" i="5"/>
  <c r="L91" i="5"/>
  <c r="K91" i="5"/>
  <c r="J91" i="5"/>
  <c r="O90" i="5"/>
  <c r="N90" i="5"/>
  <c r="M90" i="5"/>
  <c r="L90" i="5"/>
  <c r="K90" i="5"/>
  <c r="J90" i="5"/>
  <c r="O89" i="5"/>
  <c r="N89" i="5"/>
  <c r="M89" i="5"/>
  <c r="L89" i="5"/>
  <c r="K89" i="5"/>
  <c r="J89" i="5"/>
  <c r="O88" i="5"/>
  <c r="N88" i="5"/>
  <c r="M88" i="5"/>
  <c r="L88" i="5"/>
  <c r="K88" i="5"/>
  <c r="J88" i="5"/>
  <c r="O87" i="5"/>
  <c r="N87" i="5"/>
  <c r="M87" i="5"/>
  <c r="L87" i="5"/>
  <c r="K87" i="5"/>
  <c r="J87" i="5"/>
  <c r="O86" i="5"/>
  <c r="N86" i="5"/>
  <c r="M86" i="5"/>
  <c r="L86" i="5"/>
  <c r="K86" i="5"/>
  <c r="J86" i="5"/>
  <c r="O85" i="5"/>
  <c r="N85" i="5"/>
  <c r="M85" i="5"/>
  <c r="L85" i="5"/>
  <c r="K85" i="5"/>
  <c r="J85" i="5"/>
  <c r="O84" i="5"/>
  <c r="N84" i="5"/>
  <c r="M84" i="5"/>
  <c r="L84" i="5"/>
  <c r="K84" i="5"/>
  <c r="J84" i="5"/>
  <c r="O83" i="5"/>
  <c r="N83" i="5"/>
  <c r="M83" i="5"/>
  <c r="L83" i="5"/>
  <c r="K83" i="5"/>
  <c r="J83" i="5"/>
  <c r="O82" i="5"/>
  <c r="N82" i="5"/>
  <c r="M82" i="5"/>
  <c r="L82" i="5"/>
  <c r="K82" i="5"/>
  <c r="J82" i="5"/>
  <c r="O81" i="5"/>
  <c r="N81" i="5"/>
  <c r="M81" i="5"/>
  <c r="L81" i="5"/>
  <c r="K81" i="5"/>
  <c r="J81" i="5"/>
  <c r="O80" i="5"/>
  <c r="N80" i="5"/>
  <c r="M80" i="5"/>
  <c r="L80" i="5"/>
  <c r="K80" i="5"/>
  <c r="J80" i="5"/>
  <c r="O79" i="5"/>
  <c r="N79" i="5"/>
  <c r="M79" i="5"/>
  <c r="L79" i="5"/>
  <c r="K79" i="5"/>
  <c r="J79" i="5"/>
  <c r="O78" i="5"/>
  <c r="N78" i="5"/>
  <c r="M78" i="5"/>
  <c r="L78" i="5"/>
  <c r="K78" i="5"/>
  <c r="J78" i="5"/>
  <c r="O77" i="5"/>
  <c r="N77" i="5"/>
  <c r="M77" i="5"/>
  <c r="L77" i="5"/>
  <c r="K77" i="5"/>
  <c r="J77" i="5"/>
  <c r="O76" i="5"/>
  <c r="N76" i="5"/>
  <c r="M76" i="5"/>
  <c r="L76" i="5"/>
  <c r="K76" i="5"/>
  <c r="J76" i="5"/>
  <c r="O75" i="5"/>
  <c r="N75" i="5"/>
  <c r="M75" i="5"/>
  <c r="L75" i="5"/>
  <c r="K75" i="5"/>
  <c r="J75" i="5"/>
  <c r="O74" i="5"/>
  <c r="N74" i="5"/>
  <c r="M74" i="5"/>
  <c r="L74" i="5"/>
  <c r="K74" i="5"/>
  <c r="J74" i="5"/>
  <c r="O73" i="5"/>
  <c r="N73" i="5"/>
  <c r="M73" i="5"/>
  <c r="L73" i="5"/>
  <c r="K73" i="5"/>
  <c r="J73" i="5"/>
  <c r="O72" i="5"/>
  <c r="N72" i="5"/>
  <c r="M72" i="5"/>
  <c r="L72" i="5"/>
  <c r="K72" i="5"/>
  <c r="J72" i="5"/>
  <c r="O71" i="5"/>
  <c r="N71" i="5"/>
  <c r="M71" i="5"/>
  <c r="L71" i="5"/>
  <c r="K71" i="5"/>
  <c r="J71" i="5"/>
  <c r="O70" i="5"/>
  <c r="N70" i="5"/>
  <c r="M70" i="5"/>
  <c r="L70" i="5"/>
  <c r="K70" i="5"/>
  <c r="J70" i="5"/>
  <c r="O69" i="5"/>
  <c r="N69" i="5"/>
  <c r="M69" i="5"/>
  <c r="L69" i="5"/>
  <c r="K69" i="5"/>
  <c r="J69" i="5"/>
  <c r="O68" i="5"/>
  <c r="N68" i="5"/>
  <c r="M68" i="5"/>
  <c r="L68" i="5"/>
  <c r="K68" i="5"/>
  <c r="J68" i="5"/>
  <c r="O67" i="5"/>
  <c r="N67" i="5"/>
  <c r="M67" i="5"/>
  <c r="L67" i="5"/>
  <c r="K67" i="5"/>
  <c r="J67" i="5"/>
  <c r="O66" i="5"/>
  <c r="N66" i="5"/>
  <c r="M66" i="5"/>
  <c r="L66" i="5"/>
  <c r="K66" i="5"/>
  <c r="J66" i="5"/>
  <c r="O65" i="5"/>
  <c r="N65" i="5"/>
  <c r="M65" i="5"/>
  <c r="L65" i="5"/>
  <c r="K65" i="5"/>
  <c r="J65" i="5"/>
  <c r="O64" i="5"/>
  <c r="N64" i="5"/>
  <c r="M64" i="5"/>
  <c r="L64" i="5"/>
  <c r="K64" i="5"/>
  <c r="J64" i="5"/>
  <c r="O63" i="5"/>
  <c r="N63" i="5"/>
  <c r="M63" i="5"/>
  <c r="L63" i="5"/>
  <c r="K63" i="5"/>
  <c r="J63" i="5"/>
  <c r="O62" i="5"/>
  <c r="N62" i="5"/>
  <c r="M62" i="5"/>
  <c r="L62" i="5"/>
  <c r="K62" i="5"/>
  <c r="J62" i="5"/>
  <c r="O61" i="5"/>
  <c r="N61" i="5"/>
  <c r="M61" i="5"/>
  <c r="L61" i="5"/>
  <c r="K61" i="5"/>
  <c r="J61" i="5"/>
  <c r="O60" i="5"/>
  <c r="N60" i="5"/>
  <c r="M60" i="5"/>
  <c r="L60" i="5"/>
  <c r="K60" i="5"/>
  <c r="J60" i="5"/>
  <c r="O59" i="5"/>
  <c r="N59" i="5"/>
  <c r="M59" i="5"/>
  <c r="L59" i="5"/>
  <c r="K59" i="5"/>
  <c r="J59" i="5"/>
  <c r="O58" i="5"/>
  <c r="N58" i="5"/>
  <c r="M58" i="5"/>
  <c r="L58" i="5"/>
  <c r="K58" i="5"/>
  <c r="J58" i="5"/>
  <c r="O57" i="5"/>
  <c r="N57" i="5"/>
  <c r="M57" i="5"/>
  <c r="L57" i="5"/>
  <c r="K57" i="5"/>
  <c r="J57" i="5"/>
  <c r="O56" i="5"/>
  <c r="N56" i="5"/>
  <c r="M56" i="5"/>
  <c r="L56" i="5"/>
  <c r="K56" i="5"/>
  <c r="J56" i="5"/>
  <c r="O55" i="5"/>
  <c r="N55" i="5"/>
  <c r="M55" i="5"/>
  <c r="L55" i="5"/>
  <c r="K55" i="5"/>
  <c r="J55" i="5"/>
  <c r="O54" i="5"/>
  <c r="N54" i="5"/>
  <c r="M54" i="5"/>
  <c r="L54" i="5"/>
  <c r="K54" i="5"/>
  <c r="J54" i="5"/>
  <c r="O53" i="5"/>
  <c r="N53" i="5"/>
  <c r="M53" i="5"/>
  <c r="L53" i="5"/>
  <c r="K53" i="5"/>
  <c r="J53" i="5"/>
  <c r="O52" i="5"/>
  <c r="N52" i="5"/>
  <c r="M52" i="5"/>
  <c r="L52" i="5"/>
  <c r="K52" i="5"/>
  <c r="J52" i="5"/>
  <c r="O51" i="5"/>
  <c r="N51" i="5"/>
  <c r="M51" i="5"/>
  <c r="L51" i="5"/>
  <c r="K51" i="5"/>
  <c r="J51" i="5"/>
  <c r="O50" i="5"/>
  <c r="N50" i="5"/>
  <c r="M50" i="5"/>
  <c r="L50" i="5"/>
  <c r="K50" i="5"/>
  <c r="J50" i="5"/>
  <c r="O49" i="5"/>
  <c r="N49" i="5"/>
  <c r="M49" i="5"/>
  <c r="L49" i="5"/>
  <c r="K49" i="5"/>
  <c r="J49" i="5"/>
  <c r="O48" i="5"/>
  <c r="N48" i="5"/>
  <c r="M48" i="5"/>
  <c r="L48" i="5"/>
  <c r="K48" i="5"/>
  <c r="J48" i="5"/>
  <c r="O47" i="5"/>
  <c r="N47" i="5"/>
  <c r="M47" i="5"/>
  <c r="L47" i="5"/>
  <c r="K47" i="5"/>
  <c r="J47" i="5"/>
  <c r="O46" i="5"/>
  <c r="N46" i="5"/>
  <c r="M46" i="5"/>
  <c r="L46" i="5"/>
  <c r="K46" i="5"/>
  <c r="J46" i="5"/>
  <c r="O45" i="5"/>
  <c r="N45" i="5"/>
  <c r="M45" i="5"/>
  <c r="L45" i="5"/>
  <c r="K45" i="5"/>
  <c r="J45" i="5"/>
  <c r="O44" i="5"/>
  <c r="N44" i="5"/>
  <c r="M44" i="5"/>
  <c r="L44" i="5"/>
  <c r="K44" i="5"/>
  <c r="J44" i="5"/>
  <c r="O43" i="5"/>
  <c r="N43" i="5"/>
  <c r="M43" i="5"/>
  <c r="L43" i="5"/>
  <c r="K43" i="5"/>
  <c r="J43" i="5"/>
  <c r="O42" i="5"/>
  <c r="N42" i="5"/>
  <c r="M42" i="5"/>
  <c r="L42" i="5"/>
  <c r="K42" i="5"/>
  <c r="J42" i="5"/>
  <c r="O41" i="5"/>
  <c r="N41" i="5"/>
  <c r="M41" i="5"/>
  <c r="L41" i="5"/>
  <c r="K41" i="5"/>
  <c r="J41" i="5"/>
  <c r="O40" i="5"/>
  <c r="N40" i="5"/>
  <c r="M40" i="5"/>
  <c r="L40" i="5"/>
  <c r="K40" i="5"/>
  <c r="J40" i="5"/>
  <c r="O39" i="5"/>
  <c r="N39" i="5"/>
  <c r="M39" i="5"/>
  <c r="L39" i="5"/>
  <c r="K39" i="5"/>
  <c r="J39" i="5"/>
  <c r="O38" i="5"/>
  <c r="N38" i="5"/>
  <c r="M38" i="5"/>
  <c r="L38" i="5"/>
  <c r="K38" i="5"/>
  <c r="J38" i="5"/>
  <c r="O37" i="5"/>
  <c r="N37" i="5"/>
  <c r="M37" i="5"/>
  <c r="L37" i="5"/>
  <c r="K37" i="5"/>
  <c r="J37" i="5"/>
  <c r="O36" i="5"/>
  <c r="N36" i="5"/>
  <c r="M36" i="5"/>
  <c r="L36" i="5"/>
  <c r="K36" i="5"/>
  <c r="J36" i="5"/>
  <c r="O35" i="5"/>
  <c r="N35" i="5"/>
  <c r="M35" i="5"/>
  <c r="L35" i="5"/>
  <c r="K35" i="5"/>
  <c r="J35" i="5"/>
  <c r="O34" i="5"/>
  <c r="N34" i="5"/>
  <c r="M34" i="5"/>
  <c r="L34" i="5"/>
  <c r="K34" i="5"/>
  <c r="J34" i="5"/>
  <c r="O33" i="5"/>
  <c r="N33" i="5"/>
  <c r="M33" i="5"/>
  <c r="L33" i="5"/>
  <c r="K33" i="5"/>
  <c r="J33" i="5"/>
  <c r="O32" i="5"/>
  <c r="N32" i="5"/>
  <c r="M32" i="5"/>
  <c r="L32" i="5"/>
  <c r="K32" i="5"/>
  <c r="J32" i="5"/>
  <c r="O31" i="5"/>
  <c r="N31" i="5"/>
  <c r="M31" i="5"/>
  <c r="L31" i="5"/>
  <c r="K31" i="5"/>
  <c r="J31" i="5"/>
  <c r="O30" i="5"/>
  <c r="N30" i="5"/>
  <c r="M30" i="5"/>
  <c r="L30" i="5"/>
  <c r="K30" i="5"/>
  <c r="J30" i="5"/>
  <c r="O29" i="5"/>
  <c r="N29" i="5"/>
  <c r="M29" i="5"/>
  <c r="L29" i="5"/>
  <c r="K29" i="5"/>
  <c r="J29" i="5"/>
  <c r="O28" i="5"/>
  <c r="N28" i="5"/>
  <c r="M28" i="5"/>
  <c r="L28" i="5"/>
  <c r="K28" i="5"/>
  <c r="J28" i="5"/>
  <c r="O27" i="5"/>
  <c r="N27" i="5"/>
  <c r="M27" i="5"/>
  <c r="L27" i="5"/>
  <c r="K27" i="5"/>
  <c r="J27" i="5"/>
  <c r="O26" i="5"/>
  <c r="N26" i="5"/>
  <c r="M26" i="5"/>
  <c r="L26" i="5"/>
  <c r="K26" i="5"/>
  <c r="J26" i="5"/>
  <c r="O25" i="5"/>
  <c r="N25" i="5"/>
  <c r="M25" i="5"/>
  <c r="L25" i="5"/>
  <c r="K25" i="5"/>
  <c r="J25" i="5"/>
  <c r="O24" i="5"/>
  <c r="N24" i="5"/>
  <c r="M24" i="5"/>
  <c r="L24" i="5"/>
  <c r="K24" i="5"/>
  <c r="J24" i="5"/>
  <c r="O23" i="5"/>
  <c r="N23" i="5"/>
  <c r="M23" i="5"/>
  <c r="L23" i="5"/>
  <c r="K23" i="5"/>
  <c r="J23" i="5"/>
  <c r="O22" i="5"/>
  <c r="N22" i="5"/>
  <c r="M22" i="5"/>
  <c r="L22" i="5"/>
  <c r="K22" i="5"/>
  <c r="J22" i="5"/>
  <c r="O21" i="5"/>
  <c r="N21" i="5"/>
  <c r="M21" i="5"/>
  <c r="L21" i="5"/>
  <c r="K21" i="5"/>
  <c r="J21" i="5"/>
  <c r="O20" i="5"/>
  <c r="N20" i="5"/>
  <c r="M20" i="5"/>
  <c r="L20" i="5"/>
  <c r="K20" i="5"/>
  <c r="J20" i="5"/>
  <c r="O19" i="5"/>
  <c r="N19" i="5"/>
  <c r="M19" i="5"/>
  <c r="L19" i="5"/>
  <c r="K19" i="5"/>
  <c r="J19" i="5"/>
  <c r="O18" i="5"/>
  <c r="N18" i="5"/>
  <c r="M18" i="5"/>
  <c r="L18" i="5"/>
  <c r="K18" i="5"/>
  <c r="J18" i="5"/>
  <c r="O17" i="5"/>
  <c r="N17" i="5"/>
  <c r="M17" i="5"/>
  <c r="L17" i="5"/>
  <c r="K17" i="5"/>
  <c r="J17" i="5"/>
  <c r="O16" i="5"/>
  <c r="N16" i="5"/>
  <c r="M16" i="5"/>
  <c r="L16" i="5"/>
  <c r="K16" i="5"/>
  <c r="J16" i="5"/>
  <c r="O15" i="5"/>
  <c r="N15" i="5"/>
  <c r="M15" i="5"/>
  <c r="L15" i="5"/>
  <c r="K15" i="5"/>
  <c r="J15" i="5"/>
  <c r="O14" i="5"/>
  <c r="N14" i="5"/>
  <c r="M14" i="5"/>
  <c r="L14" i="5"/>
  <c r="K14" i="5"/>
  <c r="J14" i="5"/>
  <c r="O13" i="5"/>
  <c r="N13" i="5"/>
  <c r="M13" i="5"/>
  <c r="L13" i="5"/>
  <c r="K13" i="5"/>
  <c r="J13" i="5"/>
  <c r="O12" i="5"/>
  <c r="N12" i="5"/>
  <c r="M12" i="5"/>
  <c r="L12" i="5"/>
  <c r="K12" i="5"/>
  <c r="J12" i="5"/>
  <c r="O11" i="5"/>
  <c r="N11" i="5"/>
  <c r="M11" i="5"/>
  <c r="L11" i="5"/>
  <c r="K11" i="5"/>
  <c r="J11" i="5"/>
  <c r="O10" i="5"/>
  <c r="N10" i="5"/>
  <c r="M10" i="5"/>
  <c r="L10" i="5"/>
  <c r="K10" i="5"/>
  <c r="J10" i="5"/>
  <c r="O9" i="5"/>
  <c r="N9" i="5"/>
  <c r="M9" i="5"/>
  <c r="L9" i="5"/>
  <c r="K9" i="5"/>
  <c r="J9" i="5"/>
  <c r="O8" i="5"/>
  <c r="N8" i="5"/>
  <c r="M8" i="5"/>
  <c r="L8" i="5"/>
  <c r="K8" i="5"/>
  <c r="J8" i="5"/>
  <c r="O7" i="5"/>
  <c r="N7" i="5"/>
  <c r="M7" i="5"/>
  <c r="L7" i="5"/>
  <c r="K7" i="5"/>
  <c r="J7" i="5"/>
  <c r="O6" i="5"/>
  <c r="N6" i="5"/>
  <c r="M6" i="5"/>
  <c r="L6" i="5"/>
  <c r="K6" i="5"/>
  <c r="J6" i="5"/>
  <c r="O5" i="5"/>
  <c r="N5" i="5"/>
  <c r="M5" i="5"/>
  <c r="L5" i="5"/>
  <c r="K5" i="5"/>
  <c r="J5" i="5"/>
  <c r="O4" i="5"/>
  <c r="N4" i="5"/>
  <c r="M4" i="5"/>
  <c r="L4" i="5"/>
  <c r="K4" i="5"/>
  <c r="J4" i="5"/>
  <c r="F1" i="5"/>
  <c r="E1" i="5"/>
  <c r="I411" i="5" s="1"/>
  <c r="O715" i="4"/>
  <c r="N715" i="4"/>
  <c r="M715" i="4"/>
  <c r="L715" i="4"/>
  <c r="K715" i="4"/>
  <c r="J715" i="4"/>
  <c r="O714" i="4"/>
  <c r="N714" i="4"/>
  <c r="M714" i="4"/>
  <c r="L714" i="4"/>
  <c r="K714" i="4"/>
  <c r="J714" i="4"/>
  <c r="O713" i="4"/>
  <c r="N713" i="4"/>
  <c r="M713" i="4"/>
  <c r="L713" i="4"/>
  <c r="K713" i="4"/>
  <c r="J713" i="4"/>
  <c r="O712" i="4"/>
  <c r="N712" i="4"/>
  <c r="M712" i="4"/>
  <c r="L712" i="4"/>
  <c r="K712" i="4"/>
  <c r="J712" i="4"/>
  <c r="O711" i="4"/>
  <c r="N711" i="4"/>
  <c r="M711" i="4"/>
  <c r="L711" i="4"/>
  <c r="K711" i="4"/>
  <c r="J711" i="4"/>
  <c r="O710" i="4"/>
  <c r="N710" i="4"/>
  <c r="M710" i="4"/>
  <c r="L710" i="4"/>
  <c r="K710" i="4"/>
  <c r="J710" i="4"/>
  <c r="O709" i="4"/>
  <c r="N709" i="4"/>
  <c r="M709" i="4"/>
  <c r="L709" i="4"/>
  <c r="K709" i="4"/>
  <c r="J709" i="4"/>
  <c r="O708" i="4"/>
  <c r="N708" i="4"/>
  <c r="M708" i="4"/>
  <c r="L708" i="4"/>
  <c r="K708" i="4"/>
  <c r="J708" i="4"/>
  <c r="O707" i="4"/>
  <c r="N707" i="4"/>
  <c r="M707" i="4"/>
  <c r="L707" i="4"/>
  <c r="K707" i="4"/>
  <c r="J707" i="4"/>
  <c r="O706" i="4"/>
  <c r="N706" i="4"/>
  <c r="M706" i="4"/>
  <c r="L706" i="4"/>
  <c r="K706" i="4"/>
  <c r="J706" i="4"/>
  <c r="O705" i="4"/>
  <c r="N705" i="4"/>
  <c r="M705" i="4"/>
  <c r="L705" i="4"/>
  <c r="K705" i="4"/>
  <c r="J705" i="4"/>
  <c r="O704" i="4"/>
  <c r="N704" i="4"/>
  <c r="M704" i="4"/>
  <c r="L704" i="4"/>
  <c r="K704" i="4"/>
  <c r="J704" i="4"/>
  <c r="O703" i="4"/>
  <c r="N703" i="4"/>
  <c r="M703" i="4"/>
  <c r="L703" i="4"/>
  <c r="K703" i="4"/>
  <c r="J703" i="4"/>
  <c r="O702" i="4"/>
  <c r="N702" i="4"/>
  <c r="M702" i="4"/>
  <c r="L702" i="4"/>
  <c r="K702" i="4"/>
  <c r="J702" i="4"/>
  <c r="O701" i="4"/>
  <c r="N701" i="4"/>
  <c r="M701" i="4"/>
  <c r="L701" i="4"/>
  <c r="K701" i="4"/>
  <c r="J701" i="4"/>
  <c r="O700" i="4"/>
  <c r="N700" i="4"/>
  <c r="M700" i="4"/>
  <c r="L700" i="4"/>
  <c r="K700" i="4"/>
  <c r="J700" i="4"/>
  <c r="O699" i="4"/>
  <c r="N699" i="4"/>
  <c r="M699" i="4"/>
  <c r="L699" i="4"/>
  <c r="K699" i="4"/>
  <c r="J699" i="4"/>
  <c r="O698" i="4"/>
  <c r="N698" i="4"/>
  <c r="M698" i="4"/>
  <c r="L698" i="4"/>
  <c r="K698" i="4"/>
  <c r="J698" i="4"/>
  <c r="O697" i="4"/>
  <c r="N697" i="4"/>
  <c r="M697" i="4"/>
  <c r="L697" i="4"/>
  <c r="K697" i="4"/>
  <c r="J697" i="4"/>
  <c r="O696" i="4"/>
  <c r="N696" i="4"/>
  <c r="M696" i="4"/>
  <c r="L696" i="4"/>
  <c r="K696" i="4"/>
  <c r="J696" i="4"/>
  <c r="O695" i="4"/>
  <c r="N695" i="4"/>
  <c r="M695" i="4"/>
  <c r="L695" i="4"/>
  <c r="K695" i="4"/>
  <c r="J695" i="4"/>
  <c r="O694" i="4"/>
  <c r="N694" i="4"/>
  <c r="M694" i="4"/>
  <c r="L694" i="4"/>
  <c r="K694" i="4"/>
  <c r="J694" i="4"/>
  <c r="O693" i="4"/>
  <c r="N693" i="4"/>
  <c r="M693" i="4"/>
  <c r="L693" i="4"/>
  <c r="K693" i="4"/>
  <c r="J693" i="4"/>
  <c r="O692" i="4"/>
  <c r="N692" i="4"/>
  <c r="M692" i="4"/>
  <c r="L692" i="4"/>
  <c r="K692" i="4"/>
  <c r="J692" i="4"/>
  <c r="O691" i="4"/>
  <c r="N691" i="4"/>
  <c r="M691" i="4"/>
  <c r="L691" i="4"/>
  <c r="K691" i="4"/>
  <c r="J691" i="4"/>
  <c r="O690" i="4"/>
  <c r="N690" i="4"/>
  <c r="M690" i="4"/>
  <c r="L690" i="4"/>
  <c r="K690" i="4"/>
  <c r="J690" i="4"/>
  <c r="O689" i="4"/>
  <c r="N689" i="4"/>
  <c r="M689" i="4"/>
  <c r="L689" i="4"/>
  <c r="K689" i="4"/>
  <c r="J689" i="4"/>
  <c r="O688" i="4"/>
  <c r="N688" i="4"/>
  <c r="M688" i="4"/>
  <c r="L688" i="4"/>
  <c r="K688" i="4"/>
  <c r="J688" i="4"/>
  <c r="O687" i="4"/>
  <c r="N687" i="4"/>
  <c r="M687" i="4"/>
  <c r="L687" i="4"/>
  <c r="K687" i="4"/>
  <c r="J687" i="4"/>
  <c r="O686" i="4"/>
  <c r="N686" i="4"/>
  <c r="M686" i="4"/>
  <c r="L686" i="4"/>
  <c r="K686" i="4"/>
  <c r="J686" i="4"/>
  <c r="O685" i="4"/>
  <c r="N685" i="4"/>
  <c r="M685" i="4"/>
  <c r="L685" i="4"/>
  <c r="K685" i="4"/>
  <c r="J685" i="4"/>
  <c r="O684" i="4"/>
  <c r="N684" i="4"/>
  <c r="M684" i="4"/>
  <c r="L684" i="4"/>
  <c r="K684" i="4"/>
  <c r="J684" i="4"/>
  <c r="O683" i="4"/>
  <c r="N683" i="4"/>
  <c r="M683" i="4"/>
  <c r="L683" i="4"/>
  <c r="K683" i="4"/>
  <c r="J683" i="4"/>
  <c r="O682" i="4"/>
  <c r="N682" i="4"/>
  <c r="M682" i="4"/>
  <c r="L682" i="4"/>
  <c r="K682" i="4"/>
  <c r="J682" i="4"/>
  <c r="O681" i="4"/>
  <c r="N681" i="4"/>
  <c r="M681" i="4"/>
  <c r="L681" i="4"/>
  <c r="K681" i="4"/>
  <c r="J681" i="4"/>
  <c r="O680" i="4"/>
  <c r="N680" i="4"/>
  <c r="M680" i="4"/>
  <c r="L680" i="4"/>
  <c r="K680" i="4"/>
  <c r="J680" i="4"/>
  <c r="O679" i="4"/>
  <c r="N679" i="4"/>
  <c r="M679" i="4"/>
  <c r="L679" i="4"/>
  <c r="K679" i="4"/>
  <c r="J679" i="4"/>
  <c r="O678" i="4"/>
  <c r="N678" i="4"/>
  <c r="M678" i="4"/>
  <c r="L678" i="4"/>
  <c r="K678" i="4"/>
  <c r="J678" i="4"/>
  <c r="O677" i="4"/>
  <c r="N677" i="4"/>
  <c r="M677" i="4"/>
  <c r="L677" i="4"/>
  <c r="K677" i="4"/>
  <c r="J677" i="4"/>
  <c r="O676" i="4"/>
  <c r="N676" i="4"/>
  <c r="M676" i="4"/>
  <c r="L676" i="4"/>
  <c r="K676" i="4"/>
  <c r="J676" i="4"/>
  <c r="O675" i="4"/>
  <c r="N675" i="4"/>
  <c r="M675" i="4"/>
  <c r="L675" i="4"/>
  <c r="K675" i="4"/>
  <c r="J675" i="4"/>
  <c r="O674" i="4"/>
  <c r="N674" i="4"/>
  <c r="M674" i="4"/>
  <c r="L674" i="4"/>
  <c r="K674" i="4"/>
  <c r="J674" i="4"/>
  <c r="O673" i="4"/>
  <c r="N673" i="4"/>
  <c r="M673" i="4"/>
  <c r="L673" i="4"/>
  <c r="K673" i="4"/>
  <c r="J673" i="4"/>
  <c r="O672" i="4"/>
  <c r="N672" i="4"/>
  <c r="M672" i="4"/>
  <c r="L672" i="4"/>
  <c r="K672" i="4"/>
  <c r="J672" i="4"/>
  <c r="O671" i="4"/>
  <c r="N671" i="4"/>
  <c r="M671" i="4"/>
  <c r="L671" i="4"/>
  <c r="K671" i="4"/>
  <c r="J671" i="4"/>
  <c r="O670" i="4"/>
  <c r="N670" i="4"/>
  <c r="M670" i="4"/>
  <c r="L670" i="4"/>
  <c r="K670" i="4"/>
  <c r="J670" i="4"/>
  <c r="O669" i="4"/>
  <c r="N669" i="4"/>
  <c r="M669" i="4"/>
  <c r="L669" i="4"/>
  <c r="K669" i="4"/>
  <c r="J669" i="4"/>
  <c r="O668" i="4"/>
  <c r="N668" i="4"/>
  <c r="M668" i="4"/>
  <c r="L668" i="4"/>
  <c r="K668" i="4"/>
  <c r="J668" i="4"/>
  <c r="O667" i="4"/>
  <c r="N667" i="4"/>
  <c r="M667" i="4"/>
  <c r="L667" i="4"/>
  <c r="K667" i="4"/>
  <c r="J667" i="4"/>
  <c r="O666" i="4"/>
  <c r="N666" i="4"/>
  <c r="M666" i="4"/>
  <c r="L666" i="4"/>
  <c r="K666" i="4"/>
  <c r="J666" i="4"/>
  <c r="O665" i="4"/>
  <c r="N665" i="4"/>
  <c r="M665" i="4"/>
  <c r="L665" i="4"/>
  <c r="K665" i="4"/>
  <c r="J665" i="4"/>
  <c r="O664" i="4"/>
  <c r="N664" i="4"/>
  <c r="M664" i="4"/>
  <c r="L664" i="4"/>
  <c r="K664" i="4"/>
  <c r="J664" i="4"/>
  <c r="O663" i="4"/>
  <c r="N663" i="4"/>
  <c r="M663" i="4"/>
  <c r="L663" i="4"/>
  <c r="K663" i="4"/>
  <c r="J663" i="4"/>
  <c r="O662" i="4"/>
  <c r="N662" i="4"/>
  <c r="M662" i="4"/>
  <c r="L662" i="4"/>
  <c r="K662" i="4"/>
  <c r="J662" i="4"/>
  <c r="O661" i="4"/>
  <c r="N661" i="4"/>
  <c r="M661" i="4"/>
  <c r="L661" i="4"/>
  <c r="K661" i="4"/>
  <c r="J661" i="4"/>
  <c r="O660" i="4"/>
  <c r="N660" i="4"/>
  <c r="M660" i="4"/>
  <c r="L660" i="4"/>
  <c r="K660" i="4"/>
  <c r="J660" i="4"/>
  <c r="O659" i="4"/>
  <c r="N659" i="4"/>
  <c r="M659" i="4"/>
  <c r="L659" i="4"/>
  <c r="K659" i="4"/>
  <c r="J659" i="4"/>
  <c r="O658" i="4"/>
  <c r="N658" i="4"/>
  <c r="M658" i="4"/>
  <c r="L658" i="4"/>
  <c r="K658" i="4"/>
  <c r="J658" i="4"/>
  <c r="O657" i="4"/>
  <c r="N657" i="4"/>
  <c r="M657" i="4"/>
  <c r="L657" i="4"/>
  <c r="K657" i="4"/>
  <c r="J657" i="4"/>
  <c r="O656" i="4"/>
  <c r="N656" i="4"/>
  <c r="M656" i="4"/>
  <c r="L656" i="4"/>
  <c r="K656" i="4"/>
  <c r="J656" i="4"/>
  <c r="O655" i="4"/>
  <c r="N655" i="4"/>
  <c r="M655" i="4"/>
  <c r="L655" i="4"/>
  <c r="K655" i="4"/>
  <c r="J655" i="4"/>
  <c r="O654" i="4"/>
  <c r="N654" i="4"/>
  <c r="M654" i="4"/>
  <c r="L654" i="4"/>
  <c r="K654" i="4"/>
  <c r="J654" i="4"/>
  <c r="O653" i="4"/>
  <c r="N653" i="4"/>
  <c r="M653" i="4"/>
  <c r="L653" i="4"/>
  <c r="K653" i="4"/>
  <c r="J653" i="4"/>
  <c r="O652" i="4"/>
  <c r="N652" i="4"/>
  <c r="M652" i="4"/>
  <c r="L652" i="4"/>
  <c r="K652" i="4"/>
  <c r="J652" i="4"/>
  <c r="O651" i="4"/>
  <c r="N651" i="4"/>
  <c r="M651" i="4"/>
  <c r="L651" i="4"/>
  <c r="K651" i="4"/>
  <c r="J651" i="4"/>
  <c r="O650" i="4"/>
  <c r="N650" i="4"/>
  <c r="M650" i="4"/>
  <c r="L650" i="4"/>
  <c r="K650" i="4"/>
  <c r="J650" i="4"/>
  <c r="O649" i="4"/>
  <c r="N649" i="4"/>
  <c r="M649" i="4"/>
  <c r="L649" i="4"/>
  <c r="K649" i="4"/>
  <c r="J649" i="4"/>
  <c r="O648" i="4"/>
  <c r="N648" i="4"/>
  <c r="M648" i="4"/>
  <c r="L648" i="4"/>
  <c r="K648" i="4"/>
  <c r="J648" i="4"/>
  <c r="O647" i="4"/>
  <c r="N647" i="4"/>
  <c r="M647" i="4"/>
  <c r="L647" i="4"/>
  <c r="K647" i="4"/>
  <c r="J647" i="4"/>
  <c r="O646" i="4"/>
  <c r="N646" i="4"/>
  <c r="M646" i="4"/>
  <c r="L646" i="4"/>
  <c r="K646" i="4"/>
  <c r="J646" i="4"/>
  <c r="O645" i="4"/>
  <c r="N645" i="4"/>
  <c r="M645" i="4"/>
  <c r="L645" i="4"/>
  <c r="K645" i="4"/>
  <c r="J645" i="4"/>
  <c r="O644" i="4"/>
  <c r="N644" i="4"/>
  <c r="M644" i="4"/>
  <c r="L644" i="4"/>
  <c r="K644" i="4"/>
  <c r="J644" i="4"/>
  <c r="O643" i="4"/>
  <c r="N643" i="4"/>
  <c r="M643" i="4"/>
  <c r="L643" i="4"/>
  <c r="K643" i="4"/>
  <c r="J643" i="4"/>
  <c r="O642" i="4"/>
  <c r="N642" i="4"/>
  <c r="M642" i="4"/>
  <c r="L642" i="4"/>
  <c r="K642" i="4"/>
  <c r="J642" i="4"/>
  <c r="O641" i="4"/>
  <c r="N641" i="4"/>
  <c r="M641" i="4"/>
  <c r="L641" i="4"/>
  <c r="K641" i="4"/>
  <c r="J641" i="4"/>
  <c r="O640" i="4"/>
  <c r="N640" i="4"/>
  <c r="M640" i="4"/>
  <c r="L640" i="4"/>
  <c r="K640" i="4"/>
  <c r="J640" i="4"/>
  <c r="O639" i="4"/>
  <c r="N639" i="4"/>
  <c r="M639" i="4"/>
  <c r="L639" i="4"/>
  <c r="K639" i="4"/>
  <c r="J639" i="4"/>
  <c r="O638" i="4"/>
  <c r="N638" i="4"/>
  <c r="M638" i="4"/>
  <c r="L638" i="4"/>
  <c r="K638" i="4"/>
  <c r="J638" i="4"/>
  <c r="O637" i="4"/>
  <c r="N637" i="4"/>
  <c r="M637" i="4"/>
  <c r="L637" i="4"/>
  <c r="K637" i="4"/>
  <c r="J637" i="4"/>
  <c r="O636" i="4"/>
  <c r="N636" i="4"/>
  <c r="M636" i="4"/>
  <c r="L636" i="4"/>
  <c r="K636" i="4"/>
  <c r="J636" i="4"/>
  <c r="O635" i="4"/>
  <c r="N635" i="4"/>
  <c r="M635" i="4"/>
  <c r="L635" i="4"/>
  <c r="K635" i="4"/>
  <c r="J635" i="4"/>
  <c r="O634" i="4"/>
  <c r="N634" i="4"/>
  <c r="M634" i="4"/>
  <c r="L634" i="4"/>
  <c r="K634" i="4"/>
  <c r="J634" i="4"/>
  <c r="O633" i="4"/>
  <c r="N633" i="4"/>
  <c r="M633" i="4"/>
  <c r="L633" i="4"/>
  <c r="K633" i="4"/>
  <c r="J633" i="4"/>
  <c r="O632" i="4"/>
  <c r="N632" i="4"/>
  <c r="M632" i="4"/>
  <c r="L632" i="4"/>
  <c r="K632" i="4"/>
  <c r="J632" i="4"/>
  <c r="O631" i="4"/>
  <c r="N631" i="4"/>
  <c r="M631" i="4"/>
  <c r="L631" i="4"/>
  <c r="K631" i="4"/>
  <c r="J631" i="4"/>
  <c r="O630" i="4"/>
  <c r="N630" i="4"/>
  <c r="M630" i="4"/>
  <c r="L630" i="4"/>
  <c r="K630" i="4"/>
  <c r="J630" i="4"/>
  <c r="O629" i="4"/>
  <c r="N629" i="4"/>
  <c r="M629" i="4"/>
  <c r="L629" i="4"/>
  <c r="K629" i="4"/>
  <c r="J629" i="4"/>
  <c r="O628" i="4"/>
  <c r="N628" i="4"/>
  <c r="M628" i="4"/>
  <c r="L628" i="4"/>
  <c r="K628" i="4"/>
  <c r="J628" i="4"/>
  <c r="O627" i="4"/>
  <c r="N627" i="4"/>
  <c r="M627" i="4"/>
  <c r="L627" i="4"/>
  <c r="K627" i="4"/>
  <c r="J627" i="4"/>
  <c r="O626" i="4"/>
  <c r="N626" i="4"/>
  <c r="M626" i="4"/>
  <c r="L626" i="4"/>
  <c r="K626" i="4"/>
  <c r="J626" i="4"/>
  <c r="O625" i="4"/>
  <c r="N625" i="4"/>
  <c r="M625" i="4"/>
  <c r="L625" i="4"/>
  <c r="K625" i="4"/>
  <c r="J625" i="4"/>
  <c r="O624" i="4"/>
  <c r="N624" i="4"/>
  <c r="M624" i="4"/>
  <c r="L624" i="4"/>
  <c r="K624" i="4"/>
  <c r="J624" i="4"/>
  <c r="O623" i="4"/>
  <c r="N623" i="4"/>
  <c r="M623" i="4"/>
  <c r="L623" i="4"/>
  <c r="K623" i="4"/>
  <c r="J623" i="4"/>
  <c r="O622" i="4"/>
  <c r="N622" i="4"/>
  <c r="M622" i="4"/>
  <c r="L622" i="4"/>
  <c r="K622" i="4"/>
  <c r="J622" i="4"/>
  <c r="O621" i="4"/>
  <c r="N621" i="4"/>
  <c r="M621" i="4"/>
  <c r="L621" i="4"/>
  <c r="K621" i="4"/>
  <c r="J621" i="4"/>
  <c r="O620" i="4"/>
  <c r="N620" i="4"/>
  <c r="M620" i="4"/>
  <c r="L620" i="4"/>
  <c r="K620" i="4"/>
  <c r="J620" i="4"/>
  <c r="O619" i="4"/>
  <c r="N619" i="4"/>
  <c r="M619" i="4"/>
  <c r="L619" i="4"/>
  <c r="K619" i="4"/>
  <c r="J619" i="4"/>
  <c r="O618" i="4"/>
  <c r="N618" i="4"/>
  <c r="M618" i="4"/>
  <c r="L618" i="4"/>
  <c r="K618" i="4"/>
  <c r="J618" i="4"/>
  <c r="O617" i="4"/>
  <c r="N617" i="4"/>
  <c r="M617" i="4"/>
  <c r="L617" i="4"/>
  <c r="K617" i="4"/>
  <c r="J617" i="4"/>
  <c r="O616" i="4"/>
  <c r="N616" i="4"/>
  <c r="M616" i="4"/>
  <c r="L616" i="4"/>
  <c r="K616" i="4"/>
  <c r="J616" i="4"/>
  <c r="O615" i="4"/>
  <c r="N615" i="4"/>
  <c r="M615" i="4"/>
  <c r="L615" i="4"/>
  <c r="K615" i="4"/>
  <c r="J615" i="4"/>
  <c r="O614" i="4"/>
  <c r="N614" i="4"/>
  <c r="M614" i="4"/>
  <c r="L614" i="4"/>
  <c r="K614" i="4"/>
  <c r="J614" i="4"/>
  <c r="O613" i="4"/>
  <c r="N613" i="4"/>
  <c r="M613" i="4"/>
  <c r="L613" i="4"/>
  <c r="K613" i="4"/>
  <c r="J613" i="4"/>
  <c r="O612" i="4"/>
  <c r="N612" i="4"/>
  <c r="M612" i="4"/>
  <c r="L612" i="4"/>
  <c r="K612" i="4"/>
  <c r="J612" i="4"/>
  <c r="O611" i="4"/>
  <c r="N611" i="4"/>
  <c r="M611" i="4"/>
  <c r="L611" i="4"/>
  <c r="K611" i="4"/>
  <c r="J611" i="4"/>
  <c r="O610" i="4"/>
  <c r="N610" i="4"/>
  <c r="M610" i="4"/>
  <c r="L610" i="4"/>
  <c r="K610" i="4"/>
  <c r="J610" i="4"/>
  <c r="O609" i="4"/>
  <c r="N609" i="4"/>
  <c r="M609" i="4"/>
  <c r="L609" i="4"/>
  <c r="K609" i="4"/>
  <c r="J609" i="4"/>
  <c r="O608" i="4"/>
  <c r="N608" i="4"/>
  <c r="M608" i="4"/>
  <c r="L608" i="4"/>
  <c r="K608" i="4"/>
  <c r="J608" i="4"/>
  <c r="O607" i="4"/>
  <c r="N607" i="4"/>
  <c r="M607" i="4"/>
  <c r="L607" i="4"/>
  <c r="K607" i="4"/>
  <c r="J607" i="4"/>
  <c r="O606" i="4"/>
  <c r="N606" i="4"/>
  <c r="M606" i="4"/>
  <c r="L606" i="4"/>
  <c r="K606" i="4"/>
  <c r="J606" i="4"/>
  <c r="O605" i="4"/>
  <c r="N605" i="4"/>
  <c r="M605" i="4"/>
  <c r="L605" i="4"/>
  <c r="K605" i="4"/>
  <c r="J605" i="4"/>
  <c r="O604" i="4"/>
  <c r="N604" i="4"/>
  <c r="M604" i="4"/>
  <c r="L604" i="4"/>
  <c r="K604" i="4"/>
  <c r="J604" i="4"/>
  <c r="O603" i="4"/>
  <c r="N603" i="4"/>
  <c r="M603" i="4"/>
  <c r="L603" i="4"/>
  <c r="K603" i="4"/>
  <c r="J603" i="4"/>
  <c r="O602" i="4"/>
  <c r="N602" i="4"/>
  <c r="M602" i="4"/>
  <c r="L602" i="4"/>
  <c r="K602" i="4"/>
  <c r="J602" i="4"/>
  <c r="O601" i="4"/>
  <c r="N601" i="4"/>
  <c r="M601" i="4"/>
  <c r="L601" i="4"/>
  <c r="K601" i="4"/>
  <c r="J601" i="4"/>
  <c r="O600" i="4"/>
  <c r="N600" i="4"/>
  <c r="M600" i="4"/>
  <c r="L600" i="4"/>
  <c r="K600" i="4"/>
  <c r="J600" i="4"/>
  <c r="O599" i="4"/>
  <c r="N599" i="4"/>
  <c r="M599" i="4"/>
  <c r="L599" i="4"/>
  <c r="K599" i="4"/>
  <c r="J599" i="4"/>
  <c r="O598" i="4"/>
  <c r="N598" i="4"/>
  <c r="M598" i="4"/>
  <c r="L598" i="4"/>
  <c r="K598" i="4"/>
  <c r="J598" i="4"/>
  <c r="O597" i="4"/>
  <c r="N597" i="4"/>
  <c r="M597" i="4"/>
  <c r="L597" i="4"/>
  <c r="K597" i="4"/>
  <c r="J597" i="4"/>
  <c r="O596" i="4"/>
  <c r="N596" i="4"/>
  <c r="M596" i="4"/>
  <c r="L596" i="4"/>
  <c r="K596" i="4"/>
  <c r="J596" i="4"/>
  <c r="O595" i="4"/>
  <c r="N595" i="4"/>
  <c r="M595" i="4"/>
  <c r="L595" i="4"/>
  <c r="K595" i="4"/>
  <c r="J595" i="4"/>
  <c r="O594" i="4"/>
  <c r="N594" i="4"/>
  <c r="M594" i="4"/>
  <c r="L594" i="4"/>
  <c r="K594" i="4"/>
  <c r="J594" i="4"/>
  <c r="O593" i="4"/>
  <c r="N593" i="4"/>
  <c r="M593" i="4"/>
  <c r="L593" i="4"/>
  <c r="K593" i="4"/>
  <c r="J593" i="4"/>
  <c r="O592" i="4"/>
  <c r="N592" i="4"/>
  <c r="M592" i="4"/>
  <c r="L592" i="4"/>
  <c r="K592" i="4"/>
  <c r="J592" i="4"/>
  <c r="O591" i="4"/>
  <c r="N591" i="4"/>
  <c r="M591" i="4"/>
  <c r="L591" i="4"/>
  <c r="K591" i="4"/>
  <c r="J591" i="4"/>
  <c r="O590" i="4"/>
  <c r="N590" i="4"/>
  <c r="M590" i="4"/>
  <c r="L590" i="4"/>
  <c r="K590" i="4"/>
  <c r="J590" i="4"/>
  <c r="O589" i="4"/>
  <c r="N589" i="4"/>
  <c r="M589" i="4"/>
  <c r="L589" i="4"/>
  <c r="K589" i="4"/>
  <c r="J589" i="4"/>
  <c r="O588" i="4"/>
  <c r="N588" i="4"/>
  <c r="M588" i="4"/>
  <c r="L588" i="4"/>
  <c r="K588" i="4"/>
  <c r="J588" i="4"/>
  <c r="O587" i="4"/>
  <c r="N587" i="4"/>
  <c r="M587" i="4"/>
  <c r="L587" i="4"/>
  <c r="K587" i="4"/>
  <c r="J587" i="4"/>
  <c r="O586" i="4"/>
  <c r="N586" i="4"/>
  <c r="M586" i="4"/>
  <c r="L586" i="4"/>
  <c r="K586" i="4"/>
  <c r="J586" i="4"/>
  <c r="O585" i="4"/>
  <c r="N585" i="4"/>
  <c r="M585" i="4"/>
  <c r="L585" i="4"/>
  <c r="K585" i="4"/>
  <c r="J585" i="4"/>
  <c r="O584" i="4"/>
  <c r="N584" i="4"/>
  <c r="M584" i="4"/>
  <c r="L584" i="4"/>
  <c r="K584" i="4"/>
  <c r="J584" i="4"/>
  <c r="O583" i="4"/>
  <c r="N583" i="4"/>
  <c r="M583" i="4"/>
  <c r="L583" i="4"/>
  <c r="K583" i="4"/>
  <c r="J583" i="4"/>
  <c r="O582" i="4"/>
  <c r="N582" i="4"/>
  <c r="M582" i="4"/>
  <c r="L582" i="4"/>
  <c r="K582" i="4"/>
  <c r="J582" i="4"/>
  <c r="O581" i="4"/>
  <c r="N581" i="4"/>
  <c r="M581" i="4"/>
  <c r="L581" i="4"/>
  <c r="K581" i="4"/>
  <c r="J581" i="4"/>
  <c r="O580" i="4"/>
  <c r="N580" i="4"/>
  <c r="M580" i="4"/>
  <c r="L580" i="4"/>
  <c r="K580" i="4"/>
  <c r="J580" i="4"/>
  <c r="O579" i="4"/>
  <c r="N579" i="4"/>
  <c r="M579" i="4"/>
  <c r="L579" i="4"/>
  <c r="K579" i="4"/>
  <c r="J579" i="4"/>
  <c r="O578" i="4"/>
  <c r="N578" i="4"/>
  <c r="M578" i="4"/>
  <c r="L578" i="4"/>
  <c r="K578" i="4"/>
  <c r="J578" i="4"/>
  <c r="O577" i="4"/>
  <c r="N577" i="4"/>
  <c r="M577" i="4"/>
  <c r="L577" i="4"/>
  <c r="K577" i="4"/>
  <c r="J577" i="4"/>
  <c r="O576" i="4"/>
  <c r="N576" i="4"/>
  <c r="M576" i="4"/>
  <c r="L576" i="4"/>
  <c r="K576" i="4"/>
  <c r="J576" i="4"/>
  <c r="O575" i="4"/>
  <c r="N575" i="4"/>
  <c r="M575" i="4"/>
  <c r="L575" i="4"/>
  <c r="K575" i="4"/>
  <c r="J575" i="4"/>
  <c r="O574" i="4"/>
  <c r="N574" i="4"/>
  <c r="M574" i="4"/>
  <c r="L574" i="4"/>
  <c r="K574" i="4"/>
  <c r="J574" i="4"/>
  <c r="O573" i="4"/>
  <c r="N573" i="4"/>
  <c r="M573" i="4"/>
  <c r="L573" i="4"/>
  <c r="K573" i="4"/>
  <c r="J573" i="4"/>
  <c r="O572" i="4"/>
  <c r="N572" i="4"/>
  <c r="M572" i="4"/>
  <c r="L572" i="4"/>
  <c r="K572" i="4"/>
  <c r="J572" i="4"/>
  <c r="O571" i="4"/>
  <c r="N571" i="4"/>
  <c r="M571" i="4"/>
  <c r="L571" i="4"/>
  <c r="K571" i="4"/>
  <c r="J571" i="4"/>
  <c r="O570" i="4"/>
  <c r="N570" i="4"/>
  <c r="M570" i="4"/>
  <c r="L570" i="4"/>
  <c r="K570" i="4"/>
  <c r="J570" i="4"/>
  <c r="O569" i="4"/>
  <c r="N569" i="4"/>
  <c r="M569" i="4"/>
  <c r="L569" i="4"/>
  <c r="K569" i="4"/>
  <c r="J569" i="4"/>
  <c r="O568" i="4"/>
  <c r="N568" i="4"/>
  <c r="M568" i="4"/>
  <c r="L568" i="4"/>
  <c r="K568" i="4"/>
  <c r="J568" i="4"/>
  <c r="O567" i="4"/>
  <c r="N567" i="4"/>
  <c r="M567" i="4"/>
  <c r="L567" i="4"/>
  <c r="K567" i="4"/>
  <c r="J567" i="4"/>
  <c r="O566" i="4"/>
  <c r="N566" i="4"/>
  <c r="M566" i="4"/>
  <c r="L566" i="4"/>
  <c r="K566" i="4"/>
  <c r="J566" i="4"/>
  <c r="O565" i="4"/>
  <c r="N565" i="4"/>
  <c r="M565" i="4"/>
  <c r="L565" i="4"/>
  <c r="K565" i="4"/>
  <c r="J565" i="4"/>
  <c r="O564" i="4"/>
  <c r="N564" i="4"/>
  <c r="M564" i="4"/>
  <c r="L564" i="4"/>
  <c r="K564" i="4"/>
  <c r="J564" i="4"/>
  <c r="O563" i="4"/>
  <c r="N563" i="4"/>
  <c r="M563" i="4"/>
  <c r="L563" i="4"/>
  <c r="K563" i="4"/>
  <c r="J563" i="4"/>
  <c r="O562" i="4"/>
  <c r="N562" i="4"/>
  <c r="M562" i="4"/>
  <c r="L562" i="4"/>
  <c r="K562" i="4"/>
  <c r="J562" i="4"/>
  <c r="O561" i="4"/>
  <c r="N561" i="4"/>
  <c r="M561" i="4"/>
  <c r="L561" i="4"/>
  <c r="K561" i="4"/>
  <c r="J561" i="4"/>
  <c r="O560" i="4"/>
  <c r="N560" i="4"/>
  <c r="M560" i="4"/>
  <c r="L560" i="4"/>
  <c r="K560" i="4"/>
  <c r="J560" i="4"/>
  <c r="O559" i="4"/>
  <c r="N559" i="4"/>
  <c r="M559" i="4"/>
  <c r="L559" i="4"/>
  <c r="K559" i="4"/>
  <c r="J559" i="4"/>
  <c r="O558" i="4"/>
  <c r="N558" i="4"/>
  <c r="M558" i="4"/>
  <c r="L558" i="4"/>
  <c r="K558" i="4"/>
  <c r="J558" i="4"/>
  <c r="O557" i="4"/>
  <c r="N557" i="4"/>
  <c r="M557" i="4"/>
  <c r="L557" i="4"/>
  <c r="K557" i="4"/>
  <c r="J557" i="4"/>
  <c r="O556" i="4"/>
  <c r="N556" i="4"/>
  <c r="M556" i="4"/>
  <c r="L556" i="4"/>
  <c r="K556" i="4"/>
  <c r="J556" i="4"/>
  <c r="O555" i="4"/>
  <c r="N555" i="4"/>
  <c r="M555" i="4"/>
  <c r="L555" i="4"/>
  <c r="K555" i="4"/>
  <c r="J555" i="4"/>
  <c r="O554" i="4"/>
  <c r="N554" i="4"/>
  <c r="M554" i="4"/>
  <c r="L554" i="4"/>
  <c r="K554" i="4"/>
  <c r="J554" i="4"/>
  <c r="O553" i="4"/>
  <c r="N553" i="4"/>
  <c r="M553" i="4"/>
  <c r="L553" i="4"/>
  <c r="K553" i="4"/>
  <c r="J553" i="4"/>
  <c r="O552" i="4"/>
  <c r="N552" i="4"/>
  <c r="M552" i="4"/>
  <c r="L552" i="4"/>
  <c r="K552" i="4"/>
  <c r="J552" i="4"/>
  <c r="O551" i="4"/>
  <c r="N551" i="4"/>
  <c r="M551" i="4"/>
  <c r="L551" i="4"/>
  <c r="K551" i="4"/>
  <c r="J551" i="4"/>
  <c r="O550" i="4"/>
  <c r="N550" i="4"/>
  <c r="M550" i="4"/>
  <c r="L550" i="4"/>
  <c r="K550" i="4"/>
  <c r="J550" i="4"/>
  <c r="O549" i="4"/>
  <c r="N549" i="4"/>
  <c r="M549" i="4"/>
  <c r="L549" i="4"/>
  <c r="K549" i="4"/>
  <c r="J549" i="4"/>
  <c r="O548" i="4"/>
  <c r="N548" i="4"/>
  <c r="M548" i="4"/>
  <c r="L548" i="4"/>
  <c r="K548" i="4"/>
  <c r="J548" i="4"/>
  <c r="O547" i="4"/>
  <c r="N547" i="4"/>
  <c r="M547" i="4"/>
  <c r="L547" i="4"/>
  <c r="K547" i="4"/>
  <c r="J547" i="4"/>
  <c r="O546" i="4"/>
  <c r="N546" i="4"/>
  <c r="M546" i="4"/>
  <c r="L546" i="4"/>
  <c r="K546" i="4"/>
  <c r="J546" i="4"/>
  <c r="O545" i="4"/>
  <c r="N545" i="4"/>
  <c r="M545" i="4"/>
  <c r="L545" i="4"/>
  <c r="K545" i="4"/>
  <c r="J545" i="4"/>
  <c r="O544" i="4"/>
  <c r="N544" i="4"/>
  <c r="M544" i="4"/>
  <c r="L544" i="4"/>
  <c r="K544" i="4"/>
  <c r="J544" i="4"/>
  <c r="O543" i="4"/>
  <c r="N543" i="4"/>
  <c r="M543" i="4"/>
  <c r="L543" i="4"/>
  <c r="K543" i="4"/>
  <c r="J543" i="4"/>
  <c r="O542" i="4"/>
  <c r="N542" i="4"/>
  <c r="M542" i="4"/>
  <c r="L542" i="4"/>
  <c r="K542" i="4"/>
  <c r="J542" i="4"/>
  <c r="O541" i="4"/>
  <c r="N541" i="4"/>
  <c r="M541" i="4"/>
  <c r="L541" i="4"/>
  <c r="K541" i="4"/>
  <c r="J541" i="4"/>
  <c r="O540" i="4"/>
  <c r="N540" i="4"/>
  <c r="M540" i="4"/>
  <c r="L540" i="4"/>
  <c r="K540" i="4"/>
  <c r="J540" i="4"/>
  <c r="O539" i="4"/>
  <c r="N539" i="4"/>
  <c r="M539" i="4"/>
  <c r="L539" i="4"/>
  <c r="K539" i="4"/>
  <c r="J539" i="4"/>
  <c r="O538" i="4"/>
  <c r="N538" i="4"/>
  <c r="M538" i="4"/>
  <c r="L538" i="4"/>
  <c r="K538" i="4"/>
  <c r="J538" i="4"/>
  <c r="O537" i="4"/>
  <c r="N537" i="4"/>
  <c r="M537" i="4"/>
  <c r="L537" i="4"/>
  <c r="K537" i="4"/>
  <c r="J537" i="4"/>
  <c r="O536" i="4"/>
  <c r="N536" i="4"/>
  <c r="M536" i="4"/>
  <c r="L536" i="4"/>
  <c r="K536" i="4"/>
  <c r="J536" i="4"/>
  <c r="O535" i="4"/>
  <c r="N535" i="4"/>
  <c r="M535" i="4"/>
  <c r="L535" i="4"/>
  <c r="K535" i="4"/>
  <c r="J535" i="4"/>
  <c r="O534" i="4"/>
  <c r="N534" i="4"/>
  <c r="M534" i="4"/>
  <c r="L534" i="4"/>
  <c r="K534" i="4"/>
  <c r="J534" i="4"/>
  <c r="O533" i="4"/>
  <c r="N533" i="4"/>
  <c r="M533" i="4"/>
  <c r="L533" i="4"/>
  <c r="K533" i="4"/>
  <c r="J533" i="4"/>
  <c r="O532" i="4"/>
  <c r="N532" i="4"/>
  <c r="M532" i="4"/>
  <c r="L532" i="4"/>
  <c r="K532" i="4"/>
  <c r="J532" i="4"/>
  <c r="O531" i="4"/>
  <c r="N531" i="4"/>
  <c r="M531" i="4"/>
  <c r="L531" i="4"/>
  <c r="K531" i="4"/>
  <c r="J531" i="4"/>
  <c r="O530" i="4"/>
  <c r="N530" i="4"/>
  <c r="M530" i="4"/>
  <c r="L530" i="4"/>
  <c r="K530" i="4"/>
  <c r="J530" i="4"/>
  <c r="O529" i="4"/>
  <c r="N529" i="4"/>
  <c r="M529" i="4"/>
  <c r="L529" i="4"/>
  <c r="K529" i="4"/>
  <c r="J529" i="4"/>
  <c r="O528" i="4"/>
  <c r="N528" i="4"/>
  <c r="M528" i="4"/>
  <c r="L528" i="4"/>
  <c r="K528" i="4"/>
  <c r="J528" i="4"/>
  <c r="O527" i="4"/>
  <c r="N527" i="4"/>
  <c r="M527" i="4"/>
  <c r="L527" i="4"/>
  <c r="K527" i="4"/>
  <c r="J527" i="4"/>
  <c r="O526" i="4"/>
  <c r="N526" i="4"/>
  <c r="M526" i="4"/>
  <c r="L526" i="4"/>
  <c r="K526" i="4"/>
  <c r="J526" i="4"/>
  <c r="O525" i="4"/>
  <c r="N525" i="4"/>
  <c r="M525" i="4"/>
  <c r="L525" i="4"/>
  <c r="K525" i="4"/>
  <c r="J525" i="4"/>
  <c r="O524" i="4"/>
  <c r="N524" i="4"/>
  <c r="M524" i="4"/>
  <c r="L524" i="4"/>
  <c r="K524" i="4"/>
  <c r="J524" i="4"/>
  <c r="O523" i="4"/>
  <c r="N523" i="4"/>
  <c r="M523" i="4"/>
  <c r="L523" i="4"/>
  <c r="K523" i="4"/>
  <c r="J523" i="4"/>
  <c r="O522" i="4"/>
  <c r="N522" i="4"/>
  <c r="M522" i="4"/>
  <c r="L522" i="4"/>
  <c r="K522" i="4"/>
  <c r="J522" i="4"/>
  <c r="O521" i="4"/>
  <c r="N521" i="4"/>
  <c r="M521" i="4"/>
  <c r="L521" i="4"/>
  <c r="K521" i="4"/>
  <c r="J521" i="4"/>
  <c r="O520" i="4"/>
  <c r="N520" i="4"/>
  <c r="M520" i="4"/>
  <c r="L520" i="4"/>
  <c r="K520" i="4"/>
  <c r="J520" i="4"/>
  <c r="O519" i="4"/>
  <c r="N519" i="4"/>
  <c r="M519" i="4"/>
  <c r="L519" i="4"/>
  <c r="K519" i="4"/>
  <c r="J519" i="4"/>
  <c r="O518" i="4"/>
  <c r="N518" i="4"/>
  <c r="M518" i="4"/>
  <c r="L518" i="4"/>
  <c r="K518" i="4"/>
  <c r="J518" i="4"/>
  <c r="O517" i="4"/>
  <c r="N517" i="4"/>
  <c r="M517" i="4"/>
  <c r="L517" i="4"/>
  <c r="K517" i="4"/>
  <c r="J517" i="4"/>
  <c r="O516" i="4"/>
  <c r="N516" i="4"/>
  <c r="M516" i="4"/>
  <c r="L516" i="4"/>
  <c r="K516" i="4"/>
  <c r="J516" i="4"/>
  <c r="O515" i="4"/>
  <c r="N515" i="4"/>
  <c r="M515" i="4"/>
  <c r="L515" i="4"/>
  <c r="K515" i="4"/>
  <c r="J515" i="4"/>
  <c r="O514" i="4"/>
  <c r="N514" i="4"/>
  <c r="M514" i="4"/>
  <c r="L514" i="4"/>
  <c r="K514" i="4"/>
  <c r="J514" i="4"/>
  <c r="O513" i="4"/>
  <c r="N513" i="4"/>
  <c r="M513" i="4"/>
  <c r="L513" i="4"/>
  <c r="K513" i="4"/>
  <c r="J513" i="4"/>
  <c r="O512" i="4"/>
  <c r="N512" i="4"/>
  <c r="M512" i="4"/>
  <c r="L512" i="4"/>
  <c r="K512" i="4"/>
  <c r="J512" i="4"/>
  <c r="O511" i="4"/>
  <c r="N511" i="4"/>
  <c r="M511" i="4"/>
  <c r="L511" i="4"/>
  <c r="K511" i="4"/>
  <c r="J511" i="4"/>
  <c r="O510" i="4"/>
  <c r="N510" i="4"/>
  <c r="M510" i="4"/>
  <c r="L510" i="4"/>
  <c r="K510" i="4"/>
  <c r="J510" i="4"/>
  <c r="O509" i="4"/>
  <c r="N509" i="4"/>
  <c r="M509" i="4"/>
  <c r="L509" i="4"/>
  <c r="K509" i="4"/>
  <c r="J509" i="4"/>
  <c r="O508" i="4"/>
  <c r="N508" i="4"/>
  <c r="M508" i="4"/>
  <c r="L508" i="4"/>
  <c r="K508" i="4"/>
  <c r="J508" i="4"/>
  <c r="O507" i="4"/>
  <c r="N507" i="4"/>
  <c r="M507" i="4"/>
  <c r="L507" i="4"/>
  <c r="K507" i="4"/>
  <c r="J507" i="4"/>
  <c r="O506" i="4"/>
  <c r="N506" i="4"/>
  <c r="M506" i="4"/>
  <c r="L506" i="4"/>
  <c r="K506" i="4"/>
  <c r="J506" i="4"/>
  <c r="O505" i="4"/>
  <c r="N505" i="4"/>
  <c r="M505" i="4"/>
  <c r="L505" i="4"/>
  <c r="K505" i="4"/>
  <c r="J505" i="4"/>
  <c r="O504" i="4"/>
  <c r="N504" i="4"/>
  <c r="M504" i="4"/>
  <c r="L504" i="4"/>
  <c r="K504" i="4"/>
  <c r="J504" i="4"/>
  <c r="O503" i="4"/>
  <c r="N503" i="4"/>
  <c r="M503" i="4"/>
  <c r="L503" i="4"/>
  <c r="K503" i="4"/>
  <c r="J503" i="4"/>
  <c r="O502" i="4"/>
  <c r="N502" i="4"/>
  <c r="M502" i="4"/>
  <c r="L502" i="4"/>
  <c r="K502" i="4"/>
  <c r="J502" i="4"/>
  <c r="O501" i="4"/>
  <c r="N501" i="4"/>
  <c r="M501" i="4"/>
  <c r="L501" i="4"/>
  <c r="K501" i="4"/>
  <c r="J501" i="4"/>
  <c r="O500" i="4"/>
  <c r="N500" i="4"/>
  <c r="M500" i="4"/>
  <c r="L500" i="4"/>
  <c r="K500" i="4"/>
  <c r="J500" i="4"/>
  <c r="O499" i="4"/>
  <c r="N499" i="4"/>
  <c r="M499" i="4"/>
  <c r="L499" i="4"/>
  <c r="K499" i="4"/>
  <c r="J499" i="4"/>
  <c r="O498" i="4"/>
  <c r="N498" i="4"/>
  <c r="M498" i="4"/>
  <c r="L498" i="4"/>
  <c r="K498" i="4"/>
  <c r="J498" i="4"/>
  <c r="O497" i="4"/>
  <c r="N497" i="4"/>
  <c r="M497" i="4"/>
  <c r="L497" i="4"/>
  <c r="K497" i="4"/>
  <c r="J497" i="4"/>
  <c r="O496" i="4"/>
  <c r="N496" i="4"/>
  <c r="M496" i="4"/>
  <c r="L496" i="4"/>
  <c r="K496" i="4"/>
  <c r="J496" i="4"/>
  <c r="O495" i="4"/>
  <c r="N495" i="4"/>
  <c r="M495" i="4"/>
  <c r="L495" i="4"/>
  <c r="K495" i="4"/>
  <c r="J495" i="4"/>
  <c r="O494" i="4"/>
  <c r="N494" i="4"/>
  <c r="M494" i="4"/>
  <c r="L494" i="4"/>
  <c r="K494" i="4"/>
  <c r="J494" i="4"/>
  <c r="O493" i="4"/>
  <c r="N493" i="4"/>
  <c r="M493" i="4"/>
  <c r="L493" i="4"/>
  <c r="K493" i="4"/>
  <c r="J493" i="4"/>
  <c r="O492" i="4"/>
  <c r="N492" i="4"/>
  <c r="M492" i="4"/>
  <c r="L492" i="4"/>
  <c r="K492" i="4"/>
  <c r="J492" i="4"/>
  <c r="O491" i="4"/>
  <c r="N491" i="4"/>
  <c r="M491" i="4"/>
  <c r="L491" i="4"/>
  <c r="K491" i="4"/>
  <c r="J491" i="4"/>
  <c r="O490" i="4"/>
  <c r="N490" i="4"/>
  <c r="M490" i="4"/>
  <c r="L490" i="4"/>
  <c r="K490" i="4"/>
  <c r="J490" i="4"/>
  <c r="O489" i="4"/>
  <c r="N489" i="4"/>
  <c r="M489" i="4"/>
  <c r="L489" i="4"/>
  <c r="K489" i="4"/>
  <c r="J489" i="4"/>
  <c r="O488" i="4"/>
  <c r="N488" i="4"/>
  <c r="M488" i="4"/>
  <c r="L488" i="4"/>
  <c r="K488" i="4"/>
  <c r="J488" i="4"/>
  <c r="O487" i="4"/>
  <c r="N487" i="4"/>
  <c r="M487" i="4"/>
  <c r="L487" i="4"/>
  <c r="K487" i="4"/>
  <c r="J487" i="4"/>
  <c r="O486" i="4"/>
  <c r="N486" i="4"/>
  <c r="M486" i="4"/>
  <c r="L486" i="4"/>
  <c r="K486" i="4"/>
  <c r="J486" i="4"/>
  <c r="O485" i="4"/>
  <c r="N485" i="4"/>
  <c r="M485" i="4"/>
  <c r="L485" i="4"/>
  <c r="K485" i="4"/>
  <c r="J485" i="4"/>
  <c r="O484" i="4"/>
  <c r="N484" i="4"/>
  <c r="M484" i="4"/>
  <c r="L484" i="4"/>
  <c r="K484" i="4"/>
  <c r="J484" i="4"/>
  <c r="O483" i="4"/>
  <c r="N483" i="4"/>
  <c r="M483" i="4"/>
  <c r="L483" i="4"/>
  <c r="K483" i="4"/>
  <c r="J483" i="4"/>
  <c r="O482" i="4"/>
  <c r="N482" i="4"/>
  <c r="M482" i="4"/>
  <c r="L482" i="4"/>
  <c r="K482" i="4"/>
  <c r="J482" i="4"/>
  <c r="O481" i="4"/>
  <c r="N481" i="4"/>
  <c r="M481" i="4"/>
  <c r="L481" i="4"/>
  <c r="K481" i="4"/>
  <c r="J481" i="4"/>
  <c r="O480" i="4"/>
  <c r="N480" i="4"/>
  <c r="M480" i="4"/>
  <c r="L480" i="4"/>
  <c r="K480" i="4"/>
  <c r="J480" i="4"/>
  <c r="O479" i="4"/>
  <c r="N479" i="4"/>
  <c r="M479" i="4"/>
  <c r="L479" i="4"/>
  <c r="K479" i="4"/>
  <c r="J479" i="4"/>
  <c r="O478" i="4"/>
  <c r="N478" i="4"/>
  <c r="M478" i="4"/>
  <c r="L478" i="4"/>
  <c r="K478" i="4"/>
  <c r="J478" i="4"/>
  <c r="O477" i="4"/>
  <c r="N477" i="4"/>
  <c r="M477" i="4"/>
  <c r="L477" i="4"/>
  <c r="K477" i="4"/>
  <c r="J477" i="4"/>
  <c r="O476" i="4"/>
  <c r="N476" i="4"/>
  <c r="M476" i="4"/>
  <c r="L476" i="4"/>
  <c r="K476" i="4"/>
  <c r="J476" i="4"/>
  <c r="O475" i="4"/>
  <c r="N475" i="4"/>
  <c r="M475" i="4"/>
  <c r="L475" i="4"/>
  <c r="K475" i="4"/>
  <c r="J475" i="4"/>
  <c r="O474" i="4"/>
  <c r="N474" i="4"/>
  <c r="M474" i="4"/>
  <c r="L474" i="4"/>
  <c r="K474" i="4"/>
  <c r="J474" i="4"/>
  <c r="O473" i="4"/>
  <c r="N473" i="4"/>
  <c r="M473" i="4"/>
  <c r="L473" i="4"/>
  <c r="K473" i="4"/>
  <c r="J473" i="4"/>
  <c r="O472" i="4"/>
  <c r="N472" i="4"/>
  <c r="M472" i="4"/>
  <c r="L472" i="4"/>
  <c r="K472" i="4"/>
  <c r="J472" i="4"/>
  <c r="O471" i="4"/>
  <c r="N471" i="4"/>
  <c r="M471" i="4"/>
  <c r="L471" i="4"/>
  <c r="K471" i="4"/>
  <c r="J471" i="4"/>
  <c r="O470" i="4"/>
  <c r="N470" i="4"/>
  <c r="M470" i="4"/>
  <c r="L470" i="4"/>
  <c r="K470" i="4"/>
  <c r="J470" i="4"/>
  <c r="O469" i="4"/>
  <c r="N469" i="4"/>
  <c r="M469" i="4"/>
  <c r="L469" i="4"/>
  <c r="K469" i="4"/>
  <c r="J469" i="4"/>
  <c r="O468" i="4"/>
  <c r="N468" i="4"/>
  <c r="M468" i="4"/>
  <c r="L468" i="4"/>
  <c r="K468" i="4"/>
  <c r="J468" i="4"/>
  <c r="O467" i="4"/>
  <c r="N467" i="4"/>
  <c r="M467" i="4"/>
  <c r="L467" i="4"/>
  <c r="K467" i="4"/>
  <c r="J467" i="4"/>
  <c r="O466" i="4"/>
  <c r="N466" i="4"/>
  <c r="M466" i="4"/>
  <c r="L466" i="4"/>
  <c r="K466" i="4"/>
  <c r="J466" i="4"/>
  <c r="O465" i="4"/>
  <c r="N465" i="4"/>
  <c r="M465" i="4"/>
  <c r="L465" i="4"/>
  <c r="K465" i="4"/>
  <c r="J465" i="4"/>
  <c r="O464" i="4"/>
  <c r="N464" i="4"/>
  <c r="M464" i="4"/>
  <c r="L464" i="4"/>
  <c r="K464" i="4"/>
  <c r="J464" i="4"/>
  <c r="O463" i="4"/>
  <c r="N463" i="4"/>
  <c r="M463" i="4"/>
  <c r="L463" i="4"/>
  <c r="K463" i="4"/>
  <c r="J463" i="4"/>
  <c r="O462" i="4"/>
  <c r="N462" i="4"/>
  <c r="M462" i="4"/>
  <c r="L462" i="4"/>
  <c r="K462" i="4"/>
  <c r="J462" i="4"/>
  <c r="O461" i="4"/>
  <c r="N461" i="4"/>
  <c r="M461" i="4"/>
  <c r="L461" i="4"/>
  <c r="K461" i="4"/>
  <c r="J461" i="4"/>
  <c r="O460" i="4"/>
  <c r="N460" i="4"/>
  <c r="M460" i="4"/>
  <c r="L460" i="4"/>
  <c r="K460" i="4"/>
  <c r="J460" i="4"/>
  <c r="O459" i="4"/>
  <c r="N459" i="4"/>
  <c r="M459" i="4"/>
  <c r="L459" i="4"/>
  <c r="K459" i="4"/>
  <c r="J459" i="4"/>
  <c r="O458" i="4"/>
  <c r="N458" i="4"/>
  <c r="M458" i="4"/>
  <c r="L458" i="4"/>
  <c r="K458" i="4"/>
  <c r="J458" i="4"/>
  <c r="O457" i="4"/>
  <c r="N457" i="4"/>
  <c r="M457" i="4"/>
  <c r="L457" i="4"/>
  <c r="K457" i="4"/>
  <c r="J457" i="4"/>
  <c r="O456" i="4"/>
  <c r="N456" i="4"/>
  <c r="M456" i="4"/>
  <c r="L456" i="4"/>
  <c r="K456" i="4"/>
  <c r="J456" i="4"/>
  <c r="O455" i="4"/>
  <c r="N455" i="4"/>
  <c r="M455" i="4"/>
  <c r="L455" i="4"/>
  <c r="K455" i="4"/>
  <c r="J455" i="4"/>
  <c r="O454" i="4"/>
  <c r="N454" i="4"/>
  <c r="M454" i="4"/>
  <c r="L454" i="4"/>
  <c r="K454" i="4"/>
  <c r="J454" i="4"/>
  <c r="O453" i="4"/>
  <c r="N453" i="4"/>
  <c r="M453" i="4"/>
  <c r="L453" i="4"/>
  <c r="K453" i="4"/>
  <c r="J453" i="4"/>
  <c r="O452" i="4"/>
  <c r="N452" i="4"/>
  <c r="M452" i="4"/>
  <c r="L452" i="4"/>
  <c r="K452" i="4"/>
  <c r="J452" i="4"/>
  <c r="O451" i="4"/>
  <c r="N451" i="4"/>
  <c r="M451" i="4"/>
  <c r="L451" i="4"/>
  <c r="K451" i="4"/>
  <c r="J451" i="4"/>
  <c r="O450" i="4"/>
  <c r="N450" i="4"/>
  <c r="M450" i="4"/>
  <c r="L450" i="4"/>
  <c r="K450" i="4"/>
  <c r="J450" i="4"/>
  <c r="O449" i="4"/>
  <c r="N449" i="4"/>
  <c r="M449" i="4"/>
  <c r="L449" i="4"/>
  <c r="K449" i="4"/>
  <c r="J449" i="4"/>
  <c r="O448" i="4"/>
  <c r="N448" i="4"/>
  <c r="M448" i="4"/>
  <c r="L448" i="4"/>
  <c r="K448" i="4"/>
  <c r="J448" i="4"/>
  <c r="O447" i="4"/>
  <c r="N447" i="4"/>
  <c r="M447" i="4"/>
  <c r="L447" i="4"/>
  <c r="K447" i="4"/>
  <c r="J447" i="4"/>
  <c r="O446" i="4"/>
  <c r="N446" i="4"/>
  <c r="M446" i="4"/>
  <c r="L446" i="4"/>
  <c r="K446" i="4"/>
  <c r="J446" i="4"/>
  <c r="O445" i="4"/>
  <c r="N445" i="4"/>
  <c r="M445" i="4"/>
  <c r="L445" i="4"/>
  <c r="K445" i="4"/>
  <c r="J445" i="4"/>
  <c r="O444" i="4"/>
  <c r="N444" i="4"/>
  <c r="M444" i="4"/>
  <c r="L444" i="4"/>
  <c r="K444" i="4"/>
  <c r="J444" i="4"/>
  <c r="O443" i="4"/>
  <c r="N443" i="4"/>
  <c r="M443" i="4"/>
  <c r="L443" i="4"/>
  <c r="K443" i="4"/>
  <c r="J443" i="4"/>
  <c r="O442" i="4"/>
  <c r="N442" i="4"/>
  <c r="M442" i="4"/>
  <c r="L442" i="4"/>
  <c r="K442" i="4"/>
  <c r="J442" i="4"/>
  <c r="O441" i="4"/>
  <c r="N441" i="4"/>
  <c r="M441" i="4"/>
  <c r="L441" i="4"/>
  <c r="K441" i="4"/>
  <c r="J441" i="4"/>
  <c r="O440" i="4"/>
  <c r="N440" i="4"/>
  <c r="M440" i="4"/>
  <c r="L440" i="4"/>
  <c r="K440" i="4"/>
  <c r="J440" i="4"/>
  <c r="O439" i="4"/>
  <c r="N439" i="4"/>
  <c r="M439" i="4"/>
  <c r="L439" i="4"/>
  <c r="K439" i="4"/>
  <c r="J439" i="4"/>
  <c r="O438" i="4"/>
  <c r="N438" i="4"/>
  <c r="M438" i="4"/>
  <c r="L438" i="4"/>
  <c r="K438" i="4"/>
  <c r="J438" i="4"/>
  <c r="O437" i="4"/>
  <c r="N437" i="4"/>
  <c r="M437" i="4"/>
  <c r="L437" i="4"/>
  <c r="K437" i="4"/>
  <c r="J437" i="4"/>
  <c r="O436" i="4"/>
  <c r="N436" i="4"/>
  <c r="M436" i="4"/>
  <c r="L436" i="4"/>
  <c r="K436" i="4"/>
  <c r="J436" i="4"/>
  <c r="O435" i="4"/>
  <c r="N435" i="4"/>
  <c r="M435" i="4"/>
  <c r="L435" i="4"/>
  <c r="K435" i="4"/>
  <c r="J435" i="4"/>
  <c r="O434" i="4"/>
  <c r="N434" i="4"/>
  <c r="M434" i="4"/>
  <c r="L434" i="4"/>
  <c r="K434" i="4"/>
  <c r="J434" i="4"/>
  <c r="O433" i="4"/>
  <c r="N433" i="4"/>
  <c r="M433" i="4"/>
  <c r="L433" i="4"/>
  <c r="K433" i="4"/>
  <c r="J433" i="4"/>
  <c r="O432" i="4"/>
  <c r="N432" i="4"/>
  <c r="M432" i="4"/>
  <c r="L432" i="4"/>
  <c r="K432" i="4"/>
  <c r="J432" i="4"/>
  <c r="O431" i="4"/>
  <c r="N431" i="4"/>
  <c r="M431" i="4"/>
  <c r="L431" i="4"/>
  <c r="K431" i="4"/>
  <c r="J431" i="4"/>
  <c r="O430" i="4"/>
  <c r="N430" i="4"/>
  <c r="M430" i="4"/>
  <c r="L430" i="4"/>
  <c r="K430" i="4"/>
  <c r="J430" i="4"/>
  <c r="O429" i="4"/>
  <c r="N429" i="4"/>
  <c r="M429" i="4"/>
  <c r="L429" i="4"/>
  <c r="K429" i="4"/>
  <c r="J429" i="4"/>
  <c r="O428" i="4"/>
  <c r="N428" i="4"/>
  <c r="M428" i="4"/>
  <c r="L428" i="4"/>
  <c r="K428" i="4"/>
  <c r="J428" i="4"/>
  <c r="O427" i="4"/>
  <c r="N427" i="4"/>
  <c r="M427" i="4"/>
  <c r="L427" i="4"/>
  <c r="K427" i="4"/>
  <c r="J427" i="4"/>
  <c r="O426" i="4"/>
  <c r="N426" i="4"/>
  <c r="M426" i="4"/>
  <c r="L426" i="4"/>
  <c r="K426" i="4"/>
  <c r="J426" i="4"/>
  <c r="O425" i="4"/>
  <c r="N425" i="4"/>
  <c r="M425" i="4"/>
  <c r="L425" i="4"/>
  <c r="K425" i="4"/>
  <c r="J425" i="4"/>
  <c r="O424" i="4"/>
  <c r="N424" i="4"/>
  <c r="M424" i="4"/>
  <c r="L424" i="4"/>
  <c r="K424" i="4"/>
  <c r="J424" i="4"/>
  <c r="O423" i="4"/>
  <c r="N423" i="4"/>
  <c r="M423" i="4"/>
  <c r="L423" i="4"/>
  <c r="K423" i="4"/>
  <c r="J423" i="4"/>
  <c r="O422" i="4"/>
  <c r="N422" i="4"/>
  <c r="M422" i="4"/>
  <c r="L422" i="4"/>
  <c r="K422" i="4"/>
  <c r="J422" i="4"/>
  <c r="O421" i="4"/>
  <c r="N421" i="4"/>
  <c r="M421" i="4"/>
  <c r="L421" i="4"/>
  <c r="K421" i="4"/>
  <c r="J421" i="4"/>
  <c r="O420" i="4"/>
  <c r="N420" i="4"/>
  <c r="M420" i="4"/>
  <c r="L420" i="4"/>
  <c r="K420" i="4"/>
  <c r="J420" i="4"/>
  <c r="O419" i="4"/>
  <c r="N419" i="4"/>
  <c r="M419" i="4"/>
  <c r="L419" i="4"/>
  <c r="K419" i="4"/>
  <c r="J419" i="4"/>
  <c r="O418" i="4"/>
  <c r="N418" i="4"/>
  <c r="M418" i="4"/>
  <c r="L418" i="4"/>
  <c r="K418" i="4"/>
  <c r="J418" i="4"/>
  <c r="O417" i="4"/>
  <c r="N417" i="4"/>
  <c r="M417" i="4"/>
  <c r="L417" i="4"/>
  <c r="K417" i="4"/>
  <c r="J417" i="4"/>
  <c r="O416" i="4"/>
  <c r="N416" i="4"/>
  <c r="M416" i="4"/>
  <c r="L416" i="4"/>
  <c r="K416" i="4"/>
  <c r="J416" i="4"/>
  <c r="O415" i="4"/>
  <c r="N415" i="4"/>
  <c r="M415" i="4"/>
  <c r="L415" i="4"/>
  <c r="K415" i="4"/>
  <c r="J415" i="4"/>
  <c r="O414" i="4"/>
  <c r="N414" i="4"/>
  <c r="M414" i="4"/>
  <c r="L414" i="4"/>
  <c r="K414" i="4"/>
  <c r="J414" i="4"/>
  <c r="O413" i="4"/>
  <c r="N413" i="4"/>
  <c r="M413" i="4"/>
  <c r="L413" i="4"/>
  <c r="K413" i="4"/>
  <c r="J413" i="4"/>
  <c r="O412" i="4"/>
  <c r="N412" i="4"/>
  <c r="M412" i="4"/>
  <c r="L412" i="4"/>
  <c r="K412" i="4"/>
  <c r="J412" i="4"/>
  <c r="O411" i="4"/>
  <c r="N411" i="4"/>
  <c r="M411" i="4"/>
  <c r="L411" i="4"/>
  <c r="K411" i="4"/>
  <c r="J411" i="4"/>
  <c r="O410" i="4"/>
  <c r="N410" i="4"/>
  <c r="M410" i="4"/>
  <c r="L410" i="4"/>
  <c r="K410" i="4"/>
  <c r="J410" i="4"/>
  <c r="O409" i="4"/>
  <c r="N409" i="4"/>
  <c r="M409" i="4"/>
  <c r="L409" i="4"/>
  <c r="K409" i="4"/>
  <c r="J409" i="4"/>
  <c r="O408" i="4"/>
  <c r="N408" i="4"/>
  <c r="M408" i="4"/>
  <c r="L408" i="4"/>
  <c r="K408" i="4"/>
  <c r="J408" i="4"/>
  <c r="O407" i="4"/>
  <c r="N407" i="4"/>
  <c r="M407" i="4"/>
  <c r="L407" i="4"/>
  <c r="K407" i="4"/>
  <c r="J407" i="4"/>
  <c r="O406" i="4"/>
  <c r="N406" i="4"/>
  <c r="M406" i="4"/>
  <c r="L406" i="4"/>
  <c r="K406" i="4"/>
  <c r="J406" i="4"/>
  <c r="O405" i="4"/>
  <c r="N405" i="4"/>
  <c r="M405" i="4"/>
  <c r="L405" i="4"/>
  <c r="K405" i="4"/>
  <c r="J405" i="4"/>
  <c r="O404" i="4"/>
  <c r="N404" i="4"/>
  <c r="M404" i="4"/>
  <c r="L404" i="4"/>
  <c r="K404" i="4"/>
  <c r="J404" i="4"/>
  <c r="O403" i="4"/>
  <c r="N403" i="4"/>
  <c r="M403" i="4"/>
  <c r="L403" i="4"/>
  <c r="K403" i="4"/>
  <c r="J403" i="4"/>
  <c r="O402" i="4"/>
  <c r="N402" i="4"/>
  <c r="M402" i="4"/>
  <c r="L402" i="4"/>
  <c r="K402" i="4"/>
  <c r="J402" i="4"/>
  <c r="O401" i="4"/>
  <c r="N401" i="4"/>
  <c r="M401" i="4"/>
  <c r="L401" i="4"/>
  <c r="K401" i="4"/>
  <c r="J401" i="4"/>
  <c r="O400" i="4"/>
  <c r="N400" i="4"/>
  <c r="M400" i="4"/>
  <c r="L400" i="4"/>
  <c r="K400" i="4"/>
  <c r="J400" i="4"/>
  <c r="O399" i="4"/>
  <c r="N399" i="4"/>
  <c r="M399" i="4"/>
  <c r="L399" i="4"/>
  <c r="K399" i="4"/>
  <c r="J399" i="4"/>
  <c r="O398" i="4"/>
  <c r="N398" i="4"/>
  <c r="M398" i="4"/>
  <c r="L398" i="4"/>
  <c r="K398" i="4"/>
  <c r="J398" i="4"/>
  <c r="O397" i="4"/>
  <c r="N397" i="4"/>
  <c r="M397" i="4"/>
  <c r="L397" i="4"/>
  <c r="K397" i="4"/>
  <c r="J397" i="4"/>
  <c r="O396" i="4"/>
  <c r="N396" i="4"/>
  <c r="M396" i="4"/>
  <c r="L396" i="4"/>
  <c r="K396" i="4"/>
  <c r="J396" i="4"/>
  <c r="O395" i="4"/>
  <c r="N395" i="4"/>
  <c r="M395" i="4"/>
  <c r="L395" i="4"/>
  <c r="K395" i="4"/>
  <c r="J395" i="4"/>
  <c r="O394" i="4"/>
  <c r="N394" i="4"/>
  <c r="M394" i="4"/>
  <c r="L394" i="4"/>
  <c r="K394" i="4"/>
  <c r="J394" i="4"/>
  <c r="O393" i="4"/>
  <c r="N393" i="4"/>
  <c r="M393" i="4"/>
  <c r="L393" i="4"/>
  <c r="K393" i="4"/>
  <c r="J393" i="4"/>
  <c r="O392" i="4"/>
  <c r="N392" i="4"/>
  <c r="M392" i="4"/>
  <c r="L392" i="4"/>
  <c r="K392" i="4"/>
  <c r="J392" i="4"/>
  <c r="O391" i="4"/>
  <c r="N391" i="4"/>
  <c r="M391" i="4"/>
  <c r="L391" i="4"/>
  <c r="K391" i="4"/>
  <c r="J391" i="4"/>
  <c r="O390" i="4"/>
  <c r="N390" i="4"/>
  <c r="M390" i="4"/>
  <c r="L390" i="4"/>
  <c r="K390" i="4"/>
  <c r="J390" i="4"/>
  <c r="O389" i="4"/>
  <c r="N389" i="4"/>
  <c r="M389" i="4"/>
  <c r="L389" i="4"/>
  <c r="K389" i="4"/>
  <c r="J389" i="4"/>
  <c r="O388" i="4"/>
  <c r="N388" i="4"/>
  <c r="M388" i="4"/>
  <c r="L388" i="4"/>
  <c r="K388" i="4"/>
  <c r="J388" i="4"/>
  <c r="O387" i="4"/>
  <c r="N387" i="4"/>
  <c r="M387" i="4"/>
  <c r="L387" i="4"/>
  <c r="K387" i="4"/>
  <c r="J387" i="4"/>
  <c r="O386" i="4"/>
  <c r="N386" i="4"/>
  <c r="M386" i="4"/>
  <c r="L386" i="4"/>
  <c r="K386" i="4"/>
  <c r="J386" i="4"/>
  <c r="O385" i="4"/>
  <c r="N385" i="4"/>
  <c r="M385" i="4"/>
  <c r="L385" i="4"/>
  <c r="K385" i="4"/>
  <c r="J385" i="4"/>
  <c r="O384" i="4"/>
  <c r="N384" i="4"/>
  <c r="M384" i="4"/>
  <c r="L384" i="4"/>
  <c r="K384" i="4"/>
  <c r="J384" i="4"/>
  <c r="O383" i="4"/>
  <c r="N383" i="4"/>
  <c r="M383" i="4"/>
  <c r="L383" i="4"/>
  <c r="K383" i="4"/>
  <c r="J383" i="4"/>
  <c r="O382" i="4"/>
  <c r="N382" i="4"/>
  <c r="M382" i="4"/>
  <c r="L382" i="4"/>
  <c r="K382" i="4"/>
  <c r="J382" i="4"/>
  <c r="O381" i="4"/>
  <c r="N381" i="4"/>
  <c r="M381" i="4"/>
  <c r="L381" i="4"/>
  <c r="K381" i="4"/>
  <c r="J381" i="4"/>
  <c r="O380" i="4"/>
  <c r="N380" i="4"/>
  <c r="M380" i="4"/>
  <c r="L380" i="4"/>
  <c r="K380" i="4"/>
  <c r="J380" i="4"/>
  <c r="O379" i="4"/>
  <c r="N379" i="4"/>
  <c r="M379" i="4"/>
  <c r="L379" i="4"/>
  <c r="K379" i="4"/>
  <c r="J379" i="4"/>
  <c r="O378" i="4"/>
  <c r="N378" i="4"/>
  <c r="M378" i="4"/>
  <c r="L378" i="4"/>
  <c r="K378" i="4"/>
  <c r="J378" i="4"/>
  <c r="O377" i="4"/>
  <c r="N377" i="4"/>
  <c r="M377" i="4"/>
  <c r="L377" i="4"/>
  <c r="K377" i="4"/>
  <c r="J377" i="4"/>
  <c r="O376" i="4"/>
  <c r="N376" i="4"/>
  <c r="M376" i="4"/>
  <c r="L376" i="4"/>
  <c r="K376" i="4"/>
  <c r="J376" i="4"/>
  <c r="O375" i="4"/>
  <c r="N375" i="4"/>
  <c r="M375" i="4"/>
  <c r="L375" i="4"/>
  <c r="K375" i="4"/>
  <c r="J375" i="4"/>
  <c r="O374" i="4"/>
  <c r="N374" i="4"/>
  <c r="M374" i="4"/>
  <c r="L374" i="4"/>
  <c r="K374" i="4"/>
  <c r="J374" i="4"/>
  <c r="O373" i="4"/>
  <c r="N373" i="4"/>
  <c r="M373" i="4"/>
  <c r="L373" i="4"/>
  <c r="K373" i="4"/>
  <c r="J373" i="4"/>
  <c r="O372" i="4"/>
  <c r="N372" i="4"/>
  <c r="M372" i="4"/>
  <c r="L372" i="4"/>
  <c r="K372" i="4"/>
  <c r="J372" i="4"/>
  <c r="O371" i="4"/>
  <c r="N371" i="4"/>
  <c r="M371" i="4"/>
  <c r="L371" i="4"/>
  <c r="K371" i="4"/>
  <c r="J371" i="4"/>
  <c r="O370" i="4"/>
  <c r="N370" i="4"/>
  <c r="M370" i="4"/>
  <c r="L370" i="4"/>
  <c r="K370" i="4"/>
  <c r="J370" i="4"/>
  <c r="O369" i="4"/>
  <c r="N369" i="4"/>
  <c r="M369" i="4"/>
  <c r="L369" i="4"/>
  <c r="K369" i="4"/>
  <c r="J369" i="4"/>
  <c r="O368" i="4"/>
  <c r="N368" i="4"/>
  <c r="M368" i="4"/>
  <c r="L368" i="4"/>
  <c r="K368" i="4"/>
  <c r="J368" i="4"/>
  <c r="O367" i="4"/>
  <c r="N367" i="4"/>
  <c r="M367" i="4"/>
  <c r="L367" i="4"/>
  <c r="K367" i="4"/>
  <c r="J367" i="4"/>
  <c r="O366" i="4"/>
  <c r="N366" i="4"/>
  <c r="M366" i="4"/>
  <c r="L366" i="4"/>
  <c r="K366" i="4"/>
  <c r="J366" i="4"/>
  <c r="O365" i="4"/>
  <c r="N365" i="4"/>
  <c r="M365" i="4"/>
  <c r="L365" i="4"/>
  <c r="K365" i="4"/>
  <c r="J365" i="4"/>
  <c r="O364" i="4"/>
  <c r="N364" i="4"/>
  <c r="M364" i="4"/>
  <c r="L364" i="4"/>
  <c r="K364" i="4"/>
  <c r="J364" i="4"/>
  <c r="O363" i="4"/>
  <c r="N363" i="4"/>
  <c r="M363" i="4"/>
  <c r="L363" i="4"/>
  <c r="K363" i="4"/>
  <c r="J363" i="4"/>
  <c r="O362" i="4"/>
  <c r="N362" i="4"/>
  <c r="M362" i="4"/>
  <c r="L362" i="4"/>
  <c r="K362" i="4"/>
  <c r="J362" i="4"/>
  <c r="O361" i="4"/>
  <c r="N361" i="4"/>
  <c r="M361" i="4"/>
  <c r="L361" i="4"/>
  <c r="K361" i="4"/>
  <c r="J361" i="4"/>
  <c r="O360" i="4"/>
  <c r="N360" i="4"/>
  <c r="M360" i="4"/>
  <c r="L360" i="4"/>
  <c r="K360" i="4"/>
  <c r="J360" i="4"/>
  <c r="O359" i="4"/>
  <c r="N359" i="4"/>
  <c r="M359" i="4"/>
  <c r="L359" i="4"/>
  <c r="K359" i="4"/>
  <c r="J359" i="4"/>
  <c r="O358" i="4"/>
  <c r="N358" i="4"/>
  <c r="M358" i="4"/>
  <c r="L358" i="4"/>
  <c r="K358" i="4"/>
  <c r="J358" i="4"/>
  <c r="O357" i="4"/>
  <c r="N357" i="4"/>
  <c r="M357" i="4"/>
  <c r="L357" i="4"/>
  <c r="K357" i="4"/>
  <c r="J357" i="4"/>
  <c r="O356" i="4"/>
  <c r="N356" i="4"/>
  <c r="M356" i="4"/>
  <c r="L356" i="4"/>
  <c r="K356" i="4"/>
  <c r="J356" i="4"/>
  <c r="O355" i="4"/>
  <c r="N355" i="4"/>
  <c r="M355" i="4"/>
  <c r="L355" i="4"/>
  <c r="K355" i="4"/>
  <c r="J355" i="4"/>
  <c r="O354" i="4"/>
  <c r="N354" i="4"/>
  <c r="M354" i="4"/>
  <c r="L354" i="4"/>
  <c r="K354" i="4"/>
  <c r="J354" i="4"/>
  <c r="O353" i="4"/>
  <c r="N353" i="4"/>
  <c r="M353" i="4"/>
  <c r="L353" i="4"/>
  <c r="K353" i="4"/>
  <c r="J353" i="4"/>
  <c r="O352" i="4"/>
  <c r="N352" i="4"/>
  <c r="M352" i="4"/>
  <c r="L352" i="4"/>
  <c r="K352" i="4"/>
  <c r="J352" i="4"/>
  <c r="O351" i="4"/>
  <c r="N351" i="4"/>
  <c r="M351" i="4"/>
  <c r="L351" i="4"/>
  <c r="K351" i="4"/>
  <c r="J351" i="4"/>
  <c r="O350" i="4"/>
  <c r="N350" i="4"/>
  <c r="M350" i="4"/>
  <c r="L350" i="4"/>
  <c r="K350" i="4"/>
  <c r="J350" i="4"/>
  <c r="O349" i="4"/>
  <c r="N349" i="4"/>
  <c r="M349" i="4"/>
  <c r="L349" i="4"/>
  <c r="K349" i="4"/>
  <c r="J349" i="4"/>
  <c r="O348" i="4"/>
  <c r="N348" i="4"/>
  <c r="M348" i="4"/>
  <c r="L348" i="4"/>
  <c r="K348" i="4"/>
  <c r="J348" i="4"/>
  <c r="O347" i="4"/>
  <c r="N347" i="4"/>
  <c r="M347" i="4"/>
  <c r="L347" i="4"/>
  <c r="K347" i="4"/>
  <c r="J347" i="4"/>
  <c r="O346" i="4"/>
  <c r="N346" i="4"/>
  <c r="M346" i="4"/>
  <c r="L346" i="4"/>
  <c r="K346" i="4"/>
  <c r="J346" i="4"/>
  <c r="O345" i="4"/>
  <c r="N345" i="4"/>
  <c r="M345" i="4"/>
  <c r="L345" i="4"/>
  <c r="K345" i="4"/>
  <c r="J345" i="4"/>
  <c r="O344" i="4"/>
  <c r="N344" i="4"/>
  <c r="M344" i="4"/>
  <c r="L344" i="4"/>
  <c r="K344" i="4"/>
  <c r="J344" i="4"/>
  <c r="O343" i="4"/>
  <c r="N343" i="4"/>
  <c r="M343" i="4"/>
  <c r="L343" i="4"/>
  <c r="K343" i="4"/>
  <c r="J343" i="4"/>
  <c r="O342" i="4"/>
  <c r="N342" i="4"/>
  <c r="M342" i="4"/>
  <c r="L342" i="4"/>
  <c r="K342" i="4"/>
  <c r="J342" i="4"/>
  <c r="O341" i="4"/>
  <c r="N341" i="4"/>
  <c r="M341" i="4"/>
  <c r="L341" i="4"/>
  <c r="K341" i="4"/>
  <c r="J341" i="4"/>
  <c r="O340" i="4"/>
  <c r="N340" i="4"/>
  <c r="M340" i="4"/>
  <c r="L340" i="4"/>
  <c r="K340" i="4"/>
  <c r="J340" i="4"/>
  <c r="O339" i="4"/>
  <c r="N339" i="4"/>
  <c r="M339" i="4"/>
  <c r="L339" i="4"/>
  <c r="K339" i="4"/>
  <c r="J339" i="4"/>
  <c r="O338" i="4"/>
  <c r="N338" i="4"/>
  <c r="M338" i="4"/>
  <c r="L338" i="4"/>
  <c r="K338" i="4"/>
  <c r="J338" i="4"/>
  <c r="O337" i="4"/>
  <c r="N337" i="4"/>
  <c r="M337" i="4"/>
  <c r="L337" i="4"/>
  <c r="K337" i="4"/>
  <c r="J337" i="4"/>
  <c r="O336" i="4"/>
  <c r="N336" i="4"/>
  <c r="M336" i="4"/>
  <c r="L336" i="4"/>
  <c r="K336" i="4"/>
  <c r="J336" i="4"/>
  <c r="O335" i="4"/>
  <c r="N335" i="4"/>
  <c r="M335" i="4"/>
  <c r="L335" i="4"/>
  <c r="K335" i="4"/>
  <c r="J335" i="4"/>
  <c r="O334" i="4"/>
  <c r="N334" i="4"/>
  <c r="M334" i="4"/>
  <c r="L334" i="4"/>
  <c r="K334" i="4"/>
  <c r="J334" i="4"/>
  <c r="O333" i="4"/>
  <c r="N333" i="4"/>
  <c r="M333" i="4"/>
  <c r="L333" i="4"/>
  <c r="K333" i="4"/>
  <c r="J333" i="4"/>
  <c r="O332" i="4"/>
  <c r="N332" i="4"/>
  <c r="M332" i="4"/>
  <c r="L332" i="4"/>
  <c r="K332" i="4"/>
  <c r="J332" i="4"/>
  <c r="O331" i="4"/>
  <c r="N331" i="4"/>
  <c r="M331" i="4"/>
  <c r="L331" i="4"/>
  <c r="K331" i="4"/>
  <c r="J331" i="4"/>
  <c r="O330" i="4"/>
  <c r="N330" i="4"/>
  <c r="M330" i="4"/>
  <c r="L330" i="4"/>
  <c r="K330" i="4"/>
  <c r="J330" i="4"/>
  <c r="O329" i="4"/>
  <c r="N329" i="4"/>
  <c r="M329" i="4"/>
  <c r="L329" i="4"/>
  <c r="K329" i="4"/>
  <c r="J329" i="4"/>
  <c r="O328" i="4"/>
  <c r="N328" i="4"/>
  <c r="M328" i="4"/>
  <c r="L328" i="4"/>
  <c r="K328" i="4"/>
  <c r="J328" i="4"/>
  <c r="O327" i="4"/>
  <c r="N327" i="4"/>
  <c r="M327" i="4"/>
  <c r="L327" i="4"/>
  <c r="K327" i="4"/>
  <c r="J327" i="4"/>
  <c r="O326" i="4"/>
  <c r="N326" i="4"/>
  <c r="M326" i="4"/>
  <c r="L326" i="4"/>
  <c r="K326" i="4"/>
  <c r="J326" i="4"/>
  <c r="O325" i="4"/>
  <c r="N325" i="4"/>
  <c r="M325" i="4"/>
  <c r="L325" i="4"/>
  <c r="K325" i="4"/>
  <c r="J325" i="4"/>
  <c r="O324" i="4"/>
  <c r="N324" i="4"/>
  <c r="M324" i="4"/>
  <c r="L324" i="4"/>
  <c r="K324" i="4"/>
  <c r="J324" i="4"/>
  <c r="O323" i="4"/>
  <c r="N323" i="4"/>
  <c r="M323" i="4"/>
  <c r="L323" i="4"/>
  <c r="K323" i="4"/>
  <c r="J323" i="4"/>
  <c r="O322" i="4"/>
  <c r="N322" i="4"/>
  <c r="M322" i="4"/>
  <c r="L322" i="4"/>
  <c r="K322" i="4"/>
  <c r="J322" i="4"/>
  <c r="O321" i="4"/>
  <c r="N321" i="4"/>
  <c r="M321" i="4"/>
  <c r="L321" i="4"/>
  <c r="K321" i="4"/>
  <c r="J321" i="4"/>
  <c r="O320" i="4"/>
  <c r="N320" i="4"/>
  <c r="M320" i="4"/>
  <c r="L320" i="4"/>
  <c r="K320" i="4"/>
  <c r="J320" i="4"/>
  <c r="O319" i="4"/>
  <c r="N319" i="4"/>
  <c r="M319" i="4"/>
  <c r="L319" i="4"/>
  <c r="K319" i="4"/>
  <c r="J319" i="4"/>
  <c r="O318" i="4"/>
  <c r="N318" i="4"/>
  <c r="M318" i="4"/>
  <c r="L318" i="4"/>
  <c r="K318" i="4"/>
  <c r="J318" i="4"/>
  <c r="O317" i="4"/>
  <c r="N317" i="4"/>
  <c r="M317" i="4"/>
  <c r="L317" i="4"/>
  <c r="K317" i="4"/>
  <c r="J317" i="4"/>
  <c r="O316" i="4"/>
  <c r="N316" i="4"/>
  <c r="M316" i="4"/>
  <c r="L316" i="4"/>
  <c r="K316" i="4"/>
  <c r="J316" i="4"/>
  <c r="O315" i="4"/>
  <c r="N315" i="4"/>
  <c r="M315" i="4"/>
  <c r="L315" i="4"/>
  <c r="K315" i="4"/>
  <c r="J315" i="4"/>
  <c r="O314" i="4"/>
  <c r="N314" i="4"/>
  <c r="M314" i="4"/>
  <c r="L314" i="4"/>
  <c r="K314" i="4"/>
  <c r="J314" i="4"/>
  <c r="O313" i="4"/>
  <c r="N313" i="4"/>
  <c r="M313" i="4"/>
  <c r="L313" i="4"/>
  <c r="K313" i="4"/>
  <c r="J313" i="4"/>
  <c r="O312" i="4"/>
  <c r="N312" i="4"/>
  <c r="M312" i="4"/>
  <c r="L312" i="4"/>
  <c r="K312" i="4"/>
  <c r="J312" i="4"/>
  <c r="O311" i="4"/>
  <c r="N311" i="4"/>
  <c r="M311" i="4"/>
  <c r="L311" i="4"/>
  <c r="K311" i="4"/>
  <c r="J311" i="4"/>
  <c r="O310" i="4"/>
  <c r="N310" i="4"/>
  <c r="M310" i="4"/>
  <c r="L310" i="4"/>
  <c r="K310" i="4"/>
  <c r="J310" i="4"/>
  <c r="O309" i="4"/>
  <c r="N309" i="4"/>
  <c r="M309" i="4"/>
  <c r="L309" i="4"/>
  <c r="K309" i="4"/>
  <c r="J309" i="4"/>
  <c r="O308" i="4"/>
  <c r="N308" i="4"/>
  <c r="M308" i="4"/>
  <c r="L308" i="4"/>
  <c r="K308" i="4"/>
  <c r="J308" i="4"/>
  <c r="O307" i="4"/>
  <c r="N307" i="4"/>
  <c r="M307" i="4"/>
  <c r="L307" i="4"/>
  <c r="K307" i="4"/>
  <c r="J307" i="4"/>
  <c r="O306" i="4"/>
  <c r="N306" i="4"/>
  <c r="M306" i="4"/>
  <c r="L306" i="4"/>
  <c r="K306" i="4"/>
  <c r="J306" i="4"/>
  <c r="O305" i="4"/>
  <c r="N305" i="4"/>
  <c r="M305" i="4"/>
  <c r="L305" i="4"/>
  <c r="K305" i="4"/>
  <c r="J305" i="4"/>
  <c r="O304" i="4"/>
  <c r="N304" i="4"/>
  <c r="M304" i="4"/>
  <c r="L304" i="4"/>
  <c r="K304" i="4"/>
  <c r="J304" i="4"/>
  <c r="O303" i="4"/>
  <c r="N303" i="4"/>
  <c r="M303" i="4"/>
  <c r="L303" i="4"/>
  <c r="K303" i="4"/>
  <c r="J303" i="4"/>
  <c r="O302" i="4"/>
  <c r="N302" i="4"/>
  <c r="M302" i="4"/>
  <c r="L302" i="4"/>
  <c r="K302" i="4"/>
  <c r="J302" i="4"/>
  <c r="O301" i="4"/>
  <c r="N301" i="4"/>
  <c r="M301" i="4"/>
  <c r="L301" i="4"/>
  <c r="K301" i="4"/>
  <c r="J301" i="4"/>
  <c r="O300" i="4"/>
  <c r="N300" i="4"/>
  <c r="M300" i="4"/>
  <c r="L300" i="4"/>
  <c r="K300" i="4"/>
  <c r="J300" i="4"/>
  <c r="O299" i="4"/>
  <c r="N299" i="4"/>
  <c r="M299" i="4"/>
  <c r="L299" i="4"/>
  <c r="K299" i="4"/>
  <c r="J299" i="4"/>
  <c r="O298" i="4"/>
  <c r="N298" i="4"/>
  <c r="M298" i="4"/>
  <c r="L298" i="4"/>
  <c r="K298" i="4"/>
  <c r="J298" i="4"/>
  <c r="O297" i="4"/>
  <c r="N297" i="4"/>
  <c r="M297" i="4"/>
  <c r="L297" i="4"/>
  <c r="K297" i="4"/>
  <c r="J297" i="4"/>
  <c r="O296" i="4"/>
  <c r="N296" i="4"/>
  <c r="M296" i="4"/>
  <c r="L296" i="4"/>
  <c r="K296" i="4"/>
  <c r="J296" i="4"/>
  <c r="O295" i="4"/>
  <c r="N295" i="4"/>
  <c r="M295" i="4"/>
  <c r="L295" i="4"/>
  <c r="K295" i="4"/>
  <c r="J295" i="4"/>
  <c r="O294" i="4"/>
  <c r="N294" i="4"/>
  <c r="M294" i="4"/>
  <c r="L294" i="4"/>
  <c r="K294" i="4"/>
  <c r="J294" i="4"/>
  <c r="O293" i="4"/>
  <c r="N293" i="4"/>
  <c r="M293" i="4"/>
  <c r="L293" i="4"/>
  <c r="K293" i="4"/>
  <c r="J293" i="4"/>
  <c r="O292" i="4"/>
  <c r="N292" i="4"/>
  <c r="M292" i="4"/>
  <c r="L292" i="4"/>
  <c r="K292" i="4"/>
  <c r="J292" i="4"/>
  <c r="O291" i="4"/>
  <c r="N291" i="4"/>
  <c r="M291" i="4"/>
  <c r="L291" i="4"/>
  <c r="K291" i="4"/>
  <c r="J291" i="4"/>
  <c r="O290" i="4"/>
  <c r="N290" i="4"/>
  <c r="M290" i="4"/>
  <c r="L290" i="4"/>
  <c r="K290" i="4"/>
  <c r="J290" i="4"/>
  <c r="O289" i="4"/>
  <c r="N289" i="4"/>
  <c r="M289" i="4"/>
  <c r="L289" i="4"/>
  <c r="K289" i="4"/>
  <c r="J289" i="4"/>
  <c r="O288" i="4"/>
  <c r="N288" i="4"/>
  <c r="M288" i="4"/>
  <c r="L288" i="4"/>
  <c r="K288" i="4"/>
  <c r="J288" i="4"/>
  <c r="O287" i="4"/>
  <c r="N287" i="4"/>
  <c r="M287" i="4"/>
  <c r="L287" i="4"/>
  <c r="K287" i="4"/>
  <c r="J287" i="4"/>
  <c r="O286" i="4"/>
  <c r="N286" i="4"/>
  <c r="M286" i="4"/>
  <c r="L286" i="4"/>
  <c r="K286" i="4"/>
  <c r="J286" i="4"/>
  <c r="O285" i="4"/>
  <c r="N285" i="4"/>
  <c r="M285" i="4"/>
  <c r="L285" i="4"/>
  <c r="K285" i="4"/>
  <c r="J285" i="4"/>
  <c r="O284" i="4"/>
  <c r="N284" i="4"/>
  <c r="M284" i="4"/>
  <c r="L284" i="4"/>
  <c r="K284" i="4"/>
  <c r="J284" i="4"/>
  <c r="O283" i="4"/>
  <c r="N283" i="4"/>
  <c r="M283" i="4"/>
  <c r="L283" i="4"/>
  <c r="K283" i="4"/>
  <c r="J283" i="4"/>
  <c r="O282" i="4"/>
  <c r="N282" i="4"/>
  <c r="M282" i="4"/>
  <c r="L282" i="4"/>
  <c r="K282" i="4"/>
  <c r="J282" i="4"/>
  <c r="O281" i="4"/>
  <c r="N281" i="4"/>
  <c r="M281" i="4"/>
  <c r="L281" i="4"/>
  <c r="K281" i="4"/>
  <c r="J281" i="4"/>
  <c r="O280" i="4"/>
  <c r="N280" i="4"/>
  <c r="M280" i="4"/>
  <c r="L280" i="4"/>
  <c r="K280" i="4"/>
  <c r="J280" i="4"/>
  <c r="O279" i="4"/>
  <c r="N279" i="4"/>
  <c r="M279" i="4"/>
  <c r="L279" i="4"/>
  <c r="K279" i="4"/>
  <c r="J279" i="4"/>
  <c r="O278" i="4"/>
  <c r="N278" i="4"/>
  <c r="M278" i="4"/>
  <c r="L278" i="4"/>
  <c r="K278" i="4"/>
  <c r="J278" i="4"/>
  <c r="O277" i="4"/>
  <c r="N277" i="4"/>
  <c r="M277" i="4"/>
  <c r="L277" i="4"/>
  <c r="K277" i="4"/>
  <c r="J277" i="4"/>
  <c r="O276" i="4"/>
  <c r="N276" i="4"/>
  <c r="M276" i="4"/>
  <c r="L276" i="4"/>
  <c r="K276" i="4"/>
  <c r="J276" i="4"/>
  <c r="O275" i="4"/>
  <c r="N275" i="4"/>
  <c r="M275" i="4"/>
  <c r="L275" i="4"/>
  <c r="K275" i="4"/>
  <c r="J275" i="4"/>
  <c r="I275" i="4"/>
  <c r="AC275" i="4" s="1"/>
  <c r="AD275" i="4" s="1"/>
  <c r="O274" i="4"/>
  <c r="N274" i="4"/>
  <c r="M274" i="4"/>
  <c r="L274" i="4"/>
  <c r="K274" i="4"/>
  <c r="J274" i="4"/>
  <c r="O273" i="4"/>
  <c r="N273" i="4"/>
  <c r="M273" i="4"/>
  <c r="L273" i="4"/>
  <c r="K273" i="4"/>
  <c r="J273" i="4"/>
  <c r="O272" i="4"/>
  <c r="N272" i="4"/>
  <c r="M272" i="4"/>
  <c r="L272" i="4"/>
  <c r="K272" i="4"/>
  <c r="J272" i="4"/>
  <c r="O271" i="4"/>
  <c r="N271" i="4"/>
  <c r="M271" i="4"/>
  <c r="L271" i="4"/>
  <c r="K271" i="4"/>
  <c r="J271" i="4"/>
  <c r="O270" i="4"/>
  <c r="N270" i="4"/>
  <c r="M270" i="4"/>
  <c r="L270" i="4"/>
  <c r="K270" i="4"/>
  <c r="J270" i="4"/>
  <c r="O269" i="4"/>
  <c r="N269" i="4"/>
  <c r="M269" i="4"/>
  <c r="L269" i="4"/>
  <c r="K269" i="4"/>
  <c r="J269" i="4"/>
  <c r="O268" i="4"/>
  <c r="N268" i="4"/>
  <c r="M268" i="4"/>
  <c r="L268" i="4"/>
  <c r="K268" i="4"/>
  <c r="J268" i="4"/>
  <c r="O267" i="4"/>
  <c r="N267" i="4"/>
  <c r="M267" i="4"/>
  <c r="L267" i="4"/>
  <c r="K267" i="4"/>
  <c r="J267" i="4"/>
  <c r="O266" i="4"/>
  <c r="N266" i="4"/>
  <c r="M266" i="4"/>
  <c r="L266" i="4"/>
  <c r="K266" i="4"/>
  <c r="J266" i="4"/>
  <c r="O265" i="4"/>
  <c r="N265" i="4"/>
  <c r="M265" i="4"/>
  <c r="L265" i="4"/>
  <c r="K265" i="4"/>
  <c r="J265" i="4"/>
  <c r="O264" i="4"/>
  <c r="N264" i="4"/>
  <c r="M264" i="4"/>
  <c r="L264" i="4"/>
  <c r="K264" i="4"/>
  <c r="J264" i="4"/>
  <c r="O263" i="4"/>
  <c r="N263" i="4"/>
  <c r="M263" i="4"/>
  <c r="L263" i="4"/>
  <c r="K263" i="4"/>
  <c r="J263" i="4"/>
  <c r="O262" i="4"/>
  <c r="N262" i="4"/>
  <c r="M262" i="4"/>
  <c r="L262" i="4"/>
  <c r="K262" i="4"/>
  <c r="J262" i="4"/>
  <c r="O261" i="4"/>
  <c r="N261" i="4"/>
  <c r="M261" i="4"/>
  <c r="L261" i="4"/>
  <c r="K261" i="4"/>
  <c r="J261" i="4"/>
  <c r="O260" i="4"/>
  <c r="N260" i="4"/>
  <c r="M260" i="4"/>
  <c r="L260" i="4"/>
  <c r="K260" i="4"/>
  <c r="J260" i="4"/>
  <c r="AD259" i="4"/>
  <c r="O259" i="4"/>
  <c r="N259" i="4"/>
  <c r="M259" i="4"/>
  <c r="L259" i="4"/>
  <c r="K259" i="4"/>
  <c r="J259" i="4"/>
  <c r="I259" i="4"/>
  <c r="AC259" i="4" s="1"/>
  <c r="O258" i="4"/>
  <c r="N258" i="4"/>
  <c r="M258" i="4"/>
  <c r="L258" i="4"/>
  <c r="K258" i="4"/>
  <c r="J258" i="4"/>
  <c r="O257" i="4"/>
  <c r="N257" i="4"/>
  <c r="M257" i="4"/>
  <c r="L257" i="4"/>
  <c r="K257" i="4"/>
  <c r="J257" i="4"/>
  <c r="O256" i="4"/>
  <c r="N256" i="4"/>
  <c r="M256" i="4"/>
  <c r="L256" i="4"/>
  <c r="K256" i="4"/>
  <c r="J256" i="4"/>
  <c r="O255" i="4"/>
  <c r="N255" i="4"/>
  <c r="M255" i="4"/>
  <c r="L255" i="4"/>
  <c r="K255" i="4"/>
  <c r="J255" i="4"/>
  <c r="O254" i="4"/>
  <c r="N254" i="4"/>
  <c r="M254" i="4"/>
  <c r="L254" i="4"/>
  <c r="K254" i="4"/>
  <c r="J254" i="4"/>
  <c r="O253" i="4"/>
  <c r="N253" i="4"/>
  <c r="M253" i="4"/>
  <c r="L253" i="4"/>
  <c r="K253" i="4"/>
  <c r="J253" i="4"/>
  <c r="O252" i="4"/>
  <c r="N252" i="4"/>
  <c r="M252" i="4"/>
  <c r="L252" i="4"/>
  <c r="K252" i="4"/>
  <c r="J252" i="4"/>
  <c r="O251" i="4"/>
  <c r="N251" i="4"/>
  <c r="M251" i="4"/>
  <c r="L251" i="4"/>
  <c r="K251" i="4"/>
  <c r="J251" i="4"/>
  <c r="O250" i="4"/>
  <c r="N250" i="4"/>
  <c r="M250" i="4"/>
  <c r="L250" i="4"/>
  <c r="K250" i="4"/>
  <c r="J250" i="4"/>
  <c r="O249" i="4"/>
  <c r="N249" i="4"/>
  <c r="M249" i="4"/>
  <c r="L249" i="4"/>
  <c r="K249" i="4"/>
  <c r="J249" i="4"/>
  <c r="O248" i="4"/>
  <c r="N248" i="4"/>
  <c r="M248" i="4"/>
  <c r="L248" i="4"/>
  <c r="K248" i="4"/>
  <c r="J248" i="4"/>
  <c r="O247" i="4"/>
  <c r="N247" i="4"/>
  <c r="M247" i="4"/>
  <c r="L247" i="4"/>
  <c r="K247" i="4"/>
  <c r="J247" i="4"/>
  <c r="O246" i="4"/>
  <c r="N246" i="4"/>
  <c r="M246" i="4"/>
  <c r="L246" i="4"/>
  <c r="K246" i="4"/>
  <c r="J246" i="4"/>
  <c r="O245" i="4"/>
  <c r="N245" i="4"/>
  <c r="M245" i="4"/>
  <c r="L245" i="4"/>
  <c r="K245" i="4"/>
  <c r="J245" i="4"/>
  <c r="O244" i="4"/>
  <c r="N244" i="4"/>
  <c r="M244" i="4"/>
  <c r="L244" i="4"/>
  <c r="K244" i="4"/>
  <c r="J244" i="4"/>
  <c r="O243" i="4"/>
  <c r="N243" i="4"/>
  <c r="M243" i="4"/>
  <c r="L243" i="4"/>
  <c r="K243" i="4"/>
  <c r="J243" i="4"/>
  <c r="I243" i="4"/>
  <c r="AC243" i="4" s="1"/>
  <c r="AD243" i="4" s="1"/>
  <c r="O242" i="4"/>
  <c r="N242" i="4"/>
  <c r="M242" i="4"/>
  <c r="L242" i="4"/>
  <c r="K242" i="4"/>
  <c r="J242" i="4"/>
  <c r="O241" i="4"/>
  <c r="N241" i="4"/>
  <c r="M241" i="4"/>
  <c r="L241" i="4"/>
  <c r="K241" i="4"/>
  <c r="J241" i="4"/>
  <c r="O240" i="4"/>
  <c r="N240" i="4"/>
  <c r="M240" i="4"/>
  <c r="L240" i="4"/>
  <c r="K240" i="4"/>
  <c r="J240" i="4"/>
  <c r="O239" i="4"/>
  <c r="N239" i="4"/>
  <c r="M239" i="4"/>
  <c r="L239" i="4"/>
  <c r="K239" i="4"/>
  <c r="J239" i="4"/>
  <c r="O238" i="4"/>
  <c r="N238" i="4"/>
  <c r="M238" i="4"/>
  <c r="L238" i="4"/>
  <c r="K238" i="4"/>
  <c r="J238" i="4"/>
  <c r="O237" i="4"/>
  <c r="N237" i="4"/>
  <c r="M237" i="4"/>
  <c r="L237" i="4"/>
  <c r="K237" i="4"/>
  <c r="J237" i="4"/>
  <c r="O236" i="4"/>
  <c r="N236" i="4"/>
  <c r="M236" i="4"/>
  <c r="L236" i="4"/>
  <c r="K236" i="4"/>
  <c r="J236" i="4"/>
  <c r="O235" i="4"/>
  <c r="N235" i="4"/>
  <c r="M235" i="4"/>
  <c r="L235" i="4"/>
  <c r="K235" i="4"/>
  <c r="J235" i="4"/>
  <c r="O234" i="4"/>
  <c r="N234" i="4"/>
  <c r="M234" i="4"/>
  <c r="L234" i="4"/>
  <c r="K234" i="4"/>
  <c r="J234" i="4"/>
  <c r="O233" i="4"/>
  <c r="N233" i="4"/>
  <c r="M233" i="4"/>
  <c r="L233" i="4"/>
  <c r="K233" i="4"/>
  <c r="J233" i="4"/>
  <c r="O232" i="4"/>
  <c r="N232" i="4"/>
  <c r="M232" i="4"/>
  <c r="L232" i="4"/>
  <c r="K232" i="4"/>
  <c r="J232" i="4"/>
  <c r="O231" i="4"/>
  <c r="N231" i="4"/>
  <c r="M231" i="4"/>
  <c r="L231" i="4"/>
  <c r="K231" i="4"/>
  <c r="J231" i="4"/>
  <c r="O230" i="4"/>
  <c r="N230" i="4"/>
  <c r="M230" i="4"/>
  <c r="L230" i="4"/>
  <c r="K230" i="4"/>
  <c r="J230" i="4"/>
  <c r="O229" i="4"/>
  <c r="N229" i="4"/>
  <c r="M229" i="4"/>
  <c r="L229" i="4"/>
  <c r="K229" i="4"/>
  <c r="J229" i="4"/>
  <c r="O228" i="4"/>
  <c r="N228" i="4"/>
  <c r="M228" i="4"/>
  <c r="L228" i="4"/>
  <c r="K228" i="4"/>
  <c r="J228" i="4"/>
  <c r="O227" i="4"/>
  <c r="N227" i="4"/>
  <c r="M227" i="4"/>
  <c r="L227" i="4"/>
  <c r="K227" i="4"/>
  <c r="J227" i="4"/>
  <c r="I227" i="4"/>
  <c r="AC227" i="4" s="1"/>
  <c r="AD227" i="4" s="1"/>
  <c r="O226" i="4"/>
  <c r="N226" i="4"/>
  <c r="M226" i="4"/>
  <c r="L226" i="4"/>
  <c r="K226" i="4"/>
  <c r="J226" i="4"/>
  <c r="O225" i="4"/>
  <c r="N225" i="4"/>
  <c r="M225" i="4"/>
  <c r="L225" i="4"/>
  <c r="K225" i="4"/>
  <c r="J225" i="4"/>
  <c r="O224" i="4"/>
  <c r="N224" i="4"/>
  <c r="M224" i="4"/>
  <c r="L224" i="4"/>
  <c r="K224" i="4"/>
  <c r="J224" i="4"/>
  <c r="O223" i="4"/>
  <c r="N223" i="4"/>
  <c r="M223" i="4"/>
  <c r="L223" i="4"/>
  <c r="K223" i="4"/>
  <c r="J223" i="4"/>
  <c r="O222" i="4"/>
  <c r="N222" i="4"/>
  <c r="M222" i="4"/>
  <c r="L222" i="4"/>
  <c r="K222" i="4"/>
  <c r="J222" i="4"/>
  <c r="O221" i="4"/>
  <c r="N221" i="4"/>
  <c r="M221" i="4"/>
  <c r="L221" i="4"/>
  <c r="K221" i="4"/>
  <c r="J221" i="4"/>
  <c r="O220" i="4"/>
  <c r="N220" i="4"/>
  <c r="M220" i="4"/>
  <c r="L220" i="4"/>
  <c r="K220" i="4"/>
  <c r="J220" i="4"/>
  <c r="O219" i="4"/>
  <c r="N219" i="4"/>
  <c r="M219" i="4"/>
  <c r="L219" i="4"/>
  <c r="K219" i="4"/>
  <c r="J219" i="4"/>
  <c r="O218" i="4"/>
  <c r="N218" i="4"/>
  <c r="M218" i="4"/>
  <c r="L218" i="4"/>
  <c r="K218" i="4"/>
  <c r="J218" i="4"/>
  <c r="O217" i="4"/>
  <c r="N217" i="4"/>
  <c r="M217" i="4"/>
  <c r="L217" i="4"/>
  <c r="K217" i="4"/>
  <c r="J217" i="4"/>
  <c r="O216" i="4"/>
  <c r="N216" i="4"/>
  <c r="M216" i="4"/>
  <c r="L216" i="4"/>
  <c r="K216" i="4"/>
  <c r="J216" i="4"/>
  <c r="O215" i="4"/>
  <c r="N215" i="4"/>
  <c r="M215" i="4"/>
  <c r="L215" i="4"/>
  <c r="K215" i="4"/>
  <c r="J215" i="4"/>
  <c r="O214" i="4"/>
  <c r="N214" i="4"/>
  <c r="M214" i="4"/>
  <c r="L214" i="4"/>
  <c r="K214" i="4"/>
  <c r="J214" i="4"/>
  <c r="O213" i="4"/>
  <c r="N213" i="4"/>
  <c r="M213" i="4"/>
  <c r="L213" i="4"/>
  <c r="K213" i="4"/>
  <c r="J213" i="4"/>
  <c r="O212" i="4"/>
  <c r="N212" i="4"/>
  <c r="M212" i="4"/>
  <c r="L212" i="4"/>
  <c r="K212" i="4"/>
  <c r="J212" i="4"/>
  <c r="O211" i="4"/>
  <c r="N211" i="4"/>
  <c r="M211" i="4"/>
  <c r="L211" i="4"/>
  <c r="K211" i="4"/>
  <c r="J211" i="4"/>
  <c r="I211" i="4"/>
  <c r="AC211" i="4" s="1"/>
  <c r="AD211" i="4" s="1"/>
  <c r="O210" i="4"/>
  <c r="N210" i="4"/>
  <c r="M210" i="4"/>
  <c r="L210" i="4"/>
  <c r="K210" i="4"/>
  <c r="J210" i="4"/>
  <c r="O209" i="4"/>
  <c r="N209" i="4"/>
  <c r="M209" i="4"/>
  <c r="L209" i="4"/>
  <c r="K209" i="4"/>
  <c r="J209" i="4"/>
  <c r="O208" i="4"/>
  <c r="N208" i="4"/>
  <c r="M208" i="4"/>
  <c r="L208" i="4"/>
  <c r="K208" i="4"/>
  <c r="J208" i="4"/>
  <c r="O207" i="4"/>
  <c r="N207" i="4"/>
  <c r="M207" i="4"/>
  <c r="L207" i="4"/>
  <c r="K207" i="4"/>
  <c r="J207" i="4"/>
  <c r="O206" i="4"/>
  <c r="N206" i="4"/>
  <c r="M206" i="4"/>
  <c r="L206" i="4"/>
  <c r="K206" i="4"/>
  <c r="J206" i="4"/>
  <c r="O205" i="4"/>
  <c r="N205" i="4"/>
  <c r="M205" i="4"/>
  <c r="L205" i="4"/>
  <c r="K205" i="4"/>
  <c r="J205" i="4"/>
  <c r="O204" i="4"/>
  <c r="N204" i="4"/>
  <c r="M204" i="4"/>
  <c r="L204" i="4"/>
  <c r="K204" i="4"/>
  <c r="J204" i="4"/>
  <c r="O203" i="4"/>
  <c r="N203" i="4"/>
  <c r="M203" i="4"/>
  <c r="L203" i="4"/>
  <c r="K203" i="4"/>
  <c r="J203" i="4"/>
  <c r="O202" i="4"/>
  <c r="N202" i="4"/>
  <c r="M202" i="4"/>
  <c r="L202" i="4"/>
  <c r="K202" i="4"/>
  <c r="J202" i="4"/>
  <c r="O201" i="4"/>
  <c r="N201" i="4"/>
  <c r="M201" i="4"/>
  <c r="L201" i="4"/>
  <c r="K201" i="4"/>
  <c r="J201" i="4"/>
  <c r="O200" i="4"/>
  <c r="N200" i="4"/>
  <c r="M200" i="4"/>
  <c r="L200" i="4"/>
  <c r="K200" i="4"/>
  <c r="J200" i="4"/>
  <c r="O199" i="4"/>
  <c r="N199" i="4"/>
  <c r="M199" i="4"/>
  <c r="L199" i="4"/>
  <c r="K199" i="4"/>
  <c r="J199" i="4"/>
  <c r="O198" i="4"/>
  <c r="N198" i="4"/>
  <c r="M198" i="4"/>
  <c r="L198" i="4"/>
  <c r="K198" i="4"/>
  <c r="J198" i="4"/>
  <c r="O197" i="4"/>
  <c r="N197" i="4"/>
  <c r="M197" i="4"/>
  <c r="L197" i="4"/>
  <c r="K197" i="4"/>
  <c r="J197" i="4"/>
  <c r="O196" i="4"/>
  <c r="N196" i="4"/>
  <c r="M196" i="4"/>
  <c r="L196" i="4"/>
  <c r="K196" i="4"/>
  <c r="J196" i="4"/>
  <c r="AD195" i="4"/>
  <c r="O195" i="4"/>
  <c r="N195" i="4"/>
  <c r="M195" i="4"/>
  <c r="L195" i="4"/>
  <c r="K195" i="4"/>
  <c r="J195" i="4"/>
  <c r="I195" i="4"/>
  <c r="AC195" i="4" s="1"/>
  <c r="O194" i="4"/>
  <c r="N194" i="4"/>
  <c r="M194" i="4"/>
  <c r="L194" i="4"/>
  <c r="K194" i="4"/>
  <c r="J194" i="4"/>
  <c r="O193" i="4"/>
  <c r="N193" i="4"/>
  <c r="M193" i="4"/>
  <c r="L193" i="4"/>
  <c r="K193" i="4"/>
  <c r="J193" i="4"/>
  <c r="O192" i="4"/>
  <c r="N192" i="4"/>
  <c r="M192" i="4"/>
  <c r="L192" i="4"/>
  <c r="K192" i="4"/>
  <c r="J192" i="4"/>
  <c r="O191" i="4"/>
  <c r="N191" i="4"/>
  <c r="M191" i="4"/>
  <c r="L191" i="4"/>
  <c r="K191" i="4"/>
  <c r="J191" i="4"/>
  <c r="O190" i="4"/>
  <c r="N190" i="4"/>
  <c r="M190" i="4"/>
  <c r="L190" i="4"/>
  <c r="K190" i="4"/>
  <c r="J190" i="4"/>
  <c r="O189" i="4"/>
  <c r="N189" i="4"/>
  <c r="M189" i="4"/>
  <c r="L189" i="4"/>
  <c r="K189" i="4"/>
  <c r="J189" i="4"/>
  <c r="O188" i="4"/>
  <c r="N188" i="4"/>
  <c r="M188" i="4"/>
  <c r="L188" i="4"/>
  <c r="K188" i="4"/>
  <c r="J188" i="4"/>
  <c r="O187" i="4"/>
  <c r="N187" i="4"/>
  <c r="M187" i="4"/>
  <c r="L187" i="4"/>
  <c r="K187" i="4"/>
  <c r="J187" i="4"/>
  <c r="I187" i="4"/>
  <c r="AC187" i="4" s="1"/>
  <c r="AD187" i="4" s="1"/>
  <c r="O186" i="4"/>
  <c r="N186" i="4"/>
  <c r="M186" i="4"/>
  <c r="L186" i="4"/>
  <c r="K186" i="4"/>
  <c r="J186" i="4"/>
  <c r="O185" i="4"/>
  <c r="N185" i="4"/>
  <c r="M185" i="4"/>
  <c r="L185" i="4"/>
  <c r="K185" i="4"/>
  <c r="J185" i="4"/>
  <c r="I185" i="4"/>
  <c r="AC185" i="4" s="1"/>
  <c r="AD185" i="4" s="1"/>
  <c r="O184" i="4"/>
  <c r="N184" i="4"/>
  <c r="M184" i="4"/>
  <c r="L184" i="4"/>
  <c r="K184" i="4"/>
  <c r="J184" i="4"/>
  <c r="I184" i="4"/>
  <c r="AC184" i="4" s="1"/>
  <c r="AD184" i="4" s="1"/>
  <c r="O183" i="4"/>
  <c r="N183" i="4"/>
  <c r="M183" i="4"/>
  <c r="L183" i="4"/>
  <c r="K183" i="4"/>
  <c r="J183" i="4"/>
  <c r="O182" i="4"/>
  <c r="N182" i="4"/>
  <c r="M182" i="4"/>
  <c r="L182" i="4"/>
  <c r="K182" i="4"/>
  <c r="J182" i="4"/>
  <c r="O181" i="4"/>
  <c r="N181" i="4"/>
  <c r="M181" i="4"/>
  <c r="L181" i="4"/>
  <c r="K181" i="4"/>
  <c r="J181" i="4"/>
  <c r="O180" i="4"/>
  <c r="N180" i="4"/>
  <c r="M180" i="4"/>
  <c r="L180" i="4"/>
  <c r="K180" i="4"/>
  <c r="J180" i="4"/>
  <c r="I180" i="4"/>
  <c r="AC180" i="4" s="1"/>
  <c r="AD180" i="4" s="1"/>
  <c r="O179" i="4"/>
  <c r="N179" i="4"/>
  <c r="M179" i="4"/>
  <c r="L179" i="4"/>
  <c r="K179" i="4"/>
  <c r="J179" i="4"/>
  <c r="O178" i="4"/>
  <c r="N178" i="4"/>
  <c r="M178" i="4"/>
  <c r="L178" i="4"/>
  <c r="K178" i="4"/>
  <c r="J178" i="4"/>
  <c r="I178" i="4"/>
  <c r="O177" i="4"/>
  <c r="N177" i="4"/>
  <c r="M177" i="4"/>
  <c r="L177" i="4"/>
  <c r="K177" i="4"/>
  <c r="J177" i="4"/>
  <c r="O176" i="4"/>
  <c r="N176" i="4"/>
  <c r="M176" i="4"/>
  <c r="L176" i="4"/>
  <c r="K176" i="4"/>
  <c r="J176" i="4"/>
  <c r="O175" i="4"/>
  <c r="N175" i="4"/>
  <c r="M175" i="4"/>
  <c r="L175" i="4"/>
  <c r="K175" i="4"/>
  <c r="J175" i="4"/>
  <c r="O174" i="4"/>
  <c r="N174" i="4"/>
  <c r="M174" i="4"/>
  <c r="L174" i="4"/>
  <c r="K174" i="4"/>
  <c r="J174" i="4"/>
  <c r="O173" i="4"/>
  <c r="N173" i="4"/>
  <c r="M173" i="4"/>
  <c r="L173" i="4"/>
  <c r="K173" i="4"/>
  <c r="J173" i="4"/>
  <c r="O172" i="4"/>
  <c r="N172" i="4"/>
  <c r="M172" i="4"/>
  <c r="L172" i="4"/>
  <c r="K172" i="4"/>
  <c r="J172" i="4"/>
  <c r="I172" i="4"/>
  <c r="AC172" i="4" s="1"/>
  <c r="AD172" i="4" s="1"/>
  <c r="O171" i="4"/>
  <c r="N171" i="4"/>
  <c r="M171" i="4"/>
  <c r="L171" i="4"/>
  <c r="K171" i="4"/>
  <c r="J171" i="4"/>
  <c r="O170" i="4"/>
  <c r="N170" i="4"/>
  <c r="M170" i="4"/>
  <c r="L170" i="4"/>
  <c r="K170" i="4"/>
  <c r="J170" i="4"/>
  <c r="I170" i="4"/>
  <c r="AC170" i="4" s="1"/>
  <c r="AD170" i="4" s="1"/>
  <c r="O169" i="4"/>
  <c r="N169" i="4"/>
  <c r="M169" i="4"/>
  <c r="L169" i="4"/>
  <c r="K169" i="4"/>
  <c r="J169" i="4"/>
  <c r="O168" i="4"/>
  <c r="N168" i="4"/>
  <c r="M168" i="4"/>
  <c r="L168" i="4"/>
  <c r="K168" i="4"/>
  <c r="J168" i="4"/>
  <c r="O167" i="4"/>
  <c r="N167" i="4"/>
  <c r="M167" i="4"/>
  <c r="L167" i="4"/>
  <c r="K167" i="4"/>
  <c r="J167" i="4"/>
  <c r="O166" i="4"/>
  <c r="N166" i="4"/>
  <c r="M166" i="4"/>
  <c r="L166" i="4"/>
  <c r="K166" i="4"/>
  <c r="J166" i="4"/>
  <c r="O165" i="4"/>
  <c r="N165" i="4"/>
  <c r="M165" i="4"/>
  <c r="L165" i="4"/>
  <c r="K165" i="4"/>
  <c r="J165" i="4"/>
  <c r="O164" i="4"/>
  <c r="N164" i="4"/>
  <c r="M164" i="4"/>
  <c r="L164" i="4"/>
  <c r="K164" i="4"/>
  <c r="J164" i="4"/>
  <c r="I164" i="4"/>
  <c r="O163" i="4"/>
  <c r="N163" i="4"/>
  <c r="M163" i="4"/>
  <c r="L163" i="4"/>
  <c r="K163" i="4"/>
  <c r="J163" i="4"/>
  <c r="AD162" i="4"/>
  <c r="O162" i="4"/>
  <c r="N162" i="4"/>
  <c r="M162" i="4"/>
  <c r="L162" i="4"/>
  <c r="K162" i="4"/>
  <c r="J162" i="4"/>
  <c r="I162" i="4"/>
  <c r="AC162" i="4" s="1"/>
  <c r="O161" i="4"/>
  <c r="N161" i="4"/>
  <c r="M161" i="4"/>
  <c r="L161" i="4"/>
  <c r="K161" i="4"/>
  <c r="J161" i="4"/>
  <c r="O160" i="4"/>
  <c r="N160" i="4"/>
  <c r="M160" i="4"/>
  <c r="L160" i="4"/>
  <c r="K160" i="4"/>
  <c r="J160" i="4"/>
  <c r="O159" i="4"/>
  <c r="N159" i="4"/>
  <c r="M159" i="4"/>
  <c r="L159" i="4"/>
  <c r="K159" i="4"/>
  <c r="J159" i="4"/>
  <c r="O158" i="4"/>
  <c r="N158" i="4"/>
  <c r="M158" i="4"/>
  <c r="L158" i="4"/>
  <c r="K158" i="4"/>
  <c r="J158" i="4"/>
  <c r="O157" i="4"/>
  <c r="N157" i="4"/>
  <c r="M157" i="4"/>
  <c r="L157" i="4"/>
  <c r="K157" i="4"/>
  <c r="J157" i="4"/>
  <c r="O156" i="4"/>
  <c r="N156" i="4"/>
  <c r="M156" i="4"/>
  <c r="L156" i="4"/>
  <c r="K156" i="4"/>
  <c r="J156" i="4"/>
  <c r="I156" i="4"/>
  <c r="O155" i="4"/>
  <c r="N155" i="4"/>
  <c r="M155" i="4"/>
  <c r="L155" i="4"/>
  <c r="K155" i="4"/>
  <c r="J155" i="4"/>
  <c r="O154" i="4"/>
  <c r="N154" i="4"/>
  <c r="M154" i="4"/>
  <c r="L154" i="4"/>
  <c r="K154" i="4"/>
  <c r="J154" i="4"/>
  <c r="I154" i="4"/>
  <c r="O153" i="4"/>
  <c r="N153" i="4"/>
  <c r="M153" i="4"/>
  <c r="L153" i="4"/>
  <c r="K153" i="4"/>
  <c r="J153" i="4"/>
  <c r="O152" i="4"/>
  <c r="N152" i="4"/>
  <c r="M152" i="4"/>
  <c r="L152" i="4"/>
  <c r="K152" i="4"/>
  <c r="J152" i="4"/>
  <c r="O151" i="4"/>
  <c r="N151" i="4"/>
  <c r="M151" i="4"/>
  <c r="L151" i="4"/>
  <c r="K151" i="4"/>
  <c r="J151" i="4"/>
  <c r="O150" i="4"/>
  <c r="N150" i="4"/>
  <c r="M150" i="4"/>
  <c r="L150" i="4"/>
  <c r="K150" i="4"/>
  <c r="J150" i="4"/>
  <c r="O149" i="4"/>
  <c r="N149" i="4"/>
  <c r="M149" i="4"/>
  <c r="L149" i="4"/>
  <c r="K149" i="4"/>
  <c r="J149" i="4"/>
  <c r="O148" i="4"/>
  <c r="N148" i="4"/>
  <c r="M148" i="4"/>
  <c r="L148" i="4"/>
  <c r="K148" i="4"/>
  <c r="J148" i="4"/>
  <c r="I148" i="4"/>
  <c r="AC148" i="4" s="1"/>
  <c r="AD148" i="4" s="1"/>
  <c r="O147" i="4"/>
  <c r="N147" i="4"/>
  <c r="M147" i="4"/>
  <c r="L147" i="4"/>
  <c r="K147" i="4"/>
  <c r="J147" i="4"/>
  <c r="O146" i="4"/>
  <c r="N146" i="4"/>
  <c r="M146" i="4"/>
  <c r="L146" i="4"/>
  <c r="K146" i="4"/>
  <c r="J146" i="4"/>
  <c r="I146" i="4"/>
  <c r="O145" i="4"/>
  <c r="N145" i="4"/>
  <c r="M145" i="4"/>
  <c r="L145" i="4"/>
  <c r="K145" i="4"/>
  <c r="J145" i="4"/>
  <c r="O144" i="4"/>
  <c r="N144" i="4"/>
  <c r="M144" i="4"/>
  <c r="L144" i="4"/>
  <c r="K144" i="4"/>
  <c r="J144" i="4"/>
  <c r="O143" i="4"/>
  <c r="N143" i="4"/>
  <c r="M143" i="4"/>
  <c r="L143" i="4"/>
  <c r="K143" i="4"/>
  <c r="J143" i="4"/>
  <c r="O142" i="4"/>
  <c r="N142" i="4"/>
  <c r="M142" i="4"/>
  <c r="L142" i="4"/>
  <c r="K142" i="4"/>
  <c r="J142" i="4"/>
  <c r="O141" i="4"/>
  <c r="N141" i="4"/>
  <c r="M141" i="4"/>
  <c r="L141" i="4"/>
  <c r="K141" i="4"/>
  <c r="J141" i="4"/>
  <c r="O140" i="4"/>
  <c r="N140" i="4"/>
  <c r="M140" i="4"/>
  <c r="L140" i="4"/>
  <c r="K140" i="4"/>
  <c r="J140" i="4"/>
  <c r="I140" i="4"/>
  <c r="AC140" i="4" s="1"/>
  <c r="AD140" i="4" s="1"/>
  <c r="O139" i="4"/>
  <c r="N139" i="4"/>
  <c r="M139" i="4"/>
  <c r="L139" i="4"/>
  <c r="K139" i="4"/>
  <c r="J139" i="4"/>
  <c r="O138" i="4"/>
  <c r="N138" i="4"/>
  <c r="M138" i="4"/>
  <c r="L138" i="4"/>
  <c r="K138" i="4"/>
  <c r="J138" i="4"/>
  <c r="I138" i="4"/>
  <c r="AC138" i="4" s="1"/>
  <c r="AD138" i="4" s="1"/>
  <c r="O137" i="4"/>
  <c r="N137" i="4"/>
  <c r="M137" i="4"/>
  <c r="L137" i="4"/>
  <c r="K137" i="4"/>
  <c r="J137" i="4"/>
  <c r="O136" i="4"/>
  <c r="N136" i="4"/>
  <c r="M136" i="4"/>
  <c r="L136" i="4"/>
  <c r="K136" i="4"/>
  <c r="J136" i="4"/>
  <c r="O135" i="4"/>
  <c r="N135" i="4"/>
  <c r="M135" i="4"/>
  <c r="L135" i="4"/>
  <c r="K135" i="4"/>
  <c r="J135" i="4"/>
  <c r="O134" i="4"/>
  <c r="N134" i="4"/>
  <c r="M134" i="4"/>
  <c r="L134" i="4"/>
  <c r="K134" i="4"/>
  <c r="J134" i="4"/>
  <c r="O133" i="4"/>
  <c r="N133" i="4"/>
  <c r="M133" i="4"/>
  <c r="L133" i="4"/>
  <c r="K133" i="4"/>
  <c r="J133" i="4"/>
  <c r="O132" i="4"/>
  <c r="N132" i="4"/>
  <c r="M132" i="4"/>
  <c r="L132" i="4"/>
  <c r="K132" i="4"/>
  <c r="J132" i="4"/>
  <c r="I132" i="4"/>
  <c r="O131" i="4"/>
  <c r="N131" i="4"/>
  <c r="M131" i="4"/>
  <c r="L131" i="4"/>
  <c r="K131" i="4"/>
  <c r="J131" i="4"/>
  <c r="AD130" i="4"/>
  <c r="O130" i="4"/>
  <c r="N130" i="4"/>
  <c r="M130" i="4"/>
  <c r="L130" i="4"/>
  <c r="K130" i="4"/>
  <c r="J130" i="4"/>
  <c r="I130" i="4"/>
  <c r="AC130" i="4" s="1"/>
  <c r="O129" i="4"/>
  <c r="N129" i="4"/>
  <c r="M129" i="4"/>
  <c r="L129" i="4"/>
  <c r="K129" i="4"/>
  <c r="J129" i="4"/>
  <c r="O128" i="4"/>
  <c r="N128" i="4"/>
  <c r="M128" i="4"/>
  <c r="L128" i="4"/>
  <c r="K128" i="4"/>
  <c r="J128" i="4"/>
  <c r="O127" i="4"/>
  <c r="N127" i="4"/>
  <c r="M127" i="4"/>
  <c r="L127" i="4"/>
  <c r="K127" i="4"/>
  <c r="J127" i="4"/>
  <c r="O126" i="4"/>
  <c r="N126" i="4"/>
  <c r="M126" i="4"/>
  <c r="L126" i="4"/>
  <c r="K126" i="4"/>
  <c r="J126" i="4"/>
  <c r="O125" i="4"/>
  <c r="N125" i="4"/>
  <c r="M125" i="4"/>
  <c r="L125" i="4"/>
  <c r="K125" i="4"/>
  <c r="J125" i="4"/>
  <c r="O124" i="4"/>
  <c r="N124" i="4"/>
  <c r="M124" i="4"/>
  <c r="L124" i="4"/>
  <c r="K124" i="4"/>
  <c r="J124" i="4"/>
  <c r="I124" i="4"/>
  <c r="O123" i="4"/>
  <c r="N123" i="4"/>
  <c r="M123" i="4"/>
  <c r="L123" i="4"/>
  <c r="K123" i="4"/>
  <c r="J123" i="4"/>
  <c r="O122" i="4"/>
  <c r="N122" i="4"/>
  <c r="M122" i="4"/>
  <c r="L122" i="4"/>
  <c r="K122" i="4"/>
  <c r="J122" i="4"/>
  <c r="I122" i="4"/>
  <c r="O121" i="4"/>
  <c r="N121" i="4"/>
  <c r="M121" i="4"/>
  <c r="L121" i="4"/>
  <c r="K121" i="4"/>
  <c r="J121" i="4"/>
  <c r="O120" i="4"/>
  <c r="N120" i="4"/>
  <c r="M120" i="4"/>
  <c r="L120" i="4"/>
  <c r="K120" i="4"/>
  <c r="J120" i="4"/>
  <c r="O119" i="4"/>
  <c r="N119" i="4"/>
  <c r="M119" i="4"/>
  <c r="L119" i="4"/>
  <c r="K119" i="4"/>
  <c r="J119" i="4"/>
  <c r="O118" i="4"/>
  <c r="N118" i="4"/>
  <c r="M118" i="4"/>
  <c r="L118" i="4"/>
  <c r="K118" i="4"/>
  <c r="J118" i="4"/>
  <c r="O117" i="4"/>
  <c r="N117" i="4"/>
  <c r="M117" i="4"/>
  <c r="L117" i="4"/>
  <c r="K117" i="4"/>
  <c r="J117" i="4"/>
  <c r="O116" i="4"/>
  <c r="N116" i="4"/>
  <c r="M116" i="4"/>
  <c r="L116" i="4"/>
  <c r="K116" i="4"/>
  <c r="J116" i="4"/>
  <c r="I116" i="4"/>
  <c r="AC116" i="4" s="1"/>
  <c r="AD116" i="4" s="1"/>
  <c r="O115" i="4"/>
  <c r="N115" i="4"/>
  <c r="M115" i="4"/>
  <c r="L115" i="4"/>
  <c r="K115" i="4"/>
  <c r="J115" i="4"/>
  <c r="O114" i="4"/>
  <c r="N114" i="4"/>
  <c r="M114" i="4"/>
  <c r="L114" i="4"/>
  <c r="K114" i="4"/>
  <c r="J114" i="4"/>
  <c r="I114" i="4"/>
  <c r="O113" i="4"/>
  <c r="N113" i="4"/>
  <c r="M113" i="4"/>
  <c r="L113" i="4"/>
  <c r="K113" i="4"/>
  <c r="J113" i="4"/>
  <c r="O112" i="4"/>
  <c r="N112" i="4"/>
  <c r="M112" i="4"/>
  <c r="L112" i="4"/>
  <c r="K112" i="4"/>
  <c r="J112" i="4"/>
  <c r="O111" i="4"/>
  <c r="N111" i="4"/>
  <c r="M111" i="4"/>
  <c r="L111" i="4"/>
  <c r="K111" i="4"/>
  <c r="J111" i="4"/>
  <c r="O110" i="4"/>
  <c r="N110" i="4"/>
  <c r="M110" i="4"/>
  <c r="L110" i="4"/>
  <c r="K110" i="4"/>
  <c r="J110" i="4"/>
  <c r="O109" i="4"/>
  <c r="N109" i="4"/>
  <c r="M109" i="4"/>
  <c r="L109" i="4"/>
  <c r="K109" i="4"/>
  <c r="J109" i="4"/>
  <c r="O108" i="4"/>
  <c r="N108" i="4"/>
  <c r="M108" i="4"/>
  <c r="L108" i="4"/>
  <c r="K108" i="4"/>
  <c r="J108" i="4"/>
  <c r="I108" i="4"/>
  <c r="AC108" i="4" s="1"/>
  <c r="AD108" i="4" s="1"/>
  <c r="O107" i="4"/>
  <c r="N107" i="4"/>
  <c r="M107" i="4"/>
  <c r="L107" i="4"/>
  <c r="K107" i="4"/>
  <c r="J107" i="4"/>
  <c r="O106" i="4"/>
  <c r="N106" i="4"/>
  <c r="M106" i="4"/>
  <c r="L106" i="4"/>
  <c r="K106" i="4"/>
  <c r="J106" i="4"/>
  <c r="I106" i="4"/>
  <c r="AC106" i="4" s="1"/>
  <c r="AD106" i="4" s="1"/>
  <c r="O105" i="4"/>
  <c r="N105" i="4"/>
  <c r="M105" i="4"/>
  <c r="L105" i="4"/>
  <c r="K105" i="4"/>
  <c r="J105" i="4"/>
  <c r="O104" i="4"/>
  <c r="N104" i="4"/>
  <c r="M104" i="4"/>
  <c r="L104" i="4"/>
  <c r="K104" i="4"/>
  <c r="J104" i="4"/>
  <c r="O103" i="4"/>
  <c r="N103" i="4"/>
  <c r="M103" i="4"/>
  <c r="L103" i="4"/>
  <c r="K103" i="4"/>
  <c r="J103" i="4"/>
  <c r="O102" i="4"/>
  <c r="N102" i="4"/>
  <c r="M102" i="4"/>
  <c r="L102" i="4"/>
  <c r="K102" i="4"/>
  <c r="J102" i="4"/>
  <c r="O101" i="4"/>
  <c r="N101" i="4"/>
  <c r="M101" i="4"/>
  <c r="L101" i="4"/>
  <c r="K101" i="4"/>
  <c r="J101" i="4"/>
  <c r="O100" i="4"/>
  <c r="N100" i="4"/>
  <c r="M100" i="4"/>
  <c r="L100" i="4"/>
  <c r="K100" i="4"/>
  <c r="J100" i="4"/>
  <c r="I100" i="4"/>
  <c r="O99" i="4"/>
  <c r="N99" i="4"/>
  <c r="M99" i="4"/>
  <c r="L99" i="4"/>
  <c r="K99" i="4"/>
  <c r="J99" i="4"/>
  <c r="AD98" i="4"/>
  <c r="O98" i="4"/>
  <c r="N98" i="4"/>
  <c r="M98" i="4"/>
  <c r="L98" i="4"/>
  <c r="K98" i="4"/>
  <c r="J98" i="4"/>
  <c r="I98" i="4"/>
  <c r="AC98" i="4" s="1"/>
  <c r="O97" i="4"/>
  <c r="N97" i="4"/>
  <c r="M97" i="4"/>
  <c r="L97" i="4"/>
  <c r="K97" i="4"/>
  <c r="J97" i="4"/>
  <c r="O96" i="4"/>
  <c r="N96" i="4"/>
  <c r="M96" i="4"/>
  <c r="L96" i="4"/>
  <c r="K96" i="4"/>
  <c r="J96" i="4"/>
  <c r="O95" i="4"/>
  <c r="N95" i="4"/>
  <c r="M95" i="4"/>
  <c r="L95" i="4"/>
  <c r="K95" i="4"/>
  <c r="J95" i="4"/>
  <c r="O94" i="4"/>
  <c r="N94" i="4"/>
  <c r="M94" i="4"/>
  <c r="L94" i="4"/>
  <c r="K94" i="4"/>
  <c r="J94" i="4"/>
  <c r="O93" i="4"/>
  <c r="N93" i="4"/>
  <c r="M93" i="4"/>
  <c r="L93" i="4"/>
  <c r="K93" i="4"/>
  <c r="J93" i="4"/>
  <c r="O92" i="4"/>
  <c r="N92" i="4"/>
  <c r="M92" i="4"/>
  <c r="L92" i="4"/>
  <c r="K92" i="4"/>
  <c r="J92" i="4"/>
  <c r="I92" i="4"/>
  <c r="O91" i="4"/>
  <c r="N91" i="4"/>
  <c r="M91" i="4"/>
  <c r="L91" i="4"/>
  <c r="K91" i="4"/>
  <c r="J91" i="4"/>
  <c r="O90" i="4"/>
  <c r="N90" i="4"/>
  <c r="M90" i="4"/>
  <c r="L90" i="4"/>
  <c r="K90" i="4"/>
  <c r="J90" i="4"/>
  <c r="I90" i="4"/>
  <c r="O89" i="4"/>
  <c r="N89" i="4"/>
  <c r="M89" i="4"/>
  <c r="L89" i="4"/>
  <c r="K89" i="4"/>
  <c r="J89" i="4"/>
  <c r="O88" i="4"/>
  <c r="N88" i="4"/>
  <c r="M88" i="4"/>
  <c r="L88" i="4"/>
  <c r="K88" i="4"/>
  <c r="J88" i="4"/>
  <c r="O87" i="4"/>
  <c r="N87" i="4"/>
  <c r="M87" i="4"/>
  <c r="L87" i="4"/>
  <c r="K87" i="4"/>
  <c r="J87" i="4"/>
  <c r="O86" i="4"/>
  <c r="N86" i="4"/>
  <c r="M86" i="4"/>
  <c r="L86" i="4"/>
  <c r="K86" i="4"/>
  <c r="J86" i="4"/>
  <c r="O85" i="4"/>
  <c r="N85" i="4"/>
  <c r="M85" i="4"/>
  <c r="L85" i="4"/>
  <c r="K85" i="4"/>
  <c r="J85" i="4"/>
  <c r="O84" i="4"/>
  <c r="N84" i="4"/>
  <c r="M84" i="4"/>
  <c r="L84" i="4"/>
  <c r="K84" i="4"/>
  <c r="J84" i="4"/>
  <c r="I84" i="4"/>
  <c r="AC84" i="4" s="1"/>
  <c r="AD84" i="4" s="1"/>
  <c r="O83" i="4"/>
  <c r="N83" i="4"/>
  <c r="M83" i="4"/>
  <c r="L83" i="4"/>
  <c r="K83" i="4"/>
  <c r="J83" i="4"/>
  <c r="O82" i="4"/>
  <c r="N82" i="4"/>
  <c r="M82" i="4"/>
  <c r="L82" i="4"/>
  <c r="K82" i="4"/>
  <c r="J82" i="4"/>
  <c r="I82" i="4"/>
  <c r="O81" i="4"/>
  <c r="N81" i="4"/>
  <c r="M81" i="4"/>
  <c r="L81" i="4"/>
  <c r="K81" i="4"/>
  <c r="J81" i="4"/>
  <c r="O80" i="4"/>
  <c r="N80" i="4"/>
  <c r="M80" i="4"/>
  <c r="L80" i="4"/>
  <c r="K80" i="4"/>
  <c r="J80" i="4"/>
  <c r="O79" i="4"/>
  <c r="N79" i="4"/>
  <c r="M79" i="4"/>
  <c r="L79" i="4"/>
  <c r="K79" i="4"/>
  <c r="J79" i="4"/>
  <c r="O78" i="4"/>
  <c r="N78" i="4"/>
  <c r="M78" i="4"/>
  <c r="L78" i="4"/>
  <c r="K78" i="4"/>
  <c r="J78" i="4"/>
  <c r="O77" i="4"/>
  <c r="N77" i="4"/>
  <c r="M77" i="4"/>
  <c r="L77" i="4"/>
  <c r="K77" i="4"/>
  <c r="J77" i="4"/>
  <c r="O76" i="4"/>
  <c r="N76" i="4"/>
  <c r="M76" i="4"/>
  <c r="L76" i="4"/>
  <c r="K76" i="4"/>
  <c r="J76" i="4"/>
  <c r="I76" i="4"/>
  <c r="AC76" i="4" s="1"/>
  <c r="AD76" i="4" s="1"/>
  <c r="O75" i="4"/>
  <c r="N75" i="4"/>
  <c r="M75" i="4"/>
  <c r="L75" i="4"/>
  <c r="K75" i="4"/>
  <c r="J75" i="4"/>
  <c r="O74" i="4"/>
  <c r="N74" i="4"/>
  <c r="M74" i="4"/>
  <c r="L74" i="4"/>
  <c r="K74" i="4"/>
  <c r="J74" i="4"/>
  <c r="I74" i="4"/>
  <c r="AC74" i="4" s="1"/>
  <c r="AD74" i="4" s="1"/>
  <c r="O73" i="4"/>
  <c r="N73" i="4"/>
  <c r="M73" i="4"/>
  <c r="L73" i="4"/>
  <c r="K73" i="4"/>
  <c r="J73" i="4"/>
  <c r="O72" i="4"/>
  <c r="N72" i="4"/>
  <c r="M72" i="4"/>
  <c r="L72" i="4"/>
  <c r="K72" i="4"/>
  <c r="J72" i="4"/>
  <c r="O71" i="4"/>
  <c r="N71" i="4"/>
  <c r="M71" i="4"/>
  <c r="L71" i="4"/>
  <c r="K71" i="4"/>
  <c r="J71" i="4"/>
  <c r="O70" i="4"/>
  <c r="N70" i="4"/>
  <c r="M70" i="4"/>
  <c r="L70" i="4"/>
  <c r="K70" i="4"/>
  <c r="J70" i="4"/>
  <c r="O69" i="4"/>
  <c r="N69" i="4"/>
  <c r="M69" i="4"/>
  <c r="L69" i="4"/>
  <c r="K69" i="4"/>
  <c r="J69" i="4"/>
  <c r="O68" i="4"/>
  <c r="N68" i="4"/>
  <c r="M68" i="4"/>
  <c r="L68" i="4"/>
  <c r="K68" i="4"/>
  <c r="J68" i="4"/>
  <c r="I68" i="4"/>
  <c r="O67" i="4"/>
  <c r="N67" i="4"/>
  <c r="M67" i="4"/>
  <c r="L67" i="4"/>
  <c r="K67" i="4"/>
  <c r="J67" i="4"/>
  <c r="O66" i="4"/>
  <c r="N66" i="4"/>
  <c r="M66" i="4"/>
  <c r="L66" i="4"/>
  <c r="K66" i="4"/>
  <c r="J66" i="4"/>
  <c r="I66" i="4"/>
  <c r="O65" i="4"/>
  <c r="N65" i="4"/>
  <c r="M65" i="4"/>
  <c r="L65" i="4"/>
  <c r="K65" i="4"/>
  <c r="J65" i="4"/>
  <c r="O64" i="4"/>
  <c r="N64" i="4"/>
  <c r="M64" i="4"/>
  <c r="L64" i="4"/>
  <c r="K64" i="4"/>
  <c r="J64" i="4"/>
  <c r="O63" i="4"/>
  <c r="N63" i="4"/>
  <c r="M63" i="4"/>
  <c r="L63" i="4"/>
  <c r="K63" i="4"/>
  <c r="J63" i="4"/>
  <c r="O62" i="4"/>
  <c r="N62" i="4"/>
  <c r="M62" i="4"/>
  <c r="L62" i="4"/>
  <c r="K62" i="4"/>
  <c r="J62" i="4"/>
  <c r="O61" i="4"/>
  <c r="N61" i="4"/>
  <c r="M61" i="4"/>
  <c r="L61" i="4"/>
  <c r="K61" i="4"/>
  <c r="J61" i="4"/>
  <c r="O60" i="4"/>
  <c r="AC60" i="4" s="1"/>
  <c r="AD60" i="4" s="1"/>
  <c r="N60" i="4"/>
  <c r="M60" i="4"/>
  <c r="L60" i="4"/>
  <c r="K60" i="4"/>
  <c r="J60" i="4"/>
  <c r="I60" i="4"/>
  <c r="AC59" i="4"/>
  <c r="AD59" i="4" s="1"/>
  <c r="O59" i="4"/>
  <c r="N59" i="4"/>
  <c r="M59" i="4"/>
  <c r="L59" i="4"/>
  <c r="K59" i="4"/>
  <c r="J59" i="4"/>
  <c r="I59" i="4"/>
  <c r="AD58" i="4"/>
  <c r="O58" i="4"/>
  <c r="N58" i="4"/>
  <c r="M58" i="4"/>
  <c r="L58" i="4"/>
  <c r="K58" i="4"/>
  <c r="J58" i="4"/>
  <c r="I58" i="4"/>
  <c r="AC58" i="4" s="1"/>
  <c r="O57" i="4"/>
  <c r="N57" i="4"/>
  <c r="M57" i="4"/>
  <c r="L57" i="4"/>
  <c r="K57" i="4"/>
  <c r="J57" i="4"/>
  <c r="O56" i="4"/>
  <c r="N56" i="4"/>
  <c r="M56" i="4"/>
  <c r="L56" i="4"/>
  <c r="K56" i="4"/>
  <c r="J56" i="4"/>
  <c r="O55" i="4"/>
  <c r="N55" i="4"/>
  <c r="M55" i="4"/>
  <c r="L55" i="4"/>
  <c r="K55" i="4"/>
  <c r="J55" i="4"/>
  <c r="O54" i="4"/>
  <c r="N54" i="4"/>
  <c r="M54" i="4"/>
  <c r="L54" i="4"/>
  <c r="K54" i="4"/>
  <c r="J54" i="4"/>
  <c r="O53" i="4"/>
  <c r="N53" i="4"/>
  <c r="M53" i="4"/>
  <c r="L53" i="4"/>
  <c r="K53" i="4"/>
  <c r="J53" i="4"/>
  <c r="AC52" i="4"/>
  <c r="AD52" i="4" s="1"/>
  <c r="O52" i="4"/>
  <c r="N52" i="4"/>
  <c r="M52" i="4"/>
  <c r="L52" i="4"/>
  <c r="K52" i="4"/>
  <c r="J52" i="4"/>
  <c r="I52" i="4"/>
  <c r="O51" i="4"/>
  <c r="N51" i="4"/>
  <c r="M51" i="4"/>
  <c r="L51" i="4"/>
  <c r="K51" i="4"/>
  <c r="J51" i="4"/>
  <c r="I51" i="4"/>
  <c r="AC51" i="4" s="1"/>
  <c r="AD51" i="4" s="1"/>
  <c r="O50" i="4"/>
  <c r="N50" i="4"/>
  <c r="M50" i="4"/>
  <c r="L50" i="4"/>
  <c r="K50" i="4"/>
  <c r="J50" i="4"/>
  <c r="I50" i="4"/>
  <c r="AC50" i="4" s="1"/>
  <c r="AD50" i="4" s="1"/>
  <c r="O49" i="4"/>
  <c r="N49" i="4"/>
  <c r="M49" i="4"/>
  <c r="L49" i="4"/>
  <c r="K49" i="4"/>
  <c r="J49" i="4"/>
  <c r="O48" i="4"/>
  <c r="N48" i="4"/>
  <c r="M48" i="4"/>
  <c r="L48" i="4"/>
  <c r="K48" i="4"/>
  <c r="J48" i="4"/>
  <c r="O47" i="4"/>
  <c r="N47" i="4"/>
  <c r="M47" i="4"/>
  <c r="L47" i="4"/>
  <c r="K47" i="4"/>
  <c r="J47" i="4"/>
  <c r="O46" i="4"/>
  <c r="N46" i="4"/>
  <c r="M46" i="4"/>
  <c r="L46" i="4"/>
  <c r="K46" i="4"/>
  <c r="J46" i="4"/>
  <c r="O45" i="4"/>
  <c r="N45" i="4"/>
  <c r="M45" i="4"/>
  <c r="L45" i="4"/>
  <c r="K45" i="4"/>
  <c r="J45" i="4"/>
  <c r="O44" i="4"/>
  <c r="N44" i="4"/>
  <c r="M44" i="4"/>
  <c r="L44" i="4"/>
  <c r="K44" i="4"/>
  <c r="J44" i="4"/>
  <c r="I44" i="4"/>
  <c r="AC44" i="4" s="1"/>
  <c r="AD44" i="4" s="1"/>
  <c r="O43" i="4"/>
  <c r="N43" i="4"/>
  <c r="M43" i="4"/>
  <c r="L43" i="4"/>
  <c r="K43" i="4"/>
  <c r="J43" i="4"/>
  <c r="I43" i="4"/>
  <c r="AC43" i="4" s="1"/>
  <c r="AD43" i="4" s="1"/>
  <c r="O42" i="4"/>
  <c r="N42" i="4"/>
  <c r="M42" i="4"/>
  <c r="L42" i="4"/>
  <c r="K42" i="4"/>
  <c r="J42" i="4"/>
  <c r="I42" i="4"/>
  <c r="O41" i="4"/>
  <c r="N41" i="4"/>
  <c r="M41" i="4"/>
  <c r="L41" i="4"/>
  <c r="K41" i="4"/>
  <c r="J41" i="4"/>
  <c r="O40" i="4"/>
  <c r="N40" i="4"/>
  <c r="M40" i="4"/>
  <c r="L40" i="4"/>
  <c r="K40" i="4"/>
  <c r="J40" i="4"/>
  <c r="O39" i="4"/>
  <c r="N39" i="4"/>
  <c r="M39" i="4"/>
  <c r="L39" i="4"/>
  <c r="K39" i="4"/>
  <c r="J39" i="4"/>
  <c r="O38" i="4"/>
  <c r="N38" i="4"/>
  <c r="M38" i="4"/>
  <c r="L38" i="4"/>
  <c r="K38" i="4"/>
  <c r="J38" i="4"/>
  <c r="O37" i="4"/>
  <c r="N37" i="4"/>
  <c r="M37" i="4"/>
  <c r="L37" i="4"/>
  <c r="K37" i="4"/>
  <c r="J37" i="4"/>
  <c r="O36" i="4"/>
  <c r="N36" i="4"/>
  <c r="M36" i="4"/>
  <c r="L36" i="4"/>
  <c r="K36" i="4"/>
  <c r="J36" i="4"/>
  <c r="I36" i="4"/>
  <c r="AC36" i="4" s="1"/>
  <c r="AD36" i="4" s="1"/>
  <c r="O35" i="4"/>
  <c r="N35" i="4"/>
  <c r="M35" i="4"/>
  <c r="L35" i="4"/>
  <c r="K35" i="4"/>
  <c r="J35" i="4"/>
  <c r="I35" i="4"/>
  <c r="AC35" i="4" s="1"/>
  <c r="AD35" i="4" s="1"/>
  <c r="O34" i="4"/>
  <c r="N34" i="4"/>
  <c r="M34" i="4"/>
  <c r="L34" i="4"/>
  <c r="K34" i="4"/>
  <c r="J34" i="4"/>
  <c r="I34" i="4"/>
  <c r="O33" i="4"/>
  <c r="N33" i="4"/>
  <c r="M33" i="4"/>
  <c r="L33" i="4"/>
  <c r="K33" i="4"/>
  <c r="J33" i="4"/>
  <c r="O32" i="4"/>
  <c r="N32" i="4"/>
  <c r="M32" i="4"/>
  <c r="L32" i="4"/>
  <c r="K32" i="4"/>
  <c r="J32" i="4"/>
  <c r="O31" i="4"/>
  <c r="N31" i="4"/>
  <c r="M31" i="4"/>
  <c r="L31" i="4"/>
  <c r="K31" i="4"/>
  <c r="J31" i="4"/>
  <c r="O30" i="4"/>
  <c r="N30" i="4"/>
  <c r="M30" i="4"/>
  <c r="L30" i="4"/>
  <c r="K30" i="4"/>
  <c r="J30" i="4"/>
  <c r="O29" i="4"/>
  <c r="N29" i="4"/>
  <c r="M29" i="4"/>
  <c r="L29" i="4"/>
  <c r="K29" i="4"/>
  <c r="J29" i="4"/>
  <c r="O28" i="4"/>
  <c r="N28" i="4"/>
  <c r="M28" i="4"/>
  <c r="L28" i="4"/>
  <c r="K28" i="4"/>
  <c r="J28" i="4"/>
  <c r="I28" i="4"/>
  <c r="AC28" i="4" s="1"/>
  <c r="AD28" i="4" s="1"/>
  <c r="O27" i="4"/>
  <c r="N27" i="4"/>
  <c r="M27" i="4"/>
  <c r="L27" i="4"/>
  <c r="K27" i="4"/>
  <c r="J27" i="4"/>
  <c r="I27" i="4"/>
  <c r="AC27" i="4" s="1"/>
  <c r="AD27" i="4" s="1"/>
  <c r="O26" i="4"/>
  <c r="N26" i="4"/>
  <c r="M26" i="4"/>
  <c r="L26" i="4"/>
  <c r="K26" i="4"/>
  <c r="J26" i="4"/>
  <c r="I26" i="4"/>
  <c r="O25" i="4"/>
  <c r="N25" i="4"/>
  <c r="M25" i="4"/>
  <c r="L25" i="4"/>
  <c r="K25" i="4"/>
  <c r="J25" i="4"/>
  <c r="O24" i="4"/>
  <c r="N24" i="4"/>
  <c r="M24" i="4"/>
  <c r="L24" i="4"/>
  <c r="K24" i="4"/>
  <c r="J24" i="4"/>
  <c r="O23" i="4"/>
  <c r="N23" i="4"/>
  <c r="M23" i="4"/>
  <c r="L23" i="4"/>
  <c r="K23" i="4"/>
  <c r="J23" i="4"/>
  <c r="O22" i="4"/>
  <c r="N22" i="4"/>
  <c r="M22" i="4"/>
  <c r="L22" i="4"/>
  <c r="K22" i="4"/>
  <c r="J22" i="4"/>
  <c r="O21" i="4"/>
  <c r="N21" i="4"/>
  <c r="M21" i="4"/>
  <c r="L21" i="4"/>
  <c r="K21" i="4"/>
  <c r="J21" i="4"/>
  <c r="O20" i="4"/>
  <c r="N20" i="4"/>
  <c r="M20" i="4"/>
  <c r="L20" i="4"/>
  <c r="K20" i="4"/>
  <c r="J20" i="4"/>
  <c r="I20" i="4"/>
  <c r="AC20" i="4" s="1"/>
  <c r="AD20" i="4" s="1"/>
  <c r="O19" i="4"/>
  <c r="N19" i="4"/>
  <c r="M19" i="4"/>
  <c r="L19" i="4"/>
  <c r="K19" i="4"/>
  <c r="J19" i="4"/>
  <c r="AC19" i="4" s="1"/>
  <c r="AD19" i="4" s="1"/>
  <c r="I19" i="4"/>
  <c r="O18" i="4"/>
  <c r="N18" i="4"/>
  <c r="M18" i="4"/>
  <c r="L18" i="4"/>
  <c r="K18" i="4"/>
  <c r="J18" i="4"/>
  <c r="I18" i="4"/>
  <c r="O17" i="4"/>
  <c r="N17" i="4"/>
  <c r="M17" i="4"/>
  <c r="L17" i="4"/>
  <c r="K17" i="4"/>
  <c r="J17" i="4"/>
  <c r="O16" i="4"/>
  <c r="N16" i="4"/>
  <c r="M16" i="4"/>
  <c r="L16" i="4"/>
  <c r="K16" i="4"/>
  <c r="J16" i="4"/>
  <c r="O15" i="4"/>
  <c r="N15" i="4"/>
  <c r="M15" i="4"/>
  <c r="L15" i="4"/>
  <c r="K15" i="4"/>
  <c r="J15" i="4"/>
  <c r="O14" i="4"/>
  <c r="N14" i="4"/>
  <c r="M14" i="4"/>
  <c r="L14" i="4"/>
  <c r="K14" i="4"/>
  <c r="J14" i="4"/>
  <c r="O13" i="4"/>
  <c r="N13" i="4"/>
  <c r="M13" i="4"/>
  <c r="L13" i="4"/>
  <c r="K13" i="4"/>
  <c r="J13" i="4"/>
  <c r="AC12" i="4"/>
  <c r="AD12" i="4" s="1"/>
  <c r="O12" i="4"/>
  <c r="N12" i="4"/>
  <c r="M12" i="4"/>
  <c r="L12" i="4"/>
  <c r="K12" i="4"/>
  <c r="J12" i="4"/>
  <c r="I12" i="4"/>
  <c r="O11" i="4"/>
  <c r="N11" i="4"/>
  <c r="M11" i="4"/>
  <c r="L11" i="4"/>
  <c r="K11" i="4"/>
  <c r="J11" i="4"/>
  <c r="I11" i="4"/>
  <c r="AC11" i="4" s="1"/>
  <c r="AD11" i="4" s="1"/>
  <c r="O10" i="4"/>
  <c r="N10" i="4"/>
  <c r="M10" i="4"/>
  <c r="L10" i="4"/>
  <c r="K10" i="4"/>
  <c r="J10" i="4"/>
  <c r="I10" i="4"/>
  <c r="O9" i="4"/>
  <c r="N9" i="4"/>
  <c r="M9" i="4"/>
  <c r="L9" i="4"/>
  <c r="K9" i="4"/>
  <c r="J9" i="4"/>
  <c r="O8" i="4"/>
  <c r="N8" i="4"/>
  <c r="M8" i="4"/>
  <c r="L8" i="4"/>
  <c r="K8" i="4"/>
  <c r="J8" i="4"/>
  <c r="O7" i="4"/>
  <c r="N7" i="4"/>
  <c r="M7" i="4"/>
  <c r="L7" i="4"/>
  <c r="K7" i="4"/>
  <c r="J7" i="4"/>
  <c r="O6" i="4"/>
  <c r="N6" i="4"/>
  <c r="M6" i="4"/>
  <c r="L6" i="4"/>
  <c r="K6" i="4"/>
  <c r="J6" i="4"/>
  <c r="AC5" i="4"/>
  <c r="AD5" i="4" s="1"/>
  <c r="O5" i="4"/>
  <c r="N5" i="4"/>
  <c r="M5" i="4"/>
  <c r="L5" i="4"/>
  <c r="K5" i="4"/>
  <c r="J5" i="4"/>
  <c r="I5" i="4"/>
  <c r="O4" i="4"/>
  <c r="N4" i="4"/>
  <c r="M4" i="4"/>
  <c r="L4" i="4"/>
  <c r="K4" i="4"/>
  <c r="J4" i="4"/>
  <c r="I4" i="4"/>
  <c r="AC4" i="4" s="1"/>
  <c r="AD4" i="4" s="1"/>
  <c r="F1" i="4"/>
  <c r="E1" i="4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F1" i="3"/>
  <c r="E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I9" i="9" l="1"/>
  <c r="I30" i="9"/>
  <c r="I37" i="9"/>
  <c r="I38" i="9"/>
  <c r="I45" i="9"/>
  <c r="I75" i="9"/>
  <c r="I116" i="9"/>
  <c r="I244" i="9"/>
  <c r="I296" i="9"/>
  <c r="I301" i="9"/>
  <c r="I315" i="9"/>
  <c r="I332" i="9"/>
  <c r="I377" i="9"/>
  <c r="I426" i="9"/>
  <c r="I8" i="9"/>
  <c r="I14" i="9"/>
  <c r="I29" i="9"/>
  <c r="I50" i="9"/>
  <c r="I74" i="9"/>
  <c r="I181" i="9"/>
  <c r="I186" i="9"/>
  <c r="I195" i="9"/>
  <c r="I234" i="9"/>
  <c r="I239" i="9"/>
  <c r="I283" i="9"/>
  <c r="I306" i="9"/>
  <c r="I354" i="9"/>
  <c r="I13" i="9"/>
  <c r="I19" i="9"/>
  <c r="I49" i="9"/>
  <c r="I54" i="9"/>
  <c r="I67" i="9"/>
  <c r="I73" i="9"/>
  <c r="I124" i="9"/>
  <c r="I133" i="9"/>
  <c r="I175" i="9"/>
  <c r="I264" i="9"/>
  <c r="I18" i="9"/>
  <c r="I27" i="9"/>
  <c r="I35" i="9"/>
  <c r="I66" i="9"/>
  <c r="I84" i="9"/>
  <c r="I90" i="9"/>
  <c r="I91" i="9"/>
  <c r="I96" i="9"/>
  <c r="I128" i="9"/>
  <c r="I259" i="9"/>
  <c r="I433" i="9"/>
  <c r="I710" i="9"/>
  <c r="I5" i="9"/>
  <c r="I6" i="9"/>
  <c r="I17" i="9"/>
  <c r="I24" i="9"/>
  <c r="I25" i="9"/>
  <c r="I26" i="9"/>
  <c r="I34" i="9"/>
  <c r="I42" i="9"/>
  <c r="I59" i="9"/>
  <c r="I65" i="9"/>
  <c r="I95" i="9"/>
  <c r="I104" i="9"/>
  <c r="I149" i="9"/>
  <c r="I352" i="9"/>
  <c r="I374" i="9"/>
  <c r="I545" i="9"/>
  <c r="I33" i="9"/>
  <c r="I40" i="9"/>
  <c r="I41" i="9"/>
  <c r="I58" i="9"/>
  <c r="I64" i="9"/>
  <c r="I178" i="9"/>
  <c r="I276" i="9"/>
  <c r="I303" i="9"/>
  <c r="I357" i="9"/>
  <c r="I70" i="9"/>
  <c r="I108" i="9"/>
  <c r="I197" i="9"/>
  <c r="I202" i="9"/>
  <c r="I227" i="9"/>
  <c r="I350" i="9"/>
  <c r="I10" i="9"/>
  <c r="I46" i="9"/>
  <c r="I62" i="9"/>
  <c r="I80" i="9"/>
  <c r="I81" i="9"/>
  <c r="I87" i="9"/>
  <c r="I112" i="9"/>
  <c r="I266" i="9"/>
  <c r="I320" i="9"/>
  <c r="I333" i="9"/>
  <c r="I714" i="9"/>
  <c r="I706" i="9"/>
  <c r="I698" i="9"/>
  <c r="I690" i="9"/>
  <c r="I682" i="9"/>
  <c r="I674" i="9"/>
  <c r="I666" i="9"/>
  <c r="I658" i="9"/>
  <c r="I650" i="9"/>
  <c r="I642" i="9"/>
  <c r="I634" i="9"/>
  <c r="I626" i="9"/>
  <c r="I715" i="9"/>
  <c r="I707" i="9"/>
  <c r="I699" i="9"/>
  <c r="I691" i="9"/>
  <c r="I683" i="9"/>
  <c r="I675" i="9"/>
  <c r="I667" i="9"/>
  <c r="I659" i="9"/>
  <c r="I651" i="9"/>
  <c r="I643" i="9"/>
  <c r="I635" i="9"/>
  <c r="I627" i="9"/>
  <c r="I713" i="9"/>
  <c r="I705" i="9"/>
  <c r="I697" i="9"/>
  <c r="I708" i="9"/>
  <c r="I700" i="9"/>
  <c r="I692" i="9"/>
  <c r="I684" i="9"/>
  <c r="I676" i="9"/>
  <c r="I668" i="9"/>
  <c r="I660" i="9"/>
  <c r="I652" i="9"/>
  <c r="I644" i="9"/>
  <c r="I636" i="9"/>
  <c r="I628" i="9"/>
  <c r="I709" i="9"/>
  <c r="I703" i="9"/>
  <c r="I693" i="9"/>
  <c r="I688" i="9"/>
  <c r="I685" i="9"/>
  <c r="I678" i="9"/>
  <c r="I671" i="9"/>
  <c r="I641" i="9"/>
  <c r="I624" i="9"/>
  <c r="I616" i="9"/>
  <c r="I608" i="9"/>
  <c r="I600" i="9"/>
  <c r="I592" i="9"/>
  <c r="I584" i="9"/>
  <c r="I702" i="9"/>
  <c r="I687" i="9"/>
  <c r="I712" i="9"/>
  <c r="I696" i="9"/>
  <c r="I680" i="9"/>
  <c r="I677" i="9"/>
  <c r="I670" i="9"/>
  <c r="I663" i="9"/>
  <c r="I633" i="9"/>
  <c r="I623" i="9"/>
  <c r="I617" i="9"/>
  <c r="I609" i="9"/>
  <c r="I601" i="9"/>
  <c r="I593" i="9"/>
  <c r="I585" i="9"/>
  <c r="I694" i="9"/>
  <c r="I673" i="9"/>
  <c r="I645" i="9"/>
  <c r="I638" i="9"/>
  <c r="I631" i="9"/>
  <c r="I625" i="9"/>
  <c r="I615" i="9"/>
  <c r="I605" i="9"/>
  <c r="I583" i="9"/>
  <c r="I574" i="9"/>
  <c r="I566" i="9"/>
  <c r="I558" i="9"/>
  <c r="I550" i="9"/>
  <c r="I711" i="9"/>
  <c r="I665" i="9"/>
  <c r="I654" i="9"/>
  <c r="I648" i="9"/>
  <c r="I629" i="9"/>
  <c r="I619" i="9"/>
  <c r="I614" i="9"/>
  <c r="I604" i="9"/>
  <c r="I602" i="9"/>
  <c r="I587" i="9"/>
  <c r="I582" i="9"/>
  <c r="I575" i="9"/>
  <c r="I653" i="9"/>
  <c r="I637" i="9"/>
  <c r="I622" i="9"/>
  <c r="I596" i="9"/>
  <c r="I570" i="9"/>
  <c r="I544" i="9"/>
  <c r="I536" i="9"/>
  <c r="I528" i="9"/>
  <c r="I520" i="9"/>
  <c r="I512" i="9"/>
  <c r="I504" i="9"/>
  <c r="I496" i="9"/>
  <c r="I488" i="9"/>
  <c r="I480" i="9"/>
  <c r="I472" i="9"/>
  <c r="I464" i="9"/>
  <c r="I456" i="9"/>
  <c r="I448" i="9"/>
  <c r="I440" i="9"/>
  <c r="I662" i="9"/>
  <c r="I649" i="9"/>
  <c r="I647" i="9"/>
  <c r="I612" i="9"/>
  <c r="I588" i="9"/>
  <c r="I577" i="9"/>
  <c r="I572" i="9"/>
  <c r="I568" i="9"/>
  <c r="I564" i="9"/>
  <c r="I562" i="9"/>
  <c r="I547" i="9"/>
  <c r="I539" i="9"/>
  <c r="I531" i="9"/>
  <c r="I523" i="9"/>
  <c r="I515" i="9"/>
  <c r="I507" i="9"/>
  <c r="I499" i="9"/>
  <c r="I491" i="9"/>
  <c r="I483" i="9"/>
  <c r="I475" i="9"/>
  <c r="I467" i="9"/>
  <c r="I459" i="9"/>
  <c r="I451" i="9"/>
  <c r="I443" i="9"/>
  <c r="I435" i="9"/>
  <c r="I704" i="9"/>
  <c r="I681" i="9"/>
  <c r="I679" i="9"/>
  <c r="I661" i="9"/>
  <c r="I621" i="9"/>
  <c r="I689" i="9"/>
  <c r="I672" i="9"/>
  <c r="I620" i="9"/>
  <c r="I618" i="9"/>
  <c r="I610" i="9"/>
  <c r="I607" i="9"/>
  <c r="I603" i="9"/>
  <c r="I594" i="9"/>
  <c r="I573" i="9"/>
  <c r="I552" i="9"/>
  <c r="I549" i="9"/>
  <c r="I534" i="9"/>
  <c r="I522" i="9"/>
  <c r="I517" i="9"/>
  <c r="I664" i="9"/>
  <c r="I630" i="9"/>
  <c r="I606" i="9"/>
  <c r="I599" i="9"/>
  <c r="I589" i="9"/>
  <c r="I580" i="9"/>
  <c r="I565" i="9"/>
  <c r="I546" i="9"/>
  <c r="I541" i="9"/>
  <c r="I526" i="9"/>
  <c r="I514" i="9"/>
  <c r="I509" i="9"/>
  <c r="I494" i="9"/>
  <c r="I482" i="9"/>
  <c r="I477" i="9"/>
  <c r="I579" i="9"/>
  <c r="I576" i="9"/>
  <c r="I571" i="9"/>
  <c r="I559" i="9"/>
  <c r="I556" i="9"/>
  <c r="I655" i="9"/>
  <c r="I567" i="9"/>
  <c r="I540" i="9"/>
  <c r="I527" i="9"/>
  <c r="I495" i="9"/>
  <c r="I474" i="9"/>
  <c r="I469" i="9"/>
  <c r="I454" i="9"/>
  <c r="I442" i="9"/>
  <c r="I437" i="9"/>
  <c r="I432" i="9"/>
  <c r="I427" i="9"/>
  <c r="I419" i="9"/>
  <c r="I411" i="9"/>
  <c r="I403" i="9"/>
  <c r="I395" i="9"/>
  <c r="I387" i="9"/>
  <c r="I379" i="9"/>
  <c r="I371" i="9"/>
  <c r="I363" i="9"/>
  <c r="I355" i="9"/>
  <c r="I347" i="9"/>
  <c r="I646" i="9"/>
  <c r="I581" i="9"/>
  <c r="I578" i="9"/>
  <c r="I557" i="9"/>
  <c r="I551" i="9"/>
  <c r="I510" i="9"/>
  <c r="I485" i="9"/>
  <c r="I466" i="9"/>
  <c r="I461" i="9"/>
  <c r="I446" i="9"/>
  <c r="I434" i="9"/>
  <c r="I425" i="9"/>
  <c r="I417" i="9"/>
  <c r="I409" i="9"/>
  <c r="I401" i="9"/>
  <c r="I393" i="9"/>
  <c r="I385" i="9"/>
  <c r="I669" i="9"/>
  <c r="I611" i="9"/>
  <c r="I563" i="9"/>
  <c r="I530" i="9"/>
  <c r="I521" i="9"/>
  <c r="I503" i="9"/>
  <c r="I497" i="9"/>
  <c r="I473" i="9"/>
  <c r="I468" i="9"/>
  <c r="I463" i="9"/>
  <c r="I441" i="9"/>
  <c r="I436" i="9"/>
  <c r="I428" i="9"/>
  <c r="I420" i="9"/>
  <c r="I412" i="9"/>
  <c r="I404" i="9"/>
  <c r="I396" i="9"/>
  <c r="I388" i="9"/>
  <c r="I380" i="9"/>
  <c r="I372" i="9"/>
  <c r="I364" i="9"/>
  <c r="I356" i="9"/>
  <c r="I348" i="9"/>
  <c r="I340" i="9"/>
  <c r="I598" i="9"/>
  <c r="I560" i="9"/>
  <c r="I548" i="9"/>
  <c r="I533" i="9"/>
  <c r="I506" i="9"/>
  <c r="I489" i="9"/>
  <c r="I487" i="9"/>
  <c r="I478" i="9"/>
  <c r="I453" i="9"/>
  <c r="I447" i="9"/>
  <c r="I430" i="9"/>
  <c r="I423" i="9"/>
  <c r="I410" i="9"/>
  <c r="I378" i="9"/>
  <c r="I368" i="9"/>
  <c r="I346" i="9"/>
  <c r="I334" i="9"/>
  <c r="I326" i="9"/>
  <c r="I318" i="9"/>
  <c r="I310" i="9"/>
  <c r="I302" i="9"/>
  <c r="I294" i="9"/>
  <c r="I286" i="9"/>
  <c r="I278" i="9"/>
  <c r="I270" i="9"/>
  <c r="I262" i="9"/>
  <c r="I254" i="9"/>
  <c r="I246" i="9"/>
  <c r="I238" i="9"/>
  <c r="I230" i="9"/>
  <c r="I222" i="9"/>
  <c r="I214" i="9"/>
  <c r="I206" i="9"/>
  <c r="I198" i="9"/>
  <c r="I190" i="9"/>
  <c r="I182" i="9"/>
  <c r="I174" i="9"/>
  <c r="I166" i="9"/>
  <c r="I158" i="9"/>
  <c r="I150" i="9"/>
  <c r="I142" i="9"/>
  <c r="I134" i="9"/>
  <c r="I126" i="9"/>
  <c r="I118" i="9"/>
  <c r="I110" i="9"/>
  <c r="I102" i="9"/>
  <c r="I94" i="9"/>
  <c r="I86" i="9"/>
  <c r="I639" i="9"/>
  <c r="I613" i="9"/>
  <c r="I597" i="9"/>
  <c r="I595" i="9"/>
  <c r="I586" i="9"/>
  <c r="I532" i="9"/>
  <c r="I529" i="9"/>
  <c r="I516" i="9"/>
  <c r="I498" i="9"/>
  <c r="I471" i="9"/>
  <c r="I465" i="9"/>
  <c r="I416" i="9"/>
  <c r="I413" i="9"/>
  <c r="I406" i="9"/>
  <c r="I399" i="9"/>
  <c r="I386" i="9"/>
  <c r="I375" i="9"/>
  <c r="I373" i="9"/>
  <c r="I358" i="9"/>
  <c r="I353" i="9"/>
  <c r="I343" i="9"/>
  <c r="I341" i="9"/>
  <c r="I337" i="9"/>
  <c r="I329" i="9"/>
  <c r="I321" i="9"/>
  <c r="I313" i="9"/>
  <c r="I305" i="9"/>
  <c r="I297" i="9"/>
  <c r="I289" i="9"/>
  <c r="I281" i="9"/>
  <c r="I273" i="9"/>
  <c r="I265" i="9"/>
  <c r="I257" i="9"/>
  <c r="I249" i="9"/>
  <c r="I241" i="9"/>
  <c r="I233" i="9"/>
  <c r="I225" i="9"/>
  <c r="I217" i="9"/>
  <c r="I209" i="9"/>
  <c r="I201" i="9"/>
  <c r="I193" i="9"/>
  <c r="I185" i="9"/>
  <c r="I177" i="9"/>
  <c r="I169" i="9"/>
  <c r="I161" i="9"/>
  <c r="I153" i="9"/>
  <c r="I145" i="9"/>
  <c r="I137" i="9"/>
  <c r="I129" i="9"/>
  <c r="I121" i="9"/>
  <c r="I113" i="9"/>
  <c r="I105" i="9"/>
  <c r="I97" i="9"/>
  <c r="I89" i="9"/>
  <c r="I640" i="9"/>
  <c r="I656" i="9"/>
  <c r="I569" i="9"/>
  <c r="I542" i="9"/>
  <c r="I484" i="9"/>
  <c r="I444" i="9"/>
  <c r="I438" i="9"/>
  <c r="I553" i="9"/>
  <c r="I493" i="9"/>
  <c r="I429" i="9"/>
  <c r="I422" i="9"/>
  <c r="I415" i="9"/>
  <c r="I398" i="9"/>
  <c r="I391" i="9"/>
  <c r="I381" i="9"/>
  <c r="I327" i="9"/>
  <c r="I322" i="9"/>
  <c r="I317" i="9"/>
  <c r="I295" i="9"/>
  <c r="I290" i="9"/>
  <c r="I285" i="9"/>
  <c r="I263" i="9"/>
  <c r="I258" i="9"/>
  <c r="I253" i="9"/>
  <c r="I231" i="9"/>
  <c r="I226" i="9"/>
  <c r="I221" i="9"/>
  <c r="I199" i="9"/>
  <c r="I194" i="9"/>
  <c r="I189" i="9"/>
  <c r="I167" i="9"/>
  <c r="I162" i="9"/>
  <c r="I157" i="9"/>
  <c r="I135" i="9"/>
  <c r="I130" i="9"/>
  <c r="I125" i="9"/>
  <c r="I103" i="9"/>
  <c r="I98" i="9"/>
  <c r="I93" i="9"/>
  <c r="I79" i="9"/>
  <c r="I513" i="9"/>
  <c r="I502" i="9"/>
  <c r="I492" i="9"/>
  <c r="I476" i="9"/>
  <c r="I470" i="9"/>
  <c r="I376" i="9"/>
  <c r="I367" i="9"/>
  <c r="I351" i="9"/>
  <c r="I339" i="9"/>
  <c r="I324" i="9"/>
  <c r="I312" i="9"/>
  <c r="I307" i="9"/>
  <c r="I292" i="9"/>
  <c r="I280" i="9"/>
  <c r="I275" i="9"/>
  <c r="I260" i="9"/>
  <c r="I248" i="9"/>
  <c r="I243" i="9"/>
  <c r="I228" i="9"/>
  <c r="I216" i="9"/>
  <c r="I211" i="9"/>
  <c r="I196" i="9"/>
  <c r="I184" i="9"/>
  <c r="I179" i="9"/>
  <c r="I164" i="9"/>
  <c r="I152" i="9"/>
  <c r="I147" i="9"/>
  <c r="I132" i="9"/>
  <c r="I120" i="9"/>
  <c r="I115" i="9"/>
  <c r="I100" i="9"/>
  <c r="I88" i="9"/>
  <c r="I82" i="9"/>
  <c r="I657" i="9"/>
  <c r="I511" i="9"/>
  <c r="I505" i="9"/>
  <c r="I501" i="9"/>
  <c r="I490" i="9"/>
  <c r="I462" i="9"/>
  <c r="I458" i="9"/>
  <c r="I445" i="9"/>
  <c r="I439" i="9"/>
  <c r="I408" i="9"/>
  <c r="I397" i="9"/>
  <c r="I390" i="9"/>
  <c r="I384" i="9"/>
  <c r="I359" i="9"/>
  <c r="I319" i="9"/>
  <c r="I314" i="9"/>
  <c r="I309" i="9"/>
  <c r="I287" i="9"/>
  <c r="I282" i="9"/>
  <c r="I277" i="9"/>
  <c r="I255" i="9"/>
  <c r="I250" i="9"/>
  <c r="I245" i="9"/>
  <c r="I223" i="9"/>
  <c r="I218" i="9"/>
  <c r="I213" i="9"/>
  <c r="I535" i="9"/>
  <c r="I431" i="9"/>
  <c r="I414" i="9"/>
  <c r="I370" i="9"/>
  <c r="I366" i="9"/>
  <c r="I331" i="9"/>
  <c r="I300" i="9"/>
  <c r="I288" i="9"/>
  <c r="I274" i="9"/>
  <c r="I237" i="9"/>
  <c r="I232" i="9"/>
  <c r="I219" i="9"/>
  <c r="I212" i="9"/>
  <c r="I207" i="9"/>
  <c r="I173" i="9"/>
  <c r="I165" i="9"/>
  <c r="I148" i="9"/>
  <c r="I144" i="9"/>
  <c r="I140" i="9"/>
  <c r="I127" i="9"/>
  <c r="I123" i="9"/>
  <c r="I119" i="9"/>
  <c r="I107" i="9"/>
  <c r="I99" i="9"/>
  <c r="I83" i="9"/>
  <c r="I78" i="9"/>
  <c r="I76" i="9"/>
  <c r="I68" i="9"/>
  <c r="I60" i="9"/>
  <c r="I52" i="9"/>
  <c r="I44" i="9"/>
  <c r="I36" i="9"/>
  <c r="I28" i="9"/>
  <c r="I20" i="9"/>
  <c r="I12" i="9"/>
  <c r="I4" i="9"/>
  <c r="I554" i="9"/>
  <c r="I500" i="9"/>
  <c r="I424" i="9"/>
  <c r="I405" i="9"/>
  <c r="I349" i="9"/>
  <c r="I336" i="9"/>
  <c r="I325" i="9"/>
  <c r="I311" i="9"/>
  <c r="I299" i="9"/>
  <c r="I268" i="9"/>
  <c r="I256" i="9"/>
  <c r="I242" i="9"/>
  <c r="I205" i="9"/>
  <c r="I200" i="9"/>
  <c r="I188" i="9"/>
  <c r="I160" i="9"/>
  <c r="I136" i="9"/>
  <c r="I122" i="9"/>
  <c r="I111" i="9"/>
  <c r="I85" i="9"/>
  <c r="I71" i="9"/>
  <c r="I63" i="9"/>
  <c r="I55" i="9"/>
  <c r="I47" i="9"/>
  <c r="I39" i="9"/>
  <c r="I31" i="9"/>
  <c r="I23" i="9"/>
  <c r="I15" i="9"/>
  <c r="I7" i="9"/>
  <c r="I632" i="9"/>
  <c r="I590" i="9"/>
  <c r="I555" i="9"/>
  <c r="I543" i="9"/>
  <c r="I538" i="9"/>
  <c r="I537" i="9"/>
  <c r="I508" i="9"/>
  <c r="I486" i="9"/>
  <c r="I481" i="9"/>
  <c r="I479" i="9"/>
  <c r="I450" i="9"/>
  <c r="I418" i="9"/>
  <c r="I400" i="9"/>
  <c r="I389" i="9"/>
  <c r="I383" i="9"/>
  <c r="I369" i="9"/>
  <c r="I365" i="9"/>
  <c r="I362" i="9"/>
  <c r="I345" i="9"/>
  <c r="I316" i="9"/>
  <c r="I304" i="9"/>
  <c r="I293" i="9"/>
  <c r="I279" i="9"/>
  <c r="I267" i="9"/>
  <c r="I236" i="9"/>
  <c r="I224" i="9"/>
  <c r="I210" i="9"/>
  <c r="I180" i="9"/>
  <c r="I176" i="9"/>
  <c r="I172" i="9"/>
  <c r="I159" i="9"/>
  <c r="I155" i="9"/>
  <c r="I151" i="9"/>
  <c r="I139" i="9"/>
  <c r="I131" i="9"/>
  <c r="I114" i="9"/>
  <c r="I591" i="9"/>
  <c r="I518" i="9"/>
  <c r="I457" i="9"/>
  <c r="I452" i="9"/>
  <c r="I449" i="9"/>
  <c r="I394" i="9"/>
  <c r="I392" i="9"/>
  <c r="I342" i="9"/>
  <c r="I330" i="9"/>
  <c r="I323" i="9"/>
  <c r="I284" i="9"/>
  <c r="I272" i="9"/>
  <c r="I261" i="9"/>
  <c r="I247" i="9"/>
  <c r="I235" i="9"/>
  <c r="I204" i="9"/>
  <c r="I192" i="9"/>
  <c r="I168" i="9"/>
  <c r="I154" i="9"/>
  <c r="I143" i="9"/>
  <c r="I117" i="9"/>
  <c r="I106" i="9"/>
  <c r="I92" i="9"/>
  <c r="I77" i="9"/>
  <c r="I69" i="9"/>
  <c r="I701" i="9"/>
  <c r="I695" i="9"/>
  <c r="I561" i="9"/>
  <c r="I525" i="9"/>
  <c r="I524" i="9"/>
  <c r="I519" i="9"/>
  <c r="I460" i="9"/>
  <c r="I455" i="9"/>
  <c r="I382" i="9"/>
  <c r="I361" i="9"/>
  <c r="I360" i="9"/>
  <c r="I344" i="9"/>
  <c r="I335" i="9"/>
  <c r="I298" i="9"/>
  <c r="I291" i="9"/>
  <c r="I252" i="9"/>
  <c r="I240" i="9"/>
  <c r="I229" i="9"/>
  <c r="I215" i="9"/>
  <c r="I203" i="9"/>
  <c r="I191" i="9"/>
  <c r="I187" i="9"/>
  <c r="I183" i="9"/>
  <c r="I171" i="9"/>
  <c r="I163" i="9"/>
  <c r="I146" i="9"/>
  <c r="I109" i="9"/>
  <c r="I101" i="9"/>
  <c r="I11" i="9"/>
  <c r="I16" i="9"/>
  <c r="I21" i="9"/>
  <c r="I43" i="9"/>
  <c r="I48" i="9"/>
  <c r="I53" i="9"/>
  <c r="I141" i="9"/>
  <c r="I156" i="9"/>
  <c r="I220" i="9"/>
  <c r="I686" i="9"/>
  <c r="I402" i="9"/>
  <c r="I407" i="9"/>
  <c r="I51" i="9"/>
  <c r="I56" i="9"/>
  <c r="I61" i="9"/>
  <c r="I72" i="9"/>
  <c r="I138" i="9"/>
  <c r="I170" i="9"/>
  <c r="I208" i="9"/>
  <c r="I269" i="9"/>
  <c r="I271" i="9"/>
  <c r="I308" i="9"/>
  <c r="I328" i="9"/>
  <c r="I338" i="9"/>
  <c r="I421" i="9"/>
  <c r="I19" i="7"/>
  <c r="Y19" i="7" s="1"/>
  <c r="I24" i="7"/>
  <c r="I25" i="7"/>
  <c r="Y25" i="7" s="1"/>
  <c r="I30" i="7"/>
  <c r="Y30" i="7" s="1"/>
  <c r="I80" i="7"/>
  <c r="X80" i="7" s="1"/>
  <c r="I85" i="7"/>
  <c r="X85" i="7" s="1"/>
  <c r="I99" i="7"/>
  <c r="Y99" i="7" s="1"/>
  <c r="I122" i="7"/>
  <c r="Y122" i="7" s="1"/>
  <c r="I131" i="7"/>
  <c r="Y131" i="7" s="1"/>
  <c r="I221" i="7"/>
  <c r="Y221" i="7" s="1"/>
  <c r="I6" i="7"/>
  <c r="Y6" i="7" s="1"/>
  <c r="X19" i="7"/>
  <c r="X30" i="7"/>
  <c r="I47" i="7"/>
  <c r="Y47" i="7" s="1"/>
  <c r="I56" i="7"/>
  <c r="I112" i="7"/>
  <c r="Y112" i="7" s="1"/>
  <c r="I117" i="7"/>
  <c r="Y117" i="7" s="1"/>
  <c r="I200" i="7"/>
  <c r="X200" i="7" s="1"/>
  <c r="I268" i="7"/>
  <c r="Y268" i="7" s="1"/>
  <c r="I305" i="7"/>
  <c r="I311" i="7"/>
  <c r="Y311" i="7" s="1"/>
  <c r="I17" i="7"/>
  <c r="Y17" i="7" s="1"/>
  <c r="I35" i="7"/>
  <c r="Y35" i="7" s="1"/>
  <c r="I40" i="7"/>
  <c r="I41" i="7"/>
  <c r="Y41" i="7" s="1"/>
  <c r="I74" i="7"/>
  <c r="I199" i="7"/>
  <c r="X199" i="7" s="1"/>
  <c r="I11" i="7"/>
  <c r="Y11" i="7" s="1"/>
  <c r="I16" i="7"/>
  <c r="Y16" i="7" s="1"/>
  <c r="I22" i="7"/>
  <c r="Y22" i="7" s="1"/>
  <c r="X35" i="7"/>
  <c r="I64" i="7"/>
  <c r="Y64" i="7" s="1"/>
  <c r="I69" i="7"/>
  <c r="X69" i="7" s="1"/>
  <c r="I83" i="7"/>
  <c r="I143" i="7"/>
  <c r="I152" i="7"/>
  <c r="I194" i="7"/>
  <c r="X194" i="7" s="1"/>
  <c r="I33" i="7"/>
  <c r="Y33" i="7" s="1"/>
  <c r="I45" i="7"/>
  <c r="X45" i="7" s="1"/>
  <c r="I54" i="7"/>
  <c r="Y54" i="7" s="1"/>
  <c r="I59" i="7"/>
  <c r="I106" i="7"/>
  <c r="Y106" i="7" s="1"/>
  <c r="I115" i="7"/>
  <c r="Y115" i="7" s="1"/>
  <c r="I138" i="7"/>
  <c r="Y138" i="7" s="1"/>
  <c r="Y152" i="7"/>
  <c r="I160" i="7"/>
  <c r="Y160" i="7" s="1"/>
  <c r="I189" i="7"/>
  <c r="X189" i="7" s="1"/>
  <c r="I253" i="7"/>
  <c r="Y253" i="7" s="1"/>
  <c r="I266" i="7"/>
  <c r="I295" i="7"/>
  <c r="I27" i="7"/>
  <c r="Y27" i="7" s="1"/>
  <c r="I32" i="7"/>
  <c r="Y32" i="7" s="1"/>
  <c r="I38" i="7"/>
  <c r="Y38" i="7" s="1"/>
  <c r="I96" i="7"/>
  <c r="X96" i="7" s="1"/>
  <c r="I101" i="7"/>
  <c r="Y101" i="7" s="1"/>
  <c r="I128" i="7"/>
  <c r="Y128" i="7" s="1"/>
  <c r="I133" i="7"/>
  <c r="Y133" i="7" s="1"/>
  <c r="I232" i="7"/>
  <c r="Y232" i="7" s="1"/>
  <c r="I8" i="7"/>
  <c r="I9" i="7"/>
  <c r="Y9" i="7" s="1"/>
  <c r="I14" i="7"/>
  <c r="Y14" i="7" s="1"/>
  <c r="I67" i="7"/>
  <c r="X67" i="7" s="1"/>
  <c r="I231" i="7"/>
  <c r="X231" i="7" s="1"/>
  <c r="I308" i="7"/>
  <c r="Y308" i="7" s="1"/>
  <c r="I43" i="7"/>
  <c r="Y43" i="7" s="1"/>
  <c r="I90" i="7"/>
  <c r="I163" i="7"/>
  <c r="Y163" i="7" s="1"/>
  <c r="I226" i="7"/>
  <c r="X226" i="7" s="1"/>
  <c r="I260" i="7"/>
  <c r="Y260" i="7" s="1"/>
  <c r="I307" i="7"/>
  <c r="X307" i="7" s="1"/>
  <c r="Y45" i="7"/>
  <c r="Y83" i="7"/>
  <c r="X141" i="7"/>
  <c r="Y141" i="7"/>
  <c r="X64" i="7"/>
  <c r="X9" i="7"/>
  <c r="X25" i="7"/>
  <c r="X41" i="7"/>
  <c r="Y69" i="7"/>
  <c r="X6" i="7"/>
  <c r="X11" i="7"/>
  <c r="X16" i="7"/>
  <c r="X22" i="7"/>
  <c r="X27" i="7"/>
  <c r="X43" i="7"/>
  <c r="Y85" i="7"/>
  <c r="Y96" i="7"/>
  <c r="Y59" i="7"/>
  <c r="Y56" i="7"/>
  <c r="Y67" i="7"/>
  <c r="I4" i="7"/>
  <c r="I12" i="7"/>
  <c r="I20" i="7"/>
  <c r="I28" i="7"/>
  <c r="I36" i="7"/>
  <c r="I44" i="7"/>
  <c r="I46" i="7"/>
  <c r="I51" i="7"/>
  <c r="X56" i="7"/>
  <c r="I66" i="7"/>
  <c r="I72" i="7"/>
  <c r="I77" i="7"/>
  <c r="I82" i="7"/>
  <c r="I88" i="7"/>
  <c r="I93" i="7"/>
  <c r="I98" i="7"/>
  <c r="I104" i="7"/>
  <c r="I109" i="7"/>
  <c r="I114" i="7"/>
  <c r="I120" i="7"/>
  <c r="I125" i="7"/>
  <c r="I130" i="7"/>
  <c r="I136" i="7"/>
  <c r="Y194" i="7"/>
  <c r="Y199" i="7"/>
  <c r="Y200" i="7"/>
  <c r="X83" i="7"/>
  <c r="X99" i="7"/>
  <c r="X115" i="7"/>
  <c r="X131" i="7"/>
  <c r="X232" i="7"/>
  <c r="X59" i="7"/>
  <c r="X160" i="7"/>
  <c r="Y307" i="7"/>
  <c r="X101" i="7"/>
  <c r="X106" i="7"/>
  <c r="X117" i="7"/>
  <c r="X133" i="7"/>
  <c r="X138" i="7"/>
  <c r="X152" i="7"/>
  <c r="X221" i="7"/>
  <c r="X268" i="7"/>
  <c r="X308" i="7"/>
  <c r="X311" i="7"/>
  <c r="X163" i="7"/>
  <c r="X266" i="7"/>
  <c r="Y266" i="7"/>
  <c r="X295" i="7"/>
  <c r="Y295" i="7"/>
  <c r="I711" i="7"/>
  <c r="I703" i="7"/>
  <c r="I695" i="7"/>
  <c r="I687" i="7"/>
  <c r="I679" i="7"/>
  <c r="I671" i="7"/>
  <c r="I663" i="7"/>
  <c r="I655" i="7"/>
  <c r="I647" i="7"/>
  <c r="I639" i="7"/>
  <c r="I631" i="7"/>
  <c r="I623" i="7"/>
  <c r="I714" i="7"/>
  <c r="I709" i="7"/>
  <c r="I712" i="7"/>
  <c r="I704" i="7"/>
  <c r="I696" i="7"/>
  <c r="I688" i="7"/>
  <c r="I680" i="7"/>
  <c r="I672" i="7"/>
  <c r="I664" i="7"/>
  <c r="I656" i="7"/>
  <c r="I648" i="7"/>
  <c r="I640" i="7"/>
  <c r="I632" i="7"/>
  <c r="I624" i="7"/>
  <c r="I710" i="7"/>
  <c r="I702" i="7"/>
  <c r="I694" i="7"/>
  <c r="I686" i="7"/>
  <c r="I678" i="7"/>
  <c r="I670" i="7"/>
  <c r="I662" i="7"/>
  <c r="I654" i="7"/>
  <c r="I646" i="7"/>
  <c r="I638" i="7"/>
  <c r="I630" i="7"/>
  <c r="I622" i="7"/>
  <c r="I713" i="7"/>
  <c r="I708" i="7"/>
  <c r="I700" i="7"/>
  <c r="I692" i="7"/>
  <c r="I684" i="7"/>
  <c r="I676" i="7"/>
  <c r="I668" i="7"/>
  <c r="I660" i="7"/>
  <c r="I652" i="7"/>
  <c r="I644" i="7"/>
  <c r="I636" i="7"/>
  <c r="I628" i="7"/>
  <c r="I620" i="7"/>
  <c r="I705" i="7"/>
  <c r="I699" i="7"/>
  <c r="I689" i="7"/>
  <c r="I683" i="7"/>
  <c r="I673" i="7"/>
  <c r="I667" i="7"/>
  <c r="I657" i="7"/>
  <c r="I651" i="7"/>
  <c r="I641" i="7"/>
  <c r="I635" i="7"/>
  <c r="I625" i="7"/>
  <c r="I619" i="7"/>
  <c r="I614" i="7"/>
  <c r="I606" i="7"/>
  <c r="I598" i="7"/>
  <c r="I590" i="7"/>
  <c r="I582" i="7"/>
  <c r="I574" i="7"/>
  <c r="I566" i="7"/>
  <c r="I558" i="7"/>
  <c r="I550" i="7"/>
  <c r="I542" i="7"/>
  <c r="I617" i="7"/>
  <c r="I609" i="7"/>
  <c r="I601" i="7"/>
  <c r="I593" i="7"/>
  <c r="I585" i="7"/>
  <c r="I577" i="7"/>
  <c r="I569" i="7"/>
  <c r="I698" i="7"/>
  <c r="I693" i="7"/>
  <c r="I682" i="7"/>
  <c r="I677" i="7"/>
  <c r="I666" i="7"/>
  <c r="I661" i="7"/>
  <c r="I650" i="7"/>
  <c r="I645" i="7"/>
  <c r="I634" i="7"/>
  <c r="I629" i="7"/>
  <c r="I612" i="7"/>
  <c r="I604" i="7"/>
  <c r="I596" i="7"/>
  <c r="I588" i="7"/>
  <c r="I580" i="7"/>
  <c r="I572" i="7"/>
  <c r="I611" i="7"/>
  <c r="I603" i="7"/>
  <c r="I595" i="7"/>
  <c r="I587" i="7"/>
  <c r="I579" i="7"/>
  <c r="I571" i="7"/>
  <c r="I697" i="7"/>
  <c r="I665" i="7"/>
  <c r="I633" i="7"/>
  <c r="I616" i="7"/>
  <c r="I600" i="7"/>
  <c r="I584" i="7"/>
  <c r="I568" i="7"/>
  <c r="I543" i="7"/>
  <c r="I541" i="7"/>
  <c r="I539" i="7"/>
  <c r="I534" i="7"/>
  <c r="I526" i="7"/>
  <c r="I518" i="7"/>
  <c r="I615" i="7"/>
  <c r="I610" i="7"/>
  <c r="I605" i="7"/>
  <c r="I599" i="7"/>
  <c r="I594" i="7"/>
  <c r="I589" i="7"/>
  <c r="I583" i="7"/>
  <c r="I578" i="7"/>
  <c r="I573" i="7"/>
  <c r="I567" i="7"/>
  <c r="I564" i="7"/>
  <c r="I562" i="7"/>
  <c r="I537" i="7"/>
  <c r="I529" i="7"/>
  <c r="I521" i="7"/>
  <c r="I675" i="7"/>
  <c r="I643" i="7"/>
  <c r="I560" i="7"/>
  <c r="I556" i="7"/>
  <c r="I554" i="7"/>
  <c r="I532" i="7"/>
  <c r="I524" i="7"/>
  <c r="I707" i="7"/>
  <c r="I706" i="7"/>
  <c r="I701" i="7"/>
  <c r="I715" i="7"/>
  <c r="I690" i="7"/>
  <c r="I685" i="7"/>
  <c r="I658" i="7"/>
  <c r="I653" i="7"/>
  <c r="I626" i="7"/>
  <c r="I621" i="7"/>
  <c r="I551" i="7"/>
  <c r="I549" i="7"/>
  <c r="I547" i="7"/>
  <c r="I545" i="7"/>
  <c r="I531" i="7"/>
  <c r="I669" i="7"/>
  <c r="I649" i="7"/>
  <c r="I597" i="7"/>
  <c r="I565" i="7"/>
  <c r="I557" i="7"/>
  <c r="I535" i="7"/>
  <c r="I530" i="7"/>
  <c r="I519" i="7"/>
  <c r="I512" i="7"/>
  <c r="I510" i="7"/>
  <c r="I502" i="7"/>
  <c r="I494" i="7"/>
  <c r="I486" i="7"/>
  <c r="I478" i="7"/>
  <c r="I470" i="7"/>
  <c r="I462" i="7"/>
  <c r="I454" i="7"/>
  <c r="I446" i="7"/>
  <c r="I438" i="7"/>
  <c r="I430" i="7"/>
  <c r="I422" i="7"/>
  <c r="I414" i="7"/>
  <c r="I406" i="7"/>
  <c r="I398" i="7"/>
  <c r="I390" i="7"/>
  <c r="I382" i="7"/>
  <c r="I642" i="7"/>
  <c r="I608" i="7"/>
  <c r="I602" i="7"/>
  <c r="I576" i="7"/>
  <c r="I570" i="7"/>
  <c r="I563" i="7"/>
  <c r="I548" i="7"/>
  <c r="I522" i="7"/>
  <c r="I505" i="7"/>
  <c r="I497" i="7"/>
  <c r="I489" i="7"/>
  <c r="I481" i="7"/>
  <c r="I473" i="7"/>
  <c r="I465" i="7"/>
  <c r="I457" i="7"/>
  <c r="I449" i="7"/>
  <c r="I441" i="7"/>
  <c r="I433" i="7"/>
  <c r="I425" i="7"/>
  <c r="I417" i="7"/>
  <c r="I409" i="7"/>
  <c r="I401" i="7"/>
  <c r="I393" i="7"/>
  <c r="I385" i="7"/>
  <c r="I377" i="7"/>
  <c r="I659" i="7"/>
  <c r="I607" i="7"/>
  <c r="I575" i="7"/>
  <c r="I555" i="7"/>
  <c r="I540" i="7"/>
  <c r="I525" i="7"/>
  <c r="I508" i="7"/>
  <c r="I500" i="7"/>
  <c r="I492" i="7"/>
  <c r="I484" i="7"/>
  <c r="I476" i="7"/>
  <c r="I468" i="7"/>
  <c r="I460" i="7"/>
  <c r="I452" i="7"/>
  <c r="I444" i="7"/>
  <c r="I436" i="7"/>
  <c r="I428" i="7"/>
  <c r="I420" i="7"/>
  <c r="I412" i="7"/>
  <c r="I404" i="7"/>
  <c r="I396" i="7"/>
  <c r="I388" i="7"/>
  <c r="I380" i="7"/>
  <c r="I681" i="7"/>
  <c r="I637" i="7"/>
  <c r="I613" i="7"/>
  <c r="I581" i="7"/>
  <c r="I553" i="7"/>
  <c r="I674" i="7"/>
  <c r="I618" i="7"/>
  <c r="I592" i="7"/>
  <c r="I586" i="7"/>
  <c r="I691" i="7"/>
  <c r="I627" i="7"/>
  <c r="I591" i="7"/>
  <c r="I559" i="7"/>
  <c r="I536" i="7"/>
  <c r="I523" i="7"/>
  <c r="I516" i="7"/>
  <c r="I514" i="7"/>
  <c r="I507" i="7"/>
  <c r="I499" i="7"/>
  <c r="I491" i="7"/>
  <c r="I483" i="7"/>
  <c r="I475" i="7"/>
  <c r="I467" i="7"/>
  <c r="I459" i="7"/>
  <c r="I451" i="7"/>
  <c r="I443" i="7"/>
  <c r="I435" i="7"/>
  <c r="I427" i="7"/>
  <c r="I419" i="7"/>
  <c r="I411" i="7"/>
  <c r="I403" i="7"/>
  <c r="I395" i="7"/>
  <c r="I387" i="7"/>
  <c r="I379" i="7"/>
  <c r="I544" i="7"/>
  <c r="I511" i="7"/>
  <c r="I370" i="7"/>
  <c r="I362" i="7"/>
  <c r="I354" i="7"/>
  <c r="I346" i="7"/>
  <c r="I338" i="7"/>
  <c r="I330" i="7"/>
  <c r="I322" i="7"/>
  <c r="I314" i="7"/>
  <c r="I306" i="7"/>
  <c r="I298" i="7"/>
  <c r="I290" i="7"/>
  <c r="I282" i="7"/>
  <c r="I274" i="7"/>
  <c r="I527" i="7"/>
  <c r="I373" i="7"/>
  <c r="I365" i="7"/>
  <c r="I357" i="7"/>
  <c r="I349" i="7"/>
  <c r="I341" i="7"/>
  <c r="I333" i="7"/>
  <c r="I325" i="7"/>
  <c r="I317" i="7"/>
  <c r="I309" i="7"/>
  <c r="I301" i="7"/>
  <c r="I293" i="7"/>
  <c r="I285" i="7"/>
  <c r="I277" i="7"/>
  <c r="I269" i="7"/>
  <c r="I533" i="7"/>
  <c r="I520" i="7"/>
  <c r="I504" i="7"/>
  <c r="I488" i="7"/>
  <c r="I472" i="7"/>
  <c r="I456" i="7"/>
  <c r="I440" i="7"/>
  <c r="I424" i="7"/>
  <c r="I408" i="7"/>
  <c r="I392" i="7"/>
  <c r="I368" i="7"/>
  <c r="I360" i="7"/>
  <c r="I352" i="7"/>
  <c r="I344" i="7"/>
  <c r="I336" i="7"/>
  <c r="I328" i="7"/>
  <c r="I320" i="7"/>
  <c r="I312" i="7"/>
  <c r="I304" i="7"/>
  <c r="I296" i="7"/>
  <c r="I288" i="7"/>
  <c r="I280" i="7"/>
  <c r="I272" i="7"/>
  <c r="I264" i="7"/>
  <c r="I538" i="7"/>
  <c r="I517" i="7"/>
  <c r="I515" i="7"/>
  <c r="I509" i="7"/>
  <c r="I503" i="7"/>
  <c r="I498" i="7"/>
  <c r="I493" i="7"/>
  <c r="I487" i="7"/>
  <c r="I482" i="7"/>
  <c r="I477" i="7"/>
  <c r="I471" i="7"/>
  <c r="I466" i="7"/>
  <c r="I461" i="7"/>
  <c r="I455" i="7"/>
  <c r="I450" i="7"/>
  <c r="I445" i="7"/>
  <c r="I439" i="7"/>
  <c r="I434" i="7"/>
  <c r="I429" i="7"/>
  <c r="I423" i="7"/>
  <c r="I418" i="7"/>
  <c r="I413" i="7"/>
  <c r="I407" i="7"/>
  <c r="I402" i="7"/>
  <c r="I397" i="7"/>
  <c r="I391" i="7"/>
  <c r="I386" i="7"/>
  <c r="I381" i="7"/>
  <c r="I371" i="7"/>
  <c r="I363" i="7"/>
  <c r="I355" i="7"/>
  <c r="I347" i="7"/>
  <c r="I339" i="7"/>
  <c r="I331" i="7"/>
  <c r="I323" i="7"/>
  <c r="I315" i="7"/>
  <c r="I561" i="7"/>
  <c r="I513" i="7"/>
  <c r="I552" i="7"/>
  <c r="I546" i="7"/>
  <c r="I496" i="7"/>
  <c r="I528" i="7"/>
  <c r="I490" i="7"/>
  <c r="I464" i="7"/>
  <c r="I463" i="7"/>
  <c r="I458" i="7"/>
  <c r="I432" i="7"/>
  <c r="I431" i="7"/>
  <c r="I426" i="7"/>
  <c r="I400" i="7"/>
  <c r="I399" i="7"/>
  <c r="I394" i="7"/>
  <c r="I303" i="7"/>
  <c r="I286" i="7"/>
  <c r="I276" i="7"/>
  <c r="I267" i="7"/>
  <c r="I265" i="7"/>
  <c r="I263" i="7"/>
  <c r="I261" i="7"/>
  <c r="I259" i="7"/>
  <c r="I254" i="7"/>
  <c r="I246" i="7"/>
  <c r="I238" i="7"/>
  <c r="I230" i="7"/>
  <c r="I222" i="7"/>
  <c r="I214" i="7"/>
  <c r="I206" i="7"/>
  <c r="I198" i="7"/>
  <c r="I190" i="7"/>
  <c r="I182" i="7"/>
  <c r="I174" i="7"/>
  <c r="I166" i="7"/>
  <c r="I158" i="7"/>
  <c r="I150" i="7"/>
  <c r="I367" i="7"/>
  <c r="I351" i="7"/>
  <c r="I335" i="7"/>
  <c r="I319" i="7"/>
  <c r="I299" i="7"/>
  <c r="I289" i="7"/>
  <c r="I279" i="7"/>
  <c r="I257" i="7"/>
  <c r="I249" i="7"/>
  <c r="I241" i="7"/>
  <c r="I233" i="7"/>
  <c r="I225" i="7"/>
  <c r="I217" i="7"/>
  <c r="I209" i="7"/>
  <c r="I201" i="7"/>
  <c r="I193" i="7"/>
  <c r="I185" i="7"/>
  <c r="I177" i="7"/>
  <c r="I169" i="7"/>
  <c r="I161" i="7"/>
  <c r="I506" i="7"/>
  <c r="I495" i="7"/>
  <c r="I469" i="7"/>
  <c r="I437" i="7"/>
  <c r="I405" i="7"/>
  <c r="I372" i="7"/>
  <c r="I366" i="7"/>
  <c r="I361" i="7"/>
  <c r="I356" i="7"/>
  <c r="I350" i="7"/>
  <c r="I345" i="7"/>
  <c r="I340" i="7"/>
  <c r="I334" i="7"/>
  <c r="I329" i="7"/>
  <c r="I324" i="7"/>
  <c r="I318" i="7"/>
  <c r="I313" i="7"/>
  <c r="I302" i="7"/>
  <c r="I292" i="7"/>
  <c r="I275" i="7"/>
  <c r="I252" i="7"/>
  <c r="I244" i="7"/>
  <c r="I236" i="7"/>
  <c r="I228" i="7"/>
  <c r="I220" i="7"/>
  <c r="I212" i="7"/>
  <c r="I204" i="7"/>
  <c r="I196" i="7"/>
  <c r="I188" i="7"/>
  <c r="I480" i="7"/>
  <c r="I479" i="7"/>
  <c r="I474" i="7"/>
  <c r="I448" i="7"/>
  <c r="I447" i="7"/>
  <c r="I442" i="7"/>
  <c r="I416" i="7"/>
  <c r="I415" i="7"/>
  <c r="I410" i="7"/>
  <c r="I384" i="7"/>
  <c r="I383" i="7"/>
  <c r="I378" i="7"/>
  <c r="I501" i="7"/>
  <c r="I485" i="7"/>
  <c r="I453" i="7"/>
  <c r="I421" i="7"/>
  <c r="I310" i="7"/>
  <c r="I300" i="7"/>
  <c r="I283" i="7"/>
  <c r="I273" i="7"/>
  <c r="I270" i="7"/>
  <c r="I251" i="7"/>
  <c r="I243" i="7"/>
  <c r="I235" i="7"/>
  <c r="I227" i="7"/>
  <c r="I219" i="7"/>
  <c r="I211" i="7"/>
  <c r="I203" i="7"/>
  <c r="I195" i="7"/>
  <c r="I187" i="7"/>
  <c r="I179" i="7"/>
  <c r="I171" i="7"/>
  <c r="I294" i="7"/>
  <c r="I291" i="7"/>
  <c r="I178" i="7"/>
  <c r="I168" i="7"/>
  <c r="I137" i="7"/>
  <c r="I129" i="7"/>
  <c r="I121" i="7"/>
  <c r="I113" i="7"/>
  <c r="I105" i="7"/>
  <c r="I97" i="7"/>
  <c r="I89" i="7"/>
  <c r="I81" i="7"/>
  <c r="I73" i="7"/>
  <c r="I65" i="7"/>
  <c r="I57" i="7"/>
  <c r="I49" i="7"/>
  <c r="I359" i="7"/>
  <c r="I358" i="7"/>
  <c r="I353" i="7"/>
  <c r="I327" i="7"/>
  <c r="I326" i="7"/>
  <c r="I321" i="7"/>
  <c r="I287" i="7"/>
  <c r="I284" i="7"/>
  <c r="I281" i="7"/>
  <c r="I278" i="7"/>
  <c r="I256" i="7"/>
  <c r="I240" i="7"/>
  <c r="I224" i="7"/>
  <c r="I208" i="7"/>
  <c r="I192" i="7"/>
  <c r="I164" i="7"/>
  <c r="I159" i="7"/>
  <c r="I157" i="7"/>
  <c r="I155" i="7"/>
  <c r="I153" i="7"/>
  <c r="I140" i="7"/>
  <c r="I132" i="7"/>
  <c r="I124" i="7"/>
  <c r="I116" i="7"/>
  <c r="I108" i="7"/>
  <c r="I100" i="7"/>
  <c r="I92" i="7"/>
  <c r="I84" i="7"/>
  <c r="I76" i="7"/>
  <c r="I68" i="7"/>
  <c r="I60" i="7"/>
  <c r="I52" i="7"/>
  <c r="I262" i="7"/>
  <c r="I255" i="7"/>
  <c r="I250" i="7"/>
  <c r="I245" i="7"/>
  <c r="I239" i="7"/>
  <c r="I234" i="7"/>
  <c r="I229" i="7"/>
  <c r="I223" i="7"/>
  <c r="I218" i="7"/>
  <c r="I213" i="7"/>
  <c r="I207" i="7"/>
  <c r="I202" i="7"/>
  <c r="I197" i="7"/>
  <c r="I191" i="7"/>
  <c r="I186" i="7"/>
  <c r="I181" i="7"/>
  <c r="I167" i="7"/>
  <c r="I151" i="7"/>
  <c r="I149" i="7"/>
  <c r="I147" i="7"/>
  <c r="I145" i="7"/>
  <c r="I135" i="7"/>
  <c r="I127" i="7"/>
  <c r="I119" i="7"/>
  <c r="I111" i="7"/>
  <c r="I103" i="7"/>
  <c r="I95" i="7"/>
  <c r="I87" i="7"/>
  <c r="I79" i="7"/>
  <c r="I71" i="7"/>
  <c r="I63" i="7"/>
  <c r="I389" i="7"/>
  <c r="I364" i="7"/>
  <c r="I376" i="7"/>
  <c r="I369" i="7"/>
  <c r="I375" i="7"/>
  <c r="I374" i="7"/>
  <c r="I348" i="7"/>
  <c r="I316" i="7"/>
  <c r="I297" i="7"/>
  <c r="I258" i="7"/>
  <c r="I175" i="7"/>
  <c r="I165" i="7"/>
  <c r="I162" i="7"/>
  <c r="I144" i="7"/>
  <c r="I142" i="7"/>
  <c r="I134" i="7"/>
  <c r="I126" i="7"/>
  <c r="I118" i="7"/>
  <c r="I110" i="7"/>
  <c r="I102" i="7"/>
  <c r="I94" i="7"/>
  <c r="I86" i="7"/>
  <c r="I78" i="7"/>
  <c r="I70" i="7"/>
  <c r="I62" i="7"/>
  <c r="I5" i="7"/>
  <c r="I13" i="7"/>
  <c r="I21" i="7"/>
  <c r="I29" i="7"/>
  <c r="I37" i="7"/>
  <c r="I50" i="7"/>
  <c r="I75" i="7"/>
  <c r="I91" i="7"/>
  <c r="I107" i="7"/>
  <c r="I123" i="7"/>
  <c r="I139" i="7"/>
  <c r="I146" i="7"/>
  <c r="I154" i="7"/>
  <c r="I172" i="7"/>
  <c r="I176" i="7"/>
  <c r="I183" i="7"/>
  <c r="I184" i="7"/>
  <c r="I210" i="7"/>
  <c r="I215" i="7"/>
  <c r="I216" i="7"/>
  <c r="I242" i="7"/>
  <c r="I247" i="7"/>
  <c r="I248" i="7"/>
  <c r="I332" i="7"/>
  <c r="I10" i="7"/>
  <c r="I18" i="7"/>
  <c r="I26" i="7"/>
  <c r="I34" i="7"/>
  <c r="I42" i="7"/>
  <c r="I55" i="7"/>
  <c r="I170" i="7"/>
  <c r="I173" i="7"/>
  <c r="I271" i="7"/>
  <c r="I7" i="7"/>
  <c r="I15" i="7"/>
  <c r="I23" i="7"/>
  <c r="I31" i="7"/>
  <c r="I39" i="7"/>
  <c r="I48" i="7"/>
  <c r="I53" i="7"/>
  <c r="I58" i="7"/>
  <c r="I61" i="7"/>
  <c r="I148" i="7"/>
  <c r="I156" i="7"/>
  <c r="I180" i="7"/>
  <c r="I205" i="7"/>
  <c r="I237" i="7"/>
  <c r="I337" i="7"/>
  <c r="I342" i="7"/>
  <c r="I343" i="7"/>
  <c r="AC266" i="6"/>
  <c r="AD266" i="6"/>
  <c r="I7" i="6"/>
  <c r="I17" i="6"/>
  <c r="I19" i="6"/>
  <c r="I21" i="6"/>
  <c r="I41" i="6"/>
  <c r="I43" i="6"/>
  <c r="I46" i="6"/>
  <c r="I54" i="6"/>
  <c r="I67" i="6"/>
  <c r="I102" i="6"/>
  <c r="I110" i="6"/>
  <c r="I115" i="6"/>
  <c r="I172" i="6"/>
  <c r="I185" i="6"/>
  <c r="I255" i="6"/>
  <c r="I4" i="6"/>
  <c r="AC9" i="6"/>
  <c r="AG9" i="6" s="1"/>
  <c r="AH9" i="6" s="1"/>
  <c r="I12" i="6"/>
  <c r="I36" i="6"/>
  <c r="AD44" i="6"/>
  <c r="AG44" i="6" s="1"/>
  <c r="AH44" i="6" s="1"/>
  <c r="I56" i="6"/>
  <c r="AD86" i="6"/>
  <c r="AG86" i="6" s="1"/>
  <c r="AH86" i="6" s="1"/>
  <c r="I91" i="6"/>
  <c r="AC94" i="6"/>
  <c r="AG94" i="6" s="1"/>
  <c r="AH94" i="6" s="1"/>
  <c r="I96" i="6"/>
  <c r="AC99" i="6"/>
  <c r="AG99" i="6" s="1"/>
  <c r="AH99" i="6" s="1"/>
  <c r="I104" i="6"/>
  <c r="I165" i="6"/>
  <c r="I191" i="6"/>
  <c r="I201" i="6"/>
  <c r="I217" i="6"/>
  <c r="I34" i="6"/>
  <c r="I80" i="6"/>
  <c r="I11" i="6"/>
  <c r="I18" i="6"/>
  <c r="I20" i="6"/>
  <c r="I22" i="6"/>
  <c r="I37" i="6"/>
  <c r="I42" i="6"/>
  <c r="I74" i="6"/>
  <c r="I78" i="6"/>
  <c r="I83" i="6"/>
  <c r="I134" i="6"/>
  <c r="I138" i="6"/>
  <c r="I153" i="6"/>
  <c r="I157" i="6"/>
  <c r="I6" i="6"/>
  <c r="I14" i="6"/>
  <c r="I16" i="6"/>
  <c r="I24" i="6"/>
  <c r="I29" i="6"/>
  <c r="I58" i="6"/>
  <c r="I88" i="6"/>
  <c r="I177" i="6"/>
  <c r="I180" i="6"/>
  <c r="I223" i="6"/>
  <c r="I233" i="6"/>
  <c r="I8" i="6"/>
  <c r="I27" i="6"/>
  <c r="I40" i="6"/>
  <c r="I61" i="6"/>
  <c r="I123" i="6"/>
  <c r="I128" i="6"/>
  <c r="I175" i="6"/>
  <c r="I709" i="6"/>
  <c r="I701" i="6"/>
  <c r="I693" i="6"/>
  <c r="I685" i="6"/>
  <c r="I677" i="6"/>
  <c r="I669" i="6"/>
  <c r="I661" i="6"/>
  <c r="I653" i="6"/>
  <c r="I645" i="6"/>
  <c r="I637" i="6"/>
  <c r="I629" i="6"/>
  <c r="I621" i="6"/>
  <c r="I715" i="6"/>
  <c r="I707" i="6"/>
  <c r="I699" i="6"/>
  <c r="I691" i="6"/>
  <c r="I683" i="6"/>
  <c r="I675" i="6"/>
  <c r="I667" i="6"/>
  <c r="I659" i="6"/>
  <c r="I651" i="6"/>
  <c r="I643" i="6"/>
  <c r="I713" i="6"/>
  <c r="I705" i="6"/>
  <c r="I697" i="6"/>
  <c r="I689" i="6"/>
  <c r="I681" i="6"/>
  <c r="I673" i="6"/>
  <c r="I665" i="6"/>
  <c r="I657" i="6"/>
  <c r="I649" i="6"/>
  <c r="I641" i="6"/>
  <c r="I708" i="6"/>
  <c r="I700" i="6"/>
  <c r="I692" i="6"/>
  <c r="I684" i="6"/>
  <c r="I676" i="6"/>
  <c r="I668" i="6"/>
  <c r="I660" i="6"/>
  <c r="I652" i="6"/>
  <c r="I644" i="6"/>
  <c r="I636" i="6"/>
  <c r="I635" i="6"/>
  <c r="I633" i="6"/>
  <c r="I613" i="6"/>
  <c r="I605" i="6"/>
  <c r="I597" i="6"/>
  <c r="I589" i="6"/>
  <c r="I581" i="6"/>
  <c r="I573" i="6"/>
  <c r="I703" i="6"/>
  <c r="I698" i="6"/>
  <c r="I687" i="6"/>
  <c r="I682" i="6"/>
  <c r="I671" i="6"/>
  <c r="I666" i="6"/>
  <c r="I655" i="6"/>
  <c r="I650" i="6"/>
  <c r="I639" i="6"/>
  <c r="I631" i="6"/>
  <c r="I627" i="6"/>
  <c r="I625" i="6"/>
  <c r="I616" i="6"/>
  <c r="I608" i="6"/>
  <c r="I600" i="6"/>
  <c r="I592" i="6"/>
  <c r="I584" i="6"/>
  <c r="I623" i="6"/>
  <c r="I619" i="6"/>
  <c r="I611" i="6"/>
  <c r="I603" i="6"/>
  <c r="I595" i="6"/>
  <c r="I587" i="6"/>
  <c r="I622" i="6"/>
  <c r="I620" i="6"/>
  <c r="I615" i="6"/>
  <c r="I607" i="6"/>
  <c r="I599" i="6"/>
  <c r="I591" i="6"/>
  <c r="I704" i="6"/>
  <c r="I679" i="6"/>
  <c r="I678" i="6"/>
  <c r="I654" i="6"/>
  <c r="I630" i="6"/>
  <c r="I614" i="6"/>
  <c r="I609" i="6"/>
  <c r="I598" i="6"/>
  <c r="I593" i="6"/>
  <c r="I561" i="6"/>
  <c r="I553" i="6"/>
  <c r="I545" i="6"/>
  <c r="I537" i="6"/>
  <c r="I529" i="6"/>
  <c r="I521" i="6"/>
  <c r="I706" i="6"/>
  <c r="I656" i="6"/>
  <c r="I628" i="6"/>
  <c r="I579" i="6"/>
  <c r="I577" i="6"/>
  <c r="I564" i="6"/>
  <c r="I556" i="6"/>
  <c r="I548" i="6"/>
  <c r="I540" i="6"/>
  <c r="I532" i="6"/>
  <c r="I712" i="6"/>
  <c r="I711" i="6"/>
  <c r="I710" i="6"/>
  <c r="I686" i="6"/>
  <c r="I664" i="6"/>
  <c r="I658" i="6"/>
  <c r="I626" i="6"/>
  <c r="I618" i="6"/>
  <c r="I602" i="6"/>
  <c r="I575" i="6"/>
  <c r="I571" i="6"/>
  <c r="I569" i="6"/>
  <c r="I559" i="6"/>
  <c r="I551" i="6"/>
  <c r="I543" i="6"/>
  <c r="I535" i="6"/>
  <c r="I527" i="6"/>
  <c r="I519" i="6"/>
  <c r="I702" i="6"/>
  <c r="I680" i="6"/>
  <c r="I674" i="6"/>
  <c r="I604" i="6"/>
  <c r="I588" i="6"/>
  <c r="I566" i="6"/>
  <c r="I558" i="6"/>
  <c r="I550" i="6"/>
  <c r="I542" i="6"/>
  <c r="I695" i="6"/>
  <c r="I694" i="6"/>
  <c r="I642" i="6"/>
  <c r="I632" i="6"/>
  <c r="I580" i="6"/>
  <c r="I555" i="6"/>
  <c r="I539" i="6"/>
  <c r="I516" i="6"/>
  <c r="I506" i="6"/>
  <c r="I498" i="6"/>
  <c r="I490" i="6"/>
  <c r="I482" i="6"/>
  <c r="I474" i="6"/>
  <c r="I466" i="6"/>
  <c r="I458" i="6"/>
  <c r="I450" i="6"/>
  <c r="I442" i="6"/>
  <c r="I434" i="6"/>
  <c r="I646" i="6"/>
  <c r="I612" i="6"/>
  <c r="I606" i="6"/>
  <c r="I572" i="6"/>
  <c r="I565" i="6"/>
  <c r="I560" i="6"/>
  <c r="I554" i="6"/>
  <c r="I549" i="6"/>
  <c r="I544" i="6"/>
  <c r="I523" i="6"/>
  <c r="I518" i="6"/>
  <c r="I514" i="6"/>
  <c r="I509" i="6"/>
  <c r="I501" i="6"/>
  <c r="I493" i="6"/>
  <c r="I485" i="6"/>
  <c r="I477" i="6"/>
  <c r="I469" i="6"/>
  <c r="I648" i="6"/>
  <c r="I647" i="6"/>
  <c r="I578" i="6"/>
  <c r="I538" i="6"/>
  <c r="I528" i="6"/>
  <c r="I525" i="6"/>
  <c r="I512" i="6"/>
  <c r="I504" i="6"/>
  <c r="I496" i="6"/>
  <c r="I488" i="6"/>
  <c r="I480" i="6"/>
  <c r="I472" i="6"/>
  <c r="I617" i="6"/>
  <c r="I610" i="6"/>
  <c r="I570" i="6"/>
  <c r="I531" i="6"/>
  <c r="I520" i="6"/>
  <c r="I507" i="6"/>
  <c r="I499" i="6"/>
  <c r="I491" i="6"/>
  <c r="I483" i="6"/>
  <c r="I475" i="6"/>
  <c r="I467" i="6"/>
  <c r="I670" i="6"/>
  <c r="I594" i="6"/>
  <c r="I576" i="6"/>
  <c r="I533" i="6"/>
  <c r="I530" i="6"/>
  <c r="I515" i="6"/>
  <c r="I443" i="6"/>
  <c r="I441" i="6"/>
  <c r="I439" i="6"/>
  <c r="I437" i="6"/>
  <c r="I428" i="6"/>
  <c r="I420" i="6"/>
  <c r="I412" i="6"/>
  <c r="I404" i="6"/>
  <c r="I396" i="6"/>
  <c r="I388" i="6"/>
  <c r="I380" i="6"/>
  <c r="I372" i="6"/>
  <c r="I364" i="6"/>
  <c r="I356" i="6"/>
  <c r="I348" i="6"/>
  <c r="I340" i="6"/>
  <c r="I332" i="6"/>
  <c r="I688" i="6"/>
  <c r="I672" i="6"/>
  <c r="I552" i="6"/>
  <c r="I526" i="6"/>
  <c r="I524" i="6"/>
  <c r="I503" i="6"/>
  <c r="I487" i="6"/>
  <c r="I471" i="6"/>
  <c r="I464" i="6"/>
  <c r="I462" i="6"/>
  <c r="I435" i="6"/>
  <c r="I433" i="6"/>
  <c r="I431" i="6"/>
  <c r="I423" i="6"/>
  <c r="I415" i="6"/>
  <c r="I407" i="6"/>
  <c r="I399" i="6"/>
  <c r="I391" i="6"/>
  <c r="I383" i="6"/>
  <c r="I375" i="6"/>
  <c r="I367" i="6"/>
  <c r="I359" i="6"/>
  <c r="I351" i="6"/>
  <c r="I343" i="6"/>
  <c r="I335" i="6"/>
  <c r="I696" i="6"/>
  <c r="I634" i="6"/>
  <c r="I574" i="6"/>
  <c r="I563" i="6"/>
  <c r="I557" i="6"/>
  <c r="I522" i="6"/>
  <c r="I513" i="6"/>
  <c r="I508" i="6"/>
  <c r="I502" i="6"/>
  <c r="I497" i="6"/>
  <c r="I492" i="6"/>
  <c r="I486" i="6"/>
  <c r="I481" i="6"/>
  <c r="I476" i="6"/>
  <c r="I470" i="6"/>
  <c r="I460" i="6"/>
  <c r="I456" i="6"/>
  <c r="I454" i="6"/>
  <c r="I426" i="6"/>
  <c r="I418" i="6"/>
  <c r="I410" i="6"/>
  <c r="I402" i="6"/>
  <c r="I394" i="6"/>
  <c r="I386" i="6"/>
  <c r="I378" i="6"/>
  <c r="I370" i="6"/>
  <c r="I362" i="6"/>
  <c r="I354" i="6"/>
  <c r="I346" i="6"/>
  <c r="I338" i="6"/>
  <c r="I690" i="6"/>
  <c r="I624" i="6"/>
  <c r="I562" i="6"/>
  <c r="I452" i="6"/>
  <c r="I448" i="6"/>
  <c r="I446" i="6"/>
  <c r="I429" i="6"/>
  <c r="I421" i="6"/>
  <c r="I413" i="6"/>
  <c r="I405" i="6"/>
  <c r="I397" i="6"/>
  <c r="I389" i="6"/>
  <c r="I381" i="6"/>
  <c r="I373" i="6"/>
  <c r="I365" i="6"/>
  <c r="I357" i="6"/>
  <c r="I714" i="6"/>
  <c r="I638" i="6"/>
  <c r="I586" i="6"/>
  <c r="I583" i="6"/>
  <c r="I640" i="6"/>
  <c r="I601" i="6"/>
  <c r="I585" i="6"/>
  <c r="I568" i="6"/>
  <c r="I517" i="6"/>
  <c r="I511" i="6"/>
  <c r="I662" i="6"/>
  <c r="I590" i="6"/>
  <c r="I582" i="6"/>
  <c r="I567" i="6"/>
  <c r="I547" i="6"/>
  <c r="I541" i="6"/>
  <c r="I534" i="6"/>
  <c r="I510" i="6"/>
  <c r="I505" i="6"/>
  <c r="I663" i="6"/>
  <c r="I596" i="6"/>
  <c r="I546" i="6"/>
  <c r="I536" i="6"/>
  <c r="I468" i="6"/>
  <c r="I465" i="6"/>
  <c r="I451" i="6"/>
  <c r="I436" i="6"/>
  <c r="I344" i="6"/>
  <c r="I326" i="6"/>
  <c r="I321" i="6"/>
  <c r="I313" i="6"/>
  <c r="I305" i="6"/>
  <c r="I297" i="6"/>
  <c r="I479" i="6"/>
  <c r="I473" i="6"/>
  <c r="I457" i="6"/>
  <c r="I347" i="6"/>
  <c r="I337" i="6"/>
  <c r="I334" i="6"/>
  <c r="I324" i="6"/>
  <c r="I316" i="6"/>
  <c r="I308" i="6"/>
  <c r="I300" i="6"/>
  <c r="I500" i="6"/>
  <c r="I478" i="6"/>
  <c r="I463" i="6"/>
  <c r="I449" i="6"/>
  <c r="I417" i="6"/>
  <c r="I401" i="6"/>
  <c r="I385" i="6"/>
  <c r="I369" i="6"/>
  <c r="I350" i="6"/>
  <c r="I319" i="6"/>
  <c r="I311" i="6"/>
  <c r="I303" i="6"/>
  <c r="I295" i="6"/>
  <c r="I287" i="6"/>
  <c r="I279" i="6"/>
  <c r="I484" i="6"/>
  <c r="I461" i="6"/>
  <c r="I459" i="6"/>
  <c r="I444" i="6"/>
  <c r="I430" i="6"/>
  <c r="I424" i="6"/>
  <c r="I419" i="6"/>
  <c r="I414" i="6"/>
  <c r="I408" i="6"/>
  <c r="I403" i="6"/>
  <c r="I398" i="6"/>
  <c r="I392" i="6"/>
  <c r="I387" i="6"/>
  <c r="I382" i="6"/>
  <c r="I376" i="6"/>
  <c r="I371" i="6"/>
  <c r="I366" i="6"/>
  <c r="I360" i="6"/>
  <c r="I355" i="6"/>
  <c r="I341" i="6"/>
  <c r="I330" i="6"/>
  <c r="I328" i="6"/>
  <c r="I318" i="6"/>
  <c r="I416" i="6"/>
  <c r="I384" i="6"/>
  <c r="I331" i="6"/>
  <c r="I310" i="6"/>
  <c r="I294" i="6"/>
  <c r="I292" i="6"/>
  <c r="I290" i="6"/>
  <c r="I272" i="6"/>
  <c r="I264" i="6"/>
  <c r="I256" i="6"/>
  <c r="I248" i="6"/>
  <c r="I240" i="6"/>
  <c r="I232" i="6"/>
  <c r="I224" i="6"/>
  <c r="I216" i="6"/>
  <c r="I208" i="6"/>
  <c r="I200" i="6"/>
  <c r="I192" i="6"/>
  <c r="I184" i="6"/>
  <c r="I176" i="6"/>
  <c r="I168" i="6"/>
  <c r="I160" i="6"/>
  <c r="I152" i="6"/>
  <c r="I144" i="6"/>
  <c r="I136" i="6"/>
  <c r="I495" i="6"/>
  <c r="I494" i="6"/>
  <c r="I438" i="6"/>
  <c r="I409" i="6"/>
  <c r="I377" i="6"/>
  <c r="I353" i="6"/>
  <c r="I306" i="6"/>
  <c r="I296" i="6"/>
  <c r="I288" i="6"/>
  <c r="I286" i="6"/>
  <c r="I284" i="6"/>
  <c r="I282" i="6"/>
  <c r="I275" i="6"/>
  <c r="I267" i="6"/>
  <c r="I259" i="6"/>
  <c r="I251" i="6"/>
  <c r="I243" i="6"/>
  <c r="I235" i="6"/>
  <c r="I227" i="6"/>
  <c r="I219" i="6"/>
  <c r="I211" i="6"/>
  <c r="I203" i="6"/>
  <c r="I195" i="6"/>
  <c r="I187" i="6"/>
  <c r="I179" i="6"/>
  <c r="I171" i="6"/>
  <c r="I163" i="6"/>
  <c r="I155" i="6"/>
  <c r="I422" i="6"/>
  <c r="I390" i="6"/>
  <c r="I358" i="6"/>
  <c r="I329" i="6"/>
  <c r="I323" i="6"/>
  <c r="I309" i="6"/>
  <c r="I299" i="6"/>
  <c r="I280" i="6"/>
  <c r="I278" i="6"/>
  <c r="I270" i="6"/>
  <c r="I262" i="6"/>
  <c r="I254" i="6"/>
  <c r="I246" i="6"/>
  <c r="I238" i="6"/>
  <c r="I230" i="6"/>
  <c r="I222" i="6"/>
  <c r="I214" i="6"/>
  <c r="I206" i="6"/>
  <c r="I198" i="6"/>
  <c r="I190" i="6"/>
  <c r="I489" i="6"/>
  <c r="I447" i="6"/>
  <c r="I427" i="6"/>
  <c r="I395" i="6"/>
  <c r="I363" i="6"/>
  <c r="I352" i="6"/>
  <c r="I349" i="6"/>
  <c r="I453" i="6"/>
  <c r="I440" i="6"/>
  <c r="I411" i="6"/>
  <c r="I379" i="6"/>
  <c r="I333" i="6"/>
  <c r="I325" i="6"/>
  <c r="I320" i="6"/>
  <c r="I314" i="6"/>
  <c r="I307" i="6"/>
  <c r="I277" i="6"/>
  <c r="I269" i="6"/>
  <c r="I261" i="6"/>
  <c r="I253" i="6"/>
  <c r="I245" i="6"/>
  <c r="I237" i="6"/>
  <c r="I229" i="6"/>
  <c r="I221" i="6"/>
  <c r="I213" i="6"/>
  <c r="I205" i="6"/>
  <c r="I197" i="6"/>
  <c r="I189" i="6"/>
  <c r="I361" i="6"/>
  <c r="I339" i="6"/>
  <c r="I336" i="6"/>
  <c r="I315" i="6"/>
  <c r="I304" i="6"/>
  <c r="I289" i="6"/>
  <c r="I281" i="6"/>
  <c r="I274" i="6"/>
  <c r="I258" i="6"/>
  <c r="I242" i="6"/>
  <c r="I226" i="6"/>
  <c r="I210" i="6"/>
  <c r="I194" i="6"/>
  <c r="I181" i="6"/>
  <c r="I166" i="6"/>
  <c r="I154" i="6"/>
  <c r="I149" i="6"/>
  <c r="I145" i="6"/>
  <c r="I143" i="6"/>
  <c r="I141" i="6"/>
  <c r="I139" i="6"/>
  <c r="I127" i="6"/>
  <c r="I119" i="6"/>
  <c r="I111" i="6"/>
  <c r="I103" i="6"/>
  <c r="I95" i="6"/>
  <c r="I87" i="6"/>
  <c r="I79" i="6"/>
  <c r="I71" i="6"/>
  <c r="I63" i="6"/>
  <c r="I55" i="6"/>
  <c r="I47" i="6"/>
  <c r="I39" i="6"/>
  <c r="I31" i="6"/>
  <c r="I23" i="6"/>
  <c r="I455" i="6"/>
  <c r="I342" i="6"/>
  <c r="I301" i="6"/>
  <c r="I298" i="6"/>
  <c r="I273" i="6"/>
  <c r="I268" i="6"/>
  <c r="I263" i="6"/>
  <c r="I257" i="6"/>
  <c r="I252" i="6"/>
  <c r="I247" i="6"/>
  <c r="I241" i="6"/>
  <c r="I236" i="6"/>
  <c r="I231" i="6"/>
  <c r="I225" i="6"/>
  <c r="I220" i="6"/>
  <c r="I215" i="6"/>
  <c r="I209" i="6"/>
  <c r="I204" i="6"/>
  <c r="I199" i="6"/>
  <c r="I193" i="6"/>
  <c r="I188" i="6"/>
  <c r="I183" i="6"/>
  <c r="I161" i="6"/>
  <c r="I156" i="6"/>
  <c r="I151" i="6"/>
  <c r="I137" i="6"/>
  <c r="I135" i="6"/>
  <c r="I130" i="6"/>
  <c r="I122" i="6"/>
  <c r="I114" i="6"/>
  <c r="I106" i="6"/>
  <c r="I98" i="6"/>
  <c r="I90" i="6"/>
  <c r="I82" i="6"/>
  <c r="I432" i="6"/>
  <c r="I327" i="6"/>
  <c r="I178" i="6"/>
  <c r="I173" i="6"/>
  <c r="I158" i="6"/>
  <c r="I133" i="6"/>
  <c r="I125" i="6"/>
  <c r="I117" i="6"/>
  <c r="I109" i="6"/>
  <c r="I101" i="6"/>
  <c r="I93" i="6"/>
  <c r="I85" i="6"/>
  <c r="I77" i="6"/>
  <c r="I393" i="6"/>
  <c r="I374" i="6"/>
  <c r="I368" i="6"/>
  <c r="I293" i="6"/>
  <c r="I345" i="6"/>
  <c r="I285" i="6"/>
  <c r="I445" i="6"/>
  <c r="I312" i="6"/>
  <c r="I291" i="6"/>
  <c r="I276" i="6"/>
  <c r="I271" i="6"/>
  <c r="I425" i="6"/>
  <c r="I406" i="6"/>
  <c r="I400" i="6"/>
  <c r="I317" i="6"/>
  <c r="I283" i="6"/>
  <c r="I322" i="6"/>
  <c r="I302" i="6"/>
  <c r="I169" i="6"/>
  <c r="I164" i="6"/>
  <c r="I159" i="6"/>
  <c r="I147" i="6"/>
  <c r="I132" i="6"/>
  <c r="I124" i="6"/>
  <c r="I116" i="6"/>
  <c r="I108" i="6"/>
  <c r="I100" i="6"/>
  <c r="I92" i="6"/>
  <c r="I84" i="6"/>
  <c r="I76" i="6"/>
  <c r="I68" i="6"/>
  <c r="I60" i="6"/>
  <c r="I140" i="6"/>
  <c r="I72" i="6"/>
  <c r="I62" i="6"/>
  <c r="I32" i="6"/>
  <c r="I30" i="6"/>
  <c r="I28" i="6"/>
  <c r="I26" i="6"/>
  <c r="I239" i="6"/>
  <c r="I207" i="6"/>
  <c r="I174" i="6"/>
  <c r="I162" i="6"/>
  <c r="I75" i="6"/>
  <c r="I69" i="6"/>
  <c r="I64" i="6"/>
  <c r="I59" i="6"/>
  <c r="I57" i="6"/>
  <c r="I53" i="6"/>
  <c r="I51" i="6"/>
  <c r="I250" i="6"/>
  <c r="I244" i="6"/>
  <c r="I218" i="6"/>
  <c r="I212" i="6"/>
  <c r="I186" i="6"/>
  <c r="I182" i="6"/>
  <c r="I146" i="6"/>
  <c r="I121" i="6"/>
  <c r="I105" i="6"/>
  <c r="I89" i="6"/>
  <c r="I66" i="6"/>
  <c r="I49" i="6"/>
  <c r="I249" i="6"/>
  <c r="I260" i="6"/>
  <c r="I234" i="6"/>
  <c r="I228" i="6"/>
  <c r="I202" i="6"/>
  <c r="I196" i="6"/>
  <c r="I167" i="6"/>
  <c r="I150" i="6"/>
  <c r="I142" i="6"/>
  <c r="I129" i="6"/>
  <c r="I113" i="6"/>
  <c r="I97" i="6"/>
  <c r="I81" i="6"/>
  <c r="I73" i="6"/>
  <c r="I70" i="6"/>
  <c r="I65" i="6"/>
  <c r="I48" i="6"/>
  <c r="I5" i="6"/>
  <c r="I13" i="6"/>
  <c r="I25" i="6"/>
  <c r="I35" i="6"/>
  <c r="I45" i="6"/>
  <c r="I50" i="6"/>
  <c r="I118" i="6"/>
  <c r="I126" i="6"/>
  <c r="I131" i="6"/>
  <c r="I265" i="6"/>
  <c r="I10" i="6"/>
  <c r="I15" i="6"/>
  <c r="I33" i="6"/>
  <c r="I38" i="6"/>
  <c r="I52" i="6"/>
  <c r="I107" i="6"/>
  <c r="I112" i="6"/>
  <c r="I120" i="6"/>
  <c r="I148" i="6"/>
  <c r="I170" i="6"/>
  <c r="I21" i="5"/>
  <c r="I22" i="5"/>
  <c r="I44" i="5"/>
  <c r="I62" i="5"/>
  <c r="I63" i="5"/>
  <c r="I85" i="5"/>
  <c r="I108" i="5"/>
  <c r="I126" i="5"/>
  <c r="I127" i="5"/>
  <c r="I144" i="5"/>
  <c r="I145" i="5"/>
  <c r="I154" i="5"/>
  <c r="I238" i="5"/>
  <c r="I239" i="5"/>
  <c r="I240" i="5"/>
  <c r="I297" i="5"/>
  <c r="I359" i="5"/>
  <c r="I388" i="5"/>
  <c r="I20" i="5"/>
  <c r="I39" i="5"/>
  <c r="I61" i="5"/>
  <c r="I84" i="5"/>
  <c r="I102" i="5"/>
  <c r="I103" i="5"/>
  <c r="I125" i="5"/>
  <c r="I143" i="5"/>
  <c r="I153" i="5"/>
  <c r="I170" i="5"/>
  <c r="I233" i="5"/>
  <c r="I307" i="5"/>
  <c r="I358" i="5"/>
  <c r="I15" i="5"/>
  <c r="I37" i="5"/>
  <c r="I38" i="5"/>
  <c r="I60" i="5"/>
  <c r="I78" i="5"/>
  <c r="I79" i="5"/>
  <c r="I101" i="5"/>
  <c r="I124" i="5"/>
  <c r="I142" i="5"/>
  <c r="I169" i="5"/>
  <c r="I176" i="5"/>
  <c r="I177" i="5"/>
  <c r="I222" i="5"/>
  <c r="I223" i="5"/>
  <c r="I224" i="5"/>
  <c r="I286" i="5"/>
  <c r="I287" i="5"/>
  <c r="I357" i="5"/>
  <c r="I13" i="5"/>
  <c r="I14" i="5"/>
  <c r="I36" i="5"/>
  <c r="I54" i="5"/>
  <c r="I55" i="5"/>
  <c r="I77" i="5"/>
  <c r="I100" i="5"/>
  <c r="I118" i="5"/>
  <c r="I119" i="5"/>
  <c r="I141" i="5"/>
  <c r="I168" i="5"/>
  <c r="I175" i="5"/>
  <c r="I181" i="5"/>
  <c r="I182" i="5"/>
  <c r="I183" i="5"/>
  <c r="I217" i="5"/>
  <c r="I281" i="5"/>
  <c r="I305" i="5"/>
  <c r="I311" i="5"/>
  <c r="I356" i="5"/>
  <c r="I482" i="5"/>
  <c r="I12" i="5"/>
  <c r="I31" i="5"/>
  <c r="I53" i="5"/>
  <c r="I76" i="5"/>
  <c r="I94" i="5"/>
  <c r="I95" i="5"/>
  <c r="I117" i="5"/>
  <c r="I140" i="5"/>
  <c r="I158" i="5"/>
  <c r="I159" i="5"/>
  <c r="I174" i="5"/>
  <c r="I206" i="5"/>
  <c r="I207" i="5"/>
  <c r="I208" i="5"/>
  <c r="I270" i="5"/>
  <c r="I271" i="5"/>
  <c r="I272" i="5"/>
  <c r="I300" i="5"/>
  <c r="I310" i="5"/>
  <c r="I481" i="5"/>
  <c r="I6" i="5"/>
  <c r="I7" i="5"/>
  <c r="I29" i="5"/>
  <c r="I30" i="5"/>
  <c r="I52" i="5"/>
  <c r="I70" i="5"/>
  <c r="I71" i="5"/>
  <c r="I93" i="5"/>
  <c r="I116" i="5"/>
  <c r="I134" i="5"/>
  <c r="I135" i="5"/>
  <c r="I157" i="5"/>
  <c r="I173" i="5"/>
  <c r="I201" i="5"/>
  <c r="I265" i="5"/>
  <c r="I299" i="5"/>
  <c r="I391" i="5"/>
  <c r="I476" i="5"/>
  <c r="I5" i="5"/>
  <c r="I28" i="5"/>
  <c r="I47" i="5"/>
  <c r="I69" i="5"/>
  <c r="I92" i="5"/>
  <c r="I110" i="5"/>
  <c r="I111" i="5"/>
  <c r="I133" i="5"/>
  <c r="I190" i="5"/>
  <c r="I191" i="5"/>
  <c r="I192" i="5"/>
  <c r="I254" i="5"/>
  <c r="I255" i="5"/>
  <c r="I256" i="5"/>
  <c r="I350" i="5"/>
  <c r="I390" i="5"/>
  <c r="I23" i="5"/>
  <c r="I45" i="5"/>
  <c r="I46" i="5"/>
  <c r="I68" i="5"/>
  <c r="I86" i="5"/>
  <c r="I87" i="5"/>
  <c r="I109" i="5"/>
  <c r="I132" i="5"/>
  <c r="I155" i="5"/>
  <c r="I249" i="5"/>
  <c r="I389" i="5"/>
  <c r="I4" i="5"/>
  <c r="I11" i="5"/>
  <c r="I19" i="5"/>
  <c r="I27" i="5"/>
  <c r="I35" i="5"/>
  <c r="I43" i="5"/>
  <c r="I51" i="5"/>
  <c r="I59" i="5"/>
  <c r="I67" i="5"/>
  <c r="I75" i="5"/>
  <c r="I83" i="5"/>
  <c r="I91" i="5"/>
  <c r="I99" i="5"/>
  <c r="I107" i="5"/>
  <c r="I115" i="5"/>
  <c r="I123" i="5"/>
  <c r="I131" i="5"/>
  <c r="I139" i="5"/>
  <c r="I152" i="5"/>
  <c r="I163" i="5"/>
  <c r="I167" i="5"/>
  <c r="I200" i="5"/>
  <c r="I216" i="5"/>
  <c r="I232" i="5"/>
  <c r="I248" i="5"/>
  <c r="I264" i="5"/>
  <c r="I280" i="5"/>
  <c r="I296" i="5"/>
  <c r="I308" i="5"/>
  <c r="I309" i="5"/>
  <c r="I325" i="5"/>
  <c r="I331" i="5"/>
  <c r="I332" i="5"/>
  <c r="I349" i="5"/>
  <c r="I564" i="5"/>
  <c r="I529" i="5"/>
  <c r="I563" i="5"/>
  <c r="I483" i="5"/>
  <c r="I528" i="5"/>
  <c r="I288" i="5"/>
  <c r="I355" i="5"/>
  <c r="I8" i="5"/>
  <c r="I16" i="5"/>
  <c r="I24" i="5"/>
  <c r="I32" i="5"/>
  <c r="I40" i="5"/>
  <c r="I48" i="5"/>
  <c r="I56" i="5"/>
  <c r="I64" i="5"/>
  <c r="I72" i="5"/>
  <c r="I80" i="5"/>
  <c r="I88" i="5"/>
  <c r="I96" i="5"/>
  <c r="I104" i="5"/>
  <c r="I112" i="5"/>
  <c r="I120" i="5"/>
  <c r="I128" i="5"/>
  <c r="I136" i="5"/>
  <c r="I146" i="5"/>
  <c r="I160" i="5"/>
  <c r="I178" i="5"/>
  <c r="I184" i="5"/>
  <c r="I193" i="5"/>
  <c r="I209" i="5"/>
  <c r="I225" i="5"/>
  <c r="I241" i="5"/>
  <c r="I257" i="5"/>
  <c r="I273" i="5"/>
  <c r="I289" i="5"/>
  <c r="I410" i="5"/>
  <c r="I715" i="5"/>
  <c r="I707" i="5"/>
  <c r="I699" i="5"/>
  <c r="I691" i="5"/>
  <c r="I683" i="5"/>
  <c r="I675" i="5"/>
  <c r="I667" i="5"/>
  <c r="I659" i="5"/>
  <c r="I651" i="5"/>
  <c r="I714" i="5"/>
  <c r="I706" i="5"/>
  <c r="I698" i="5"/>
  <c r="I690" i="5"/>
  <c r="I682" i="5"/>
  <c r="I674" i="5"/>
  <c r="I666" i="5"/>
  <c r="I658" i="5"/>
  <c r="I650" i="5"/>
  <c r="I642" i="5"/>
  <c r="I634" i="5"/>
  <c r="I626" i="5"/>
  <c r="I618" i="5"/>
  <c r="I610" i="5"/>
  <c r="I602" i="5"/>
  <c r="I594" i="5"/>
  <c r="I586" i="5"/>
  <c r="I578" i="5"/>
  <c r="I570" i="5"/>
  <c r="I562" i="5"/>
  <c r="I554" i="5"/>
  <c r="I546" i="5"/>
  <c r="I538" i="5"/>
  <c r="I530" i="5"/>
  <c r="I522" i="5"/>
  <c r="I514" i="5"/>
  <c r="I506" i="5"/>
  <c r="I498" i="5"/>
  <c r="I713" i="5"/>
  <c r="I711" i="5"/>
  <c r="I703" i="5"/>
  <c r="I695" i="5"/>
  <c r="I687" i="5"/>
  <c r="I679" i="5"/>
  <c r="I671" i="5"/>
  <c r="I663" i="5"/>
  <c r="I655" i="5"/>
  <c r="I647" i="5"/>
  <c r="I639" i="5"/>
  <c r="I631" i="5"/>
  <c r="I623" i="5"/>
  <c r="I615" i="5"/>
  <c r="I607" i="5"/>
  <c r="I599" i="5"/>
  <c r="I591" i="5"/>
  <c r="I583" i="5"/>
  <c r="I575" i="5"/>
  <c r="I567" i="5"/>
  <c r="I559" i="5"/>
  <c r="I551" i="5"/>
  <c r="I543" i="5"/>
  <c r="I535" i="5"/>
  <c r="I527" i="5"/>
  <c r="I519" i="5"/>
  <c r="I511" i="5"/>
  <c r="I503" i="5"/>
  <c r="I495" i="5"/>
  <c r="I710" i="5"/>
  <c r="I702" i="5"/>
  <c r="I694" i="5"/>
  <c r="I686" i="5"/>
  <c r="I678" i="5"/>
  <c r="I670" i="5"/>
  <c r="I662" i="5"/>
  <c r="I654" i="5"/>
  <c r="I646" i="5"/>
  <c r="I638" i="5"/>
  <c r="I630" i="5"/>
  <c r="I622" i="5"/>
  <c r="I614" i="5"/>
  <c r="I606" i="5"/>
  <c r="I598" i="5"/>
  <c r="I590" i="5"/>
  <c r="I582" i="5"/>
  <c r="I574" i="5"/>
  <c r="I566" i="5"/>
  <c r="I558" i="5"/>
  <c r="I550" i="5"/>
  <c r="I542" i="5"/>
  <c r="I534" i="5"/>
  <c r="I526" i="5"/>
  <c r="I518" i="5"/>
  <c r="I510" i="5"/>
  <c r="I502" i="5"/>
  <c r="I494" i="5"/>
  <c r="I709" i="5"/>
  <c r="I701" i="5"/>
  <c r="I693" i="5"/>
  <c r="I685" i="5"/>
  <c r="I677" i="5"/>
  <c r="I669" i="5"/>
  <c r="I661" i="5"/>
  <c r="I653" i="5"/>
  <c r="I645" i="5"/>
  <c r="I637" i="5"/>
  <c r="I629" i="5"/>
  <c r="I621" i="5"/>
  <c r="I613" i="5"/>
  <c r="I605" i="5"/>
  <c r="I597" i="5"/>
  <c r="I589" i="5"/>
  <c r="I581" i="5"/>
  <c r="I573" i="5"/>
  <c r="I565" i="5"/>
  <c r="I557" i="5"/>
  <c r="I549" i="5"/>
  <c r="I541" i="5"/>
  <c r="I533" i="5"/>
  <c r="I525" i="5"/>
  <c r="I517" i="5"/>
  <c r="I509" i="5"/>
  <c r="I501" i="5"/>
  <c r="I493" i="5"/>
  <c r="I668" i="5"/>
  <c r="I649" i="5"/>
  <c r="I648" i="5"/>
  <c r="I490" i="5"/>
  <c r="I479" i="5"/>
  <c r="I471" i="5"/>
  <c r="I712" i="5"/>
  <c r="I705" i="5"/>
  <c r="I704" i="5"/>
  <c r="I660" i="5"/>
  <c r="I489" i="5"/>
  <c r="I488" i="5"/>
  <c r="I487" i="5"/>
  <c r="I486" i="5"/>
  <c r="I478" i="5"/>
  <c r="I470" i="5"/>
  <c r="I462" i="5"/>
  <c r="I454" i="5"/>
  <c r="I446" i="5"/>
  <c r="I438" i="5"/>
  <c r="I430" i="5"/>
  <c r="I422" i="5"/>
  <c r="I414" i="5"/>
  <c r="I406" i="5"/>
  <c r="I398" i="5"/>
  <c r="I697" i="5"/>
  <c r="I696" i="5"/>
  <c r="I652" i="5"/>
  <c r="I485" i="5"/>
  <c r="I477" i="5"/>
  <c r="I469" i="5"/>
  <c r="I461" i="5"/>
  <c r="I453" i="5"/>
  <c r="I445" i="5"/>
  <c r="I437" i="5"/>
  <c r="I708" i="5"/>
  <c r="I689" i="5"/>
  <c r="I688" i="5"/>
  <c r="I700" i="5"/>
  <c r="I681" i="5"/>
  <c r="I680" i="5"/>
  <c r="I692" i="5"/>
  <c r="I684" i="5"/>
  <c r="I676" i="5"/>
  <c r="I657" i="5"/>
  <c r="I656" i="5"/>
  <c r="I636" i="5"/>
  <c r="I635" i="5"/>
  <c r="I633" i="5"/>
  <c r="I632" i="5"/>
  <c r="I620" i="5"/>
  <c r="I619" i="5"/>
  <c r="I617" i="5"/>
  <c r="I616" i="5"/>
  <c r="I604" i="5"/>
  <c r="I603" i="5"/>
  <c r="I601" i="5"/>
  <c r="I600" i="5"/>
  <c r="I588" i="5"/>
  <c r="I587" i="5"/>
  <c r="I585" i="5"/>
  <c r="I584" i="5"/>
  <c r="I572" i="5"/>
  <c r="I571" i="5"/>
  <c r="I569" i="5"/>
  <c r="I568" i="5"/>
  <c r="I556" i="5"/>
  <c r="I555" i="5"/>
  <c r="I553" i="5"/>
  <c r="I552" i="5"/>
  <c r="I540" i="5"/>
  <c r="I539" i="5"/>
  <c r="I537" i="5"/>
  <c r="I536" i="5"/>
  <c r="I524" i="5"/>
  <c r="I523" i="5"/>
  <c r="I521" i="5"/>
  <c r="I520" i="5"/>
  <c r="I508" i="5"/>
  <c r="I507" i="5"/>
  <c r="I505" i="5"/>
  <c r="I504" i="5"/>
  <c r="I492" i="5"/>
  <c r="I491" i="5"/>
  <c r="I480" i="5"/>
  <c r="I472" i="5"/>
  <c r="I464" i="5"/>
  <c r="I456" i="5"/>
  <c r="I448" i="5"/>
  <c r="I440" i="5"/>
  <c r="I474" i="5"/>
  <c r="I473" i="5"/>
  <c r="I452" i="5"/>
  <c r="I443" i="5"/>
  <c r="I439" i="5"/>
  <c r="I434" i="5"/>
  <c r="I433" i="5"/>
  <c r="I419" i="5"/>
  <c r="I408" i="5"/>
  <c r="I407" i="5"/>
  <c r="I405" i="5"/>
  <c r="I394" i="5"/>
  <c r="I386" i="5"/>
  <c r="I378" i="5"/>
  <c r="I370" i="5"/>
  <c r="I362" i="5"/>
  <c r="I354" i="5"/>
  <c r="I346" i="5"/>
  <c r="I338" i="5"/>
  <c r="I330" i="5"/>
  <c r="I322" i="5"/>
  <c r="I314" i="5"/>
  <c r="I306" i="5"/>
  <c r="I298" i="5"/>
  <c r="I672" i="5"/>
  <c r="I460" i="5"/>
  <c r="I451" i="5"/>
  <c r="I447" i="5"/>
  <c r="I442" i="5"/>
  <c r="I441" i="5"/>
  <c r="I432" i="5"/>
  <c r="I431" i="5"/>
  <c r="I429" i="5"/>
  <c r="I418" i="5"/>
  <c r="I404" i="5"/>
  <c r="I393" i="5"/>
  <c r="I385" i="5"/>
  <c r="I377" i="5"/>
  <c r="I369" i="5"/>
  <c r="I361" i="5"/>
  <c r="I353" i="5"/>
  <c r="I345" i="5"/>
  <c r="I337" i="5"/>
  <c r="I329" i="5"/>
  <c r="I673" i="5"/>
  <c r="I644" i="5"/>
  <c r="I643" i="5"/>
  <c r="I641" i="5"/>
  <c r="I640" i="5"/>
  <c r="I612" i="5"/>
  <c r="I611" i="5"/>
  <c r="I609" i="5"/>
  <c r="I608" i="5"/>
  <c r="I580" i="5"/>
  <c r="I579" i="5"/>
  <c r="I577" i="5"/>
  <c r="I576" i="5"/>
  <c r="I548" i="5"/>
  <c r="I547" i="5"/>
  <c r="I545" i="5"/>
  <c r="I544" i="5"/>
  <c r="I516" i="5"/>
  <c r="I515" i="5"/>
  <c r="I513" i="5"/>
  <c r="I512" i="5"/>
  <c r="I484" i="5"/>
  <c r="I468" i="5"/>
  <c r="I459" i="5"/>
  <c r="I455" i="5"/>
  <c r="I450" i="5"/>
  <c r="I449" i="5"/>
  <c r="I428" i="5"/>
  <c r="I417" i="5"/>
  <c r="I403" i="5"/>
  <c r="I392" i="5"/>
  <c r="I384" i="5"/>
  <c r="I376" i="5"/>
  <c r="I368" i="5"/>
  <c r="I360" i="5"/>
  <c r="I352" i="5"/>
  <c r="I344" i="5"/>
  <c r="I336" i="5"/>
  <c r="I475" i="5"/>
  <c r="I444" i="5"/>
  <c r="I435" i="5"/>
  <c r="I420" i="5"/>
  <c r="I409" i="5"/>
  <c r="I395" i="5"/>
  <c r="I387" i="5"/>
  <c r="I379" i="5"/>
  <c r="I371" i="5"/>
  <c r="I363" i="5"/>
  <c r="I593" i="5"/>
  <c r="I531" i="5"/>
  <c r="I467" i="5"/>
  <c r="I463" i="5"/>
  <c r="I421" i="5"/>
  <c r="I402" i="5"/>
  <c r="I383" i="5"/>
  <c r="I367" i="5"/>
  <c r="I335" i="5"/>
  <c r="I328" i="5"/>
  <c r="I317" i="5"/>
  <c r="I303" i="5"/>
  <c r="I292" i="5"/>
  <c r="I284" i="5"/>
  <c r="I276" i="5"/>
  <c r="I268" i="5"/>
  <c r="I260" i="5"/>
  <c r="I252" i="5"/>
  <c r="I244" i="5"/>
  <c r="I236" i="5"/>
  <c r="I228" i="5"/>
  <c r="I220" i="5"/>
  <c r="I212" i="5"/>
  <c r="I204" i="5"/>
  <c r="I196" i="5"/>
  <c r="I188" i="5"/>
  <c r="I180" i="5"/>
  <c r="I172" i="5"/>
  <c r="I164" i="5"/>
  <c r="I156" i="5"/>
  <c r="I148" i="5"/>
  <c r="I624" i="5"/>
  <c r="I560" i="5"/>
  <c r="I532" i="5"/>
  <c r="I496" i="5"/>
  <c r="I466" i="5"/>
  <c r="I465" i="5"/>
  <c r="I427" i="5"/>
  <c r="I401" i="5"/>
  <c r="I382" i="5"/>
  <c r="I366" i="5"/>
  <c r="I343" i="5"/>
  <c r="I334" i="5"/>
  <c r="I327" i="5"/>
  <c r="I316" i="5"/>
  <c r="I315" i="5"/>
  <c r="I313" i="5"/>
  <c r="I302" i="5"/>
  <c r="I291" i="5"/>
  <c r="I283" i="5"/>
  <c r="I275" i="5"/>
  <c r="I267" i="5"/>
  <c r="I259" i="5"/>
  <c r="I251" i="5"/>
  <c r="I243" i="5"/>
  <c r="I235" i="5"/>
  <c r="I227" i="5"/>
  <c r="I219" i="5"/>
  <c r="I211" i="5"/>
  <c r="I203" i="5"/>
  <c r="I195" i="5"/>
  <c r="I187" i="5"/>
  <c r="I179" i="5"/>
  <c r="I171" i="5"/>
  <c r="I664" i="5"/>
  <c r="I625" i="5"/>
  <c r="I595" i="5"/>
  <c r="I561" i="5"/>
  <c r="I497" i="5"/>
  <c r="I458" i="5"/>
  <c r="I457" i="5"/>
  <c r="I426" i="5"/>
  <c r="I423" i="5"/>
  <c r="I416" i="5"/>
  <c r="I415" i="5"/>
  <c r="I413" i="5"/>
  <c r="I400" i="5"/>
  <c r="I399" i="5"/>
  <c r="I397" i="5"/>
  <c r="I396" i="5"/>
  <c r="I381" i="5"/>
  <c r="I380" i="5"/>
  <c r="I365" i="5"/>
  <c r="I364" i="5"/>
  <c r="I351" i="5"/>
  <c r="I342" i="5"/>
  <c r="I333" i="5"/>
  <c r="I326" i="5"/>
  <c r="I312" i="5"/>
  <c r="I301" i="5"/>
  <c r="I290" i="5"/>
  <c r="I282" i="5"/>
  <c r="I274" i="5"/>
  <c r="I266" i="5"/>
  <c r="I258" i="5"/>
  <c r="I250" i="5"/>
  <c r="I242" i="5"/>
  <c r="I234" i="5"/>
  <c r="I226" i="5"/>
  <c r="I218" i="5"/>
  <c r="I210" i="5"/>
  <c r="I202" i="5"/>
  <c r="I194" i="5"/>
  <c r="I665" i="5"/>
  <c r="I596" i="5"/>
  <c r="I425" i="5"/>
  <c r="I424" i="5"/>
  <c r="I412" i="5"/>
  <c r="I592" i="5"/>
  <c r="I436" i="5"/>
  <c r="I318" i="5"/>
  <c r="I304" i="5"/>
  <c r="I293" i="5"/>
  <c r="I285" i="5"/>
  <c r="I277" i="5"/>
  <c r="I269" i="5"/>
  <c r="I261" i="5"/>
  <c r="I253" i="5"/>
  <c r="I245" i="5"/>
  <c r="I237" i="5"/>
  <c r="I229" i="5"/>
  <c r="I221" i="5"/>
  <c r="I213" i="5"/>
  <c r="I205" i="5"/>
  <c r="I197" i="5"/>
  <c r="I189" i="5"/>
  <c r="I9" i="5"/>
  <c r="I17" i="5"/>
  <c r="I25" i="5"/>
  <c r="I33" i="5"/>
  <c r="I41" i="5"/>
  <c r="I49" i="5"/>
  <c r="I57" i="5"/>
  <c r="I65" i="5"/>
  <c r="I73" i="5"/>
  <c r="I81" i="5"/>
  <c r="I89" i="5"/>
  <c r="I97" i="5"/>
  <c r="I105" i="5"/>
  <c r="I113" i="5"/>
  <c r="I121" i="5"/>
  <c r="I129" i="5"/>
  <c r="I137" i="5"/>
  <c r="I147" i="5"/>
  <c r="I149" i="5"/>
  <c r="I150" i="5"/>
  <c r="I161" i="5"/>
  <c r="I185" i="5"/>
  <c r="I319" i="5"/>
  <c r="I320" i="5"/>
  <c r="I339" i="5"/>
  <c r="I340" i="5"/>
  <c r="I373" i="5"/>
  <c r="I374" i="5"/>
  <c r="I500" i="5"/>
  <c r="I628" i="5"/>
  <c r="I10" i="5"/>
  <c r="I18" i="5"/>
  <c r="I26" i="5"/>
  <c r="I34" i="5"/>
  <c r="I42" i="5"/>
  <c r="I50" i="5"/>
  <c r="I58" i="5"/>
  <c r="I66" i="5"/>
  <c r="I74" i="5"/>
  <c r="I82" i="5"/>
  <c r="I90" i="5"/>
  <c r="I98" i="5"/>
  <c r="I106" i="5"/>
  <c r="I114" i="5"/>
  <c r="I122" i="5"/>
  <c r="I130" i="5"/>
  <c r="I138" i="5"/>
  <c r="I151" i="5"/>
  <c r="I162" i="5"/>
  <c r="I165" i="5"/>
  <c r="I166" i="5"/>
  <c r="I186" i="5"/>
  <c r="I198" i="5"/>
  <c r="I199" i="5"/>
  <c r="I214" i="5"/>
  <c r="I215" i="5"/>
  <c r="I230" i="5"/>
  <c r="I231" i="5"/>
  <c r="I246" i="5"/>
  <c r="I247" i="5"/>
  <c r="I262" i="5"/>
  <c r="I263" i="5"/>
  <c r="I278" i="5"/>
  <c r="I279" i="5"/>
  <c r="I294" i="5"/>
  <c r="I295" i="5"/>
  <c r="I321" i="5"/>
  <c r="I323" i="5"/>
  <c r="I324" i="5"/>
  <c r="I341" i="5"/>
  <c r="I347" i="5"/>
  <c r="I348" i="5"/>
  <c r="I372" i="5"/>
  <c r="I375" i="5"/>
  <c r="I499" i="5"/>
  <c r="I627" i="5"/>
  <c r="AC68" i="4"/>
  <c r="AD68" i="4" s="1"/>
  <c r="AC26" i="4"/>
  <c r="AD26" i="4" s="1"/>
  <c r="AC34" i="4"/>
  <c r="AD34" i="4" s="1"/>
  <c r="AC82" i="4"/>
  <c r="AD82" i="4" s="1"/>
  <c r="AC114" i="4"/>
  <c r="AD114" i="4" s="1"/>
  <c r="AC146" i="4"/>
  <c r="AD146" i="4" s="1"/>
  <c r="AC178" i="4"/>
  <c r="AD178" i="4" s="1"/>
  <c r="AC42" i="4"/>
  <c r="AD42" i="4" s="1"/>
  <c r="AC164" i="4"/>
  <c r="AD164" i="4" s="1"/>
  <c r="AC132" i="4"/>
  <c r="AD132" i="4" s="1"/>
  <c r="AC66" i="4"/>
  <c r="AD66" i="4" s="1"/>
  <c r="AC10" i="4"/>
  <c r="AD10" i="4" s="1"/>
  <c r="AC92" i="4"/>
  <c r="AD92" i="4" s="1"/>
  <c r="AC124" i="4"/>
  <c r="AD124" i="4" s="1"/>
  <c r="AC156" i="4"/>
  <c r="AD156" i="4" s="1"/>
  <c r="AC100" i="4"/>
  <c r="AD100" i="4" s="1"/>
  <c r="AC18" i="4"/>
  <c r="AD18" i="4" s="1"/>
  <c r="AC90" i="4"/>
  <c r="AD90" i="4" s="1"/>
  <c r="AC122" i="4"/>
  <c r="AD122" i="4" s="1"/>
  <c r="AC154" i="4"/>
  <c r="AD154" i="4" s="1"/>
  <c r="I715" i="4"/>
  <c r="AC715" i="4" s="1"/>
  <c r="AD715" i="4" s="1"/>
  <c r="I707" i="4"/>
  <c r="AC707" i="4" s="1"/>
  <c r="AD707" i="4" s="1"/>
  <c r="I699" i="4"/>
  <c r="AC699" i="4" s="1"/>
  <c r="AD699" i="4" s="1"/>
  <c r="I691" i="4"/>
  <c r="AC691" i="4" s="1"/>
  <c r="AD691" i="4" s="1"/>
  <c r="I683" i="4"/>
  <c r="AC683" i="4" s="1"/>
  <c r="AD683" i="4" s="1"/>
  <c r="I675" i="4"/>
  <c r="AC675" i="4" s="1"/>
  <c r="AD675" i="4" s="1"/>
  <c r="I667" i="4"/>
  <c r="AC667" i="4" s="1"/>
  <c r="AD667" i="4" s="1"/>
  <c r="I659" i="4"/>
  <c r="AC659" i="4" s="1"/>
  <c r="AD659" i="4" s="1"/>
  <c r="I651" i="4"/>
  <c r="AC651" i="4" s="1"/>
  <c r="AD651" i="4" s="1"/>
  <c r="I643" i="4"/>
  <c r="AC643" i="4" s="1"/>
  <c r="AD643" i="4" s="1"/>
  <c r="I635" i="4"/>
  <c r="AC635" i="4" s="1"/>
  <c r="AD635" i="4" s="1"/>
  <c r="I627" i="4"/>
  <c r="AC627" i="4" s="1"/>
  <c r="AD627" i="4" s="1"/>
  <c r="I619" i="4"/>
  <c r="AC619" i="4" s="1"/>
  <c r="AD619" i="4" s="1"/>
  <c r="I611" i="4"/>
  <c r="AC611" i="4" s="1"/>
  <c r="AD611" i="4" s="1"/>
  <c r="I603" i="4"/>
  <c r="AC603" i="4" s="1"/>
  <c r="AD603" i="4" s="1"/>
  <c r="I595" i="4"/>
  <c r="AC595" i="4" s="1"/>
  <c r="AD595" i="4" s="1"/>
  <c r="I587" i="4"/>
  <c r="AC587" i="4" s="1"/>
  <c r="AD587" i="4" s="1"/>
  <c r="I579" i="4"/>
  <c r="AC579" i="4" s="1"/>
  <c r="AD579" i="4" s="1"/>
  <c r="I571" i="4"/>
  <c r="AC571" i="4" s="1"/>
  <c r="AD571" i="4" s="1"/>
  <c r="I563" i="4"/>
  <c r="AC563" i="4" s="1"/>
  <c r="AD563" i="4" s="1"/>
  <c r="I555" i="4"/>
  <c r="AC555" i="4" s="1"/>
  <c r="AD555" i="4" s="1"/>
  <c r="I547" i="4"/>
  <c r="AC547" i="4" s="1"/>
  <c r="AD547" i="4" s="1"/>
  <c r="I539" i="4"/>
  <c r="AC539" i="4" s="1"/>
  <c r="AD539" i="4" s="1"/>
  <c r="I531" i="4"/>
  <c r="AC531" i="4" s="1"/>
  <c r="AD531" i="4" s="1"/>
  <c r="I523" i="4"/>
  <c r="AC523" i="4" s="1"/>
  <c r="AD523" i="4" s="1"/>
  <c r="I515" i="4"/>
  <c r="AC515" i="4" s="1"/>
  <c r="AD515" i="4" s="1"/>
  <c r="I507" i="4"/>
  <c r="AC507" i="4" s="1"/>
  <c r="AD507" i="4" s="1"/>
  <c r="I499" i="4"/>
  <c r="AC499" i="4" s="1"/>
  <c r="AD499" i="4" s="1"/>
  <c r="I714" i="4"/>
  <c r="AC714" i="4" s="1"/>
  <c r="AD714" i="4" s="1"/>
  <c r="I706" i="4"/>
  <c r="AC706" i="4" s="1"/>
  <c r="AD706" i="4" s="1"/>
  <c r="I698" i="4"/>
  <c r="AC698" i="4" s="1"/>
  <c r="AD698" i="4" s="1"/>
  <c r="I690" i="4"/>
  <c r="AC690" i="4" s="1"/>
  <c r="AD690" i="4" s="1"/>
  <c r="I682" i="4"/>
  <c r="AC682" i="4" s="1"/>
  <c r="AD682" i="4" s="1"/>
  <c r="I674" i="4"/>
  <c r="AC674" i="4" s="1"/>
  <c r="AD674" i="4" s="1"/>
  <c r="I666" i="4"/>
  <c r="AC666" i="4" s="1"/>
  <c r="AD666" i="4" s="1"/>
  <c r="I658" i="4"/>
  <c r="AC658" i="4" s="1"/>
  <c r="AD658" i="4" s="1"/>
  <c r="I650" i="4"/>
  <c r="AC650" i="4" s="1"/>
  <c r="AD650" i="4" s="1"/>
  <c r="I642" i="4"/>
  <c r="AC642" i="4" s="1"/>
  <c r="AD642" i="4" s="1"/>
  <c r="I634" i="4"/>
  <c r="AC634" i="4" s="1"/>
  <c r="AD634" i="4" s="1"/>
  <c r="I626" i="4"/>
  <c r="AC626" i="4" s="1"/>
  <c r="AD626" i="4" s="1"/>
  <c r="I618" i="4"/>
  <c r="AC618" i="4" s="1"/>
  <c r="AD618" i="4" s="1"/>
  <c r="I610" i="4"/>
  <c r="AC610" i="4" s="1"/>
  <c r="AD610" i="4" s="1"/>
  <c r="I602" i="4"/>
  <c r="AC602" i="4" s="1"/>
  <c r="AD602" i="4" s="1"/>
  <c r="I594" i="4"/>
  <c r="AC594" i="4" s="1"/>
  <c r="AD594" i="4" s="1"/>
  <c r="I586" i="4"/>
  <c r="AC586" i="4" s="1"/>
  <c r="AD586" i="4" s="1"/>
  <c r="I578" i="4"/>
  <c r="AC578" i="4" s="1"/>
  <c r="AD578" i="4" s="1"/>
  <c r="I570" i="4"/>
  <c r="AC570" i="4" s="1"/>
  <c r="AD570" i="4" s="1"/>
  <c r="I562" i="4"/>
  <c r="AC562" i="4" s="1"/>
  <c r="AD562" i="4" s="1"/>
  <c r="I554" i="4"/>
  <c r="AC554" i="4" s="1"/>
  <c r="AD554" i="4" s="1"/>
  <c r="I546" i="4"/>
  <c r="AC546" i="4" s="1"/>
  <c r="AD546" i="4" s="1"/>
  <c r="I538" i="4"/>
  <c r="AC538" i="4" s="1"/>
  <c r="AD538" i="4" s="1"/>
  <c r="I712" i="4"/>
  <c r="AC712" i="4" s="1"/>
  <c r="AD712" i="4" s="1"/>
  <c r="I704" i="4"/>
  <c r="AC704" i="4" s="1"/>
  <c r="AD704" i="4" s="1"/>
  <c r="I696" i="4"/>
  <c r="AC696" i="4" s="1"/>
  <c r="AD696" i="4" s="1"/>
  <c r="I688" i="4"/>
  <c r="AC688" i="4" s="1"/>
  <c r="AD688" i="4" s="1"/>
  <c r="I680" i="4"/>
  <c r="AC680" i="4" s="1"/>
  <c r="AD680" i="4" s="1"/>
  <c r="I672" i="4"/>
  <c r="AC672" i="4" s="1"/>
  <c r="AD672" i="4" s="1"/>
  <c r="I664" i="4"/>
  <c r="AC664" i="4" s="1"/>
  <c r="AD664" i="4" s="1"/>
  <c r="I656" i="4"/>
  <c r="AC656" i="4" s="1"/>
  <c r="AD656" i="4" s="1"/>
  <c r="I648" i="4"/>
  <c r="AC648" i="4" s="1"/>
  <c r="AD648" i="4" s="1"/>
  <c r="I640" i="4"/>
  <c r="AC640" i="4" s="1"/>
  <c r="AD640" i="4" s="1"/>
  <c r="I632" i="4"/>
  <c r="AC632" i="4" s="1"/>
  <c r="AD632" i="4" s="1"/>
  <c r="I624" i="4"/>
  <c r="AC624" i="4" s="1"/>
  <c r="AD624" i="4" s="1"/>
  <c r="I616" i="4"/>
  <c r="AC616" i="4" s="1"/>
  <c r="AD616" i="4" s="1"/>
  <c r="I608" i="4"/>
  <c r="AC608" i="4" s="1"/>
  <c r="AD608" i="4" s="1"/>
  <c r="I600" i="4"/>
  <c r="AC600" i="4" s="1"/>
  <c r="AD600" i="4" s="1"/>
  <c r="I592" i="4"/>
  <c r="AC592" i="4" s="1"/>
  <c r="AD592" i="4" s="1"/>
  <c r="I584" i="4"/>
  <c r="AC584" i="4" s="1"/>
  <c r="AD584" i="4" s="1"/>
  <c r="I576" i="4"/>
  <c r="AC576" i="4" s="1"/>
  <c r="AD576" i="4" s="1"/>
  <c r="I568" i="4"/>
  <c r="AC568" i="4" s="1"/>
  <c r="AD568" i="4" s="1"/>
  <c r="I560" i="4"/>
  <c r="AC560" i="4" s="1"/>
  <c r="AD560" i="4" s="1"/>
  <c r="I552" i="4"/>
  <c r="AC552" i="4" s="1"/>
  <c r="AD552" i="4" s="1"/>
  <c r="I544" i="4"/>
  <c r="AC544" i="4" s="1"/>
  <c r="AD544" i="4" s="1"/>
  <c r="I536" i="4"/>
  <c r="AC536" i="4" s="1"/>
  <c r="AD536" i="4" s="1"/>
  <c r="I710" i="4"/>
  <c r="AC710" i="4" s="1"/>
  <c r="AD710" i="4" s="1"/>
  <c r="I702" i="4"/>
  <c r="AC702" i="4" s="1"/>
  <c r="AD702" i="4" s="1"/>
  <c r="I694" i="4"/>
  <c r="AC694" i="4" s="1"/>
  <c r="AD694" i="4" s="1"/>
  <c r="I686" i="4"/>
  <c r="AC686" i="4" s="1"/>
  <c r="AD686" i="4" s="1"/>
  <c r="I678" i="4"/>
  <c r="AC678" i="4" s="1"/>
  <c r="AD678" i="4" s="1"/>
  <c r="I670" i="4"/>
  <c r="AC670" i="4" s="1"/>
  <c r="AD670" i="4" s="1"/>
  <c r="I662" i="4"/>
  <c r="AC662" i="4" s="1"/>
  <c r="AD662" i="4" s="1"/>
  <c r="I709" i="4"/>
  <c r="AC709" i="4" s="1"/>
  <c r="AD709" i="4" s="1"/>
  <c r="I701" i="4"/>
  <c r="AC701" i="4" s="1"/>
  <c r="AD701" i="4" s="1"/>
  <c r="I693" i="4"/>
  <c r="AC693" i="4" s="1"/>
  <c r="AD693" i="4" s="1"/>
  <c r="I685" i="4"/>
  <c r="AC685" i="4" s="1"/>
  <c r="AD685" i="4" s="1"/>
  <c r="I677" i="4"/>
  <c r="AC677" i="4" s="1"/>
  <c r="AD677" i="4" s="1"/>
  <c r="I669" i="4"/>
  <c r="AC669" i="4" s="1"/>
  <c r="AD669" i="4" s="1"/>
  <c r="I661" i="4"/>
  <c r="AC661" i="4" s="1"/>
  <c r="AD661" i="4" s="1"/>
  <c r="I708" i="4"/>
  <c r="AC708" i="4" s="1"/>
  <c r="AD708" i="4" s="1"/>
  <c r="I700" i="4"/>
  <c r="AC700" i="4" s="1"/>
  <c r="AD700" i="4" s="1"/>
  <c r="I692" i="4"/>
  <c r="AC692" i="4" s="1"/>
  <c r="AD692" i="4" s="1"/>
  <c r="I684" i="4"/>
  <c r="AC684" i="4" s="1"/>
  <c r="AD684" i="4" s="1"/>
  <c r="I676" i="4"/>
  <c r="AC676" i="4" s="1"/>
  <c r="AD676" i="4" s="1"/>
  <c r="I668" i="4"/>
  <c r="AC668" i="4" s="1"/>
  <c r="AD668" i="4" s="1"/>
  <c r="I660" i="4"/>
  <c r="AC660" i="4" s="1"/>
  <c r="AD660" i="4" s="1"/>
  <c r="I652" i="4"/>
  <c r="AC652" i="4" s="1"/>
  <c r="AD652" i="4" s="1"/>
  <c r="I644" i="4"/>
  <c r="AC644" i="4" s="1"/>
  <c r="AD644" i="4" s="1"/>
  <c r="I636" i="4"/>
  <c r="AC636" i="4" s="1"/>
  <c r="AD636" i="4" s="1"/>
  <c r="I628" i="4"/>
  <c r="AC628" i="4" s="1"/>
  <c r="AD628" i="4" s="1"/>
  <c r="I620" i="4"/>
  <c r="AC620" i="4" s="1"/>
  <c r="AD620" i="4" s="1"/>
  <c r="I612" i="4"/>
  <c r="AC612" i="4" s="1"/>
  <c r="AD612" i="4" s="1"/>
  <c r="I604" i="4"/>
  <c r="AC604" i="4" s="1"/>
  <c r="AD604" i="4" s="1"/>
  <c r="I596" i="4"/>
  <c r="AC596" i="4" s="1"/>
  <c r="AD596" i="4" s="1"/>
  <c r="I588" i="4"/>
  <c r="AC588" i="4" s="1"/>
  <c r="AD588" i="4" s="1"/>
  <c r="I580" i="4"/>
  <c r="AC580" i="4" s="1"/>
  <c r="AD580" i="4" s="1"/>
  <c r="I572" i="4"/>
  <c r="AC572" i="4" s="1"/>
  <c r="AD572" i="4" s="1"/>
  <c r="I564" i="4"/>
  <c r="AC564" i="4" s="1"/>
  <c r="AD564" i="4" s="1"/>
  <c r="I556" i="4"/>
  <c r="AC556" i="4" s="1"/>
  <c r="AD556" i="4" s="1"/>
  <c r="I548" i="4"/>
  <c r="AC548" i="4" s="1"/>
  <c r="AD548" i="4" s="1"/>
  <c r="I540" i="4"/>
  <c r="AC540" i="4" s="1"/>
  <c r="AD540" i="4" s="1"/>
  <c r="I705" i="4"/>
  <c r="AC705" i="4" s="1"/>
  <c r="AD705" i="4" s="1"/>
  <c r="I673" i="4"/>
  <c r="AC673" i="4" s="1"/>
  <c r="AD673" i="4" s="1"/>
  <c r="I649" i="4"/>
  <c r="AC649" i="4" s="1"/>
  <c r="AD649" i="4" s="1"/>
  <c r="I647" i="4"/>
  <c r="AC647" i="4" s="1"/>
  <c r="AD647" i="4" s="1"/>
  <c r="I633" i="4"/>
  <c r="AC633" i="4" s="1"/>
  <c r="AD633" i="4" s="1"/>
  <c r="I631" i="4"/>
  <c r="AC631" i="4" s="1"/>
  <c r="AD631" i="4" s="1"/>
  <c r="I617" i="4"/>
  <c r="AC617" i="4" s="1"/>
  <c r="AD617" i="4" s="1"/>
  <c r="I615" i="4"/>
  <c r="AC615" i="4" s="1"/>
  <c r="AD615" i="4" s="1"/>
  <c r="I601" i="4"/>
  <c r="AC601" i="4" s="1"/>
  <c r="AD601" i="4" s="1"/>
  <c r="I599" i="4"/>
  <c r="AC599" i="4" s="1"/>
  <c r="AD599" i="4" s="1"/>
  <c r="I585" i="4"/>
  <c r="AC585" i="4" s="1"/>
  <c r="AD585" i="4" s="1"/>
  <c r="I583" i="4"/>
  <c r="AC583" i="4" s="1"/>
  <c r="AD583" i="4" s="1"/>
  <c r="I569" i="4"/>
  <c r="AC569" i="4" s="1"/>
  <c r="AD569" i="4" s="1"/>
  <c r="I567" i="4"/>
  <c r="AC567" i="4" s="1"/>
  <c r="AD567" i="4" s="1"/>
  <c r="I553" i="4"/>
  <c r="AC553" i="4" s="1"/>
  <c r="AD553" i="4" s="1"/>
  <c r="I551" i="4"/>
  <c r="AC551" i="4" s="1"/>
  <c r="AD551" i="4" s="1"/>
  <c r="I537" i="4"/>
  <c r="AC537" i="4" s="1"/>
  <c r="AD537" i="4" s="1"/>
  <c r="I535" i="4"/>
  <c r="AC535" i="4" s="1"/>
  <c r="AD535" i="4" s="1"/>
  <c r="I530" i="4"/>
  <c r="AC530" i="4" s="1"/>
  <c r="AD530" i="4" s="1"/>
  <c r="I519" i="4"/>
  <c r="AC519" i="4" s="1"/>
  <c r="AD519" i="4" s="1"/>
  <c r="I505" i="4"/>
  <c r="AC505" i="4" s="1"/>
  <c r="AD505" i="4" s="1"/>
  <c r="I494" i="4"/>
  <c r="AC494" i="4" s="1"/>
  <c r="AD494" i="4" s="1"/>
  <c r="I484" i="4"/>
  <c r="AC484" i="4" s="1"/>
  <c r="AD484" i="4" s="1"/>
  <c r="I476" i="4"/>
  <c r="AC476" i="4" s="1"/>
  <c r="AD476" i="4" s="1"/>
  <c r="I468" i="4"/>
  <c r="AC468" i="4" s="1"/>
  <c r="AD468" i="4" s="1"/>
  <c r="I460" i="4"/>
  <c r="AC460" i="4" s="1"/>
  <c r="AD460" i="4" s="1"/>
  <c r="I452" i="4"/>
  <c r="AC452" i="4" s="1"/>
  <c r="AD452" i="4" s="1"/>
  <c r="I444" i="4"/>
  <c r="AC444" i="4" s="1"/>
  <c r="AD444" i="4" s="1"/>
  <c r="I436" i="4"/>
  <c r="AC436" i="4" s="1"/>
  <c r="AD436" i="4" s="1"/>
  <c r="I428" i="4"/>
  <c r="AC428" i="4" s="1"/>
  <c r="AD428" i="4" s="1"/>
  <c r="I420" i="4"/>
  <c r="AC420" i="4" s="1"/>
  <c r="AD420" i="4" s="1"/>
  <c r="I412" i="4"/>
  <c r="AC412" i="4" s="1"/>
  <c r="AD412" i="4" s="1"/>
  <c r="I404" i="4"/>
  <c r="AC404" i="4" s="1"/>
  <c r="AD404" i="4" s="1"/>
  <c r="I396" i="4"/>
  <c r="AC396" i="4" s="1"/>
  <c r="AD396" i="4" s="1"/>
  <c r="I711" i="4"/>
  <c r="AC711" i="4" s="1"/>
  <c r="AD711" i="4" s="1"/>
  <c r="I679" i="4"/>
  <c r="AC679" i="4" s="1"/>
  <c r="AD679" i="4" s="1"/>
  <c r="I646" i="4"/>
  <c r="AC646" i="4" s="1"/>
  <c r="AD646" i="4" s="1"/>
  <c r="I645" i="4"/>
  <c r="AC645" i="4" s="1"/>
  <c r="AD645" i="4" s="1"/>
  <c r="I630" i="4"/>
  <c r="AC630" i="4" s="1"/>
  <c r="AD630" i="4" s="1"/>
  <c r="I629" i="4"/>
  <c r="AC629" i="4" s="1"/>
  <c r="AD629" i="4" s="1"/>
  <c r="I614" i="4"/>
  <c r="AC614" i="4" s="1"/>
  <c r="AD614" i="4" s="1"/>
  <c r="I613" i="4"/>
  <c r="AC613" i="4" s="1"/>
  <c r="AD613" i="4" s="1"/>
  <c r="I598" i="4"/>
  <c r="AC598" i="4" s="1"/>
  <c r="AD598" i="4" s="1"/>
  <c r="I597" i="4"/>
  <c r="AC597" i="4" s="1"/>
  <c r="AD597" i="4" s="1"/>
  <c r="I582" i="4"/>
  <c r="AC582" i="4" s="1"/>
  <c r="AD582" i="4" s="1"/>
  <c r="I581" i="4"/>
  <c r="AC581" i="4" s="1"/>
  <c r="AD581" i="4" s="1"/>
  <c r="I566" i="4"/>
  <c r="AC566" i="4" s="1"/>
  <c r="AD566" i="4" s="1"/>
  <c r="I565" i="4"/>
  <c r="AC565" i="4" s="1"/>
  <c r="AD565" i="4" s="1"/>
  <c r="I550" i="4"/>
  <c r="AC550" i="4" s="1"/>
  <c r="AD550" i="4" s="1"/>
  <c r="I549" i="4"/>
  <c r="AC549" i="4" s="1"/>
  <c r="AD549" i="4" s="1"/>
  <c r="I534" i="4"/>
  <c r="AC534" i="4" s="1"/>
  <c r="AD534" i="4" s="1"/>
  <c r="I533" i="4"/>
  <c r="AC533" i="4" s="1"/>
  <c r="AD533" i="4" s="1"/>
  <c r="I532" i="4"/>
  <c r="AC532" i="4" s="1"/>
  <c r="AD532" i="4" s="1"/>
  <c r="I529" i="4"/>
  <c r="AC529" i="4" s="1"/>
  <c r="AD529" i="4" s="1"/>
  <c r="I518" i="4"/>
  <c r="AC518" i="4" s="1"/>
  <c r="AD518" i="4" s="1"/>
  <c r="I504" i="4"/>
  <c r="AC504" i="4" s="1"/>
  <c r="AD504" i="4" s="1"/>
  <c r="I493" i="4"/>
  <c r="AC493" i="4" s="1"/>
  <c r="AD493" i="4" s="1"/>
  <c r="I492" i="4"/>
  <c r="AC492" i="4" s="1"/>
  <c r="AD492" i="4" s="1"/>
  <c r="I491" i="4"/>
  <c r="AC491" i="4" s="1"/>
  <c r="AD491" i="4" s="1"/>
  <c r="I483" i="4"/>
  <c r="AC483" i="4" s="1"/>
  <c r="AD483" i="4" s="1"/>
  <c r="I475" i="4"/>
  <c r="AC475" i="4" s="1"/>
  <c r="AD475" i="4" s="1"/>
  <c r="I467" i="4"/>
  <c r="AC467" i="4" s="1"/>
  <c r="AD467" i="4" s="1"/>
  <c r="I459" i="4"/>
  <c r="AC459" i="4" s="1"/>
  <c r="AD459" i="4" s="1"/>
  <c r="I451" i="4"/>
  <c r="AC451" i="4" s="1"/>
  <c r="AD451" i="4" s="1"/>
  <c r="I681" i="4"/>
  <c r="AC681" i="4" s="1"/>
  <c r="AD681" i="4" s="1"/>
  <c r="I528" i="4"/>
  <c r="AC528" i="4" s="1"/>
  <c r="AD528" i="4" s="1"/>
  <c r="I517" i="4"/>
  <c r="AC517" i="4" s="1"/>
  <c r="AD517" i="4" s="1"/>
  <c r="I516" i="4"/>
  <c r="AC516" i="4" s="1"/>
  <c r="AD516" i="4" s="1"/>
  <c r="I514" i="4"/>
  <c r="AC514" i="4" s="1"/>
  <c r="AD514" i="4" s="1"/>
  <c r="I713" i="4"/>
  <c r="AC713" i="4" s="1"/>
  <c r="AD713" i="4" s="1"/>
  <c r="I697" i="4"/>
  <c r="AC697" i="4" s="1"/>
  <c r="AD697" i="4" s="1"/>
  <c r="I703" i="4"/>
  <c r="AC703" i="4" s="1"/>
  <c r="AD703" i="4" s="1"/>
  <c r="I671" i="4"/>
  <c r="AC671" i="4" s="1"/>
  <c r="AD671" i="4" s="1"/>
  <c r="I520" i="4"/>
  <c r="AC520" i="4" s="1"/>
  <c r="AD520" i="4" s="1"/>
  <c r="I509" i="4"/>
  <c r="AC509" i="4" s="1"/>
  <c r="AD509" i="4" s="1"/>
  <c r="I508" i="4"/>
  <c r="AC508" i="4" s="1"/>
  <c r="AD508" i="4" s="1"/>
  <c r="I506" i="4"/>
  <c r="AC506" i="4" s="1"/>
  <c r="AD506" i="4" s="1"/>
  <c r="I495" i="4"/>
  <c r="AC495" i="4" s="1"/>
  <c r="AD495" i="4" s="1"/>
  <c r="I485" i="4"/>
  <c r="AC485" i="4" s="1"/>
  <c r="AD485" i="4" s="1"/>
  <c r="I477" i="4"/>
  <c r="AC477" i="4" s="1"/>
  <c r="AD477" i="4" s="1"/>
  <c r="I469" i="4"/>
  <c r="AC469" i="4" s="1"/>
  <c r="AD469" i="4" s="1"/>
  <c r="I525" i="4"/>
  <c r="AC525" i="4" s="1"/>
  <c r="AD525" i="4" s="1"/>
  <c r="I524" i="4"/>
  <c r="AC524" i="4" s="1"/>
  <c r="AD524" i="4" s="1"/>
  <c r="I522" i="4"/>
  <c r="AC522" i="4" s="1"/>
  <c r="AD522" i="4" s="1"/>
  <c r="I521" i="4"/>
  <c r="AC521" i="4" s="1"/>
  <c r="AD521" i="4" s="1"/>
  <c r="I512" i="4"/>
  <c r="AC512" i="4" s="1"/>
  <c r="AD512" i="4" s="1"/>
  <c r="I501" i="4"/>
  <c r="AC501" i="4" s="1"/>
  <c r="AD501" i="4" s="1"/>
  <c r="I500" i="4"/>
  <c r="AC500" i="4" s="1"/>
  <c r="AD500" i="4" s="1"/>
  <c r="I498" i="4"/>
  <c r="AC498" i="4" s="1"/>
  <c r="AD498" i="4" s="1"/>
  <c r="I466" i="4"/>
  <c r="AC466" i="4" s="1"/>
  <c r="AD466" i="4" s="1"/>
  <c r="I441" i="4"/>
  <c r="AC441" i="4" s="1"/>
  <c r="AD441" i="4" s="1"/>
  <c r="I430" i="4"/>
  <c r="AC430" i="4" s="1"/>
  <c r="AD430" i="4" s="1"/>
  <c r="I429" i="4"/>
  <c r="AC429" i="4" s="1"/>
  <c r="AD429" i="4" s="1"/>
  <c r="I427" i="4"/>
  <c r="AC427" i="4" s="1"/>
  <c r="AD427" i="4" s="1"/>
  <c r="I416" i="4"/>
  <c r="AC416" i="4" s="1"/>
  <c r="AD416" i="4" s="1"/>
  <c r="I402" i="4"/>
  <c r="AC402" i="4" s="1"/>
  <c r="AD402" i="4" s="1"/>
  <c r="I391" i="4"/>
  <c r="AC391" i="4" s="1"/>
  <c r="AD391" i="4" s="1"/>
  <c r="I383" i="4"/>
  <c r="AC383" i="4" s="1"/>
  <c r="AD383" i="4" s="1"/>
  <c r="I375" i="4"/>
  <c r="AC375" i="4" s="1"/>
  <c r="AD375" i="4" s="1"/>
  <c r="I367" i="4"/>
  <c r="AC367" i="4" s="1"/>
  <c r="AD367" i="4" s="1"/>
  <c r="I359" i="4"/>
  <c r="AC359" i="4" s="1"/>
  <c r="AD359" i="4" s="1"/>
  <c r="I351" i="4"/>
  <c r="AC351" i="4" s="1"/>
  <c r="AD351" i="4" s="1"/>
  <c r="I343" i="4"/>
  <c r="AC343" i="4" s="1"/>
  <c r="AD343" i="4" s="1"/>
  <c r="I335" i="4"/>
  <c r="AC335" i="4" s="1"/>
  <c r="AD335" i="4" s="1"/>
  <c r="I327" i="4"/>
  <c r="AC327" i="4" s="1"/>
  <c r="AD327" i="4" s="1"/>
  <c r="I319" i="4"/>
  <c r="AC319" i="4" s="1"/>
  <c r="AD319" i="4" s="1"/>
  <c r="I311" i="4"/>
  <c r="AC311" i="4" s="1"/>
  <c r="AD311" i="4" s="1"/>
  <c r="I303" i="4"/>
  <c r="AC303" i="4" s="1"/>
  <c r="AD303" i="4" s="1"/>
  <c r="I295" i="4"/>
  <c r="AC295" i="4" s="1"/>
  <c r="AD295" i="4" s="1"/>
  <c r="I287" i="4"/>
  <c r="AC287" i="4" s="1"/>
  <c r="AD287" i="4" s="1"/>
  <c r="I657" i="4"/>
  <c r="AC657" i="4" s="1"/>
  <c r="AD657" i="4" s="1"/>
  <c r="I655" i="4"/>
  <c r="AC655" i="4" s="1"/>
  <c r="AD655" i="4" s="1"/>
  <c r="I625" i="4"/>
  <c r="AC625" i="4" s="1"/>
  <c r="AD625" i="4" s="1"/>
  <c r="I623" i="4"/>
  <c r="AC623" i="4" s="1"/>
  <c r="AD623" i="4" s="1"/>
  <c r="I593" i="4"/>
  <c r="AC593" i="4" s="1"/>
  <c r="AD593" i="4" s="1"/>
  <c r="I591" i="4"/>
  <c r="AC591" i="4" s="1"/>
  <c r="AD591" i="4" s="1"/>
  <c r="I561" i="4"/>
  <c r="AC561" i="4" s="1"/>
  <c r="AD561" i="4" s="1"/>
  <c r="I559" i="4"/>
  <c r="AC559" i="4" s="1"/>
  <c r="AD559" i="4" s="1"/>
  <c r="I511" i="4"/>
  <c r="AC511" i="4" s="1"/>
  <c r="AD511" i="4" s="1"/>
  <c r="I510" i="4"/>
  <c r="AC510" i="4" s="1"/>
  <c r="AD510" i="4" s="1"/>
  <c r="I497" i="4"/>
  <c r="AC497" i="4" s="1"/>
  <c r="AD497" i="4" s="1"/>
  <c r="I496" i="4"/>
  <c r="AC496" i="4" s="1"/>
  <c r="AD496" i="4" s="1"/>
  <c r="I474" i="4"/>
  <c r="AC474" i="4" s="1"/>
  <c r="AD474" i="4" s="1"/>
  <c r="I465" i="4"/>
  <c r="AC465" i="4" s="1"/>
  <c r="AD465" i="4" s="1"/>
  <c r="I458" i="4"/>
  <c r="AC458" i="4" s="1"/>
  <c r="AD458" i="4" s="1"/>
  <c r="I440" i="4"/>
  <c r="AC440" i="4" s="1"/>
  <c r="AD440" i="4" s="1"/>
  <c r="I426" i="4"/>
  <c r="AC426" i="4" s="1"/>
  <c r="AD426" i="4" s="1"/>
  <c r="I415" i="4"/>
  <c r="AC415" i="4" s="1"/>
  <c r="AD415" i="4" s="1"/>
  <c r="I401" i="4"/>
  <c r="AC401" i="4" s="1"/>
  <c r="AD401" i="4" s="1"/>
  <c r="I390" i="4"/>
  <c r="AC390" i="4" s="1"/>
  <c r="AD390" i="4" s="1"/>
  <c r="I382" i="4"/>
  <c r="AC382" i="4" s="1"/>
  <c r="AD382" i="4" s="1"/>
  <c r="I374" i="4"/>
  <c r="AC374" i="4" s="1"/>
  <c r="AD374" i="4" s="1"/>
  <c r="I366" i="4"/>
  <c r="AC366" i="4" s="1"/>
  <c r="AD366" i="4" s="1"/>
  <c r="I358" i="4"/>
  <c r="AC358" i="4" s="1"/>
  <c r="AD358" i="4" s="1"/>
  <c r="I350" i="4"/>
  <c r="AC350" i="4" s="1"/>
  <c r="AD350" i="4" s="1"/>
  <c r="I342" i="4"/>
  <c r="AC342" i="4" s="1"/>
  <c r="AD342" i="4" s="1"/>
  <c r="I334" i="4"/>
  <c r="AC334" i="4" s="1"/>
  <c r="AD334" i="4" s="1"/>
  <c r="I326" i="4"/>
  <c r="AC326" i="4" s="1"/>
  <c r="AD326" i="4" s="1"/>
  <c r="I663" i="4"/>
  <c r="AC663" i="4" s="1"/>
  <c r="AD663" i="4" s="1"/>
  <c r="I654" i="4"/>
  <c r="AC654" i="4" s="1"/>
  <c r="AD654" i="4" s="1"/>
  <c r="I653" i="4"/>
  <c r="AC653" i="4" s="1"/>
  <c r="AD653" i="4" s="1"/>
  <c r="I622" i="4"/>
  <c r="AC622" i="4" s="1"/>
  <c r="AD622" i="4" s="1"/>
  <c r="I621" i="4"/>
  <c r="AC621" i="4" s="1"/>
  <c r="AD621" i="4" s="1"/>
  <c r="I590" i="4"/>
  <c r="AC590" i="4" s="1"/>
  <c r="AD590" i="4" s="1"/>
  <c r="I589" i="4"/>
  <c r="AC589" i="4" s="1"/>
  <c r="AD589" i="4" s="1"/>
  <c r="I558" i="4"/>
  <c r="AC558" i="4" s="1"/>
  <c r="AD558" i="4" s="1"/>
  <c r="I557" i="4"/>
  <c r="AC557" i="4" s="1"/>
  <c r="AD557" i="4" s="1"/>
  <c r="I482" i="4"/>
  <c r="AC482" i="4" s="1"/>
  <c r="AD482" i="4" s="1"/>
  <c r="I473" i="4"/>
  <c r="AC473" i="4" s="1"/>
  <c r="AD473" i="4" s="1"/>
  <c r="I464" i="4"/>
  <c r="AC464" i="4" s="1"/>
  <c r="AD464" i="4" s="1"/>
  <c r="I457" i="4"/>
  <c r="AC457" i="4" s="1"/>
  <c r="AD457" i="4" s="1"/>
  <c r="I439" i="4"/>
  <c r="AC439" i="4" s="1"/>
  <c r="AD439" i="4" s="1"/>
  <c r="I425" i="4"/>
  <c r="AC425" i="4" s="1"/>
  <c r="AD425" i="4" s="1"/>
  <c r="I414" i="4"/>
  <c r="AC414" i="4" s="1"/>
  <c r="AD414" i="4" s="1"/>
  <c r="I413" i="4"/>
  <c r="AC413" i="4" s="1"/>
  <c r="AD413" i="4" s="1"/>
  <c r="I411" i="4"/>
  <c r="AC411" i="4" s="1"/>
  <c r="AD411" i="4" s="1"/>
  <c r="I400" i="4"/>
  <c r="AC400" i="4" s="1"/>
  <c r="AD400" i="4" s="1"/>
  <c r="I389" i="4"/>
  <c r="AC389" i="4" s="1"/>
  <c r="AD389" i="4" s="1"/>
  <c r="I381" i="4"/>
  <c r="AC381" i="4" s="1"/>
  <c r="AD381" i="4" s="1"/>
  <c r="I373" i="4"/>
  <c r="AC373" i="4" s="1"/>
  <c r="AD373" i="4" s="1"/>
  <c r="I365" i="4"/>
  <c r="AC365" i="4" s="1"/>
  <c r="AD365" i="4" s="1"/>
  <c r="I357" i="4"/>
  <c r="AC357" i="4" s="1"/>
  <c r="AD357" i="4" s="1"/>
  <c r="I349" i="4"/>
  <c r="AC349" i="4" s="1"/>
  <c r="AD349" i="4" s="1"/>
  <c r="I341" i="4"/>
  <c r="AC341" i="4" s="1"/>
  <c r="AD341" i="4" s="1"/>
  <c r="I333" i="4"/>
  <c r="AC333" i="4" s="1"/>
  <c r="AD333" i="4" s="1"/>
  <c r="I325" i="4"/>
  <c r="AC325" i="4" s="1"/>
  <c r="AD325" i="4" s="1"/>
  <c r="I687" i="4"/>
  <c r="AC687" i="4" s="1"/>
  <c r="AD687" i="4" s="1"/>
  <c r="I665" i="4"/>
  <c r="AC665" i="4" s="1"/>
  <c r="AD665" i="4" s="1"/>
  <c r="I689" i="4"/>
  <c r="AC689" i="4" s="1"/>
  <c r="AD689" i="4" s="1"/>
  <c r="I641" i="4"/>
  <c r="AC641" i="4" s="1"/>
  <c r="AD641" i="4" s="1"/>
  <c r="I639" i="4"/>
  <c r="AC639" i="4" s="1"/>
  <c r="AD639" i="4" s="1"/>
  <c r="I609" i="4"/>
  <c r="AC609" i="4" s="1"/>
  <c r="AD609" i="4" s="1"/>
  <c r="I607" i="4"/>
  <c r="AC607" i="4" s="1"/>
  <c r="AD607" i="4" s="1"/>
  <c r="I577" i="4"/>
  <c r="AC577" i="4" s="1"/>
  <c r="AD577" i="4" s="1"/>
  <c r="I575" i="4"/>
  <c r="AC575" i="4" s="1"/>
  <c r="AD575" i="4" s="1"/>
  <c r="I695" i="4"/>
  <c r="AC695" i="4" s="1"/>
  <c r="AD695" i="4" s="1"/>
  <c r="I638" i="4"/>
  <c r="AC638" i="4" s="1"/>
  <c r="AD638" i="4" s="1"/>
  <c r="I637" i="4"/>
  <c r="AC637" i="4" s="1"/>
  <c r="AD637" i="4" s="1"/>
  <c r="I526" i="4"/>
  <c r="AC526" i="4" s="1"/>
  <c r="AD526" i="4" s="1"/>
  <c r="I513" i="4"/>
  <c r="AC513" i="4" s="1"/>
  <c r="AD513" i="4" s="1"/>
  <c r="I502" i="4"/>
  <c r="AC502" i="4" s="1"/>
  <c r="AD502" i="4" s="1"/>
  <c r="I446" i="4"/>
  <c r="AC446" i="4" s="1"/>
  <c r="AD446" i="4" s="1"/>
  <c r="I445" i="4"/>
  <c r="AC445" i="4" s="1"/>
  <c r="AD445" i="4" s="1"/>
  <c r="I442" i="4"/>
  <c r="AC442" i="4" s="1"/>
  <c r="AD442" i="4" s="1"/>
  <c r="I431" i="4"/>
  <c r="AC431" i="4" s="1"/>
  <c r="AD431" i="4" s="1"/>
  <c r="I417" i="4"/>
  <c r="AC417" i="4" s="1"/>
  <c r="AD417" i="4" s="1"/>
  <c r="I406" i="4"/>
  <c r="AC406" i="4" s="1"/>
  <c r="AD406" i="4" s="1"/>
  <c r="I405" i="4"/>
  <c r="AC405" i="4" s="1"/>
  <c r="AD405" i="4" s="1"/>
  <c r="I403" i="4"/>
  <c r="AC403" i="4" s="1"/>
  <c r="AD403" i="4" s="1"/>
  <c r="I392" i="4"/>
  <c r="AC392" i="4" s="1"/>
  <c r="AD392" i="4" s="1"/>
  <c r="I384" i="4"/>
  <c r="AC384" i="4" s="1"/>
  <c r="AD384" i="4" s="1"/>
  <c r="I376" i="4"/>
  <c r="AC376" i="4" s="1"/>
  <c r="AD376" i="4" s="1"/>
  <c r="I368" i="4"/>
  <c r="AC368" i="4" s="1"/>
  <c r="AD368" i="4" s="1"/>
  <c r="I360" i="4"/>
  <c r="AC360" i="4" s="1"/>
  <c r="AD360" i="4" s="1"/>
  <c r="I352" i="4"/>
  <c r="AC352" i="4" s="1"/>
  <c r="AD352" i="4" s="1"/>
  <c r="I344" i="4"/>
  <c r="AC344" i="4" s="1"/>
  <c r="AD344" i="4" s="1"/>
  <c r="I336" i="4"/>
  <c r="AC336" i="4" s="1"/>
  <c r="AD336" i="4" s="1"/>
  <c r="I606" i="4"/>
  <c r="AC606" i="4" s="1"/>
  <c r="AD606" i="4" s="1"/>
  <c r="I573" i="4"/>
  <c r="AC573" i="4" s="1"/>
  <c r="AD573" i="4" s="1"/>
  <c r="I471" i="4"/>
  <c r="AC471" i="4" s="1"/>
  <c r="AD471" i="4" s="1"/>
  <c r="I470" i="4"/>
  <c r="AC470" i="4" s="1"/>
  <c r="AD470" i="4" s="1"/>
  <c r="I456" i="4"/>
  <c r="AC456" i="4" s="1"/>
  <c r="AD456" i="4" s="1"/>
  <c r="I450" i="4"/>
  <c r="AC450" i="4" s="1"/>
  <c r="AD450" i="4" s="1"/>
  <c r="I433" i="4"/>
  <c r="AC433" i="4" s="1"/>
  <c r="AD433" i="4" s="1"/>
  <c r="I432" i="4"/>
  <c r="AC432" i="4" s="1"/>
  <c r="AD432" i="4" s="1"/>
  <c r="I387" i="4"/>
  <c r="AC387" i="4" s="1"/>
  <c r="AD387" i="4" s="1"/>
  <c r="I371" i="4"/>
  <c r="AC371" i="4" s="1"/>
  <c r="AD371" i="4" s="1"/>
  <c r="I355" i="4"/>
  <c r="AC355" i="4" s="1"/>
  <c r="AD355" i="4" s="1"/>
  <c r="I339" i="4"/>
  <c r="AC339" i="4" s="1"/>
  <c r="AD339" i="4" s="1"/>
  <c r="I315" i="4"/>
  <c r="AC315" i="4" s="1"/>
  <c r="AD315" i="4" s="1"/>
  <c r="I301" i="4"/>
  <c r="AC301" i="4" s="1"/>
  <c r="AD301" i="4" s="1"/>
  <c r="I290" i="4"/>
  <c r="AC290" i="4" s="1"/>
  <c r="AD290" i="4" s="1"/>
  <c r="I279" i="4"/>
  <c r="AC279" i="4" s="1"/>
  <c r="AD279" i="4" s="1"/>
  <c r="I271" i="4"/>
  <c r="AC271" i="4" s="1"/>
  <c r="AD271" i="4" s="1"/>
  <c r="I263" i="4"/>
  <c r="AC263" i="4" s="1"/>
  <c r="AD263" i="4" s="1"/>
  <c r="I255" i="4"/>
  <c r="AC255" i="4" s="1"/>
  <c r="AD255" i="4" s="1"/>
  <c r="I247" i="4"/>
  <c r="AC247" i="4" s="1"/>
  <c r="AD247" i="4" s="1"/>
  <c r="I239" i="4"/>
  <c r="AC239" i="4" s="1"/>
  <c r="AD239" i="4" s="1"/>
  <c r="I231" i="4"/>
  <c r="AC231" i="4" s="1"/>
  <c r="AD231" i="4" s="1"/>
  <c r="I223" i="4"/>
  <c r="AC223" i="4" s="1"/>
  <c r="AD223" i="4" s="1"/>
  <c r="I215" i="4"/>
  <c r="AC215" i="4" s="1"/>
  <c r="AD215" i="4" s="1"/>
  <c r="I207" i="4"/>
  <c r="AC207" i="4" s="1"/>
  <c r="AD207" i="4" s="1"/>
  <c r="I199" i="4"/>
  <c r="AC199" i="4" s="1"/>
  <c r="AD199" i="4" s="1"/>
  <c r="I191" i="4"/>
  <c r="AC191" i="4" s="1"/>
  <c r="AD191" i="4" s="1"/>
  <c r="I183" i="4"/>
  <c r="AC183" i="4" s="1"/>
  <c r="AD183" i="4" s="1"/>
  <c r="I574" i="4"/>
  <c r="AC574" i="4" s="1"/>
  <c r="AD574" i="4" s="1"/>
  <c r="I490" i="4"/>
  <c r="AC490" i="4" s="1"/>
  <c r="AD490" i="4" s="1"/>
  <c r="I455" i="4"/>
  <c r="AC455" i="4" s="1"/>
  <c r="AD455" i="4" s="1"/>
  <c r="I449" i="4"/>
  <c r="AC449" i="4" s="1"/>
  <c r="AD449" i="4" s="1"/>
  <c r="I386" i="4"/>
  <c r="AC386" i="4" s="1"/>
  <c r="AD386" i="4" s="1"/>
  <c r="I385" i="4"/>
  <c r="AC385" i="4" s="1"/>
  <c r="AD385" i="4" s="1"/>
  <c r="I370" i="4"/>
  <c r="AC370" i="4" s="1"/>
  <c r="AD370" i="4" s="1"/>
  <c r="I369" i="4"/>
  <c r="AC369" i="4" s="1"/>
  <c r="AD369" i="4" s="1"/>
  <c r="I354" i="4"/>
  <c r="AC354" i="4" s="1"/>
  <c r="AD354" i="4" s="1"/>
  <c r="I353" i="4"/>
  <c r="AC353" i="4" s="1"/>
  <c r="AD353" i="4" s="1"/>
  <c r="I338" i="4"/>
  <c r="AC338" i="4" s="1"/>
  <c r="AD338" i="4" s="1"/>
  <c r="I337" i="4"/>
  <c r="AC337" i="4" s="1"/>
  <c r="AD337" i="4" s="1"/>
  <c r="I314" i="4"/>
  <c r="AC314" i="4" s="1"/>
  <c r="AD314" i="4" s="1"/>
  <c r="I300" i="4"/>
  <c r="AC300" i="4" s="1"/>
  <c r="AD300" i="4" s="1"/>
  <c r="I289" i="4"/>
  <c r="AC289" i="4" s="1"/>
  <c r="AD289" i="4" s="1"/>
  <c r="I288" i="4"/>
  <c r="AC288" i="4" s="1"/>
  <c r="AD288" i="4" s="1"/>
  <c r="I286" i="4"/>
  <c r="AC286" i="4" s="1"/>
  <c r="AD286" i="4" s="1"/>
  <c r="I278" i="4"/>
  <c r="AC278" i="4" s="1"/>
  <c r="AD278" i="4" s="1"/>
  <c r="I270" i="4"/>
  <c r="AC270" i="4" s="1"/>
  <c r="AD270" i="4" s="1"/>
  <c r="I262" i="4"/>
  <c r="AC262" i="4" s="1"/>
  <c r="AD262" i="4" s="1"/>
  <c r="I254" i="4"/>
  <c r="AC254" i="4" s="1"/>
  <c r="AD254" i="4" s="1"/>
  <c r="I246" i="4"/>
  <c r="AC246" i="4" s="1"/>
  <c r="AD246" i="4" s="1"/>
  <c r="I238" i="4"/>
  <c r="AC238" i="4" s="1"/>
  <c r="AD238" i="4" s="1"/>
  <c r="I230" i="4"/>
  <c r="AC230" i="4" s="1"/>
  <c r="AD230" i="4" s="1"/>
  <c r="I222" i="4"/>
  <c r="AC222" i="4" s="1"/>
  <c r="AD222" i="4" s="1"/>
  <c r="I214" i="4"/>
  <c r="AC214" i="4" s="1"/>
  <c r="AD214" i="4" s="1"/>
  <c r="I206" i="4"/>
  <c r="AC206" i="4" s="1"/>
  <c r="AD206" i="4" s="1"/>
  <c r="I198" i="4"/>
  <c r="AC198" i="4" s="1"/>
  <c r="AD198" i="4" s="1"/>
  <c r="I190" i="4"/>
  <c r="AC190" i="4" s="1"/>
  <c r="AD190" i="4" s="1"/>
  <c r="I182" i="4"/>
  <c r="AC182" i="4" s="1"/>
  <c r="AD182" i="4" s="1"/>
  <c r="I527" i="4"/>
  <c r="AC527" i="4" s="1"/>
  <c r="AD527" i="4" s="1"/>
  <c r="I489" i="4"/>
  <c r="AC489" i="4" s="1"/>
  <c r="AD489" i="4" s="1"/>
  <c r="I486" i="4"/>
  <c r="AC486" i="4" s="1"/>
  <c r="AD486" i="4" s="1"/>
  <c r="I454" i="4"/>
  <c r="AC454" i="4" s="1"/>
  <c r="AD454" i="4" s="1"/>
  <c r="I453" i="4"/>
  <c r="AC453" i="4" s="1"/>
  <c r="AD453" i="4" s="1"/>
  <c r="I448" i="4"/>
  <c r="AC448" i="4" s="1"/>
  <c r="AD448" i="4" s="1"/>
  <c r="I447" i="4"/>
  <c r="AC447" i="4" s="1"/>
  <c r="AD447" i="4" s="1"/>
  <c r="I324" i="4"/>
  <c r="AC324" i="4" s="1"/>
  <c r="AD324" i="4" s="1"/>
  <c r="I313" i="4"/>
  <c r="AC313" i="4" s="1"/>
  <c r="AD313" i="4" s="1"/>
  <c r="I312" i="4"/>
  <c r="AC312" i="4" s="1"/>
  <c r="AD312" i="4" s="1"/>
  <c r="I310" i="4"/>
  <c r="AC310" i="4" s="1"/>
  <c r="AD310" i="4" s="1"/>
  <c r="I299" i="4"/>
  <c r="AC299" i="4" s="1"/>
  <c r="AD299" i="4" s="1"/>
  <c r="I285" i="4"/>
  <c r="AC285" i="4" s="1"/>
  <c r="AD285" i="4" s="1"/>
  <c r="I277" i="4"/>
  <c r="AC277" i="4" s="1"/>
  <c r="AD277" i="4" s="1"/>
  <c r="I269" i="4"/>
  <c r="AC269" i="4" s="1"/>
  <c r="AD269" i="4" s="1"/>
  <c r="I261" i="4"/>
  <c r="AC261" i="4" s="1"/>
  <c r="AD261" i="4" s="1"/>
  <c r="I253" i="4"/>
  <c r="AC253" i="4" s="1"/>
  <c r="AD253" i="4" s="1"/>
  <c r="I245" i="4"/>
  <c r="AC245" i="4" s="1"/>
  <c r="AD245" i="4" s="1"/>
  <c r="I237" i="4"/>
  <c r="AC237" i="4" s="1"/>
  <c r="AD237" i="4" s="1"/>
  <c r="I229" i="4"/>
  <c r="AC229" i="4" s="1"/>
  <c r="AD229" i="4" s="1"/>
  <c r="I221" i="4"/>
  <c r="AC221" i="4" s="1"/>
  <c r="AD221" i="4" s="1"/>
  <c r="I213" i="4"/>
  <c r="AC213" i="4" s="1"/>
  <c r="AD213" i="4" s="1"/>
  <c r="I205" i="4"/>
  <c r="AC205" i="4" s="1"/>
  <c r="AD205" i="4" s="1"/>
  <c r="I197" i="4"/>
  <c r="AC197" i="4" s="1"/>
  <c r="AD197" i="4" s="1"/>
  <c r="I189" i="4"/>
  <c r="AC189" i="4" s="1"/>
  <c r="AD189" i="4" s="1"/>
  <c r="I488" i="4"/>
  <c r="AC488" i="4" s="1"/>
  <c r="AD488" i="4" s="1"/>
  <c r="I487" i="4"/>
  <c r="AC487" i="4" s="1"/>
  <c r="AD487" i="4" s="1"/>
  <c r="I541" i="4"/>
  <c r="AC541" i="4" s="1"/>
  <c r="AD541" i="4" s="1"/>
  <c r="I545" i="4"/>
  <c r="AC545" i="4" s="1"/>
  <c r="AD545" i="4" s="1"/>
  <c r="I543" i="4"/>
  <c r="AC543" i="4" s="1"/>
  <c r="AD543" i="4" s="1"/>
  <c r="I542" i="4"/>
  <c r="AC542" i="4" s="1"/>
  <c r="AD542" i="4" s="1"/>
  <c r="I503" i="4"/>
  <c r="AC503" i="4" s="1"/>
  <c r="AD503" i="4" s="1"/>
  <c r="I481" i="4"/>
  <c r="AC481" i="4" s="1"/>
  <c r="AD481" i="4" s="1"/>
  <c r="I480" i="4"/>
  <c r="AC480" i="4" s="1"/>
  <c r="AD480" i="4" s="1"/>
  <c r="I463" i="4"/>
  <c r="AC463" i="4" s="1"/>
  <c r="AD463" i="4" s="1"/>
  <c r="I605" i="4"/>
  <c r="AC605" i="4" s="1"/>
  <c r="AD605" i="4" s="1"/>
  <c r="I479" i="4"/>
  <c r="AC479" i="4" s="1"/>
  <c r="AD479" i="4" s="1"/>
  <c r="I478" i="4"/>
  <c r="AC478" i="4" s="1"/>
  <c r="AD478" i="4" s="1"/>
  <c r="I472" i="4"/>
  <c r="AC472" i="4" s="1"/>
  <c r="AD472" i="4" s="1"/>
  <c r="I434" i="4"/>
  <c r="AC434" i="4" s="1"/>
  <c r="AD434" i="4" s="1"/>
  <c r="I408" i="4"/>
  <c r="AC408" i="4" s="1"/>
  <c r="AD408" i="4" s="1"/>
  <c r="I407" i="4"/>
  <c r="AC407" i="4" s="1"/>
  <c r="AD407" i="4" s="1"/>
  <c r="I388" i="4"/>
  <c r="AC388" i="4" s="1"/>
  <c r="AD388" i="4" s="1"/>
  <c r="I372" i="4"/>
  <c r="AC372" i="4" s="1"/>
  <c r="AD372" i="4" s="1"/>
  <c r="I356" i="4"/>
  <c r="AC356" i="4" s="1"/>
  <c r="AD356" i="4" s="1"/>
  <c r="I340" i="4"/>
  <c r="AC340" i="4" s="1"/>
  <c r="AD340" i="4" s="1"/>
  <c r="I316" i="4"/>
  <c r="AC316" i="4" s="1"/>
  <c r="AD316" i="4" s="1"/>
  <c r="I305" i="4"/>
  <c r="AC305" i="4" s="1"/>
  <c r="AD305" i="4" s="1"/>
  <c r="I304" i="4"/>
  <c r="AC304" i="4" s="1"/>
  <c r="AD304" i="4" s="1"/>
  <c r="I302" i="4"/>
  <c r="AC302" i="4" s="1"/>
  <c r="AD302" i="4" s="1"/>
  <c r="I291" i="4"/>
  <c r="AC291" i="4" s="1"/>
  <c r="AD291" i="4" s="1"/>
  <c r="I280" i="4"/>
  <c r="AC280" i="4" s="1"/>
  <c r="AD280" i="4" s="1"/>
  <c r="I272" i="4"/>
  <c r="AC272" i="4" s="1"/>
  <c r="AD272" i="4" s="1"/>
  <c r="I264" i="4"/>
  <c r="AC264" i="4" s="1"/>
  <c r="AD264" i="4" s="1"/>
  <c r="I256" i="4"/>
  <c r="AC256" i="4" s="1"/>
  <c r="AD256" i="4" s="1"/>
  <c r="I248" i="4"/>
  <c r="AC248" i="4" s="1"/>
  <c r="AD248" i="4" s="1"/>
  <c r="I240" i="4"/>
  <c r="AC240" i="4" s="1"/>
  <c r="AD240" i="4" s="1"/>
  <c r="I232" i="4"/>
  <c r="AC232" i="4" s="1"/>
  <c r="AD232" i="4" s="1"/>
  <c r="I224" i="4"/>
  <c r="AC224" i="4" s="1"/>
  <c r="AD224" i="4" s="1"/>
  <c r="I216" i="4"/>
  <c r="AC216" i="4" s="1"/>
  <c r="AD216" i="4" s="1"/>
  <c r="I208" i="4"/>
  <c r="AC208" i="4" s="1"/>
  <c r="AD208" i="4" s="1"/>
  <c r="I200" i="4"/>
  <c r="AC200" i="4" s="1"/>
  <c r="AD200" i="4" s="1"/>
  <c r="I9" i="4"/>
  <c r="AC9" i="4" s="1"/>
  <c r="AD9" i="4" s="1"/>
  <c r="I17" i="4"/>
  <c r="AC17" i="4" s="1"/>
  <c r="AD17" i="4" s="1"/>
  <c r="I25" i="4"/>
  <c r="AC25" i="4" s="1"/>
  <c r="AD25" i="4" s="1"/>
  <c r="I33" i="4"/>
  <c r="AC33" i="4" s="1"/>
  <c r="AD33" i="4" s="1"/>
  <c r="I41" i="4"/>
  <c r="AC41" i="4" s="1"/>
  <c r="AD41" i="4" s="1"/>
  <c r="I49" i="4"/>
  <c r="AC49" i="4" s="1"/>
  <c r="AD49" i="4" s="1"/>
  <c r="I57" i="4"/>
  <c r="AC57" i="4" s="1"/>
  <c r="AD57" i="4" s="1"/>
  <c r="I65" i="4"/>
  <c r="AC65" i="4" s="1"/>
  <c r="AD65" i="4" s="1"/>
  <c r="I73" i="4"/>
  <c r="AC73" i="4" s="1"/>
  <c r="AD73" i="4" s="1"/>
  <c r="I81" i="4"/>
  <c r="AC81" i="4" s="1"/>
  <c r="AD81" i="4" s="1"/>
  <c r="I89" i="4"/>
  <c r="AC89" i="4" s="1"/>
  <c r="AD89" i="4" s="1"/>
  <c r="I97" i="4"/>
  <c r="AC97" i="4" s="1"/>
  <c r="AD97" i="4" s="1"/>
  <c r="I105" i="4"/>
  <c r="AC105" i="4" s="1"/>
  <c r="AD105" i="4" s="1"/>
  <c r="I113" i="4"/>
  <c r="AC113" i="4" s="1"/>
  <c r="AD113" i="4" s="1"/>
  <c r="I121" i="4"/>
  <c r="AC121" i="4" s="1"/>
  <c r="AD121" i="4" s="1"/>
  <c r="I129" i="4"/>
  <c r="AC129" i="4" s="1"/>
  <c r="AD129" i="4" s="1"/>
  <c r="I137" i="4"/>
  <c r="AC137" i="4" s="1"/>
  <c r="AD137" i="4" s="1"/>
  <c r="I145" i="4"/>
  <c r="AC145" i="4" s="1"/>
  <c r="AD145" i="4" s="1"/>
  <c r="I153" i="4"/>
  <c r="AC153" i="4" s="1"/>
  <c r="AD153" i="4" s="1"/>
  <c r="I161" i="4"/>
  <c r="AC161" i="4" s="1"/>
  <c r="AD161" i="4" s="1"/>
  <c r="I169" i="4"/>
  <c r="AC169" i="4" s="1"/>
  <c r="AD169" i="4" s="1"/>
  <c r="I177" i="4"/>
  <c r="AC177" i="4" s="1"/>
  <c r="AD177" i="4" s="1"/>
  <c r="I192" i="4"/>
  <c r="AC192" i="4" s="1"/>
  <c r="AD192" i="4" s="1"/>
  <c r="I193" i="4"/>
  <c r="AC193" i="4" s="1"/>
  <c r="AD193" i="4" s="1"/>
  <c r="I194" i="4"/>
  <c r="AC194" i="4" s="1"/>
  <c r="AD194" i="4" s="1"/>
  <c r="I209" i="4"/>
  <c r="AC209" i="4" s="1"/>
  <c r="AD209" i="4" s="1"/>
  <c r="I210" i="4"/>
  <c r="AC210" i="4" s="1"/>
  <c r="AD210" i="4" s="1"/>
  <c r="I225" i="4"/>
  <c r="AC225" i="4" s="1"/>
  <c r="AD225" i="4" s="1"/>
  <c r="I226" i="4"/>
  <c r="AC226" i="4" s="1"/>
  <c r="AD226" i="4" s="1"/>
  <c r="I241" i="4"/>
  <c r="AC241" i="4" s="1"/>
  <c r="AD241" i="4" s="1"/>
  <c r="I242" i="4"/>
  <c r="AC242" i="4" s="1"/>
  <c r="AD242" i="4" s="1"/>
  <c r="I257" i="4"/>
  <c r="AC257" i="4" s="1"/>
  <c r="AD257" i="4" s="1"/>
  <c r="I258" i="4"/>
  <c r="AC258" i="4" s="1"/>
  <c r="AD258" i="4" s="1"/>
  <c r="I273" i="4"/>
  <c r="AC273" i="4" s="1"/>
  <c r="AD273" i="4" s="1"/>
  <c r="I274" i="4"/>
  <c r="AC274" i="4" s="1"/>
  <c r="AD274" i="4" s="1"/>
  <c r="I306" i="4"/>
  <c r="AC306" i="4" s="1"/>
  <c r="AD306" i="4" s="1"/>
  <c r="I307" i="4"/>
  <c r="AC307" i="4" s="1"/>
  <c r="AD307" i="4" s="1"/>
  <c r="I421" i="4"/>
  <c r="AC421" i="4" s="1"/>
  <c r="AD421" i="4" s="1"/>
  <c r="I424" i="4"/>
  <c r="AC424" i="4" s="1"/>
  <c r="AD424" i="4" s="1"/>
  <c r="I308" i="4"/>
  <c r="AC308" i="4" s="1"/>
  <c r="AD308" i="4" s="1"/>
  <c r="I317" i="4"/>
  <c r="AC317" i="4" s="1"/>
  <c r="AD317" i="4" s="1"/>
  <c r="I318" i="4"/>
  <c r="AC318" i="4" s="1"/>
  <c r="AD318" i="4" s="1"/>
  <c r="I320" i="4"/>
  <c r="AC320" i="4" s="1"/>
  <c r="AD320" i="4" s="1"/>
  <c r="I321" i="4"/>
  <c r="AC321" i="4" s="1"/>
  <c r="AD321" i="4" s="1"/>
  <c r="I345" i="4"/>
  <c r="AC345" i="4" s="1"/>
  <c r="AD345" i="4" s="1"/>
  <c r="I346" i="4"/>
  <c r="AC346" i="4" s="1"/>
  <c r="AD346" i="4" s="1"/>
  <c r="I377" i="4"/>
  <c r="AC377" i="4" s="1"/>
  <c r="AD377" i="4" s="1"/>
  <c r="I378" i="4"/>
  <c r="AC378" i="4" s="1"/>
  <c r="AD378" i="4" s="1"/>
  <c r="I67" i="4"/>
  <c r="AC67" i="4" s="1"/>
  <c r="AD67" i="4" s="1"/>
  <c r="I75" i="4"/>
  <c r="AC75" i="4" s="1"/>
  <c r="AD75" i="4" s="1"/>
  <c r="I83" i="4"/>
  <c r="AC83" i="4" s="1"/>
  <c r="AD83" i="4" s="1"/>
  <c r="I91" i="4"/>
  <c r="AC91" i="4" s="1"/>
  <c r="AD91" i="4" s="1"/>
  <c r="I99" i="4"/>
  <c r="AC99" i="4" s="1"/>
  <c r="AD99" i="4" s="1"/>
  <c r="I107" i="4"/>
  <c r="AC107" i="4" s="1"/>
  <c r="AD107" i="4" s="1"/>
  <c r="I115" i="4"/>
  <c r="AC115" i="4" s="1"/>
  <c r="AD115" i="4" s="1"/>
  <c r="I123" i="4"/>
  <c r="AC123" i="4" s="1"/>
  <c r="AD123" i="4" s="1"/>
  <c r="I131" i="4"/>
  <c r="AC131" i="4" s="1"/>
  <c r="AD131" i="4" s="1"/>
  <c r="I139" i="4"/>
  <c r="AC139" i="4" s="1"/>
  <c r="AD139" i="4" s="1"/>
  <c r="I147" i="4"/>
  <c r="AC147" i="4" s="1"/>
  <c r="AD147" i="4" s="1"/>
  <c r="I155" i="4"/>
  <c r="AC155" i="4" s="1"/>
  <c r="AD155" i="4" s="1"/>
  <c r="I163" i="4"/>
  <c r="AC163" i="4" s="1"/>
  <c r="AD163" i="4" s="1"/>
  <c r="I171" i="4"/>
  <c r="AC171" i="4" s="1"/>
  <c r="AD171" i="4" s="1"/>
  <c r="I179" i="4"/>
  <c r="AC179" i="4" s="1"/>
  <c r="AD179" i="4" s="1"/>
  <c r="I186" i="4"/>
  <c r="AC186" i="4" s="1"/>
  <c r="AD186" i="4" s="1"/>
  <c r="I196" i="4"/>
  <c r="AC196" i="4" s="1"/>
  <c r="AD196" i="4" s="1"/>
  <c r="I212" i="4"/>
  <c r="AC212" i="4" s="1"/>
  <c r="AD212" i="4" s="1"/>
  <c r="I228" i="4"/>
  <c r="AC228" i="4" s="1"/>
  <c r="AD228" i="4" s="1"/>
  <c r="I244" i="4"/>
  <c r="AC244" i="4" s="1"/>
  <c r="AD244" i="4" s="1"/>
  <c r="I260" i="4"/>
  <c r="AC260" i="4" s="1"/>
  <c r="AD260" i="4" s="1"/>
  <c r="I276" i="4"/>
  <c r="AC276" i="4" s="1"/>
  <c r="AD276" i="4" s="1"/>
  <c r="I292" i="4"/>
  <c r="AC292" i="4" s="1"/>
  <c r="AD292" i="4" s="1"/>
  <c r="I293" i="4"/>
  <c r="AC293" i="4" s="1"/>
  <c r="AD293" i="4" s="1"/>
  <c r="I309" i="4"/>
  <c r="AC309" i="4" s="1"/>
  <c r="AD309" i="4" s="1"/>
  <c r="I322" i="4"/>
  <c r="AC322" i="4" s="1"/>
  <c r="AD322" i="4" s="1"/>
  <c r="I347" i="4"/>
  <c r="AC347" i="4" s="1"/>
  <c r="AD347" i="4" s="1"/>
  <c r="I379" i="4"/>
  <c r="AC379" i="4" s="1"/>
  <c r="AD379" i="4" s="1"/>
  <c r="I419" i="4"/>
  <c r="AC419" i="4" s="1"/>
  <c r="AD419" i="4" s="1"/>
  <c r="I462" i="4"/>
  <c r="AC462" i="4" s="1"/>
  <c r="AD462" i="4" s="1"/>
  <c r="I294" i="4"/>
  <c r="AC294" i="4" s="1"/>
  <c r="AD294" i="4" s="1"/>
  <c r="I296" i="4"/>
  <c r="AC296" i="4" s="1"/>
  <c r="AD296" i="4" s="1"/>
  <c r="I297" i="4"/>
  <c r="AC297" i="4" s="1"/>
  <c r="AD297" i="4" s="1"/>
  <c r="I323" i="4"/>
  <c r="AC323" i="4" s="1"/>
  <c r="AD323" i="4" s="1"/>
  <c r="I348" i="4"/>
  <c r="AC348" i="4" s="1"/>
  <c r="AD348" i="4" s="1"/>
  <c r="I380" i="4"/>
  <c r="AC380" i="4" s="1"/>
  <c r="AD380" i="4" s="1"/>
  <c r="I418" i="4"/>
  <c r="AC418" i="4" s="1"/>
  <c r="AD418" i="4" s="1"/>
  <c r="I438" i="4"/>
  <c r="AC438" i="4" s="1"/>
  <c r="AD438" i="4" s="1"/>
  <c r="I443" i="4"/>
  <c r="AC443" i="4" s="1"/>
  <c r="AD443" i="4" s="1"/>
  <c r="I461" i="4"/>
  <c r="AC461" i="4" s="1"/>
  <c r="AD461" i="4" s="1"/>
  <c r="I298" i="4"/>
  <c r="AC298" i="4" s="1"/>
  <c r="AD298" i="4" s="1"/>
  <c r="I437" i="4"/>
  <c r="AC437" i="4" s="1"/>
  <c r="AD437" i="4" s="1"/>
  <c r="I13" i="4"/>
  <c r="AC13" i="4" s="1"/>
  <c r="AD13" i="4" s="1"/>
  <c r="I29" i="4"/>
  <c r="AC29" i="4" s="1"/>
  <c r="AD29" i="4" s="1"/>
  <c r="I69" i="4"/>
  <c r="AC69" i="4" s="1"/>
  <c r="AD69" i="4" s="1"/>
  <c r="I101" i="4"/>
  <c r="AC101" i="4" s="1"/>
  <c r="AD101" i="4" s="1"/>
  <c r="I165" i="4"/>
  <c r="AC165" i="4" s="1"/>
  <c r="AD165" i="4" s="1"/>
  <c r="I173" i="4"/>
  <c r="AC173" i="4" s="1"/>
  <c r="AD173" i="4" s="1"/>
  <c r="I181" i="4"/>
  <c r="AC181" i="4" s="1"/>
  <c r="AD181" i="4" s="1"/>
  <c r="I188" i="4"/>
  <c r="AC188" i="4" s="1"/>
  <c r="AD188" i="4" s="1"/>
  <c r="I201" i="4"/>
  <c r="AC201" i="4" s="1"/>
  <c r="AD201" i="4" s="1"/>
  <c r="I202" i="4"/>
  <c r="AC202" i="4" s="1"/>
  <c r="AD202" i="4" s="1"/>
  <c r="I217" i="4"/>
  <c r="AC217" i="4" s="1"/>
  <c r="AD217" i="4" s="1"/>
  <c r="I218" i="4"/>
  <c r="AC218" i="4" s="1"/>
  <c r="AD218" i="4" s="1"/>
  <c r="I233" i="4"/>
  <c r="AC233" i="4" s="1"/>
  <c r="AD233" i="4" s="1"/>
  <c r="I234" i="4"/>
  <c r="AC234" i="4" s="1"/>
  <c r="AD234" i="4" s="1"/>
  <c r="I249" i="4"/>
  <c r="AC249" i="4" s="1"/>
  <c r="AD249" i="4" s="1"/>
  <c r="I250" i="4"/>
  <c r="AC250" i="4" s="1"/>
  <c r="AD250" i="4" s="1"/>
  <c r="I265" i="4"/>
  <c r="AC265" i="4" s="1"/>
  <c r="AD265" i="4" s="1"/>
  <c r="I266" i="4"/>
  <c r="AC266" i="4" s="1"/>
  <c r="AD266" i="4" s="1"/>
  <c r="I281" i="4"/>
  <c r="AC281" i="4" s="1"/>
  <c r="AD281" i="4" s="1"/>
  <c r="I282" i="4"/>
  <c r="AC282" i="4" s="1"/>
  <c r="AD282" i="4" s="1"/>
  <c r="I7" i="4"/>
  <c r="AC7" i="4" s="1"/>
  <c r="AD7" i="4" s="1"/>
  <c r="I14" i="4"/>
  <c r="AC14" i="4" s="1"/>
  <c r="AD14" i="4" s="1"/>
  <c r="I22" i="4"/>
  <c r="AC22" i="4" s="1"/>
  <c r="AD22" i="4" s="1"/>
  <c r="I30" i="4"/>
  <c r="AC30" i="4" s="1"/>
  <c r="AD30" i="4" s="1"/>
  <c r="I38" i="4"/>
  <c r="AC38" i="4" s="1"/>
  <c r="AD38" i="4" s="1"/>
  <c r="I46" i="4"/>
  <c r="AC46" i="4" s="1"/>
  <c r="AD46" i="4" s="1"/>
  <c r="I54" i="4"/>
  <c r="AC54" i="4" s="1"/>
  <c r="AD54" i="4" s="1"/>
  <c r="I62" i="4"/>
  <c r="AC62" i="4" s="1"/>
  <c r="AD62" i="4" s="1"/>
  <c r="I70" i="4"/>
  <c r="AC70" i="4" s="1"/>
  <c r="AD70" i="4" s="1"/>
  <c r="I78" i="4"/>
  <c r="AC78" i="4" s="1"/>
  <c r="AD78" i="4" s="1"/>
  <c r="I86" i="4"/>
  <c r="AC86" i="4" s="1"/>
  <c r="AD86" i="4" s="1"/>
  <c r="I94" i="4"/>
  <c r="AC94" i="4" s="1"/>
  <c r="AD94" i="4" s="1"/>
  <c r="I102" i="4"/>
  <c r="AC102" i="4" s="1"/>
  <c r="AD102" i="4" s="1"/>
  <c r="I110" i="4"/>
  <c r="AC110" i="4" s="1"/>
  <c r="AD110" i="4" s="1"/>
  <c r="I118" i="4"/>
  <c r="AC118" i="4" s="1"/>
  <c r="AD118" i="4" s="1"/>
  <c r="I126" i="4"/>
  <c r="AC126" i="4" s="1"/>
  <c r="AD126" i="4" s="1"/>
  <c r="I134" i="4"/>
  <c r="AC134" i="4" s="1"/>
  <c r="AD134" i="4" s="1"/>
  <c r="I142" i="4"/>
  <c r="AC142" i="4" s="1"/>
  <c r="AD142" i="4" s="1"/>
  <c r="I150" i="4"/>
  <c r="AC150" i="4" s="1"/>
  <c r="AD150" i="4" s="1"/>
  <c r="I158" i="4"/>
  <c r="AC158" i="4" s="1"/>
  <c r="AD158" i="4" s="1"/>
  <c r="I166" i="4"/>
  <c r="AC166" i="4" s="1"/>
  <c r="AD166" i="4" s="1"/>
  <c r="I174" i="4"/>
  <c r="AC174" i="4" s="1"/>
  <c r="AD174" i="4" s="1"/>
  <c r="I203" i="4"/>
  <c r="AC203" i="4" s="1"/>
  <c r="AD203" i="4" s="1"/>
  <c r="I219" i="4"/>
  <c r="AC219" i="4" s="1"/>
  <c r="AD219" i="4" s="1"/>
  <c r="I235" i="4"/>
  <c r="AC235" i="4" s="1"/>
  <c r="AD235" i="4" s="1"/>
  <c r="I251" i="4"/>
  <c r="AC251" i="4" s="1"/>
  <c r="AD251" i="4" s="1"/>
  <c r="I267" i="4"/>
  <c r="AC267" i="4" s="1"/>
  <c r="AD267" i="4" s="1"/>
  <c r="I283" i="4"/>
  <c r="AC283" i="4" s="1"/>
  <c r="AD283" i="4" s="1"/>
  <c r="I329" i="4"/>
  <c r="AC329" i="4" s="1"/>
  <c r="AD329" i="4" s="1"/>
  <c r="I330" i="4"/>
  <c r="AC330" i="4" s="1"/>
  <c r="AD330" i="4" s="1"/>
  <c r="I361" i="4"/>
  <c r="AC361" i="4" s="1"/>
  <c r="AD361" i="4" s="1"/>
  <c r="I362" i="4"/>
  <c r="AC362" i="4" s="1"/>
  <c r="AD362" i="4" s="1"/>
  <c r="I393" i="4"/>
  <c r="AC393" i="4" s="1"/>
  <c r="AD393" i="4" s="1"/>
  <c r="I394" i="4"/>
  <c r="AC394" i="4" s="1"/>
  <c r="AD394" i="4" s="1"/>
  <c r="I6" i="4"/>
  <c r="AC6" i="4" s="1"/>
  <c r="AD6" i="4" s="1"/>
  <c r="AA7" i="4" s="1"/>
  <c r="I37" i="4"/>
  <c r="AC37" i="4" s="1"/>
  <c r="AD37" i="4" s="1"/>
  <c r="I45" i="4"/>
  <c r="AC45" i="4" s="1"/>
  <c r="AD45" i="4" s="1"/>
  <c r="I53" i="4"/>
  <c r="AC53" i="4" s="1"/>
  <c r="AD53" i="4" s="1"/>
  <c r="I61" i="4"/>
  <c r="AC61" i="4" s="1"/>
  <c r="AD61" i="4" s="1"/>
  <c r="I77" i="4"/>
  <c r="AC77" i="4" s="1"/>
  <c r="AD77" i="4" s="1"/>
  <c r="I85" i="4"/>
  <c r="AC85" i="4" s="1"/>
  <c r="AD85" i="4" s="1"/>
  <c r="I93" i="4"/>
  <c r="AC93" i="4" s="1"/>
  <c r="AD93" i="4" s="1"/>
  <c r="I109" i="4"/>
  <c r="AC109" i="4" s="1"/>
  <c r="AD109" i="4" s="1"/>
  <c r="I117" i="4"/>
  <c r="AC117" i="4" s="1"/>
  <c r="AD117" i="4" s="1"/>
  <c r="I149" i="4"/>
  <c r="AC149" i="4" s="1"/>
  <c r="AD149" i="4" s="1"/>
  <c r="I157" i="4"/>
  <c r="AC157" i="4" s="1"/>
  <c r="AD157" i="4" s="1"/>
  <c r="I15" i="4"/>
  <c r="AC15" i="4" s="1"/>
  <c r="AD15" i="4" s="1"/>
  <c r="I23" i="4"/>
  <c r="AC23" i="4" s="1"/>
  <c r="AD23" i="4" s="1"/>
  <c r="I31" i="4"/>
  <c r="AC31" i="4" s="1"/>
  <c r="AD31" i="4" s="1"/>
  <c r="I39" i="4"/>
  <c r="AC39" i="4" s="1"/>
  <c r="AD39" i="4" s="1"/>
  <c r="I47" i="4"/>
  <c r="AC47" i="4" s="1"/>
  <c r="AD47" i="4" s="1"/>
  <c r="I55" i="4"/>
  <c r="AC55" i="4" s="1"/>
  <c r="AD55" i="4" s="1"/>
  <c r="I63" i="4"/>
  <c r="AC63" i="4" s="1"/>
  <c r="AD63" i="4" s="1"/>
  <c r="I71" i="4"/>
  <c r="AC71" i="4" s="1"/>
  <c r="AD71" i="4" s="1"/>
  <c r="I79" i="4"/>
  <c r="AC79" i="4" s="1"/>
  <c r="AD79" i="4" s="1"/>
  <c r="I87" i="4"/>
  <c r="AC87" i="4" s="1"/>
  <c r="AD87" i="4" s="1"/>
  <c r="I95" i="4"/>
  <c r="AC95" i="4" s="1"/>
  <c r="AD95" i="4" s="1"/>
  <c r="I103" i="4"/>
  <c r="AC103" i="4" s="1"/>
  <c r="AD103" i="4" s="1"/>
  <c r="I111" i="4"/>
  <c r="AC111" i="4" s="1"/>
  <c r="AD111" i="4" s="1"/>
  <c r="I119" i="4"/>
  <c r="AC119" i="4" s="1"/>
  <c r="AD119" i="4" s="1"/>
  <c r="I127" i="4"/>
  <c r="AC127" i="4" s="1"/>
  <c r="AD127" i="4" s="1"/>
  <c r="I135" i="4"/>
  <c r="AC135" i="4" s="1"/>
  <c r="AD135" i="4" s="1"/>
  <c r="I143" i="4"/>
  <c r="AC143" i="4" s="1"/>
  <c r="AD143" i="4" s="1"/>
  <c r="I151" i="4"/>
  <c r="AC151" i="4" s="1"/>
  <c r="AD151" i="4" s="1"/>
  <c r="I159" i="4"/>
  <c r="AC159" i="4" s="1"/>
  <c r="AD159" i="4" s="1"/>
  <c r="I167" i="4"/>
  <c r="AC167" i="4" s="1"/>
  <c r="AD167" i="4" s="1"/>
  <c r="I175" i="4"/>
  <c r="AC175" i="4" s="1"/>
  <c r="AD175" i="4" s="1"/>
  <c r="I204" i="4"/>
  <c r="AC204" i="4" s="1"/>
  <c r="AD204" i="4" s="1"/>
  <c r="I220" i="4"/>
  <c r="AC220" i="4" s="1"/>
  <c r="AD220" i="4" s="1"/>
  <c r="I236" i="4"/>
  <c r="AC236" i="4" s="1"/>
  <c r="AD236" i="4" s="1"/>
  <c r="I252" i="4"/>
  <c r="AC252" i="4" s="1"/>
  <c r="AD252" i="4" s="1"/>
  <c r="I268" i="4"/>
  <c r="AC268" i="4" s="1"/>
  <c r="AD268" i="4" s="1"/>
  <c r="I284" i="4"/>
  <c r="AC284" i="4" s="1"/>
  <c r="AD284" i="4" s="1"/>
  <c r="I328" i="4"/>
  <c r="AC328" i="4" s="1"/>
  <c r="AD328" i="4" s="1"/>
  <c r="I331" i="4"/>
  <c r="AC331" i="4" s="1"/>
  <c r="AD331" i="4" s="1"/>
  <c r="I363" i="4"/>
  <c r="AC363" i="4" s="1"/>
  <c r="AD363" i="4" s="1"/>
  <c r="I395" i="4"/>
  <c r="AC395" i="4" s="1"/>
  <c r="AD395" i="4" s="1"/>
  <c r="I397" i="4"/>
  <c r="AC397" i="4" s="1"/>
  <c r="AD397" i="4" s="1"/>
  <c r="I398" i="4"/>
  <c r="AC398" i="4" s="1"/>
  <c r="AD398" i="4" s="1"/>
  <c r="I435" i="4"/>
  <c r="AC435" i="4" s="1"/>
  <c r="AD435" i="4" s="1"/>
  <c r="I21" i="4"/>
  <c r="AC21" i="4" s="1"/>
  <c r="AD21" i="4" s="1"/>
  <c r="I125" i="4"/>
  <c r="AC125" i="4" s="1"/>
  <c r="AD125" i="4" s="1"/>
  <c r="I133" i="4"/>
  <c r="AC133" i="4" s="1"/>
  <c r="AD133" i="4" s="1"/>
  <c r="I141" i="4"/>
  <c r="AC141" i="4" s="1"/>
  <c r="AD141" i="4" s="1"/>
  <c r="I8" i="4"/>
  <c r="AC8" i="4" s="1"/>
  <c r="AD8" i="4" s="1"/>
  <c r="I16" i="4"/>
  <c r="AC16" i="4" s="1"/>
  <c r="AD16" i="4" s="1"/>
  <c r="I24" i="4"/>
  <c r="AC24" i="4" s="1"/>
  <c r="AD24" i="4" s="1"/>
  <c r="I32" i="4"/>
  <c r="AC32" i="4" s="1"/>
  <c r="AD32" i="4" s="1"/>
  <c r="I40" i="4"/>
  <c r="AC40" i="4" s="1"/>
  <c r="AD40" i="4" s="1"/>
  <c r="I48" i="4"/>
  <c r="AC48" i="4" s="1"/>
  <c r="AD48" i="4" s="1"/>
  <c r="I56" i="4"/>
  <c r="AC56" i="4" s="1"/>
  <c r="AD56" i="4" s="1"/>
  <c r="I64" i="4"/>
  <c r="AC64" i="4" s="1"/>
  <c r="AD64" i="4" s="1"/>
  <c r="I72" i="4"/>
  <c r="AC72" i="4" s="1"/>
  <c r="AD72" i="4" s="1"/>
  <c r="I80" i="4"/>
  <c r="AC80" i="4" s="1"/>
  <c r="AD80" i="4" s="1"/>
  <c r="I88" i="4"/>
  <c r="AC88" i="4" s="1"/>
  <c r="AD88" i="4" s="1"/>
  <c r="I96" i="4"/>
  <c r="AC96" i="4" s="1"/>
  <c r="AD96" i="4" s="1"/>
  <c r="I104" i="4"/>
  <c r="AC104" i="4" s="1"/>
  <c r="AD104" i="4" s="1"/>
  <c r="I112" i="4"/>
  <c r="AC112" i="4" s="1"/>
  <c r="AD112" i="4" s="1"/>
  <c r="I120" i="4"/>
  <c r="AC120" i="4" s="1"/>
  <c r="AD120" i="4" s="1"/>
  <c r="I128" i="4"/>
  <c r="AC128" i="4" s="1"/>
  <c r="AD128" i="4" s="1"/>
  <c r="I136" i="4"/>
  <c r="AC136" i="4" s="1"/>
  <c r="AD136" i="4" s="1"/>
  <c r="I144" i="4"/>
  <c r="AC144" i="4" s="1"/>
  <c r="AD144" i="4" s="1"/>
  <c r="I152" i="4"/>
  <c r="AC152" i="4" s="1"/>
  <c r="AD152" i="4" s="1"/>
  <c r="I160" i="4"/>
  <c r="AC160" i="4" s="1"/>
  <c r="AD160" i="4" s="1"/>
  <c r="I168" i="4"/>
  <c r="AC168" i="4" s="1"/>
  <c r="AD168" i="4" s="1"/>
  <c r="I176" i="4"/>
  <c r="AC176" i="4" s="1"/>
  <c r="AD176" i="4" s="1"/>
  <c r="I332" i="4"/>
  <c r="AC332" i="4" s="1"/>
  <c r="AD332" i="4" s="1"/>
  <c r="I364" i="4"/>
  <c r="AC364" i="4" s="1"/>
  <c r="AD364" i="4" s="1"/>
  <c r="I399" i="4"/>
  <c r="AC399" i="4" s="1"/>
  <c r="AD399" i="4" s="1"/>
  <c r="I409" i="4"/>
  <c r="AC409" i="4" s="1"/>
  <c r="AD409" i="4" s="1"/>
  <c r="I410" i="4"/>
  <c r="AC410" i="4" s="1"/>
  <c r="AD410" i="4" s="1"/>
  <c r="I422" i="4"/>
  <c r="AC422" i="4" s="1"/>
  <c r="AD422" i="4" s="1"/>
  <c r="I423" i="4"/>
  <c r="AC423" i="4" s="1"/>
  <c r="AD423" i="4" s="1"/>
  <c r="AI1" i="5" l="1"/>
  <c r="Z133" i="7"/>
  <c r="AA133" i="7" s="1"/>
  <c r="Z131" i="7"/>
  <c r="AA131" i="7" s="1"/>
  <c r="Z69" i="7"/>
  <c r="AA69" i="7" s="1"/>
  <c r="Z117" i="7"/>
  <c r="AA117" i="7" s="1"/>
  <c r="Z41" i="7"/>
  <c r="AA41" i="7" s="1"/>
  <c r="Z221" i="7"/>
  <c r="AA221" i="7" s="1"/>
  <c r="Z199" i="7"/>
  <c r="AA199" i="7" s="1"/>
  <c r="Z85" i="7"/>
  <c r="AA85" i="7" s="1"/>
  <c r="Z35" i="7"/>
  <c r="AA35" i="7" s="1"/>
  <c r="Z43" i="7"/>
  <c r="AA43" i="7" s="1"/>
  <c r="Z268" i="7"/>
  <c r="AA268" i="7" s="1"/>
  <c r="Z200" i="7"/>
  <c r="AA200" i="7" s="1"/>
  <c r="Z27" i="7"/>
  <c r="AA27" i="7" s="1"/>
  <c r="Z115" i="7"/>
  <c r="AA115" i="7" s="1"/>
  <c r="Z106" i="7"/>
  <c r="AA106" i="7" s="1"/>
  <c r="Z9" i="7"/>
  <c r="AA9" i="7" s="1"/>
  <c r="Z99" i="7"/>
  <c r="AA99" i="7" s="1"/>
  <c r="Z6" i="7"/>
  <c r="AA6" i="7" s="1"/>
  <c r="Z25" i="7"/>
  <c r="AA25" i="7" s="1"/>
  <c r="Z232" i="7"/>
  <c r="AA232" i="7" s="1"/>
  <c r="Z138" i="7"/>
  <c r="AA138" i="7" s="1"/>
  <c r="Z311" i="7"/>
  <c r="AA311" i="7" s="1"/>
  <c r="Z30" i="7"/>
  <c r="AA30" i="7" s="1"/>
  <c r="Z11" i="7"/>
  <c r="AA11" i="7" s="1"/>
  <c r="Z45" i="7"/>
  <c r="AA45" i="7" s="1"/>
  <c r="Z308" i="7"/>
  <c r="AA308" i="7" s="1"/>
  <c r="Z83" i="7"/>
  <c r="AA83" i="7" s="1"/>
  <c r="Z307" i="7"/>
  <c r="AA307" i="7" s="1"/>
  <c r="Z101" i="7"/>
  <c r="AA101" i="7" s="1"/>
  <c r="Z160" i="7"/>
  <c r="AA160" i="7" s="1"/>
  <c r="Z19" i="7"/>
  <c r="AA19" i="7" s="1"/>
  <c r="Z152" i="7"/>
  <c r="AA152" i="7" s="1"/>
  <c r="Z194" i="7"/>
  <c r="AA194" i="7" s="1"/>
  <c r="Z22" i="7"/>
  <c r="AA22" i="7" s="1"/>
  <c r="Z64" i="7"/>
  <c r="AA64" i="7" s="1"/>
  <c r="Z16" i="7"/>
  <c r="AA16" i="7" s="1"/>
  <c r="Y40" i="7"/>
  <c r="X40" i="7"/>
  <c r="X128" i="7"/>
  <c r="Z128" i="7" s="1"/>
  <c r="AA128" i="7" s="1"/>
  <c r="X47" i="7"/>
  <c r="Z47" i="7" s="1"/>
  <c r="AA47" i="7" s="1"/>
  <c r="X122" i="7"/>
  <c r="Z122" i="7" s="1"/>
  <c r="AA122" i="7" s="1"/>
  <c r="X260" i="7"/>
  <c r="Z260" i="7" s="1"/>
  <c r="AA260" i="7" s="1"/>
  <c r="X90" i="7"/>
  <c r="Y90" i="7"/>
  <c r="Y8" i="7"/>
  <c r="X8" i="7"/>
  <c r="Y305" i="7"/>
  <c r="X305" i="7"/>
  <c r="X253" i="7"/>
  <c r="Z253" i="7" s="1"/>
  <c r="AA253" i="7" s="1"/>
  <c r="X54" i="7"/>
  <c r="Z54" i="7" s="1"/>
  <c r="AA54" i="7" s="1"/>
  <c r="Y231" i="7"/>
  <c r="Z231" i="7" s="1"/>
  <c r="AA231" i="7" s="1"/>
  <c r="X33" i="7"/>
  <c r="Z33" i="7" s="1"/>
  <c r="AA33" i="7" s="1"/>
  <c r="Y80" i="7"/>
  <c r="Z80" i="7" s="1"/>
  <c r="AA80" i="7" s="1"/>
  <c r="Y143" i="7"/>
  <c r="X143" i="7"/>
  <c r="X112" i="7"/>
  <c r="Z112" i="7" s="1"/>
  <c r="AA112" i="7" s="1"/>
  <c r="Y226" i="7"/>
  <c r="Z226" i="7" s="1"/>
  <c r="AA226" i="7" s="1"/>
  <c r="X17" i="7"/>
  <c r="Z17" i="7" s="1"/>
  <c r="AA17" i="7" s="1"/>
  <c r="X38" i="7"/>
  <c r="Z38" i="7" s="1"/>
  <c r="AA38" i="7" s="1"/>
  <c r="X14" i="7"/>
  <c r="Z14" i="7" s="1"/>
  <c r="AA14" i="7" s="1"/>
  <c r="Y189" i="7"/>
  <c r="Z189" i="7" s="1"/>
  <c r="AA189" i="7" s="1"/>
  <c r="X74" i="7"/>
  <c r="Y74" i="7"/>
  <c r="Y24" i="7"/>
  <c r="X24" i="7"/>
  <c r="X32" i="7"/>
  <c r="Z32" i="7" s="1"/>
  <c r="AA32" i="7" s="1"/>
  <c r="Z96" i="7"/>
  <c r="AA96" i="7" s="1"/>
  <c r="Z56" i="7"/>
  <c r="AA56" i="7" s="1"/>
  <c r="Z67" i="7"/>
  <c r="AA67" i="7" s="1"/>
  <c r="Z266" i="7"/>
  <c r="AA266" i="7" s="1"/>
  <c r="Y60" i="7"/>
  <c r="X60" i="7"/>
  <c r="Y55" i="7"/>
  <c r="X55" i="7"/>
  <c r="Y50" i="7"/>
  <c r="X50" i="7"/>
  <c r="Y71" i="7"/>
  <c r="X71" i="7"/>
  <c r="Y234" i="7"/>
  <c r="X234" i="7"/>
  <c r="X321" i="7"/>
  <c r="Y321" i="7"/>
  <c r="X442" i="7"/>
  <c r="Y442" i="7"/>
  <c r="Y201" i="7"/>
  <c r="X201" i="7"/>
  <c r="Y265" i="7"/>
  <c r="X265" i="7"/>
  <c r="Y538" i="7"/>
  <c r="X538" i="7"/>
  <c r="Y590" i="7"/>
  <c r="X590" i="7"/>
  <c r="X148" i="7"/>
  <c r="Y148" i="7"/>
  <c r="X215" i="7"/>
  <c r="Y215" i="7"/>
  <c r="X102" i="7"/>
  <c r="Y102" i="7"/>
  <c r="Y95" i="7"/>
  <c r="X95" i="7"/>
  <c r="Y250" i="7"/>
  <c r="X250" i="7"/>
  <c r="X256" i="7"/>
  <c r="Y256" i="7"/>
  <c r="Y178" i="7"/>
  <c r="X178" i="7"/>
  <c r="X383" i="7"/>
  <c r="Y383" i="7"/>
  <c r="Y318" i="7"/>
  <c r="X318" i="7"/>
  <c r="Y225" i="7"/>
  <c r="X225" i="7"/>
  <c r="Y246" i="7"/>
  <c r="X246" i="7"/>
  <c r="Y513" i="7"/>
  <c r="X513" i="7"/>
  <c r="Y498" i="7"/>
  <c r="X498" i="7"/>
  <c r="X456" i="7"/>
  <c r="Y456" i="7"/>
  <c r="Y298" i="7"/>
  <c r="X298" i="7"/>
  <c r="X475" i="7"/>
  <c r="Y475" i="7"/>
  <c r="Y396" i="7"/>
  <c r="X396" i="7"/>
  <c r="Y401" i="7"/>
  <c r="X401" i="7"/>
  <c r="Y465" i="7"/>
  <c r="X465" i="7"/>
  <c r="Y462" i="7"/>
  <c r="X462" i="7"/>
  <c r="X658" i="7"/>
  <c r="Y658" i="7"/>
  <c r="Y594" i="7"/>
  <c r="X594" i="7"/>
  <c r="Y572" i="7"/>
  <c r="X572" i="7"/>
  <c r="Y614" i="7"/>
  <c r="X614" i="7"/>
  <c r="X708" i="7"/>
  <c r="Y708" i="7"/>
  <c r="Y704" i="7"/>
  <c r="X704" i="7"/>
  <c r="X337" i="7"/>
  <c r="Y337" i="7"/>
  <c r="Y53" i="7"/>
  <c r="X53" i="7"/>
  <c r="Y173" i="7"/>
  <c r="X173" i="7"/>
  <c r="X332" i="7"/>
  <c r="Y332" i="7"/>
  <c r="X183" i="7"/>
  <c r="Y183" i="7"/>
  <c r="X91" i="7"/>
  <c r="Y91" i="7"/>
  <c r="X62" i="7"/>
  <c r="Y62" i="7"/>
  <c r="X126" i="7"/>
  <c r="Y126" i="7"/>
  <c r="X297" i="7"/>
  <c r="Y297" i="7"/>
  <c r="X389" i="7"/>
  <c r="Y389" i="7"/>
  <c r="Y119" i="7"/>
  <c r="X119" i="7"/>
  <c r="Y181" i="7"/>
  <c r="X181" i="7"/>
  <c r="Y223" i="7"/>
  <c r="X223" i="7"/>
  <c r="Y52" i="7"/>
  <c r="X52" i="7"/>
  <c r="Y116" i="7"/>
  <c r="X116" i="7"/>
  <c r="Y164" i="7"/>
  <c r="X164" i="7"/>
  <c r="Y284" i="7"/>
  <c r="X284" i="7"/>
  <c r="Y49" i="7"/>
  <c r="X49" i="7"/>
  <c r="Y113" i="7"/>
  <c r="X113" i="7"/>
  <c r="X171" i="7"/>
  <c r="Y171" i="7"/>
  <c r="X235" i="7"/>
  <c r="Y235" i="7"/>
  <c r="X421" i="7"/>
  <c r="Y421" i="7"/>
  <c r="X415" i="7"/>
  <c r="Y415" i="7"/>
  <c r="Y188" i="7"/>
  <c r="X188" i="7"/>
  <c r="Y252" i="7"/>
  <c r="X252" i="7"/>
  <c r="Y334" i="7"/>
  <c r="X334" i="7"/>
  <c r="X405" i="7"/>
  <c r="Y405" i="7"/>
  <c r="Y185" i="7"/>
  <c r="X185" i="7"/>
  <c r="Y249" i="7"/>
  <c r="X249" i="7"/>
  <c r="X367" i="7"/>
  <c r="Y367" i="7"/>
  <c r="Y206" i="7"/>
  <c r="X206" i="7"/>
  <c r="X261" i="7"/>
  <c r="Y261" i="7"/>
  <c r="X399" i="7"/>
  <c r="Y399" i="7"/>
  <c r="X490" i="7"/>
  <c r="Y490" i="7"/>
  <c r="Y323" i="7"/>
  <c r="X323" i="7"/>
  <c r="Y386" i="7"/>
  <c r="X386" i="7"/>
  <c r="Y429" i="7"/>
  <c r="X429" i="7"/>
  <c r="Y471" i="7"/>
  <c r="X471" i="7"/>
  <c r="X515" i="7"/>
  <c r="Y515" i="7"/>
  <c r="Y304" i="7"/>
  <c r="X304" i="7"/>
  <c r="Y368" i="7"/>
  <c r="X368" i="7"/>
  <c r="X504" i="7"/>
  <c r="Y504" i="7"/>
  <c r="Y309" i="7"/>
  <c r="X309" i="7"/>
  <c r="Y373" i="7"/>
  <c r="X373" i="7"/>
  <c r="Y322" i="7"/>
  <c r="X322" i="7"/>
  <c r="X544" i="7"/>
  <c r="Y544" i="7"/>
  <c r="X435" i="7"/>
  <c r="Y435" i="7"/>
  <c r="X499" i="7"/>
  <c r="Y499" i="7"/>
  <c r="X627" i="7"/>
  <c r="Y627" i="7"/>
  <c r="Y613" i="7"/>
  <c r="X613" i="7"/>
  <c r="Y420" i="7"/>
  <c r="X420" i="7"/>
  <c r="Y484" i="7"/>
  <c r="X484" i="7"/>
  <c r="Y607" i="7"/>
  <c r="X607" i="7"/>
  <c r="Y425" i="7"/>
  <c r="X425" i="7"/>
  <c r="Y489" i="7"/>
  <c r="X489" i="7"/>
  <c r="Y602" i="7"/>
  <c r="X602" i="7"/>
  <c r="Y422" i="7"/>
  <c r="X422" i="7"/>
  <c r="Y486" i="7"/>
  <c r="X486" i="7"/>
  <c r="X557" i="7"/>
  <c r="Y557" i="7"/>
  <c r="X549" i="7"/>
  <c r="Y549" i="7"/>
  <c r="Y715" i="7"/>
  <c r="X715" i="7"/>
  <c r="Y560" i="7"/>
  <c r="X560" i="7"/>
  <c r="Y567" i="7"/>
  <c r="X567" i="7"/>
  <c r="Y610" i="7"/>
  <c r="X610" i="7"/>
  <c r="X568" i="7"/>
  <c r="Y568" i="7"/>
  <c r="X579" i="7"/>
  <c r="Y579" i="7"/>
  <c r="Y596" i="7"/>
  <c r="X596" i="7"/>
  <c r="Y666" i="7"/>
  <c r="X666" i="7"/>
  <c r="Y593" i="7"/>
  <c r="X593" i="7"/>
  <c r="Y574" i="7"/>
  <c r="X574" i="7"/>
  <c r="X635" i="7"/>
  <c r="Y635" i="7"/>
  <c r="X699" i="7"/>
  <c r="Y699" i="7"/>
  <c r="X668" i="7"/>
  <c r="Y668" i="7"/>
  <c r="Y630" i="7"/>
  <c r="X630" i="7"/>
  <c r="Y694" i="7"/>
  <c r="X694" i="7"/>
  <c r="Y664" i="7"/>
  <c r="X664" i="7"/>
  <c r="Y714" i="7"/>
  <c r="X714" i="7"/>
  <c r="Y679" i="7"/>
  <c r="X679" i="7"/>
  <c r="X130" i="7"/>
  <c r="Y130" i="7"/>
  <c r="X88" i="7"/>
  <c r="Y88" i="7"/>
  <c r="Y44" i="7"/>
  <c r="X44" i="7"/>
  <c r="X237" i="7"/>
  <c r="Y237" i="7"/>
  <c r="Y48" i="7"/>
  <c r="X48" i="7"/>
  <c r="Y170" i="7"/>
  <c r="X170" i="7"/>
  <c r="X248" i="7"/>
  <c r="Y248" i="7"/>
  <c r="X176" i="7"/>
  <c r="Y176" i="7"/>
  <c r="X75" i="7"/>
  <c r="Y75" i="7"/>
  <c r="X70" i="7"/>
  <c r="Y70" i="7"/>
  <c r="X134" i="7"/>
  <c r="Y134" i="7"/>
  <c r="X316" i="7"/>
  <c r="Y316" i="7"/>
  <c r="Y63" i="7"/>
  <c r="X63" i="7"/>
  <c r="Y127" i="7"/>
  <c r="X127" i="7"/>
  <c r="Y186" i="7"/>
  <c r="X186" i="7"/>
  <c r="Y229" i="7"/>
  <c r="X229" i="7"/>
  <c r="Y57" i="7"/>
  <c r="X57" i="7"/>
  <c r="Y121" i="7"/>
  <c r="X121" i="7"/>
  <c r="X179" i="7"/>
  <c r="Y179" i="7"/>
  <c r="X243" i="7"/>
  <c r="Y243" i="7"/>
  <c r="X453" i="7"/>
  <c r="Y453" i="7"/>
  <c r="X416" i="7"/>
  <c r="Y416" i="7"/>
  <c r="Y196" i="7"/>
  <c r="X196" i="7"/>
  <c r="Y275" i="7"/>
  <c r="X275" i="7"/>
  <c r="Y340" i="7"/>
  <c r="X340" i="7"/>
  <c r="X437" i="7"/>
  <c r="Y437" i="7"/>
  <c r="Y193" i="7"/>
  <c r="X193" i="7"/>
  <c r="Y257" i="7"/>
  <c r="X257" i="7"/>
  <c r="Y150" i="7"/>
  <c r="X150" i="7"/>
  <c r="Y214" i="7"/>
  <c r="X214" i="7"/>
  <c r="Y263" i="7"/>
  <c r="X263" i="7"/>
  <c r="X400" i="7"/>
  <c r="Y400" i="7"/>
  <c r="X528" i="7"/>
  <c r="Y528" i="7"/>
  <c r="Y331" i="7"/>
  <c r="X331" i="7"/>
  <c r="Y391" i="7"/>
  <c r="X391" i="7"/>
  <c r="Y434" i="7"/>
  <c r="X434" i="7"/>
  <c r="Y477" i="7"/>
  <c r="X477" i="7"/>
  <c r="Y517" i="7"/>
  <c r="X517" i="7"/>
  <c r="Y312" i="7"/>
  <c r="X312" i="7"/>
  <c r="X392" i="7"/>
  <c r="Y392" i="7"/>
  <c r="X520" i="7"/>
  <c r="Y520" i="7"/>
  <c r="Y317" i="7"/>
  <c r="X317" i="7"/>
  <c r="Y527" i="7"/>
  <c r="X527" i="7"/>
  <c r="Y330" i="7"/>
  <c r="X330" i="7"/>
  <c r="X379" i="7"/>
  <c r="Y379" i="7"/>
  <c r="X443" i="7"/>
  <c r="Y443" i="7"/>
  <c r="X507" i="7"/>
  <c r="Y507" i="7"/>
  <c r="X691" i="7"/>
  <c r="Y691" i="7"/>
  <c r="X637" i="7"/>
  <c r="Y637" i="7"/>
  <c r="Y428" i="7"/>
  <c r="X428" i="7"/>
  <c r="Y492" i="7"/>
  <c r="X492" i="7"/>
  <c r="X659" i="7"/>
  <c r="Y659" i="7"/>
  <c r="Y433" i="7"/>
  <c r="X433" i="7"/>
  <c r="Y497" i="7"/>
  <c r="X497" i="7"/>
  <c r="X608" i="7"/>
  <c r="Y608" i="7"/>
  <c r="Y430" i="7"/>
  <c r="X430" i="7"/>
  <c r="Y494" i="7"/>
  <c r="X494" i="7"/>
  <c r="X565" i="7"/>
  <c r="Y565" i="7"/>
  <c r="X551" i="7"/>
  <c r="Y551" i="7"/>
  <c r="X701" i="7"/>
  <c r="Y701" i="7"/>
  <c r="X643" i="7"/>
  <c r="Y643" i="7"/>
  <c r="Y573" i="7"/>
  <c r="X573" i="7"/>
  <c r="Y615" i="7"/>
  <c r="X615" i="7"/>
  <c r="X584" i="7"/>
  <c r="Y584" i="7"/>
  <c r="X587" i="7"/>
  <c r="Y587" i="7"/>
  <c r="Y604" i="7"/>
  <c r="X604" i="7"/>
  <c r="X677" i="7"/>
  <c r="Y677" i="7"/>
  <c r="Y601" i="7"/>
  <c r="X601" i="7"/>
  <c r="Y582" i="7"/>
  <c r="X582" i="7"/>
  <c r="X641" i="7"/>
  <c r="Y641" i="7"/>
  <c r="X705" i="7"/>
  <c r="Y705" i="7"/>
  <c r="X676" i="7"/>
  <c r="Y676" i="7"/>
  <c r="Y638" i="7"/>
  <c r="X638" i="7"/>
  <c r="Y702" i="7"/>
  <c r="X702" i="7"/>
  <c r="Y672" i="7"/>
  <c r="X672" i="7"/>
  <c r="Y623" i="7"/>
  <c r="X623" i="7"/>
  <c r="Y687" i="7"/>
  <c r="X687" i="7"/>
  <c r="X125" i="7"/>
  <c r="Y125" i="7"/>
  <c r="X82" i="7"/>
  <c r="Y82" i="7"/>
  <c r="X36" i="7"/>
  <c r="Y36" i="7"/>
  <c r="X251" i="7"/>
  <c r="Y251" i="7"/>
  <c r="Y339" i="7"/>
  <c r="X339" i="7"/>
  <c r="Y320" i="7"/>
  <c r="X320" i="7"/>
  <c r="Y533" i="7"/>
  <c r="X533" i="7"/>
  <c r="Y325" i="7"/>
  <c r="X325" i="7"/>
  <c r="Y274" i="7"/>
  <c r="X274" i="7"/>
  <c r="Y338" i="7"/>
  <c r="X338" i="7"/>
  <c r="X387" i="7"/>
  <c r="Y387" i="7"/>
  <c r="X451" i="7"/>
  <c r="Y451" i="7"/>
  <c r="X514" i="7"/>
  <c r="Y514" i="7"/>
  <c r="Y586" i="7"/>
  <c r="X586" i="7"/>
  <c r="X681" i="7"/>
  <c r="Y681" i="7"/>
  <c r="Y436" i="7"/>
  <c r="X436" i="7"/>
  <c r="Y500" i="7"/>
  <c r="X500" i="7"/>
  <c r="Y377" i="7"/>
  <c r="X377" i="7"/>
  <c r="Y441" i="7"/>
  <c r="X441" i="7"/>
  <c r="Y505" i="7"/>
  <c r="X505" i="7"/>
  <c r="X642" i="7"/>
  <c r="Y642" i="7"/>
  <c r="Y438" i="7"/>
  <c r="X438" i="7"/>
  <c r="Y502" i="7"/>
  <c r="X502" i="7"/>
  <c r="Y597" i="7"/>
  <c r="X597" i="7"/>
  <c r="X621" i="7"/>
  <c r="Y621" i="7"/>
  <c r="X706" i="7"/>
  <c r="Y706" i="7"/>
  <c r="X675" i="7"/>
  <c r="Y675" i="7"/>
  <c r="Y578" i="7"/>
  <c r="X578" i="7"/>
  <c r="Y518" i="7"/>
  <c r="X518" i="7"/>
  <c r="X600" i="7"/>
  <c r="Y600" i="7"/>
  <c r="Y612" i="7"/>
  <c r="X612" i="7"/>
  <c r="Y682" i="7"/>
  <c r="X682" i="7"/>
  <c r="Y609" i="7"/>
  <c r="X609" i="7"/>
  <c r="X684" i="7"/>
  <c r="Y684" i="7"/>
  <c r="Y646" i="7"/>
  <c r="X646" i="7"/>
  <c r="Y710" i="7"/>
  <c r="X710" i="7"/>
  <c r="Y680" i="7"/>
  <c r="X680" i="7"/>
  <c r="Y631" i="7"/>
  <c r="X631" i="7"/>
  <c r="Y695" i="7"/>
  <c r="X695" i="7"/>
  <c r="Z163" i="7"/>
  <c r="AA163" i="7" s="1"/>
  <c r="X120" i="7"/>
  <c r="Y120" i="7"/>
  <c r="X77" i="7"/>
  <c r="Y77" i="7"/>
  <c r="X28" i="7"/>
  <c r="Y28" i="7"/>
  <c r="X546" i="7"/>
  <c r="Y546" i="7"/>
  <c r="Y654" i="7"/>
  <c r="X654" i="7"/>
  <c r="X287" i="7"/>
  <c r="Y287" i="7"/>
  <c r="Y39" i="7"/>
  <c r="X39" i="7"/>
  <c r="X78" i="7"/>
  <c r="Y78" i="7"/>
  <c r="Y135" i="7"/>
  <c r="X135" i="7"/>
  <c r="Y68" i="7"/>
  <c r="X68" i="7"/>
  <c r="Y129" i="7"/>
  <c r="X129" i="7"/>
  <c r="Y204" i="7"/>
  <c r="X204" i="7"/>
  <c r="Y345" i="7"/>
  <c r="X345" i="7"/>
  <c r="Y158" i="7"/>
  <c r="X158" i="7"/>
  <c r="X496" i="7"/>
  <c r="Y496" i="7"/>
  <c r="Y397" i="7"/>
  <c r="X397" i="7"/>
  <c r="X408" i="7"/>
  <c r="Y408" i="7"/>
  <c r="X595" i="7"/>
  <c r="Y595" i="7"/>
  <c r="Y180" i="7"/>
  <c r="X180" i="7"/>
  <c r="Y31" i="7"/>
  <c r="X31" i="7"/>
  <c r="Y42" i="7"/>
  <c r="X42" i="7"/>
  <c r="X242" i="7"/>
  <c r="Y242" i="7"/>
  <c r="Y154" i="7"/>
  <c r="X154" i="7"/>
  <c r="Y37" i="7"/>
  <c r="X37" i="7"/>
  <c r="X86" i="7"/>
  <c r="Y86" i="7"/>
  <c r="X144" i="7"/>
  <c r="Y144" i="7"/>
  <c r="X374" i="7"/>
  <c r="Y374" i="7"/>
  <c r="Y79" i="7"/>
  <c r="X79" i="7"/>
  <c r="Y145" i="7"/>
  <c r="X145" i="7"/>
  <c r="Y197" i="7"/>
  <c r="X197" i="7"/>
  <c r="Y239" i="7"/>
  <c r="X239" i="7"/>
  <c r="Y76" i="7"/>
  <c r="X76" i="7"/>
  <c r="Y140" i="7"/>
  <c r="X140" i="7"/>
  <c r="X224" i="7"/>
  <c r="Y224" i="7"/>
  <c r="X326" i="7"/>
  <c r="Y326" i="7"/>
  <c r="Y73" i="7"/>
  <c r="X73" i="7"/>
  <c r="Y137" i="7"/>
  <c r="X137" i="7"/>
  <c r="X195" i="7"/>
  <c r="Y195" i="7"/>
  <c r="X270" i="7"/>
  <c r="Y270" i="7"/>
  <c r="X501" i="7"/>
  <c r="Y501" i="7"/>
  <c r="X447" i="7"/>
  <c r="Y447" i="7"/>
  <c r="Y212" i="7"/>
  <c r="X212" i="7"/>
  <c r="Y302" i="7"/>
  <c r="X302" i="7"/>
  <c r="Y350" i="7"/>
  <c r="X350" i="7"/>
  <c r="X495" i="7"/>
  <c r="Y495" i="7"/>
  <c r="Y209" i="7"/>
  <c r="X209" i="7"/>
  <c r="Y289" i="7"/>
  <c r="X289" i="7"/>
  <c r="Y166" i="7"/>
  <c r="X166" i="7"/>
  <c r="Y230" i="7"/>
  <c r="X230" i="7"/>
  <c r="Y267" i="7"/>
  <c r="X267" i="7"/>
  <c r="X431" i="7"/>
  <c r="Y431" i="7"/>
  <c r="Y347" i="7"/>
  <c r="X347" i="7"/>
  <c r="Y402" i="7"/>
  <c r="X402" i="7"/>
  <c r="Y445" i="7"/>
  <c r="X445" i="7"/>
  <c r="Y487" i="7"/>
  <c r="X487" i="7"/>
  <c r="Y264" i="7"/>
  <c r="X264" i="7"/>
  <c r="Y328" i="7"/>
  <c r="X328" i="7"/>
  <c r="X424" i="7"/>
  <c r="Y424" i="7"/>
  <c r="Y269" i="7"/>
  <c r="X269" i="7"/>
  <c r="Y333" i="7"/>
  <c r="X333" i="7"/>
  <c r="Y282" i="7"/>
  <c r="X282" i="7"/>
  <c r="Y346" i="7"/>
  <c r="X346" i="7"/>
  <c r="X395" i="7"/>
  <c r="Y395" i="7"/>
  <c r="X459" i="7"/>
  <c r="Y459" i="7"/>
  <c r="Y516" i="7"/>
  <c r="X516" i="7"/>
  <c r="X592" i="7"/>
  <c r="Y592" i="7"/>
  <c r="Y380" i="7"/>
  <c r="X380" i="7"/>
  <c r="Y444" i="7"/>
  <c r="X444" i="7"/>
  <c r="Y508" i="7"/>
  <c r="X508" i="7"/>
  <c r="Y385" i="7"/>
  <c r="X385" i="7"/>
  <c r="Y449" i="7"/>
  <c r="X449" i="7"/>
  <c r="Y522" i="7"/>
  <c r="X522" i="7"/>
  <c r="Y382" i="7"/>
  <c r="X382" i="7"/>
  <c r="Y446" i="7"/>
  <c r="X446" i="7"/>
  <c r="Y510" i="7"/>
  <c r="X510" i="7"/>
  <c r="X649" i="7"/>
  <c r="Y649" i="7"/>
  <c r="X626" i="7"/>
  <c r="Y626" i="7"/>
  <c r="X707" i="7"/>
  <c r="Y707" i="7"/>
  <c r="Y521" i="7"/>
  <c r="X521" i="7"/>
  <c r="Y583" i="7"/>
  <c r="X583" i="7"/>
  <c r="Y526" i="7"/>
  <c r="X526" i="7"/>
  <c r="X616" i="7"/>
  <c r="Y616" i="7"/>
  <c r="X603" i="7"/>
  <c r="Y603" i="7"/>
  <c r="X629" i="7"/>
  <c r="Y629" i="7"/>
  <c r="X693" i="7"/>
  <c r="Y693" i="7"/>
  <c r="Y617" i="7"/>
  <c r="X617" i="7"/>
  <c r="Y598" i="7"/>
  <c r="X598" i="7"/>
  <c r="X657" i="7"/>
  <c r="Y657" i="7"/>
  <c r="X628" i="7"/>
  <c r="Y628" i="7"/>
  <c r="X692" i="7"/>
  <c r="Y692" i="7"/>
  <c r="Y624" i="7"/>
  <c r="X624" i="7"/>
  <c r="Y688" i="7"/>
  <c r="X688" i="7"/>
  <c r="Y639" i="7"/>
  <c r="X639" i="7"/>
  <c r="Y703" i="7"/>
  <c r="X703" i="7"/>
  <c r="X114" i="7"/>
  <c r="Y114" i="7"/>
  <c r="X72" i="7"/>
  <c r="Y72" i="7"/>
  <c r="X20" i="7"/>
  <c r="Y20" i="7"/>
  <c r="Y156" i="7"/>
  <c r="X156" i="7"/>
  <c r="Y23" i="7"/>
  <c r="X23" i="7"/>
  <c r="Y34" i="7"/>
  <c r="X34" i="7"/>
  <c r="X216" i="7"/>
  <c r="Y216" i="7"/>
  <c r="X146" i="7"/>
  <c r="Y146" i="7"/>
  <c r="Y29" i="7"/>
  <c r="X29" i="7"/>
  <c r="X94" i="7"/>
  <c r="Y94" i="7"/>
  <c r="X162" i="7"/>
  <c r="Y162" i="7"/>
  <c r="X375" i="7"/>
  <c r="Y375" i="7"/>
  <c r="Y87" i="7"/>
  <c r="X87" i="7"/>
  <c r="X147" i="7"/>
  <c r="Y147" i="7"/>
  <c r="Y202" i="7"/>
  <c r="X202" i="7"/>
  <c r="Y245" i="7"/>
  <c r="X245" i="7"/>
  <c r="Y84" i="7"/>
  <c r="X84" i="7"/>
  <c r="Y153" i="7"/>
  <c r="X153" i="7"/>
  <c r="X240" i="7"/>
  <c r="Y240" i="7"/>
  <c r="X327" i="7"/>
  <c r="Y327" i="7"/>
  <c r="Y81" i="7"/>
  <c r="X81" i="7"/>
  <c r="X168" i="7"/>
  <c r="Y168" i="7"/>
  <c r="X203" i="7"/>
  <c r="Y203" i="7"/>
  <c r="X273" i="7"/>
  <c r="Y273" i="7"/>
  <c r="X378" i="7"/>
  <c r="Y378" i="7"/>
  <c r="X448" i="7"/>
  <c r="Y448" i="7"/>
  <c r="Y220" i="7"/>
  <c r="X220" i="7"/>
  <c r="Y313" i="7"/>
  <c r="X313" i="7"/>
  <c r="Y356" i="7"/>
  <c r="X356" i="7"/>
  <c r="X506" i="7"/>
  <c r="Y506" i="7"/>
  <c r="Y217" i="7"/>
  <c r="X217" i="7"/>
  <c r="Y299" i="7"/>
  <c r="X299" i="7"/>
  <c r="Y174" i="7"/>
  <c r="X174" i="7"/>
  <c r="Y238" i="7"/>
  <c r="X238" i="7"/>
  <c r="Y276" i="7"/>
  <c r="X276" i="7"/>
  <c r="X432" i="7"/>
  <c r="Y432" i="7"/>
  <c r="Y552" i="7"/>
  <c r="X552" i="7"/>
  <c r="Y355" i="7"/>
  <c r="X355" i="7"/>
  <c r="Y407" i="7"/>
  <c r="X407" i="7"/>
  <c r="Y450" i="7"/>
  <c r="X450" i="7"/>
  <c r="Y493" i="7"/>
  <c r="X493" i="7"/>
  <c r="Y272" i="7"/>
  <c r="X272" i="7"/>
  <c r="Y336" i="7"/>
  <c r="X336" i="7"/>
  <c r="X440" i="7"/>
  <c r="Y440" i="7"/>
  <c r="Y277" i="7"/>
  <c r="X277" i="7"/>
  <c r="Y341" i="7"/>
  <c r="X341" i="7"/>
  <c r="Y290" i="7"/>
  <c r="X290" i="7"/>
  <c r="Y354" i="7"/>
  <c r="X354" i="7"/>
  <c r="X403" i="7"/>
  <c r="Y403" i="7"/>
  <c r="X467" i="7"/>
  <c r="Y467" i="7"/>
  <c r="X523" i="7"/>
  <c r="Y523" i="7"/>
  <c r="Y618" i="7"/>
  <c r="X618" i="7"/>
  <c r="Y388" i="7"/>
  <c r="X388" i="7"/>
  <c r="Y452" i="7"/>
  <c r="X452" i="7"/>
  <c r="Y525" i="7"/>
  <c r="X525" i="7"/>
  <c r="Y393" i="7"/>
  <c r="X393" i="7"/>
  <c r="Y457" i="7"/>
  <c r="X457" i="7"/>
  <c r="Y548" i="7"/>
  <c r="X548" i="7"/>
  <c r="Y390" i="7"/>
  <c r="X390" i="7"/>
  <c r="Y454" i="7"/>
  <c r="X454" i="7"/>
  <c r="Y512" i="7"/>
  <c r="X512" i="7"/>
  <c r="X669" i="7"/>
  <c r="Y669" i="7"/>
  <c r="X653" i="7"/>
  <c r="Y653" i="7"/>
  <c r="Y524" i="7"/>
  <c r="X524" i="7"/>
  <c r="Y529" i="7"/>
  <c r="X529" i="7"/>
  <c r="Y589" i="7"/>
  <c r="X589" i="7"/>
  <c r="Y534" i="7"/>
  <c r="X534" i="7"/>
  <c r="X633" i="7"/>
  <c r="Y633" i="7"/>
  <c r="X611" i="7"/>
  <c r="Y611" i="7"/>
  <c r="Y634" i="7"/>
  <c r="X634" i="7"/>
  <c r="Y698" i="7"/>
  <c r="X698" i="7"/>
  <c r="Y542" i="7"/>
  <c r="X542" i="7"/>
  <c r="Y606" i="7"/>
  <c r="X606" i="7"/>
  <c r="X667" i="7"/>
  <c r="Y667" i="7"/>
  <c r="X636" i="7"/>
  <c r="Y636" i="7"/>
  <c r="X700" i="7"/>
  <c r="Y700" i="7"/>
  <c r="Y662" i="7"/>
  <c r="X662" i="7"/>
  <c r="Y632" i="7"/>
  <c r="X632" i="7"/>
  <c r="Y696" i="7"/>
  <c r="X696" i="7"/>
  <c r="Y647" i="7"/>
  <c r="X647" i="7"/>
  <c r="Y711" i="7"/>
  <c r="X711" i="7"/>
  <c r="X109" i="7"/>
  <c r="Y109" i="7"/>
  <c r="X66" i="7"/>
  <c r="Y66" i="7"/>
  <c r="X12" i="7"/>
  <c r="Y12" i="7"/>
  <c r="X192" i="7"/>
  <c r="Y192" i="7"/>
  <c r="X247" i="7"/>
  <c r="Y247" i="7"/>
  <c r="X348" i="7"/>
  <c r="Y348" i="7"/>
  <c r="Y132" i="7"/>
  <c r="X132" i="7"/>
  <c r="X187" i="7"/>
  <c r="Y187" i="7"/>
  <c r="Y292" i="7"/>
  <c r="X292" i="7"/>
  <c r="X279" i="7"/>
  <c r="Y279" i="7"/>
  <c r="X426" i="7"/>
  <c r="Y426" i="7"/>
  <c r="Y482" i="7"/>
  <c r="X482" i="7"/>
  <c r="X651" i="7"/>
  <c r="Y651" i="7"/>
  <c r="Y15" i="7"/>
  <c r="X15" i="7"/>
  <c r="X139" i="7"/>
  <c r="Y139" i="7"/>
  <c r="X165" i="7"/>
  <c r="Y165" i="7"/>
  <c r="Y207" i="7"/>
  <c r="X207" i="7"/>
  <c r="X155" i="7"/>
  <c r="Y155" i="7"/>
  <c r="Y89" i="7"/>
  <c r="X89" i="7"/>
  <c r="X211" i="7"/>
  <c r="Y211" i="7"/>
  <c r="X474" i="7"/>
  <c r="Y474" i="7"/>
  <c r="Y361" i="7"/>
  <c r="X361" i="7"/>
  <c r="X319" i="7"/>
  <c r="Y319" i="7"/>
  <c r="Y286" i="7"/>
  <c r="X286" i="7"/>
  <c r="Y363" i="7"/>
  <c r="X363" i="7"/>
  <c r="Y413" i="7"/>
  <c r="X413" i="7"/>
  <c r="Y280" i="7"/>
  <c r="X280" i="7"/>
  <c r="Y285" i="7"/>
  <c r="X285" i="7"/>
  <c r="Y362" i="7"/>
  <c r="X362" i="7"/>
  <c r="X536" i="7"/>
  <c r="Y536" i="7"/>
  <c r="Y460" i="7"/>
  <c r="X460" i="7"/>
  <c r="X563" i="7"/>
  <c r="Y563" i="7"/>
  <c r="Y519" i="7"/>
  <c r="X519" i="7"/>
  <c r="Y532" i="7"/>
  <c r="X532" i="7"/>
  <c r="X539" i="7"/>
  <c r="Y539" i="7"/>
  <c r="X645" i="7"/>
  <c r="Y645" i="7"/>
  <c r="Y550" i="7"/>
  <c r="X550" i="7"/>
  <c r="X644" i="7"/>
  <c r="Y644" i="7"/>
  <c r="Y640" i="7"/>
  <c r="X640" i="7"/>
  <c r="Y655" i="7"/>
  <c r="X655" i="7"/>
  <c r="X4" i="7"/>
  <c r="Y4" i="7"/>
  <c r="X343" i="7"/>
  <c r="Y343" i="7"/>
  <c r="Y61" i="7"/>
  <c r="X61" i="7"/>
  <c r="Y7" i="7"/>
  <c r="X7" i="7"/>
  <c r="Y18" i="7"/>
  <c r="X18" i="7"/>
  <c r="X210" i="7"/>
  <c r="Y210" i="7"/>
  <c r="X123" i="7"/>
  <c r="Y123" i="7"/>
  <c r="Y13" i="7"/>
  <c r="X13" i="7"/>
  <c r="X110" i="7"/>
  <c r="Y110" i="7"/>
  <c r="X175" i="7"/>
  <c r="Y175" i="7"/>
  <c r="X376" i="7"/>
  <c r="Y376" i="7"/>
  <c r="Y103" i="7"/>
  <c r="X103" i="7"/>
  <c r="Y151" i="7"/>
  <c r="X151" i="7"/>
  <c r="Y213" i="7"/>
  <c r="X213" i="7"/>
  <c r="Y255" i="7"/>
  <c r="X255" i="7"/>
  <c r="Y100" i="7"/>
  <c r="X100" i="7"/>
  <c r="Y157" i="7"/>
  <c r="X157" i="7"/>
  <c r="Y278" i="7"/>
  <c r="X278" i="7"/>
  <c r="X358" i="7"/>
  <c r="Y358" i="7"/>
  <c r="Y97" i="7"/>
  <c r="X97" i="7"/>
  <c r="Y291" i="7"/>
  <c r="X291" i="7"/>
  <c r="X219" i="7"/>
  <c r="Y219" i="7"/>
  <c r="X300" i="7"/>
  <c r="Y300" i="7"/>
  <c r="X384" i="7"/>
  <c r="Y384" i="7"/>
  <c r="X479" i="7"/>
  <c r="Y479" i="7"/>
  <c r="Y236" i="7"/>
  <c r="X236" i="7"/>
  <c r="Y324" i="7"/>
  <c r="X324" i="7"/>
  <c r="Y366" i="7"/>
  <c r="X366" i="7"/>
  <c r="Y169" i="7"/>
  <c r="X169" i="7"/>
  <c r="Y233" i="7"/>
  <c r="X233" i="7"/>
  <c r="X335" i="7"/>
  <c r="Y335" i="7"/>
  <c r="Y190" i="7"/>
  <c r="X190" i="7"/>
  <c r="Y254" i="7"/>
  <c r="X254" i="7"/>
  <c r="X303" i="7"/>
  <c r="Y303" i="7"/>
  <c r="X463" i="7"/>
  <c r="Y463" i="7"/>
  <c r="X561" i="7"/>
  <c r="Y561" i="7"/>
  <c r="Y371" i="7"/>
  <c r="X371" i="7"/>
  <c r="Y418" i="7"/>
  <c r="X418" i="7"/>
  <c r="Y461" i="7"/>
  <c r="X461" i="7"/>
  <c r="Y503" i="7"/>
  <c r="X503" i="7"/>
  <c r="Y288" i="7"/>
  <c r="X288" i="7"/>
  <c r="Y352" i="7"/>
  <c r="X352" i="7"/>
  <c r="X472" i="7"/>
  <c r="Y472" i="7"/>
  <c r="Y293" i="7"/>
  <c r="X293" i="7"/>
  <c r="Y357" i="7"/>
  <c r="X357" i="7"/>
  <c r="Y306" i="7"/>
  <c r="X306" i="7"/>
  <c r="Y370" i="7"/>
  <c r="X370" i="7"/>
  <c r="X419" i="7"/>
  <c r="Y419" i="7"/>
  <c r="X483" i="7"/>
  <c r="Y483" i="7"/>
  <c r="X559" i="7"/>
  <c r="Y559" i="7"/>
  <c r="X553" i="7"/>
  <c r="Y553" i="7"/>
  <c r="Y404" i="7"/>
  <c r="X404" i="7"/>
  <c r="Y468" i="7"/>
  <c r="X468" i="7"/>
  <c r="X555" i="7"/>
  <c r="Y555" i="7"/>
  <c r="Y409" i="7"/>
  <c r="X409" i="7"/>
  <c r="Y473" i="7"/>
  <c r="X473" i="7"/>
  <c r="Y570" i="7"/>
  <c r="X570" i="7"/>
  <c r="Y406" i="7"/>
  <c r="X406" i="7"/>
  <c r="Y470" i="7"/>
  <c r="X470" i="7"/>
  <c r="Y530" i="7"/>
  <c r="X530" i="7"/>
  <c r="X545" i="7"/>
  <c r="Y545" i="7"/>
  <c r="X685" i="7"/>
  <c r="Y685" i="7"/>
  <c r="Y554" i="7"/>
  <c r="X554" i="7"/>
  <c r="Y562" i="7"/>
  <c r="X562" i="7"/>
  <c r="Y599" i="7"/>
  <c r="X599" i="7"/>
  <c r="Y541" i="7"/>
  <c r="X541" i="7"/>
  <c r="X697" i="7"/>
  <c r="Y697" i="7"/>
  <c r="Y580" i="7"/>
  <c r="X580" i="7"/>
  <c r="Y650" i="7"/>
  <c r="X650" i="7"/>
  <c r="Y577" i="7"/>
  <c r="X577" i="7"/>
  <c r="Y558" i="7"/>
  <c r="X558" i="7"/>
  <c r="X619" i="7"/>
  <c r="Y619" i="7"/>
  <c r="X683" i="7"/>
  <c r="Y683" i="7"/>
  <c r="X652" i="7"/>
  <c r="Y652" i="7"/>
  <c r="Y713" i="7"/>
  <c r="X713" i="7"/>
  <c r="Y678" i="7"/>
  <c r="X678" i="7"/>
  <c r="Y648" i="7"/>
  <c r="X648" i="7"/>
  <c r="Y712" i="7"/>
  <c r="X712" i="7"/>
  <c r="Y663" i="7"/>
  <c r="X663" i="7"/>
  <c r="Z295" i="7"/>
  <c r="AA295" i="7" s="1"/>
  <c r="X98" i="7"/>
  <c r="Y98" i="7"/>
  <c r="X51" i="7"/>
  <c r="Y51" i="7"/>
  <c r="Z141" i="7"/>
  <c r="AA141" i="7" s="1"/>
  <c r="Y124" i="7"/>
  <c r="X124" i="7"/>
  <c r="X205" i="7"/>
  <c r="Y205" i="7"/>
  <c r="X172" i="7"/>
  <c r="Y172" i="7"/>
  <c r="Y142" i="7"/>
  <c r="X142" i="7"/>
  <c r="Y191" i="7"/>
  <c r="X191" i="7"/>
  <c r="X208" i="7"/>
  <c r="Y208" i="7"/>
  <c r="Y65" i="7"/>
  <c r="X65" i="7"/>
  <c r="X485" i="7"/>
  <c r="Y485" i="7"/>
  <c r="X469" i="7"/>
  <c r="Y469" i="7"/>
  <c r="Y222" i="7"/>
  <c r="X222" i="7"/>
  <c r="Y439" i="7"/>
  <c r="X439" i="7"/>
  <c r="X620" i="7"/>
  <c r="Y620" i="7"/>
  <c r="Y26" i="7"/>
  <c r="X26" i="7"/>
  <c r="Y21" i="7"/>
  <c r="X21" i="7"/>
  <c r="X369" i="7"/>
  <c r="Y369" i="7"/>
  <c r="Y149" i="7"/>
  <c r="X149" i="7"/>
  <c r="Y92" i="7"/>
  <c r="X92" i="7"/>
  <c r="X353" i="7"/>
  <c r="Y353" i="7"/>
  <c r="X283" i="7"/>
  <c r="Y283" i="7"/>
  <c r="Y228" i="7"/>
  <c r="X228" i="7"/>
  <c r="Y161" i="7"/>
  <c r="X161" i="7"/>
  <c r="Y182" i="7"/>
  <c r="X182" i="7"/>
  <c r="X458" i="7"/>
  <c r="Y458" i="7"/>
  <c r="Y455" i="7"/>
  <c r="X455" i="7"/>
  <c r="Y344" i="7"/>
  <c r="X344" i="7"/>
  <c r="Y349" i="7"/>
  <c r="X349" i="7"/>
  <c r="X411" i="7"/>
  <c r="Y411" i="7"/>
  <c r="X674" i="7"/>
  <c r="Y674" i="7"/>
  <c r="Y540" i="7"/>
  <c r="X540" i="7"/>
  <c r="Y398" i="7"/>
  <c r="X398" i="7"/>
  <c r="X531" i="7"/>
  <c r="Y531" i="7"/>
  <c r="Y537" i="7"/>
  <c r="X537" i="7"/>
  <c r="X665" i="7"/>
  <c r="Y665" i="7"/>
  <c r="Y569" i="7"/>
  <c r="X569" i="7"/>
  <c r="X673" i="7"/>
  <c r="Y673" i="7"/>
  <c r="Y670" i="7"/>
  <c r="X670" i="7"/>
  <c r="X104" i="7"/>
  <c r="Y104" i="7"/>
  <c r="X342" i="7"/>
  <c r="Y342" i="7"/>
  <c r="Y58" i="7"/>
  <c r="X58" i="7"/>
  <c r="X271" i="7"/>
  <c r="Y271" i="7"/>
  <c r="Y10" i="7"/>
  <c r="X10" i="7"/>
  <c r="X184" i="7"/>
  <c r="Y184" i="7"/>
  <c r="X107" i="7"/>
  <c r="Y107" i="7"/>
  <c r="Y5" i="7"/>
  <c r="X5" i="7"/>
  <c r="X118" i="7"/>
  <c r="Y118" i="7"/>
  <c r="X258" i="7"/>
  <c r="Y258" i="7"/>
  <c r="X364" i="7"/>
  <c r="Y364" i="7"/>
  <c r="Y111" i="7"/>
  <c r="X111" i="7"/>
  <c r="Y167" i="7"/>
  <c r="X167" i="7"/>
  <c r="Y218" i="7"/>
  <c r="X218" i="7"/>
  <c r="Y262" i="7"/>
  <c r="X262" i="7"/>
  <c r="Y108" i="7"/>
  <c r="X108" i="7"/>
  <c r="Y159" i="7"/>
  <c r="X159" i="7"/>
  <c r="Y281" i="7"/>
  <c r="X281" i="7"/>
  <c r="X359" i="7"/>
  <c r="Y359" i="7"/>
  <c r="Y105" i="7"/>
  <c r="X105" i="7"/>
  <c r="Y294" i="7"/>
  <c r="X294" i="7"/>
  <c r="X227" i="7"/>
  <c r="Y227" i="7"/>
  <c r="X310" i="7"/>
  <c r="Y310" i="7"/>
  <c r="X410" i="7"/>
  <c r="Y410" i="7"/>
  <c r="X480" i="7"/>
  <c r="Y480" i="7"/>
  <c r="Y244" i="7"/>
  <c r="X244" i="7"/>
  <c r="Y329" i="7"/>
  <c r="X329" i="7"/>
  <c r="Y372" i="7"/>
  <c r="X372" i="7"/>
  <c r="Y177" i="7"/>
  <c r="X177" i="7"/>
  <c r="Y241" i="7"/>
  <c r="X241" i="7"/>
  <c r="X351" i="7"/>
  <c r="Y351" i="7"/>
  <c r="Y198" i="7"/>
  <c r="X198" i="7"/>
  <c r="Y259" i="7"/>
  <c r="X259" i="7"/>
  <c r="X394" i="7"/>
  <c r="Y394" i="7"/>
  <c r="X464" i="7"/>
  <c r="Y464" i="7"/>
  <c r="Y315" i="7"/>
  <c r="X315" i="7"/>
  <c r="Y381" i="7"/>
  <c r="X381" i="7"/>
  <c r="Y423" i="7"/>
  <c r="X423" i="7"/>
  <c r="Y466" i="7"/>
  <c r="X466" i="7"/>
  <c r="Y509" i="7"/>
  <c r="X509" i="7"/>
  <c r="Y296" i="7"/>
  <c r="X296" i="7"/>
  <c r="Y360" i="7"/>
  <c r="X360" i="7"/>
  <c r="X488" i="7"/>
  <c r="Y488" i="7"/>
  <c r="Y301" i="7"/>
  <c r="X301" i="7"/>
  <c r="Y365" i="7"/>
  <c r="X365" i="7"/>
  <c r="Y314" i="7"/>
  <c r="X314" i="7"/>
  <c r="Y511" i="7"/>
  <c r="X511" i="7"/>
  <c r="X427" i="7"/>
  <c r="Y427" i="7"/>
  <c r="X491" i="7"/>
  <c r="Y491" i="7"/>
  <c r="Y591" i="7"/>
  <c r="X591" i="7"/>
  <c r="Y581" i="7"/>
  <c r="X581" i="7"/>
  <c r="Y412" i="7"/>
  <c r="X412" i="7"/>
  <c r="Y476" i="7"/>
  <c r="X476" i="7"/>
  <c r="Y575" i="7"/>
  <c r="X575" i="7"/>
  <c r="Y417" i="7"/>
  <c r="X417" i="7"/>
  <c r="Y481" i="7"/>
  <c r="X481" i="7"/>
  <c r="X576" i="7"/>
  <c r="Y576" i="7"/>
  <c r="Y414" i="7"/>
  <c r="X414" i="7"/>
  <c r="Y478" i="7"/>
  <c r="X478" i="7"/>
  <c r="Y535" i="7"/>
  <c r="X535" i="7"/>
  <c r="X547" i="7"/>
  <c r="Y547" i="7"/>
  <c r="X690" i="7"/>
  <c r="Y690" i="7"/>
  <c r="Y556" i="7"/>
  <c r="X556" i="7"/>
  <c r="Y564" i="7"/>
  <c r="X564" i="7"/>
  <c r="Y605" i="7"/>
  <c r="X605" i="7"/>
  <c r="Y543" i="7"/>
  <c r="X543" i="7"/>
  <c r="X571" i="7"/>
  <c r="Y571" i="7"/>
  <c r="Y588" i="7"/>
  <c r="X588" i="7"/>
  <c r="X661" i="7"/>
  <c r="Y661" i="7"/>
  <c r="Y585" i="7"/>
  <c r="X585" i="7"/>
  <c r="Y566" i="7"/>
  <c r="X566" i="7"/>
  <c r="X625" i="7"/>
  <c r="Y625" i="7"/>
  <c r="X689" i="7"/>
  <c r="Y689" i="7"/>
  <c r="X660" i="7"/>
  <c r="Y660" i="7"/>
  <c r="Y622" i="7"/>
  <c r="X622" i="7"/>
  <c r="Y686" i="7"/>
  <c r="X686" i="7"/>
  <c r="Y656" i="7"/>
  <c r="X656" i="7"/>
  <c r="Y709" i="7"/>
  <c r="X709" i="7"/>
  <c r="Y671" i="7"/>
  <c r="X671" i="7"/>
  <c r="Z59" i="7"/>
  <c r="AA59" i="7" s="1"/>
  <c r="X136" i="7"/>
  <c r="Y136" i="7"/>
  <c r="X93" i="7"/>
  <c r="Y93" i="7"/>
  <c r="X46" i="7"/>
  <c r="Y46" i="7"/>
  <c r="AD31" i="6"/>
  <c r="AC31" i="6"/>
  <c r="AC353" i="6"/>
  <c r="AD353" i="6"/>
  <c r="AC382" i="6"/>
  <c r="AD382" i="6"/>
  <c r="AC424" i="6"/>
  <c r="AD424" i="6"/>
  <c r="AD295" i="6"/>
  <c r="AC295" i="6"/>
  <c r="AC417" i="6"/>
  <c r="AD417" i="6"/>
  <c r="AD324" i="6"/>
  <c r="AC324" i="6"/>
  <c r="AD305" i="6"/>
  <c r="AC305" i="6"/>
  <c r="AD468" i="6"/>
  <c r="AC468" i="6"/>
  <c r="AD541" i="6"/>
  <c r="AC541" i="6"/>
  <c r="AC568" i="6"/>
  <c r="AD568" i="6"/>
  <c r="AD357" i="6"/>
  <c r="AC357" i="6"/>
  <c r="AD421" i="6"/>
  <c r="AC421" i="6"/>
  <c r="AD338" i="6"/>
  <c r="AC338" i="6"/>
  <c r="AD402" i="6"/>
  <c r="AC402" i="6"/>
  <c r="AD476" i="6"/>
  <c r="AC476" i="6"/>
  <c r="AD522" i="6"/>
  <c r="AC522" i="6"/>
  <c r="AD351" i="6"/>
  <c r="AC351" i="6"/>
  <c r="AD617" i="6"/>
  <c r="AC617" i="6"/>
  <c r="AD528" i="6"/>
  <c r="AC528" i="6"/>
  <c r="AD493" i="6"/>
  <c r="AC493" i="6"/>
  <c r="AD554" i="6"/>
  <c r="AC554" i="6"/>
  <c r="AD442" i="6"/>
  <c r="AC442" i="6"/>
  <c r="AD506" i="6"/>
  <c r="AC506" i="6"/>
  <c r="AC695" i="6"/>
  <c r="AD695" i="6"/>
  <c r="AC680" i="6"/>
  <c r="AD680" i="6"/>
  <c r="AD569" i="6"/>
  <c r="AC569" i="6"/>
  <c r="AC686" i="6"/>
  <c r="AD686" i="6"/>
  <c r="AD564" i="6"/>
  <c r="AC564" i="6"/>
  <c r="AD537" i="6"/>
  <c r="AC537" i="6"/>
  <c r="AC630" i="6"/>
  <c r="AD630" i="6"/>
  <c r="AD615" i="6"/>
  <c r="AC615" i="6"/>
  <c r="AD623" i="6"/>
  <c r="AC623" i="6"/>
  <c r="AD631" i="6"/>
  <c r="AC631" i="6"/>
  <c r="AC698" i="6"/>
  <c r="AD698" i="6"/>
  <c r="AD633" i="6"/>
  <c r="AC633" i="6"/>
  <c r="AD684" i="6"/>
  <c r="AC684" i="6"/>
  <c r="AD673" i="6"/>
  <c r="AC673" i="6"/>
  <c r="AD659" i="6"/>
  <c r="AC659" i="6"/>
  <c r="AD621" i="6"/>
  <c r="AC621" i="6"/>
  <c r="AD685" i="6"/>
  <c r="AC685" i="6"/>
  <c r="AC40" i="6"/>
  <c r="AD40" i="6"/>
  <c r="AD58" i="6"/>
  <c r="AC58" i="6"/>
  <c r="AC138" i="6"/>
  <c r="AD138" i="6"/>
  <c r="AD20" i="6"/>
  <c r="AC20" i="6"/>
  <c r="AC191" i="6"/>
  <c r="AD191" i="6"/>
  <c r="AC56" i="6"/>
  <c r="AD56" i="6"/>
  <c r="AC172" i="6"/>
  <c r="AD172" i="6"/>
  <c r="AC41" i="6"/>
  <c r="AD41" i="6"/>
  <c r="AD106" i="6"/>
  <c r="AC106" i="6"/>
  <c r="AC430" i="6"/>
  <c r="AD430" i="6"/>
  <c r="AD545" i="6"/>
  <c r="AC545" i="6"/>
  <c r="AC18" i="6"/>
  <c r="AD18" i="6"/>
  <c r="AD515" i="6"/>
  <c r="AC515" i="6"/>
  <c r="AD131" i="6"/>
  <c r="AC131" i="6"/>
  <c r="AD182" i="6"/>
  <c r="AC182" i="6"/>
  <c r="AC124" i="6"/>
  <c r="AD124" i="6"/>
  <c r="AD77" i="6"/>
  <c r="AC77" i="6"/>
  <c r="AD263" i="6"/>
  <c r="AC263" i="6"/>
  <c r="AD339" i="6"/>
  <c r="AC339" i="6"/>
  <c r="AD352" i="6"/>
  <c r="AC352" i="6"/>
  <c r="AD203" i="6"/>
  <c r="AC203" i="6"/>
  <c r="AD216" i="6"/>
  <c r="AC216" i="6"/>
  <c r="AD340" i="6"/>
  <c r="AC340" i="6"/>
  <c r="AD142" i="6"/>
  <c r="AC142" i="6"/>
  <c r="AD26" i="6"/>
  <c r="AC26" i="6"/>
  <c r="AC445" i="6"/>
  <c r="AD445" i="6"/>
  <c r="AD183" i="6"/>
  <c r="AC183" i="6"/>
  <c r="AD39" i="6"/>
  <c r="AC39" i="6"/>
  <c r="AC361" i="6"/>
  <c r="AD361" i="6"/>
  <c r="AD214" i="6"/>
  <c r="AC214" i="6"/>
  <c r="AD275" i="6"/>
  <c r="AC275" i="6"/>
  <c r="AD224" i="6"/>
  <c r="AC224" i="6"/>
  <c r="AD303" i="6"/>
  <c r="AC303" i="6"/>
  <c r="AC536" i="6"/>
  <c r="AD536" i="6"/>
  <c r="AD365" i="6"/>
  <c r="AC365" i="6"/>
  <c r="AD481" i="6"/>
  <c r="AC481" i="6"/>
  <c r="AC503" i="6"/>
  <c r="AD503" i="6"/>
  <c r="AD491" i="6"/>
  <c r="AC491" i="6"/>
  <c r="AD501" i="6"/>
  <c r="AC501" i="6"/>
  <c r="AC542" i="6"/>
  <c r="AD542" i="6"/>
  <c r="AC710" i="6"/>
  <c r="AD710" i="6"/>
  <c r="AD620" i="6"/>
  <c r="AC620" i="6"/>
  <c r="AD635" i="6"/>
  <c r="AC635" i="6"/>
  <c r="AD681" i="6"/>
  <c r="AC681" i="6"/>
  <c r="AD693" i="6"/>
  <c r="AC693" i="6"/>
  <c r="AC165" i="6"/>
  <c r="AD165" i="6"/>
  <c r="AC118" i="6"/>
  <c r="AD118" i="6"/>
  <c r="AD150" i="6"/>
  <c r="AC150" i="6"/>
  <c r="AD212" i="6"/>
  <c r="AC212" i="6"/>
  <c r="AC28" i="6"/>
  <c r="AD28" i="6"/>
  <c r="AC147" i="6"/>
  <c r="AD147" i="6"/>
  <c r="AD285" i="6"/>
  <c r="AC285" i="6"/>
  <c r="AD178" i="6"/>
  <c r="AC178" i="6"/>
  <c r="AD122" i="6"/>
  <c r="AC122" i="6"/>
  <c r="AD231" i="6"/>
  <c r="AC231" i="6"/>
  <c r="AD47" i="6"/>
  <c r="AC47" i="6"/>
  <c r="AD154" i="6"/>
  <c r="AC154" i="6"/>
  <c r="AC189" i="6"/>
  <c r="AD189" i="6"/>
  <c r="AC333" i="6"/>
  <c r="AD333" i="6"/>
  <c r="AD222" i="6"/>
  <c r="AC222" i="6"/>
  <c r="AD155" i="6"/>
  <c r="AC155" i="6"/>
  <c r="AD282" i="6"/>
  <c r="AC282" i="6"/>
  <c r="AD168" i="6"/>
  <c r="AC168" i="6"/>
  <c r="AD294" i="6"/>
  <c r="AC294" i="6"/>
  <c r="AC392" i="6"/>
  <c r="AD392" i="6"/>
  <c r="AD311" i="6"/>
  <c r="AC311" i="6"/>
  <c r="AC337" i="6"/>
  <c r="AD337" i="6"/>
  <c r="AC546" i="6"/>
  <c r="AD546" i="6"/>
  <c r="AD373" i="6"/>
  <c r="AC373" i="6"/>
  <c r="AD354" i="6"/>
  <c r="AC354" i="6"/>
  <c r="AD486" i="6"/>
  <c r="AC486" i="6"/>
  <c r="AD367" i="6"/>
  <c r="AC367" i="6"/>
  <c r="AC431" i="6"/>
  <c r="AD431" i="6"/>
  <c r="AD356" i="6"/>
  <c r="AC356" i="6"/>
  <c r="AD533" i="6"/>
  <c r="AC533" i="6"/>
  <c r="AD480" i="6"/>
  <c r="AC480" i="6"/>
  <c r="AD509" i="6"/>
  <c r="AC509" i="6"/>
  <c r="AD458" i="6"/>
  <c r="AC458" i="6"/>
  <c r="AC550" i="6"/>
  <c r="AD550" i="6"/>
  <c r="AD575" i="6"/>
  <c r="AC575" i="6"/>
  <c r="AD579" i="6"/>
  <c r="AC579" i="6"/>
  <c r="AC678" i="6"/>
  <c r="AD678" i="6"/>
  <c r="AD592" i="6"/>
  <c r="AC592" i="6"/>
  <c r="AD573" i="6"/>
  <c r="AC573" i="6"/>
  <c r="AD700" i="6"/>
  <c r="AC700" i="6"/>
  <c r="AD675" i="6"/>
  <c r="AC675" i="6"/>
  <c r="AD701" i="6"/>
  <c r="AC701" i="6"/>
  <c r="AD24" i="6"/>
  <c r="AC24" i="6"/>
  <c r="AC11" i="6"/>
  <c r="AD11" i="6"/>
  <c r="AC36" i="6"/>
  <c r="AD36" i="6"/>
  <c r="AC110" i="6"/>
  <c r="AD110" i="6"/>
  <c r="AC38" i="6"/>
  <c r="AD38" i="6"/>
  <c r="AC50" i="6"/>
  <c r="AD50" i="6"/>
  <c r="AD70" i="6"/>
  <c r="AC70" i="6"/>
  <c r="AD167" i="6"/>
  <c r="AC167" i="6"/>
  <c r="AD66" i="6"/>
  <c r="AC66" i="6"/>
  <c r="AC218" i="6"/>
  <c r="AD218" i="6"/>
  <c r="AD69" i="6"/>
  <c r="AC69" i="6"/>
  <c r="AD30" i="6"/>
  <c r="AC30" i="6"/>
  <c r="AC84" i="6"/>
  <c r="AD84" i="6"/>
  <c r="AC159" i="6"/>
  <c r="AD159" i="6"/>
  <c r="AC406" i="6"/>
  <c r="AD406" i="6"/>
  <c r="AC345" i="6"/>
  <c r="AD345" i="6"/>
  <c r="AD101" i="6"/>
  <c r="AC101" i="6"/>
  <c r="AD327" i="6"/>
  <c r="AC327" i="6"/>
  <c r="AD130" i="6"/>
  <c r="AC130" i="6"/>
  <c r="AD193" i="6"/>
  <c r="AC193" i="6"/>
  <c r="AD236" i="6"/>
  <c r="AC236" i="6"/>
  <c r="AD298" i="6"/>
  <c r="AC298" i="6"/>
  <c r="AD55" i="6"/>
  <c r="AC55" i="6"/>
  <c r="AD119" i="6"/>
  <c r="AC119" i="6"/>
  <c r="AD166" i="6"/>
  <c r="AC166" i="6"/>
  <c r="AC281" i="6"/>
  <c r="AD281" i="6"/>
  <c r="AC197" i="6"/>
  <c r="AD197" i="6"/>
  <c r="AC261" i="6"/>
  <c r="AD261" i="6"/>
  <c r="AC379" i="6"/>
  <c r="AD379" i="6"/>
  <c r="AD427" i="6"/>
  <c r="AC427" i="6"/>
  <c r="AD230" i="6"/>
  <c r="AC230" i="6"/>
  <c r="AD299" i="6"/>
  <c r="AC299" i="6"/>
  <c r="AD163" i="6"/>
  <c r="AC163" i="6"/>
  <c r="AD227" i="6"/>
  <c r="AC227" i="6"/>
  <c r="AC284" i="6"/>
  <c r="AD284" i="6"/>
  <c r="AD438" i="6"/>
  <c r="AC438" i="6"/>
  <c r="AD176" i="6"/>
  <c r="AC176" i="6"/>
  <c r="AD240" i="6"/>
  <c r="AC240" i="6"/>
  <c r="AC310" i="6"/>
  <c r="AD310" i="6"/>
  <c r="AC355" i="6"/>
  <c r="AD355" i="6"/>
  <c r="AC398" i="6"/>
  <c r="AD398" i="6"/>
  <c r="AC459" i="6"/>
  <c r="AD459" i="6"/>
  <c r="AD319" i="6"/>
  <c r="AC319" i="6"/>
  <c r="AD478" i="6"/>
  <c r="AC478" i="6"/>
  <c r="AD347" i="6"/>
  <c r="AC347" i="6"/>
  <c r="AD326" i="6"/>
  <c r="AC326" i="6"/>
  <c r="AC596" i="6"/>
  <c r="AD596" i="6"/>
  <c r="AD582" i="6"/>
  <c r="AC582" i="6"/>
  <c r="AC640" i="6"/>
  <c r="AD640" i="6"/>
  <c r="AD381" i="6"/>
  <c r="AC381" i="6"/>
  <c r="AD448" i="6"/>
  <c r="AC448" i="6"/>
  <c r="AD362" i="6"/>
  <c r="AC362" i="6"/>
  <c r="AD426" i="6"/>
  <c r="AC426" i="6"/>
  <c r="AD492" i="6"/>
  <c r="AC492" i="6"/>
  <c r="AC574" i="6"/>
  <c r="AD574" i="6"/>
  <c r="AD375" i="6"/>
  <c r="AC375" i="6"/>
  <c r="AD433" i="6"/>
  <c r="AC433" i="6"/>
  <c r="AC526" i="6"/>
  <c r="AD526" i="6"/>
  <c r="AD364" i="6"/>
  <c r="AC364" i="6"/>
  <c r="AD428" i="6"/>
  <c r="AC428" i="6"/>
  <c r="AD576" i="6"/>
  <c r="AC576" i="6"/>
  <c r="AD507" i="6"/>
  <c r="AC507" i="6"/>
  <c r="AD488" i="6"/>
  <c r="AC488" i="6"/>
  <c r="AC647" i="6"/>
  <c r="AD647" i="6"/>
  <c r="AD514" i="6"/>
  <c r="AC514" i="6"/>
  <c r="AC572" i="6"/>
  <c r="AD572" i="6"/>
  <c r="AD466" i="6"/>
  <c r="AC466" i="6"/>
  <c r="AC555" i="6"/>
  <c r="AD555" i="6"/>
  <c r="AC558" i="6"/>
  <c r="AD558" i="6"/>
  <c r="AD527" i="6"/>
  <c r="AC527" i="6"/>
  <c r="AC602" i="6"/>
  <c r="AD602" i="6"/>
  <c r="AD712" i="6"/>
  <c r="AC712" i="6"/>
  <c r="AC628" i="6"/>
  <c r="AD628" i="6"/>
  <c r="AD561" i="6"/>
  <c r="AC561" i="6"/>
  <c r="AC679" i="6"/>
  <c r="AD679" i="6"/>
  <c r="AD587" i="6"/>
  <c r="AC587" i="6"/>
  <c r="AD600" i="6"/>
  <c r="AC600" i="6"/>
  <c r="AD655" i="6"/>
  <c r="AC655" i="6"/>
  <c r="AD581" i="6"/>
  <c r="AC581" i="6"/>
  <c r="AD644" i="6"/>
  <c r="AC644" i="6"/>
  <c r="AD708" i="6"/>
  <c r="AC708" i="6"/>
  <c r="AD697" i="6"/>
  <c r="AC697" i="6"/>
  <c r="AD683" i="6"/>
  <c r="AC683" i="6"/>
  <c r="AD645" i="6"/>
  <c r="AC645" i="6"/>
  <c r="AD709" i="6"/>
  <c r="AC709" i="6"/>
  <c r="AC233" i="6"/>
  <c r="AD233" i="6"/>
  <c r="AD16" i="6"/>
  <c r="AC16" i="6"/>
  <c r="AC78" i="6"/>
  <c r="AD78" i="6"/>
  <c r="AC80" i="6"/>
  <c r="AD80" i="6"/>
  <c r="AD12" i="6"/>
  <c r="AC12" i="6"/>
  <c r="AC102" i="6"/>
  <c r="AD102" i="6"/>
  <c r="AC17" i="6"/>
  <c r="AD17" i="6"/>
  <c r="AD5" i="6"/>
  <c r="AC5" i="6"/>
  <c r="AD239" i="6"/>
  <c r="AC239" i="6"/>
  <c r="AD312" i="6"/>
  <c r="AC312" i="6"/>
  <c r="AD220" i="6"/>
  <c r="AC220" i="6"/>
  <c r="AD145" i="6"/>
  <c r="AC145" i="6"/>
  <c r="AC320" i="6"/>
  <c r="AD320" i="6"/>
  <c r="AD270" i="6"/>
  <c r="AC270" i="6"/>
  <c r="AD152" i="6"/>
  <c r="AC152" i="6"/>
  <c r="AD404" i="6"/>
  <c r="AC404" i="6"/>
  <c r="AC107" i="6"/>
  <c r="AD107" i="6"/>
  <c r="AD249" i="6"/>
  <c r="AC249" i="6"/>
  <c r="AC68" i="6"/>
  <c r="AD68" i="6"/>
  <c r="AD85" i="6"/>
  <c r="AC85" i="6"/>
  <c r="AD225" i="6"/>
  <c r="AC225" i="6"/>
  <c r="AC149" i="6"/>
  <c r="AD149" i="6"/>
  <c r="AC325" i="6"/>
  <c r="AD325" i="6"/>
  <c r="AD422" i="6"/>
  <c r="AC422" i="6"/>
  <c r="AD160" i="6"/>
  <c r="AC160" i="6"/>
  <c r="AC387" i="6"/>
  <c r="AD387" i="6"/>
  <c r="AD313" i="6"/>
  <c r="AC313" i="6"/>
  <c r="AD429" i="6"/>
  <c r="AC429" i="6"/>
  <c r="AD423" i="6"/>
  <c r="AC423" i="6"/>
  <c r="AD530" i="6"/>
  <c r="AC530" i="6"/>
  <c r="AD560" i="6"/>
  <c r="AC560" i="6"/>
  <c r="AC702" i="6"/>
  <c r="AD702" i="6"/>
  <c r="AD584" i="6"/>
  <c r="AC584" i="6"/>
  <c r="AC52" i="6"/>
  <c r="AD52" i="6"/>
  <c r="AC65" i="6"/>
  <c r="AD65" i="6"/>
  <c r="AD49" i="6"/>
  <c r="AC49" i="6"/>
  <c r="AD64" i="6"/>
  <c r="AC64" i="6"/>
  <c r="AC76" i="6"/>
  <c r="AD76" i="6"/>
  <c r="AD400" i="6"/>
  <c r="AC400" i="6"/>
  <c r="AD93" i="6"/>
  <c r="AC93" i="6"/>
  <c r="AD188" i="6"/>
  <c r="AC188" i="6"/>
  <c r="AD273" i="6"/>
  <c r="AC273" i="6"/>
  <c r="AD111" i="6"/>
  <c r="AC111" i="6"/>
  <c r="AC274" i="6"/>
  <c r="AD274" i="6"/>
  <c r="AC253" i="6"/>
  <c r="AD253" i="6"/>
  <c r="AD395" i="6"/>
  <c r="AC395" i="6"/>
  <c r="AD280" i="6"/>
  <c r="AC280" i="6"/>
  <c r="AD219" i="6"/>
  <c r="AC219" i="6"/>
  <c r="AC409" i="6"/>
  <c r="AD409" i="6"/>
  <c r="AD232" i="6"/>
  <c r="AC232" i="6"/>
  <c r="AC341" i="6"/>
  <c r="AD341" i="6"/>
  <c r="AC444" i="6"/>
  <c r="AD444" i="6"/>
  <c r="AC463" i="6"/>
  <c r="AD463" i="6"/>
  <c r="AD321" i="6"/>
  <c r="AC321" i="6"/>
  <c r="AD567" i="6"/>
  <c r="AC567" i="6"/>
  <c r="AC601" i="6"/>
  <c r="AD601" i="6"/>
  <c r="AD446" i="6"/>
  <c r="AC446" i="6"/>
  <c r="AD418" i="6"/>
  <c r="AC418" i="6"/>
  <c r="AC563" i="6"/>
  <c r="AD563" i="6"/>
  <c r="AC524" i="6"/>
  <c r="AD524" i="6"/>
  <c r="AD420" i="6"/>
  <c r="AC420" i="6"/>
  <c r="AD499" i="6"/>
  <c r="AC499" i="6"/>
  <c r="AC578" i="6"/>
  <c r="AD578" i="6"/>
  <c r="AD565" i="6"/>
  <c r="AC565" i="6"/>
  <c r="AC539" i="6"/>
  <c r="AD539" i="6"/>
  <c r="AD519" i="6"/>
  <c r="AC519" i="6"/>
  <c r="AD711" i="6"/>
  <c r="AC711" i="6"/>
  <c r="AD553" i="6"/>
  <c r="AC553" i="6"/>
  <c r="AD622" i="6"/>
  <c r="AC622" i="6"/>
  <c r="AC650" i="6"/>
  <c r="AD650" i="6"/>
  <c r="AD636" i="6"/>
  <c r="AC636" i="6"/>
  <c r="AD689" i="6"/>
  <c r="AC689" i="6"/>
  <c r="AD637" i="6"/>
  <c r="AC637" i="6"/>
  <c r="AD8" i="6"/>
  <c r="AC8" i="6"/>
  <c r="AC83" i="6"/>
  <c r="AD83" i="6"/>
  <c r="AD104" i="6"/>
  <c r="AC104" i="6"/>
  <c r="AC19" i="6"/>
  <c r="AD19" i="6"/>
  <c r="AD33" i="6"/>
  <c r="AC33" i="6"/>
  <c r="AD45" i="6"/>
  <c r="AC45" i="6"/>
  <c r="AC73" i="6"/>
  <c r="AD73" i="6"/>
  <c r="AD196" i="6"/>
  <c r="AC196" i="6"/>
  <c r="AC89" i="6"/>
  <c r="AD89" i="6"/>
  <c r="AD244" i="6"/>
  <c r="AC244" i="6"/>
  <c r="AD75" i="6"/>
  <c r="AC75" i="6"/>
  <c r="AD32" i="6"/>
  <c r="AC32" i="6"/>
  <c r="AC92" i="6"/>
  <c r="AD92" i="6"/>
  <c r="AC164" i="6"/>
  <c r="AD164" i="6"/>
  <c r="AC425" i="6"/>
  <c r="AD425" i="6"/>
  <c r="AD293" i="6"/>
  <c r="AC293" i="6"/>
  <c r="AD109" i="6"/>
  <c r="AC109" i="6"/>
  <c r="AD432" i="6"/>
  <c r="AC432" i="6"/>
  <c r="AD135" i="6"/>
  <c r="AC135" i="6"/>
  <c r="AD199" i="6"/>
  <c r="AC199" i="6"/>
  <c r="AD241" i="6"/>
  <c r="AC241" i="6"/>
  <c r="AD301" i="6"/>
  <c r="AC301" i="6"/>
  <c r="AD63" i="6"/>
  <c r="AC63" i="6"/>
  <c r="AD127" i="6"/>
  <c r="AC127" i="6"/>
  <c r="AC181" i="6"/>
  <c r="AD181" i="6"/>
  <c r="AD289" i="6"/>
  <c r="AC289" i="6"/>
  <c r="AC205" i="6"/>
  <c r="AD205" i="6"/>
  <c r="AC269" i="6"/>
  <c r="AD269" i="6"/>
  <c r="AC411" i="6"/>
  <c r="AD411" i="6"/>
  <c r="AC447" i="6"/>
  <c r="AD447" i="6"/>
  <c r="AD238" i="6"/>
  <c r="AC238" i="6"/>
  <c r="AD309" i="6"/>
  <c r="AC309" i="6"/>
  <c r="AD171" i="6"/>
  <c r="AC171" i="6"/>
  <c r="AD235" i="6"/>
  <c r="AC235" i="6"/>
  <c r="AD286" i="6"/>
  <c r="AC286" i="6"/>
  <c r="AC494" i="6"/>
  <c r="AD494" i="6"/>
  <c r="AD184" i="6"/>
  <c r="AC184" i="6"/>
  <c r="AD248" i="6"/>
  <c r="AC248" i="6"/>
  <c r="AD331" i="6"/>
  <c r="AC331" i="6"/>
  <c r="AC360" i="6"/>
  <c r="AD360" i="6"/>
  <c r="AC403" i="6"/>
  <c r="AD403" i="6"/>
  <c r="AD461" i="6"/>
  <c r="AC461" i="6"/>
  <c r="AD350" i="6"/>
  <c r="AC350" i="6"/>
  <c r="AD500" i="6"/>
  <c r="AC500" i="6"/>
  <c r="AD457" i="6"/>
  <c r="AC457" i="6"/>
  <c r="AD344" i="6"/>
  <c r="AC344" i="6"/>
  <c r="AC663" i="6"/>
  <c r="AD663" i="6"/>
  <c r="AD590" i="6"/>
  <c r="AC590" i="6"/>
  <c r="AD583" i="6"/>
  <c r="AC583" i="6"/>
  <c r="AD389" i="6"/>
  <c r="AC389" i="6"/>
  <c r="AD452" i="6"/>
  <c r="AC452" i="6"/>
  <c r="AD370" i="6"/>
  <c r="AC370" i="6"/>
  <c r="AD454" i="6"/>
  <c r="AC454" i="6"/>
  <c r="AD497" i="6"/>
  <c r="AC497" i="6"/>
  <c r="AC634" i="6"/>
  <c r="AD634" i="6"/>
  <c r="AD383" i="6"/>
  <c r="AC383" i="6"/>
  <c r="AD435" i="6"/>
  <c r="AC435" i="6"/>
  <c r="AD552" i="6"/>
  <c r="AC552" i="6"/>
  <c r="AD372" i="6"/>
  <c r="AC372" i="6"/>
  <c r="AD437" i="6"/>
  <c r="AC437" i="6"/>
  <c r="AC594" i="6"/>
  <c r="AD594" i="6"/>
  <c r="AD520" i="6"/>
  <c r="AC520" i="6"/>
  <c r="AD496" i="6"/>
  <c r="AC496" i="6"/>
  <c r="AC648" i="6"/>
  <c r="AD648" i="6"/>
  <c r="AC518" i="6"/>
  <c r="AD518" i="6"/>
  <c r="AD606" i="6"/>
  <c r="AC606" i="6"/>
  <c r="AD474" i="6"/>
  <c r="AC474" i="6"/>
  <c r="AD580" i="6"/>
  <c r="AC580" i="6"/>
  <c r="AC566" i="6"/>
  <c r="AD566" i="6"/>
  <c r="AD535" i="6"/>
  <c r="AC535" i="6"/>
  <c r="AC618" i="6"/>
  <c r="AD618" i="6"/>
  <c r="AD532" i="6"/>
  <c r="AC532" i="6"/>
  <c r="AC656" i="6"/>
  <c r="AD656" i="6"/>
  <c r="AD593" i="6"/>
  <c r="AC593" i="6"/>
  <c r="AC704" i="6"/>
  <c r="AD704" i="6"/>
  <c r="AD595" i="6"/>
  <c r="AC595" i="6"/>
  <c r="AD608" i="6"/>
  <c r="AC608" i="6"/>
  <c r="AC666" i="6"/>
  <c r="AD666" i="6"/>
  <c r="AD589" i="6"/>
  <c r="AC589" i="6"/>
  <c r="AD652" i="6"/>
  <c r="AC652" i="6"/>
  <c r="AD641" i="6"/>
  <c r="AC641" i="6"/>
  <c r="AD705" i="6"/>
  <c r="AC705" i="6"/>
  <c r="AD691" i="6"/>
  <c r="AC691" i="6"/>
  <c r="AD653" i="6"/>
  <c r="AC653" i="6"/>
  <c r="AC175" i="6"/>
  <c r="AD175" i="6"/>
  <c r="AC223" i="6"/>
  <c r="AD223" i="6"/>
  <c r="AD14" i="6"/>
  <c r="AC14" i="6"/>
  <c r="AC74" i="6"/>
  <c r="AD74" i="6"/>
  <c r="AC34" i="6"/>
  <c r="AD34" i="6"/>
  <c r="AC96" i="6"/>
  <c r="AD96" i="6"/>
  <c r="AC67" i="6"/>
  <c r="AD67" i="6"/>
  <c r="AC7" i="6"/>
  <c r="AD7" i="6"/>
  <c r="AD483" i="6"/>
  <c r="AC483" i="6"/>
  <c r="AC323" i="6"/>
  <c r="AD323" i="6"/>
  <c r="AD397" i="6"/>
  <c r="AC397" i="6"/>
  <c r="AD391" i="6"/>
  <c r="AC391" i="6"/>
  <c r="AC672" i="6"/>
  <c r="AD672" i="6"/>
  <c r="AD380" i="6"/>
  <c r="AC380" i="6"/>
  <c r="AC439" i="6"/>
  <c r="AD439" i="6"/>
  <c r="AC670" i="6"/>
  <c r="AD670" i="6"/>
  <c r="AD531" i="6"/>
  <c r="AC531" i="6"/>
  <c r="AD504" i="6"/>
  <c r="AC504" i="6"/>
  <c r="AD469" i="6"/>
  <c r="AC469" i="6"/>
  <c r="AD523" i="6"/>
  <c r="AC523" i="6"/>
  <c r="AC612" i="6"/>
  <c r="AD612" i="6"/>
  <c r="AD482" i="6"/>
  <c r="AC482" i="6"/>
  <c r="AC632" i="6"/>
  <c r="AD632" i="6"/>
  <c r="AD543" i="6"/>
  <c r="AC543" i="6"/>
  <c r="AC626" i="6"/>
  <c r="AD626" i="6"/>
  <c r="AC706" i="6"/>
  <c r="AD706" i="6"/>
  <c r="AD598" i="6"/>
  <c r="AC598" i="6"/>
  <c r="AD591" i="6"/>
  <c r="AC591" i="6"/>
  <c r="AD603" i="6"/>
  <c r="AC603" i="6"/>
  <c r="AD616" i="6"/>
  <c r="AC616" i="6"/>
  <c r="AD671" i="6"/>
  <c r="AC671" i="6"/>
  <c r="AD597" i="6"/>
  <c r="AC597" i="6"/>
  <c r="AD660" i="6"/>
  <c r="AC660" i="6"/>
  <c r="AD649" i="6"/>
  <c r="AC649" i="6"/>
  <c r="AD713" i="6"/>
  <c r="AC713" i="6"/>
  <c r="AD699" i="6"/>
  <c r="AC699" i="6"/>
  <c r="AD661" i="6"/>
  <c r="AC661" i="6"/>
  <c r="AC128" i="6"/>
  <c r="AD128" i="6"/>
  <c r="AD180" i="6"/>
  <c r="AC180" i="6"/>
  <c r="AD6" i="6"/>
  <c r="AC6" i="6"/>
  <c r="AC42" i="6"/>
  <c r="AD42" i="6"/>
  <c r="AD217" i="6"/>
  <c r="AC217" i="6"/>
  <c r="AD4" i="6"/>
  <c r="AC4" i="6"/>
  <c r="AC54" i="6"/>
  <c r="AD54" i="6"/>
  <c r="AC112" i="6"/>
  <c r="AD112" i="6"/>
  <c r="AD260" i="6"/>
  <c r="AC260" i="6"/>
  <c r="AD57" i="6"/>
  <c r="AC57" i="6"/>
  <c r="AD283" i="6"/>
  <c r="AC283" i="6"/>
  <c r="AD161" i="6"/>
  <c r="AC161" i="6"/>
  <c r="AC242" i="6"/>
  <c r="AD242" i="6"/>
  <c r="AD206" i="6"/>
  <c r="AC206" i="6"/>
  <c r="AD267" i="6"/>
  <c r="AC267" i="6"/>
  <c r="AD290" i="6"/>
  <c r="AC290" i="6"/>
  <c r="AC487" i="6"/>
  <c r="AD487" i="6"/>
  <c r="AD126" i="6"/>
  <c r="AC126" i="6"/>
  <c r="AC186" i="6"/>
  <c r="AD186" i="6"/>
  <c r="AC132" i="6"/>
  <c r="AD132" i="6"/>
  <c r="AC173" i="6"/>
  <c r="AD173" i="6"/>
  <c r="AD268" i="6"/>
  <c r="AC268" i="6"/>
  <c r="AC258" i="6"/>
  <c r="AD258" i="6"/>
  <c r="AD363" i="6"/>
  <c r="AC363" i="6"/>
  <c r="AD211" i="6"/>
  <c r="AC211" i="6"/>
  <c r="AC292" i="6"/>
  <c r="AD292" i="6"/>
  <c r="AC449" i="6"/>
  <c r="AD449" i="6"/>
  <c r="AC547" i="6"/>
  <c r="AD547" i="6"/>
  <c r="AD346" i="6"/>
  <c r="AC346" i="6"/>
  <c r="AD557" i="6"/>
  <c r="AC557" i="6"/>
  <c r="AD348" i="6"/>
  <c r="AC348" i="6"/>
  <c r="AD472" i="6"/>
  <c r="AC472" i="6"/>
  <c r="AD450" i="6"/>
  <c r="AC450" i="6"/>
  <c r="AD571" i="6"/>
  <c r="AC571" i="6"/>
  <c r="AC654" i="6"/>
  <c r="AD654" i="6"/>
  <c r="AD703" i="6"/>
  <c r="AC703" i="6"/>
  <c r="AD692" i="6"/>
  <c r="AC692" i="6"/>
  <c r="AD629" i="6"/>
  <c r="AC629" i="6"/>
  <c r="AD27" i="6"/>
  <c r="AC27" i="6"/>
  <c r="AD29" i="6"/>
  <c r="AC29" i="6"/>
  <c r="AC134" i="6"/>
  <c r="AD134" i="6"/>
  <c r="AC115" i="6"/>
  <c r="AD115" i="6"/>
  <c r="AD170" i="6"/>
  <c r="AC170" i="6"/>
  <c r="AD35" i="6"/>
  <c r="AC35" i="6"/>
  <c r="AC202" i="6"/>
  <c r="AD202" i="6"/>
  <c r="AC250" i="6"/>
  <c r="AD250" i="6"/>
  <c r="AD62" i="6"/>
  <c r="AC62" i="6"/>
  <c r="AC169" i="6"/>
  <c r="AD169" i="6"/>
  <c r="AD368" i="6"/>
  <c r="AC368" i="6"/>
  <c r="AD82" i="6"/>
  <c r="AC82" i="6"/>
  <c r="AD204" i="6"/>
  <c r="AC204" i="6"/>
  <c r="AD342" i="6"/>
  <c r="AC342" i="6"/>
  <c r="AD139" i="6"/>
  <c r="AC139" i="6"/>
  <c r="AC304" i="6"/>
  <c r="AD304" i="6"/>
  <c r="AC440" i="6"/>
  <c r="AD440" i="6"/>
  <c r="AD288" i="6"/>
  <c r="AC288" i="6"/>
  <c r="AC588" i="6"/>
  <c r="AD588" i="6"/>
  <c r="AC148" i="6"/>
  <c r="AD148" i="6"/>
  <c r="AD10" i="6"/>
  <c r="AC10" i="6"/>
  <c r="AD25" i="6"/>
  <c r="AC25" i="6"/>
  <c r="AC97" i="6"/>
  <c r="AD97" i="6"/>
  <c r="AD228" i="6"/>
  <c r="AC228" i="6"/>
  <c r="AC121" i="6"/>
  <c r="AD121" i="6"/>
  <c r="AD51" i="6"/>
  <c r="AC51" i="6"/>
  <c r="AC174" i="6"/>
  <c r="AD174" i="6"/>
  <c r="AD72" i="6"/>
  <c r="AC72" i="6"/>
  <c r="AC108" i="6"/>
  <c r="AD108" i="6"/>
  <c r="AC302" i="6"/>
  <c r="AD302" i="6"/>
  <c r="AD276" i="6"/>
  <c r="AC276" i="6"/>
  <c r="AC374" i="6"/>
  <c r="AD374" i="6"/>
  <c r="AD125" i="6"/>
  <c r="AC125" i="6"/>
  <c r="AD90" i="6"/>
  <c r="AC90" i="6"/>
  <c r="AD151" i="6"/>
  <c r="AC151" i="6"/>
  <c r="AD209" i="6"/>
  <c r="AC209" i="6"/>
  <c r="AD252" i="6"/>
  <c r="AC252" i="6"/>
  <c r="AC455" i="6"/>
  <c r="AD455" i="6"/>
  <c r="AD79" i="6"/>
  <c r="AC79" i="6"/>
  <c r="AC141" i="6"/>
  <c r="AD141" i="6"/>
  <c r="AC210" i="6"/>
  <c r="AD210" i="6"/>
  <c r="AC315" i="6"/>
  <c r="AD315" i="6"/>
  <c r="AC221" i="6"/>
  <c r="AD221" i="6"/>
  <c r="AC307" i="6"/>
  <c r="AD307" i="6"/>
  <c r="AC453" i="6"/>
  <c r="AD453" i="6"/>
  <c r="AD190" i="6"/>
  <c r="AC190" i="6"/>
  <c r="AD254" i="6"/>
  <c r="AC254" i="6"/>
  <c r="AC329" i="6"/>
  <c r="AD329" i="6"/>
  <c r="AD187" i="6"/>
  <c r="AC187" i="6"/>
  <c r="AD251" i="6"/>
  <c r="AC251" i="6"/>
  <c r="AD296" i="6"/>
  <c r="AC296" i="6"/>
  <c r="AD136" i="6"/>
  <c r="AC136" i="6"/>
  <c r="AD200" i="6"/>
  <c r="AC200" i="6"/>
  <c r="AD264" i="6"/>
  <c r="AC264" i="6"/>
  <c r="AD416" i="6"/>
  <c r="AC416" i="6"/>
  <c r="AC371" i="6"/>
  <c r="AD371" i="6"/>
  <c r="AC414" i="6"/>
  <c r="AD414" i="6"/>
  <c r="AD279" i="6"/>
  <c r="AC279" i="6"/>
  <c r="AC385" i="6"/>
  <c r="AD385" i="6"/>
  <c r="AD308" i="6"/>
  <c r="AC308" i="6"/>
  <c r="AC479" i="6"/>
  <c r="AD479" i="6"/>
  <c r="AC451" i="6"/>
  <c r="AD451" i="6"/>
  <c r="AD510" i="6"/>
  <c r="AC510" i="6"/>
  <c r="AC511" i="6"/>
  <c r="AD511" i="6"/>
  <c r="AC638" i="6"/>
  <c r="AD638" i="6"/>
  <c r="AD405" i="6"/>
  <c r="AC405" i="6"/>
  <c r="AC624" i="6"/>
  <c r="AD624" i="6"/>
  <c r="AD386" i="6"/>
  <c r="AC386" i="6"/>
  <c r="AD460" i="6"/>
  <c r="AC460" i="6"/>
  <c r="AD508" i="6"/>
  <c r="AC508" i="6"/>
  <c r="AD335" i="6"/>
  <c r="AC335" i="6"/>
  <c r="AD399" i="6"/>
  <c r="AC399" i="6"/>
  <c r="AD464" i="6"/>
  <c r="AC464" i="6"/>
  <c r="AC688" i="6"/>
  <c r="AD688" i="6"/>
  <c r="AD388" i="6"/>
  <c r="AC388" i="6"/>
  <c r="AD441" i="6"/>
  <c r="AC441" i="6"/>
  <c r="AD467" i="6"/>
  <c r="AC467" i="6"/>
  <c r="AC570" i="6"/>
  <c r="AD570" i="6"/>
  <c r="AD512" i="6"/>
  <c r="AC512" i="6"/>
  <c r="AD477" i="6"/>
  <c r="AC477" i="6"/>
  <c r="AD544" i="6"/>
  <c r="AC544" i="6"/>
  <c r="AC646" i="6"/>
  <c r="AD646" i="6"/>
  <c r="AD490" i="6"/>
  <c r="AC490" i="6"/>
  <c r="AC642" i="6"/>
  <c r="AD642" i="6"/>
  <c r="AC604" i="6"/>
  <c r="AD604" i="6"/>
  <c r="AD551" i="6"/>
  <c r="AC551" i="6"/>
  <c r="AC658" i="6"/>
  <c r="AD658" i="6"/>
  <c r="AD548" i="6"/>
  <c r="AC548" i="6"/>
  <c r="AD521" i="6"/>
  <c r="AC521" i="6"/>
  <c r="AD609" i="6"/>
  <c r="AC609" i="6"/>
  <c r="AD599" i="6"/>
  <c r="AC599" i="6"/>
  <c r="AD611" i="6"/>
  <c r="AC611" i="6"/>
  <c r="AD625" i="6"/>
  <c r="AC625" i="6"/>
  <c r="AC682" i="6"/>
  <c r="AD682" i="6"/>
  <c r="AD605" i="6"/>
  <c r="AC605" i="6"/>
  <c r="AD668" i="6"/>
  <c r="AC668" i="6"/>
  <c r="AD657" i="6"/>
  <c r="AC657" i="6"/>
  <c r="AD643" i="6"/>
  <c r="AC643" i="6"/>
  <c r="AD707" i="6"/>
  <c r="AC707" i="6"/>
  <c r="AD669" i="6"/>
  <c r="AC669" i="6"/>
  <c r="AC123" i="6"/>
  <c r="AD123" i="6"/>
  <c r="AC177" i="6"/>
  <c r="AD177" i="6"/>
  <c r="AC157" i="6"/>
  <c r="AD157" i="6"/>
  <c r="AC37" i="6"/>
  <c r="AD37" i="6"/>
  <c r="AC91" i="6"/>
  <c r="AD91" i="6"/>
  <c r="AC255" i="6"/>
  <c r="AD255" i="6"/>
  <c r="AC46" i="6"/>
  <c r="AD46" i="6"/>
  <c r="AC129" i="6"/>
  <c r="AD129" i="6"/>
  <c r="AC60" i="6"/>
  <c r="AD60" i="6"/>
  <c r="AD158" i="6"/>
  <c r="AC158" i="6"/>
  <c r="AD95" i="6"/>
  <c r="AC95" i="6"/>
  <c r="AC237" i="6"/>
  <c r="AD237" i="6"/>
  <c r="AD390" i="6"/>
  <c r="AC390" i="6"/>
  <c r="AC328" i="6"/>
  <c r="AD328" i="6"/>
  <c r="AD415" i="6"/>
  <c r="AC415" i="6"/>
  <c r="AD48" i="6"/>
  <c r="AC48" i="6"/>
  <c r="AD59" i="6"/>
  <c r="AC59" i="6"/>
  <c r="AD317" i="6"/>
  <c r="AC317" i="6"/>
  <c r="AD114" i="6"/>
  <c r="AC114" i="6"/>
  <c r="AD103" i="6"/>
  <c r="AC103" i="6"/>
  <c r="AC245" i="6"/>
  <c r="AD245" i="6"/>
  <c r="AD278" i="6"/>
  <c r="AC278" i="6"/>
  <c r="AC377" i="6"/>
  <c r="AD377" i="6"/>
  <c r="AC330" i="6"/>
  <c r="AD330" i="6"/>
  <c r="AD334" i="6"/>
  <c r="AC334" i="6"/>
  <c r="AC585" i="6"/>
  <c r="AD585" i="6"/>
  <c r="AD410" i="6"/>
  <c r="AC410" i="6"/>
  <c r="AD359" i="6"/>
  <c r="AC359" i="6"/>
  <c r="AD412" i="6"/>
  <c r="AC412" i="6"/>
  <c r="AD538" i="6"/>
  <c r="AC538" i="6"/>
  <c r="AD516" i="6"/>
  <c r="AC516" i="6"/>
  <c r="AD577" i="6"/>
  <c r="AC577" i="6"/>
  <c r="AD639" i="6"/>
  <c r="AC639" i="6"/>
  <c r="AD667" i="6"/>
  <c r="AC667" i="6"/>
  <c r="AC21" i="6"/>
  <c r="AD21" i="6"/>
  <c r="AD15" i="6"/>
  <c r="AC15" i="6"/>
  <c r="AC81" i="6"/>
  <c r="AD81" i="6"/>
  <c r="AC105" i="6"/>
  <c r="AD105" i="6"/>
  <c r="AC162" i="6"/>
  <c r="AD162" i="6"/>
  <c r="AC100" i="6"/>
  <c r="AD100" i="6"/>
  <c r="AD271" i="6"/>
  <c r="AC271" i="6"/>
  <c r="AD117" i="6"/>
  <c r="AC117" i="6"/>
  <c r="AD137" i="6"/>
  <c r="AC137" i="6"/>
  <c r="AD247" i="6"/>
  <c r="AC247" i="6"/>
  <c r="AD71" i="6"/>
  <c r="AC71" i="6"/>
  <c r="AC194" i="6"/>
  <c r="AD194" i="6"/>
  <c r="AC213" i="6"/>
  <c r="AD213" i="6"/>
  <c r="AC277" i="6"/>
  <c r="AD277" i="6"/>
  <c r="AD489" i="6"/>
  <c r="AC489" i="6"/>
  <c r="AD246" i="6"/>
  <c r="AC246" i="6"/>
  <c r="AD179" i="6"/>
  <c r="AC179" i="6"/>
  <c r="AD243" i="6"/>
  <c r="AC243" i="6"/>
  <c r="AC495" i="6"/>
  <c r="AD495" i="6"/>
  <c r="AD192" i="6"/>
  <c r="AC192" i="6"/>
  <c r="AD256" i="6"/>
  <c r="AC256" i="6"/>
  <c r="AD384" i="6"/>
  <c r="AC384" i="6"/>
  <c r="AC366" i="6"/>
  <c r="AD366" i="6"/>
  <c r="AC408" i="6"/>
  <c r="AD408" i="6"/>
  <c r="AD484" i="6"/>
  <c r="AC484" i="6"/>
  <c r="AC369" i="6"/>
  <c r="AD369" i="6"/>
  <c r="AD300" i="6"/>
  <c r="AC300" i="6"/>
  <c r="AD473" i="6"/>
  <c r="AC473" i="6"/>
  <c r="AD436" i="6"/>
  <c r="AC436" i="6"/>
  <c r="AD505" i="6"/>
  <c r="AC505" i="6"/>
  <c r="AC662" i="6"/>
  <c r="AD662" i="6"/>
  <c r="AC586" i="6"/>
  <c r="AD586" i="6"/>
  <c r="AD562" i="6"/>
  <c r="AC562" i="6"/>
  <c r="AD378" i="6"/>
  <c r="AC378" i="6"/>
  <c r="AD456" i="6"/>
  <c r="AC456" i="6"/>
  <c r="AD502" i="6"/>
  <c r="AC502" i="6"/>
  <c r="AC696" i="6"/>
  <c r="AD696" i="6"/>
  <c r="AD462" i="6"/>
  <c r="AC462" i="6"/>
  <c r="AD540" i="6"/>
  <c r="AC540" i="6"/>
  <c r="AD120" i="6"/>
  <c r="AC120" i="6"/>
  <c r="AD265" i="6"/>
  <c r="AC265" i="6"/>
  <c r="AD13" i="6"/>
  <c r="AC13" i="6"/>
  <c r="AC113" i="6"/>
  <c r="AD113" i="6"/>
  <c r="AC234" i="6"/>
  <c r="AD234" i="6"/>
  <c r="AD146" i="6"/>
  <c r="AC146" i="6"/>
  <c r="AD53" i="6"/>
  <c r="AC53" i="6"/>
  <c r="AD207" i="6"/>
  <c r="AC207" i="6"/>
  <c r="AD140" i="6"/>
  <c r="AC140" i="6"/>
  <c r="AC116" i="6"/>
  <c r="AD116" i="6"/>
  <c r="AC322" i="6"/>
  <c r="AD322" i="6"/>
  <c r="AD291" i="6"/>
  <c r="AC291" i="6"/>
  <c r="AC393" i="6"/>
  <c r="AD393" i="6"/>
  <c r="AD133" i="6"/>
  <c r="AC133" i="6"/>
  <c r="AD98" i="6"/>
  <c r="AC98" i="6"/>
  <c r="AD156" i="6"/>
  <c r="AC156" i="6"/>
  <c r="AD215" i="6"/>
  <c r="AC215" i="6"/>
  <c r="AD257" i="6"/>
  <c r="AC257" i="6"/>
  <c r="AD23" i="6"/>
  <c r="AC23" i="6"/>
  <c r="AD87" i="6"/>
  <c r="AC87" i="6"/>
  <c r="AD143" i="6"/>
  <c r="AC143" i="6"/>
  <c r="AC226" i="6"/>
  <c r="AD226" i="6"/>
  <c r="AD336" i="6"/>
  <c r="AC336" i="6"/>
  <c r="AC229" i="6"/>
  <c r="AD229" i="6"/>
  <c r="AC314" i="6"/>
  <c r="AD314" i="6"/>
  <c r="AD349" i="6"/>
  <c r="AC349" i="6"/>
  <c r="AD198" i="6"/>
  <c r="AC198" i="6"/>
  <c r="AD262" i="6"/>
  <c r="AC262" i="6"/>
  <c r="AD358" i="6"/>
  <c r="AC358" i="6"/>
  <c r="AD195" i="6"/>
  <c r="AC195" i="6"/>
  <c r="AD259" i="6"/>
  <c r="AC259" i="6"/>
  <c r="AD306" i="6"/>
  <c r="AC306" i="6"/>
  <c r="AD144" i="6"/>
  <c r="AC144" i="6"/>
  <c r="AD208" i="6"/>
  <c r="AC208" i="6"/>
  <c r="AD272" i="6"/>
  <c r="AC272" i="6"/>
  <c r="AC318" i="6"/>
  <c r="AD318" i="6"/>
  <c r="AC376" i="6"/>
  <c r="AD376" i="6"/>
  <c r="AC419" i="6"/>
  <c r="AD419" i="6"/>
  <c r="AD287" i="6"/>
  <c r="AC287" i="6"/>
  <c r="AC401" i="6"/>
  <c r="AD401" i="6"/>
  <c r="AD316" i="6"/>
  <c r="AC316" i="6"/>
  <c r="AD297" i="6"/>
  <c r="AC297" i="6"/>
  <c r="AD465" i="6"/>
  <c r="AC465" i="6"/>
  <c r="AC534" i="6"/>
  <c r="AD534" i="6"/>
  <c r="AD517" i="6"/>
  <c r="AC517" i="6"/>
  <c r="AD714" i="6"/>
  <c r="AC714" i="6"/>
  <c r="AD413" i="6"/>
  <c r="AC413" i="6"/>
  <c r="AC690" i="6"/>
  <c r="AD690" i="6"/>
  <c r="AD394" i="6"/>
  <c r="AC394" i="6"/>
  <c r="AD470" i="6"/>
  <c r="AC470" i="6"/>
  <c r="AD513" i="6"/>
  <c r="AC513" i="6"/>
  <c r="AD343" i="6"/>
  <c r="AC343" i="6"/>
  <c r="AD407" i="6"/>
  <c r="AC407" i="6"/>
  <c r="AC471" i="6"/>
  <c r="AD471" i="6"/>
  <c r="AD332" i="6"/>
  <c r="AC332" i="6"/>
  <c r="AD396" i="6"/>
  <c r="AC396" i="6"/>
  <c r="AD443" i="6"/>
  <c r="AC443" i="6"/>
  <c r="AD475" i="6"/>
  <c r="AC475" i="6"/>
  <c r="AC610" i="6"/>
  <c r="AD610" i="6"/>
  <c r="AD525" i="6"/>
  <c r="AC525" i="6"/>
  <c r="AD485" i="6"/>
  <c r="AC485" i="6"/>
  <c r="AD549" i="6"/>
  <c r="AC549" i="6"/>
  <c r="AD434" i="6"/>
  <c r="AC434" i="6"/>
  <c r="AD498" i="6"/>
  <c r="AC498" i="6"/>
  <c r="AC694" i="6"/>
  <c r="AD694" i="6"/>
  <c r="AC674" i="6"/>
  <c r="AD674" i="6"/>
  <c r="AD559" i="6"/>
  <c r="AC559" i="6"/>
  <c r="AC664" i="6"/>
  <c r="AD664" i="6"/>
  <c r="AD556" i="6"/>
  <c r="AC556" i="6"/>
  <c r="AD529" i="6"/>
  <c r="AC529" i="6"/>
  <c r="AD614" i="6"/>
  <c r="AC614" i="6"/>
  <c r="AD607" i="6"/>
  <c r="AC607" i="6"/>
  <c r="AD619" i="6"/>
  <c r="AC619" i="6"/>
  <c r="AD627" i="6"/>
  <c r="AC627" i="6"/>
  <c r="AD687" i="6"/>
  <c r="AC687" i="6"/>
  <c r="AD613" i="6"/>
  <c r="AC613" i="6"/>
  <c r="AD676" i="6"/>
  <c r="AC676" i="6"/>
  <c r="AD665" i="6"/>
  <c r="AC665" i="6"/>
  <c r="AD651" i="6"/>
  <c r="AC651" i="6"/>
  <c r="AD715" i="6"/>
  <c r="AC715" i="6"/>
  <c r="AD677" i="6"/>
  <c r="AC677" i="6"/>
  <c r="AD61" i="6"/>
  <c r="AC61" i="6"/>
  <c r="AD88" i="6"/>
  <c r="AC88" i="6"/>
  <c r="AC153" i="6"/>
  <c r="AD153" i="6"/>
  <c r="AC22" i="6"/>
  <c r="AD22" i="6"/>
  <c r="AC201" i="6"/>
  <c r="AD201" i="6"/>
  <c r="AC185" i="6"/>
  <c r="AD185" i="6"/>
  <c r="AC43" i="6"/>
  <c r="AD43" i="6"/>
  <c r="AG266" i="6"/>
  <c r="AH266" i="6" s="1"/>
  <c r="Z680" i="7" l="1"/>
  <c r="AA680" i="7" s="1"/>
  <c r="Z609" i="7"/>
  <c r="AA609" i="7" s="1"/>
  <c r="Z518" i="7"/>
  <c r="AA518" i="7" s="1"/>
  <c r="Z339" i="7"/>
  <c r="AA339" i="7" s="1"/>
  <c r="Z702" i="7"/>
  <c r="AA702" i="7" s="1"/>
  <c r="Z604" i="7"/>
  <c r="AA604" i="7" s="1"/>
  <c r="Z573" i="7"/>
  <c r="AA573" i="7" s="1"/>
  <c r="Z497" i="7"/>
  <c r="AA497" i="7" s="1"/>
  <c r="Z428" i="7"/>
  <c r="AA428" i="7" s="1"/>
  <c r="Z331" i="7"/>
  <c r="AA331" i="7" s="1"/>
  <c r="Z214" i="7"/>
  <c r="AA214" i="7" s="1"/>
  <c r="Z170" i="7"/>
  <c r="AA170" i="7" s="1"/>
  <c r="Z664" i="7"/>
  <c r="AA664" i="7" s="1"/>
  <c r="Z602" i="7"/>
  <c r="AA602" i="7" s="1"/>
  <c r="Z484" i="7"/>
  <c r="AA484" i="7" s="1"/>
  <c r="Z373" i="7"/>
  <c r="AA373" i="7" s="1"/>
  <c r="Z304" i="7"/>
  <c r="AA304" i="7" s="1"/>
  <c r="Z386" i="7"/>
  <c r="AA386" i="7" s="1"/>
  <c r="Z704" i="7"/>
  <c r="AA704" i="7" s="1"/>
  <c r="Z594" i="7"/>
  <c r="AA594" i="7" s="1"/>
  <c r="Z401" i="7"/>
  <c r="AA401" i="7" s="1"/>
  <c r="Z265" i="7"/>
  <c r="AA265" i="7" s="1"/>
  <c r="Z305" i="7"/>
  <c r="AA305" i="7" s="1"/>
  <c r="Z143" i="7"/>
  <c r="AA143" i="7" s="1"/>
  <c r="Z695" i="7"/>
  <c r="AA695" i="7" s="1"/>
  <c r="Z646" i="7"/>
  <c r="AA646" i="7" s="1"/>
  <c r="Z612" i="7"/>
  <c r="AA612" i="7" s="1"/>
  <c r="Z502" i="7"/>
  <c r="AA502" i="7" s="1"/>
  <c r="Z441" i="7"/>
  <c r="AA441" i="7" s="1"/>
  <c r="Z533" i="7"/>
  <c r="AA533" i="7" s="1"/>
  <c r="Z623" i="7"/>
  <c r="AA623" i="7" s="1"/>
  <c r="Z601" i="7"/>
  <c r="AA601" i="7" s="1"/>
  <c r="Z430" i="7"/>
  <c r="AA430" i="7" s="1"/>
  <c r="Z330" i="7"/>
  <c r="AA330" i="7" s="1"/>
  <c r="Z434" i="7"/>
  <c r="AA434" i="7" s="1"/>
  <c r="Z257" i="7"/>
  <c r="AA257" i="7" s="1"/>
  <c r="Z275" i="7"/>
  <c r="AA275" i="7" s="1"/>
  <c r="Z229" i="7"/>
  <c r="AA229" i="7" s="1"/>
  <c r="Z679" i="7"/>
  <c r="AA679" i="7" s="1"/>
  <c r="Z630" i="7"/>
  <c r="AA630" i="7" s="1"/>
  <c r="Z574" i="7"/>
  <c r="AA574" i="7" s="1"/>
  <c r="Z560" i="7"/>
  <c r="AA560" i="7" s="1"/>
  <c r="Z486" i="7"/>
  <c r="AA486" i="7" s="1"/>
  <c r="Z425" i="7"/>
  <c r="AA425" i="7" s="1"/>
  <c r="Z613" i="7"/>
  <c r="AA613" i="7" s="1"/>
  <c r="Z471" i="7"/>
  <c r="AA471" i="7" s="1"/>
  <c r="Z334" i="7"/>
  <c r="AA334" i="7" s="1"/>
  <c r="Z49" i="7"/>
  <c r="AA49" i="7" s="1"/>
  <c r="Z52" i="7"/>
  <c r="AA52" i="7" s="1"/>
  <c r="Z53" i="7"/>
  <c r="AA53" i="7" s="1"/>
  <c r="Z614" i="7"/>
  <c r="AA614" i="7" s="1"/>
  <c r="Z462" i="7"/>
  <c r="AA462" i="7" s="1"/>
  <c r="Z513" i="7"/>
  <c r="AA513" i="7" s="1"/>
  <c r="Z95" i="7"/>
  <c r="AA95" i="7" s="1"/>
  <c r="Z419" i="7"/>
  <c r="AA419" i="7" s="1"/>
  <c r="Z561" i="7"/>
  <c r="AA561" i="7" s="1"/>
  <c r="Z384" i="7"/>
  <c r="AA384" i="7" s="1"/>
  <c r="Z645" i="7"/>
  <c r="AA645" i="7" s="1"/>
  <c r="Z563" i="7"/>
  <c r="AA563" i="7" s="1"/>
  <c r="Z211" i="7"/>
  <c r="AA211" i="7" s="1"/>
  <c r="Z165" i="7"/>
  <c r="AA165" i="7" s="1"/>
  <c r="Z192" i="7"/>
  <c r="AA192" i="7" s="1"/>
  <c r="Z611" i="7"/>
  <c r="AA611" i="7" s="1"/>
  <c r="Z90" i="7"/>
  <c r="AA90" i="7" s="1"/>
  <c r="Z342" i="7"/>
  <c r="AA342" i="7" s="1"/>
  <c r="Z187" i="7"/>
  <c r="AA187" i="7" s="1"/>
  <c r="Z353" i="7"/>
  <c r="AA353" i="7" s="1"/>
  <c r="Z258" i="7"/>
  <c r="AA258" i="7" s="1"/>
  <c r="Z660" i="7"/>
  <c r="AA660" i="7" s="1"/>
  <c r="Z690" i="7"/>
  <c r="AA690" i="7" s="1"/>
  <c r="Z394" i="7"/>
  <c r="AA394" i="7" s="1"/>
  <c r="Z227" i="7"/>
  <c r="AA227" i="7" s="1"/>
  <c r="Z184" i="7"/>
  <c r="AA184" i="7" s="1"/>
  <c r="Z619" i="7"/>
  <c r="AA619" i="7" s="1"/>
  <c r="Z71" i="7"/>
  <c r="AA71" i="7" s="1"/>
  <c r="Z8" i="7"/>
  <c r="AA8" i="7" s="1"/>
  <c r="Z40" i="7"/>
  <c r="AA40" i="7" s="1"/>
  <c r="Z590" i="7"/>
  <c r="AA590" i="7" s="1"/>
  <c r="Z50" i="7"/>
  <c r="AA50" i="7" s="1"/>
  <c r="Z403" i="7"/>
  <c r="AA403" i="7" s="1"/>
  <c r="Z378" i="7"/>
  <c r="AA378" i="7" s="1"/>
  <c r="Z114" i="7"/>
  <c r="AA114" i="7" s="1"/>
  <c r="Z603" i="7"/>
  <c r="AA603" i="7" s="1"/>
  <c r="Z395" i="7"/>
  <c r="AA395" i="7" s="1"/>
  <c r="Z431" i="7"/>
  <c r="AA431" i="7" s="1"/>
  <c r="Z270" i="7"/>
  <c r="AA270" i="7" s="1"/>
  <c r="Z326" i="7"/>
  <c r="AA326" i="7" s="1"/>
  <c r="Z374" i="7"/>
  <c r="AA374" i="7" s="1"/>
  <c r="Z496" i="7"/>
  <c r="AA496" i="7" s="1"/>
  <c r="Z28" i="7"/>
  <c r="AA28" i="7" s="1"/>
  <c r="Z24" i="7"/>
  <c r="AA24" i="7" s="1"/>
  <c r="Z628" i="7"/>
  <c r="AA628" i="7" s="1"/>
  <c r="Z408" i="7"/>
  <c r="AA408" i="7" s="1"/>
  <c r="Z120" i="7"/>
  <c r="AA120" i="7" s="1"/>
  <c r="Z626" i="7"/>
  <c r="AA626" i="7" s="1"/>
  <c r="Z74" i="7"/>
  <c r="AA74" i="7" s="1"/>
  <c r="Z693" i="7"/>
  <c r="AA693" i="7" s="1"/>
  <c r="Z447" i="7"/>
  <c r="AA447" i="7" s="1"/>
  <c r="Z216" i="7"/>
  <c r="AA216" i="7" s="1"/>
  <c r="Z495" i="7"/>
  <c r="AA495" i="7" s="1"/>
  <c r="Z86" i="7"/>
  <c r="AA86" i="7" s="1"/>
  <c r="Z195" i="7"/>
  <c r="AA195" i="7" s="1"/>
  <c r="Z224" i="7"/>
  <c r="AA224" i="7" s="1"/>
  <c r="Z144" i="7"/>
  <c r="AA144" i="7" s="1"/>
  <c r="Z242" i="7"/>
  <c r="AA242" i="7" s="1"/>
  <c r="Z595" i="7"/>
  <c r="AA595" i="7" s="1"/>
  <c r="Z287" i="7"/>
  <c r="AA287" i="7" s="1"/>
  <c r="Z77" i="7"/>
  <c r="AA77" i="7" s="1"/>
  <c r="Z500" i="7"/>
  <c r="AA500" i="7" s="1"/>
  <c r="Z274" i="7"/>
  <c r="AA274" i="7" s="1"/>
  <c r="Z317" i="7"/>
  <c r="AA317" i="7" s="1"/>
  <c r="Z517" i="7"/>
  <c r="AA517" i="7" s="1"/>
  <c r="Z121" i="7"/>
  <c r="AA121" i="7" s="1"/>
  <c r="Z127" i="7"/>
  <c r="AA127" i="7" s="1"/>
  <c r="Z666" i="7"/>
  <c r="AA666" i="7" s="1"/>
  <c r="Z610" i="7"/>
  <c r="AA610" i="7" s="1"/>
  <c r="Z185" i="7"/>
  <c r="AA185" i="7" s="1"/>
  <c r="Z188" i="7"/>
  <c r="AA188" i="7" s="1"/>
  <c r="Z164" i="7"/>
  <c r="AA164" i="7" s="1"/>
  <c r="Z181" i="7"/>
  <c r="AA181" i="7" s="1"/>
  <c r="Z225" i="7"/>
  <c r="AA225" i="7" s="1"/>
  <c r="Z653" i="7"/>
  <c r="AA653" i="7" s="1"/>
  <c r="Z555" i="7"/>
  <c r="AA555" i="7" s="1"/>
  <c r="Z343" i="7"/>
  <c r="AA343" i="7" s="1"/>
  <c r="Z536" i="7"/>
  <c r="AA536" i="7" s="1"/>
  <c r="Z155" i="7"/>
  <c r="AA155" i="7" s="1"/>
  <c r="Z348" i="7"/>
  <c r="AA348" i="7" s="1"/>
  <c r="Z636" i="7"/>
  <c r="AA636" i="7" s="1"/>
  <c r="Z523" i="7"/>
  <c r="AA523" i="7" s="1"/>
  <c r="Z162" i="7"/>
  <c r="AA162" i="7" s="1"/>
  <c r="Z671" i="7"/>
  <c r="AA671" i="7" s="1"/>
  <c r="Z622" i="7"/>
  <c r="AA622" i="7" s="1"/>
  <c r="Z566" i="7"/>
  <c r="AA566" i="7" s="1"/>
  <c r="Z556" i="7"/>
  <c r="AA556" i="7" s="1"/>
  <c r="Z478" i="7"/>
  <c r="AA478" i="7" s="1"/>
  <c r="Z417" i="7"/>
  <c r="AA417" i="7" s="1"/>
  <c r="Z581" i="7"/>
  <c r="AA581" i="7" s="1"/>
  <c r="Z511" i="7"/>
  <c r="AA511" i="7" s="1"/>
  <c r="Z466" i="7"/>
  <c r="AA466" i="7" s="1"/>
  <c r="Z329" i="7"/>
  <c r="AA329" i="7" s="1"/>
  <c r="Z262" i="7"/>
  <c r="AA262" i="7" s="1"/>
  <c r="Z58" i="7"/>
  <c r="AA58" i="7" s="1"/>
  <c r="Z439" i="7"/>
  <c r="AA439" i="7" s="1"/>
  <c r="Z65" i="7"/>
  <c r="AA65" i="7" s="1"/>
  <c r="Z648" i="7"/>
  <c r="AA648" i="7" s="1"/>
  <c r="Z650" i="7"/>
  <c r="AA650" i="7" s="1"/>
  <c r="Z599" i="7"/>
  <c r="AA599" i="7" s="1"/>
  <c r="Z570" i="7"/>
  <c r="AA570" i="7" s="1"/>
  <c r="Z468" i="7"/>
  <c r="AA468" i="7" s="1"/>
  <c r="Z357" i="7"/>
  <c r="AA357" i="7" s="1"/>
  <c r="Z288" i="7"/>
  <c r="AA288" i="7" s="1"/>
  <c r="Z371" i="7"/>
  <c r="AA371" i="7" s="1"/>
  <c r="Z254" i="7"/>
  <c r="AA254" i="7" s="1"/>
  <c r="Z169" i="7"/>
  <c r="AA169" i="7" s="1"/>
  <c r="Z291" i="7"/>
  <c r="AA291" i="7" s="1"/>
  <c r="Z157" i="7"/>
  <c r="AA157" i="7" s="1"/>
  <c r="Z151" i="7"/>
  <c r="AA151" i="7" s="1"/>
  <c r="Z18" i="7"/>
  <c r="AA18" i="7" s="1"/>
  <c r="Z550" i="7"/>
  <c r="AA550" i="7" s="1"/>
  <c r="Z519" i="7"/>
  <c r="AA519" i="7" s="1"/>
  <c r="Z362" i="7"/>
  <c r="AA362" i="7" s="1"/>
  <c r="Z363" i="7"/>
  <c r="AA363" i="7" s="1"/>
  <c r="Z207" i="7"/>
  <c r="AA207" i="7" s="1"/>
  <c r="Z292" i="7"/>
  <c r="AA292" i="7" s="1"/>
  <c r="Z632" i="7"/>
  <c r="AA632" i="7" s="1"/>
  <c r="Z634" i="7"/>
  <c r="AA634" i="7" s="1"/>
  <c r="Z589" i="7"/>
  <c r="AA589" i="7" s="1"/>
  <c r="Z548" i="7"/>
  <c r="AA548" i="7" s="1"/>
  <c r="Z452" i="7"/>
  <c r="AA452" i="7" s="1"/>
  <c r="Z341" i="7"/>
  <c r="AA341" i="7" s="1"/>
  <c r="Z272" i="7"/>
  <c r="AA272" i="7" s="1"/>
  <c r="Z355" i="7"/>
  <c r="AA355" i="7" s="1"/>
  <c r="Z238" i="7"/>
  <c r="AA238" i="7" s="1"/>
  <c r="Z153" i="7"/>
  <c r="AA153" i="7" s="1"/>
  <c r="Z34" i="7"/>
  <c r="AA34" i="7" s="1"/>
  <c r="Z688" i="7"/>
  <c r="AA688" i="7" s="1"/>
  <c r="Z583" i="7"/>
  <c r="AA583" i="7" s="1"/>
  <c r="Z522" i="7"/>
  <c r="AA522" i="7" s="1"/>
  <c r="Z444" i="7"/>
  <c r="AA444" i="7" s="1"/>
  <c r="Z333" i="7"/>
  <c r="AA333" i="7" s="1"/>
  <c r="Z264" i="7"/>
  <c r="AA264" i="7" s="1"/>
  <c r="Z347" i="7"/>
  <c r="AA347" i="7" s="1"/>
  <c r="Z166" i="7"/>
  <c r="AA166" i="7" s="1"/>
  <c r="Z350" i="7"/>
  <c r="AA350" i="7" s="1"/>
  <c r="Z73" i="7"/>
  <c r="AA73" i="7" s="1"/>
  <c r="Z76" i="7"/>
  <c r="AA76" i="7" s="1"/>
  <c r="Z79" i="7"/>
  <c r="AA79" i="7" s="1"/>
  <c r="Z37" i="7"/>
  <c r="AA37" i="7" s="1"/>
  <c r="Z31" i="7"/>
  <c r="AA31" i="7" s="1"/>
  <c r="Z397" i="7"/>
  <c r="AA397" i="7" s="1"/>
  <c r="Z204" i="7"/>
  <c r="AA204" i="7" s="1"/>
  <c r="Z303" i="7"/>
  <c r="AA303" i="7" s="1"/>
  <c r="Z219" i="7"/>
  <c r="AA219" i="7" s="1"/>
  <c r="Z175" i="7"/>
  <c r="AA175" i="7" s="1"/>
  <c r="Z644" i="7"/>
  <c r="AA644" i="7" s="1"/>
  <c r="Z279" i="7"/>
  <c r="AA279" i="7" s="1"/>
  <c r="Z240" i="7"/>
  <c r="AA240" i="7" s="1"/>
  <c r="Z20" i="7"/>
  <c r="AA20" i="7" s="1"/>
  <c r="Z685" i="7"/>
  <c r="AA685" i="7" s="1"/>
  <c r="Z559" i="7"/>
  <c r="AA559" i="7" s="1"/>
  <c r="Z210" i="7"/>
  <c r="AA210" i="7" s="1"/>
  <c r="Z66" i="7"/>
  <c r="AA66" i="7" s="1"/>
  <c r="Z203" i="7"/>
  <c r="AA203" i="7" s="1"/>
  <c r="Z631" i="7"/>
  <c r="AA631" i="7" s="1"/>
  <c r="Z438" i="7"/>
  <c r="AA438" i="7" s="1"/>
  <c r="Z377" i="7"/>
  <c r="AA377" i="7" s="1"/>
  <c r="Z586" i="7"/>
  <c r="AA586" i="7" s="1"/>
  <c r="Z338" i="7"/>
  <c r="AA338" i="7" s="1"/>
  <c r="Z320" i="7"/>
  <c r="AA320" i="7" s="1"/>
  <c r="Z672" i="7"/>
  <c r="AA672" i="7" s="1"/>
  <c r="Z615" i="7"/>
  <c r="AA615" i="7" s="1"/>
  <c r="Z492" i="7"/>
  <c r="AA492" i="7" s="1"/>
  <c r="Z674" i="7"/>
  <c r="AA674" i="7" s="1"/>
  <c r="Z485" i="7"/>
  <c r="AA485" i="7" s="1"/>
  <c r="Z656" i="7"/>
  <c r="AA656" i="7" s="1"/>
  <c r="Z605" i="7"/>
  <c r="AA605" i="7" s="1"/>
  <c r="Z476" i="7"/>
  <c r="AA476" i="7" s="1"/>
  <c r="Z365" i="7"/>
  <c r="AA365" i="7" s="1"/>
  <c r="Z296" i="7"/>
  <c r="AA296" i="7" s="1"/>
  <c r="Z381" i="7"/>
  <c r="AA381" i="7" s="1"/>
  <c r="Z259" i="7"/>
  <c r="AA259" i="7" s="1"/>
  <c r="Z177" i="7"/>
  <c r="AA177" i="7" s="1"/>
  <c r="Z294" i="7"/>
  <c r="AA294" i="7" s="1"/>
  <c r="Z159" i="7"/>
  <c r="AA159" i="7" s="1"/>
  <c r="Z167" i="7"/>
  <c r="AA167" i="7" s="1"/>
  <c r="Z10" i="7"/>
  <c r="AA10" i="7" s="1"/>
  <c r="Z540" i="7"/>
  <c r="AA540" i="7" s="1"/>
  <c r="Z344" i="7"/>
  <c r="AA344" i="7" s="1"/>
  <c r="Z161" i="7"/>
  <c r="AA161" i="7" s="1"/>
  <c r="Z92" i="7"/>
  <c r="AA92" i="7" s="1"/>
  <c r="Z26" i="7"/>
  <c r="AA26" i="7" s="1"/>
  <c r="Z191" i="7"/>
  <c r="AA191" i="7" s="1"/>
  <c r="Z124" i="7"/>
  <c r="AA124" i="7" s="1"/>
  <c r="Z663" i="7"/>
  <c r="AA663" i="7" s="1"/>
  <c r="Z713" i="7"/>
  <c r="AA713" i="7" s="1"/>
  <c r="Z558" i="7"/>
  <c r="AA558" i="7" s="1"/>
  <c r="Z554" i="7"/>
  <c r="AA554" i="7" s="1"/>
  <c r="Z470" i="7"/>
  <c r="AA470" i="7" s="1"/>
  <c r="Z409" i="7"/>
  <c r="AA409" i="7" s="1"/>
  <c r="Z370" i="7"/>
  <c r="AA370" i="7" s="1"/>
  <c r="Z461" i="7"/>
  <c r="AA461" i="7" s="1"/>
  <c r="Z324" i="7"/>
  <c r="AA324" i="7" s="1"/>
  <c r="Z255" i="7"/>
  <c r="AA255" i="7" s="1"/>
  <c r="Z61" i="7"/>
  <c r="AA61" i="7" s="1"/>
  <c r="Z640" i="7"/>
  <c r="AA640" i="7" s="1"/>
  <c r="Z460" i="7"/>
  <c r="AA460" i="7" s="1"/>
  <c r="Z280" i="7"/>
  <c r="AA280" i="7" s="1"/>
  <c r="Z89" i="7"/>
  <c r="AA89" i="7" s="1"/>
  <c r="Z132" i="7"/>
  <c r="AA132" i="7" s="1"/>
  <c r="Z647" i="7"/>
  <c r="AA647" i="7" s="1"/>
  <c r="Z542" i="7"/>
  <c r="AA542" i="7" s="1"/>
  <c r="Z524" i="7"/>
  <c r="AA524" i="7" s="1"/>
  <c r="Z454" i="7"/>
  <c r="AA454" i="7" s="1"/>
  <c r="Z393" i="7"/>
  <c r="AA393" i="7" s="1"/>
  <c r="Z618" i="7"/>
  <c r="AA618" i="7" s="1"/>
  <c r="Z354" i="7"/>
  <c r="AA354" i="7" s="1"/>
  <c r="Z450" i="7"/>
  <c r="AA450" i="7" s="1"/>
  <c r="Z299" i="7"/>
  <c r="AA299" i="7" s="1"/>
  <c r="Z313" i="7"/>
  <c r="AA313" i="7" s="1"/>
  <c r="Z245" i="7"/>
  <c r="AA245" i="7" s="1"/>
  <c r="Z156" i="7"/>
  <c r="AA156" i="7" s="1"/>
  <c r="Z703" i="7"/>
  <c r="AA703" i="7" s="1"/>
  <c r="Z617" i="7"/>
  <c r="AA617" i="7" s="1"/>
  <c r="Z446" i="7"/>
  <c r="AA446" i="7" s="1"/>
  <c r="Z385" i="7"/>
  <c r="AA385" i="7" s="1"/>
  <c r="Z346" i="7"/>
  <c r="AA346" i="7" s="1"/>
  <c r="Z445" i="7"/>
  <c r="AA445" i="7" s="1"/>
  <c r="Z652" i="7"/>
  <c r="AA652" i="7" s="1"/>
  <c r="Z710" i="7"/>
  <c r="AA710" i="7" s="1"/>
  <c r="Z682" i="7"/>
  <c r="AA682" i="7" s="1"/>
  <c r="Z578" i="7"/>
  <c r="AA578" i="7" s="1"/>
  <c r="Z597" i="7"/>
  <c r="AA597" i="7" s="1"/>
  <c r="Z505" i="7"/>
  <c r="AA505" i="7" s="1"/>
  <c r="Z436" i="7"/>
  <c r="AA436" i="7" s="1"/>
  <c r="Z325" i="7"/>
  <c r="AA325" i="7" s="1"/>
  <c r="Z687" i="7"/>
  <c r="AA687" i="7" s="1"/>
  <c r="Z638" i="7"/>
  <c r="AA638" i="7" s="1"/>
  <c r="Z582" i="7"/>
  <c r="AA582" i="7" s="1"/>
  <c r="Z494" i="7"/>
  <c r="AA494" i="7" s="1"/>
  <c r="Z433" i="7"/>
  <c r="AA433" i="7" s="1"/>
  <c r="Z477" i="7"/>
  <c r="AA477" i="7" s="1"/>
  <c r="Z150" i="7"/>
  <c r="AA150" i="7" s="1"/>
  <c r="Z340" i="7"/>
  <c r="AA340" i="7" s="1"/>
  <c r="Z57" i="7"/>
  <c r="AA57" i="7" s="1"/>
  <c r="Z63" i="7"/>
  <c r="AA63" i="7" s="1"/>
  <c r="Z48" i="7"/>
  <c r="AA48" i="7" s="1"/>
  <c r="Z694" i="7"/>
  <c r="AA694" i="7" s="1"/>
  <c r="Z596" i="7"/>
  <c r="AA596" i="7" s="1"/>
  <c r="Z567" i="7"/>
  <c r="AA567" i="7" s="1"/>
  <c r="Z489" i="7"/>
  <c r="AA489" i="7" s="1"/>
  <c r="Z420" i="7"/>
  <c r="AA420" i="7" s="1"/>
  <c r="Z309" i="7"/>
  <c r="AA309" i="7" s="1"/>
  <c r="Z323" i="7"/>
  <c r="AA323" i="7" s="1"/>
  <c r="Z206" i="7"/>
  <c r="AA206" i="7" s="1"/>
  <c r="Z113" i="7"/>
  <c r="AA113" i="7" s="1"/>
  <c r="Z116" i="7"/>
  <c r="AA116" i="7" s="1"/>
  <c r="Z119" i="7"/>
  <c r="AA119" i="7" s="1"/>
  <c r="Z173" i="7"/>
  <c r="AA173" i="7" s="1"/>
  <c r="Z396" i="7"/>
  <c r="AA396" i="7" s="1"/>
  <c r="Z498" i="7"/>
  <c r="AA498" i="7" s="1"/>
  <c r="Z318" i="7"/>
  <c r="AA318" i="7" s="1"/>
  <c r="Z250" i="7"/>
  <c r="AA250" i="7" s="1"/>
  <c r="Z201" i="7"/>
  <c r="AA201" i="7" s="1"/>
  <c r="Z410" i="7"/>
  <c r="AA410" i="7" s="1"/>
  <c r="Z271" i="7"/>
  <c r="AA271" i="7" s="1"/>
  <c r="Z620" i="7"/>
  <c r="AA620" i="7" s="1"/>
  <c r="Z625" i="7"/>
  <c r="AA625" i="7" s="1"/>
  <c r="Z427" i="7"/>
  <c r="AA427" i="7" s="1"/>
  <c r="Z208" i="7"/>
  <c r="AA208" i="7" s="1"/>
  <c r="Z205" i="7"/>
  <c r="AA205" i="7" s="1"/>
  <c r="Z527" i="7"/>
  <c r="AA527" i="7" s="1"/>
  <c r="Z312" i="7"/>
  <c r="AA312" i="7" s="1"/>
  <c r="Z391" i="7"/>
  <c r="AA391" i="7" s="1"/>
  <c r="Z263" i="7"/>
  <c r="AA263" i="7" s="1"/>
  <c r="Z193" i="7"/>
  <c r="AA193" i="7" s="1"/>
  <c r="Z196" i="7"/>
  <c r="AA196" i="7" s="1"/>
  <c r="Z186" i="7"/>
  <c r="AA186" i="7" s="1"/>
  <c r="Z44" i="7"/>
  <c r="AA44" i="7" s="1"/>
  <c r="Z714" i="7"/>
  <c r="AA714" i="7" s="1"/>
  <c r="Z593" i="7"/>
  <c r="AA593" i="7" s="1"/>
  <c r="Z715" i="7"/>
  <c r="AA715" i="7" s="1"/>
  <c r="Z422" i="7"/>
  <c r="AA422" i="7" s="1"/>
  <c r="Z607" i="7"/>
  <c r="AA607" i="7" s="1"/>
  <c r="Z322" i="7"/>
  <c r="AA322" i="7" s="1"/>
  <c r="Z368" i="7"/>
  <c r="AA368" i="7" s="1"/>
  <c r="Z429" i="7"/>
  <c r="AA429" i="7" s="1"/>
  <c r="Z249" i="7"/>
  <c r="AA249" i="7" s="1"/>
  <c r="Z252" i="7"/>
  <c r="AA252" i="7" s="1"/>
  <c r="Z284" i="7"/>
  <c r="AA284" i="7" s="1"/>
  <c r="Z223" i="7"/>
  <c r="AA223" i="7" s="1"/>
  <c r="Z572" i="7"/>
  <c r="AA572" i="7" s="1"/>
  <c r="Z465" i="7"/>
  <c r="AA465" i="7" s="1"/>
  <c r="Z298" i="7"/>
  <c r="AA298" i="7" s="1"/>
  <c r="Z246" i="7"/>
  <c r="AA246" i="7" s="1"/>
  <c r="Z178" i="7"/>
  <c r="AA178" i="7" s="1"/>
  <c r="Z55" i="7"/>
  <c r="AA55" i="7" s="1"/>
  <c r="Z451" i="7"/>
  <c r="AA451" i="7" s="1"/>
  <c r="Z251" i="7"/>
  <c r="AA251" i="7" s="1"/>
  <c r="Z587" i="7"/>
  <c r="AA587" i="7" s="1"/>
  <c r="Z637" i="7"/>
  <c r="AA637" i="7" s="1"/>
  <c r="Z379" i="7"/>
  <c r="AA379" i="7" s="1"/>
  <c r="Z520" i="7"/>
  <c r="AA520" i="7" s="1"/>
  <c r="Z528" i="7"/>
  <c r="AA528" i="7" s="1"/>
  <c r="Z75" i="7"/>
  <c r="AA75" i="7" s="1"/>
  <c r="Z130" i="7"/>
  <c r="AA130" i="7" s="1"/>
  <c r="Z557" i="7"/>
  <c r="AA557" i="7" s="1"/>
  <c r="Z435" i="7"/>
  <c r="AA435" i="7" s="1"/>
  <c r="Z515" i="7"/>
  <c r="AA515" i="7" s="1"/>
  <c r="Z405" i="7"/>
  <c r="AA405" i="7" s="1"/>
  <c r="Z415" i="7"/>
  <c r="AA415" i="7" s="1"/>
  <c r="Z62" i="7"/>
  <c r="AA62" i="7" s="1"/>
  <c r="Z708" i="7"/>
  <c r="AA708" i="7" s="1"/>
  <c r="Z658" i="7"/>
  <c r="AA658" i="7" s="1"/>
  <c r="Z148" i="7"/>
  <c r="AA148" i="7" s="1"/>
  <c r="Z453" i="7"/>
  <c r="AA453" i="7" s="1"/>
  <c r="Z310" i="7"/>
  <c r="AA310" i="7" s="1"/>
  <c r="Z107" i="7"/>
  <c r="AA107" i="7" s="1"/>
  <c r="Z673" i="7"/>
  <c r="AA673" i="7" s="1"/>
  <c r="Z411" i="7"/>
  <c r="AA411" i="7" s="1"/>
  <c r="Z458" i="7"/>
  <c r="AA458" i="7" s="1"/>
  <c r="Z283" i="7"/>
  <c r="AA283" i="7" s="1"/>
  <c r="Z369" i="7"/>
  <c r="AA369" i="7" s="1"/>
  <c r="Z172" i="7"/>
  <c r="AA172" i="7" s="1"/>
  <c r="Z683" i="7"/>
  <c r="AA683" i="7" s="1"/>
  <c r="Z545" i="7"/>
  <c r="AA545" i="7" s="1"/>
  <c r="Z483" i="7"/>
  <c r="AA483" i="7" s="1"/>
  <c r="Z479" i="7"/>
  <c r="AA479" i="7" s="1"/>
  <c r="Z110" i="7"/>
  <c r="AA110" i="7" s="1"/>
  <c r="Z4" i="7"/>
  <c r="AA4" i="7" s="1"/>
  <c r="Z474" i="7"/>
  <c r="AA474" i="7" s="1"/>
  <c r="Z651" i="7"/>
  <c r="AA651" i="7" s="1"/>
  <c r="Z247" i="7"/>
  <c r="AA247" i="7" s="1"/>
  <c r="Z109" i="7"/>
  <c r="AA109" i="7" s="1"/>
  <c r="Z667" i="7"/>
  <c r="AA667" i="7" s="1"/>
  <c r="Z669" i="7"/>
  <c r="AA669" i="7" s="1"/>
  <c r="Z467" i="7"/>
  <c r="AA467" i="7" s="1"/>
  <c r="Z506" i="7"/>
  <c r="AA506" i="7" s="1"/>
  <c r="Z448" i="7"/>
  <c r="AA448" i="7" s="1"/>
  <c r="Z168" i="7"/>
  <c r="AA168" i="7" s="1"/>
  <c r="Z147" i="7"/>
  <c r="AA147" i="7" s="1"/>
  <c r="Z94" i="7"/>
  <c r="AA94" i="7" s="1"/>
  <c r="Z72" i="7"/>
  <c r="AA72" i="7" s="1"/>
  <c r="Z657" i="7"/>
  <c r="AA657" i="7" s="1"/>
  <c r="Z546" i="7"/>
  <c r="AA546" i="7" s="1"/>
  <c r="Z643" i="7"/>
  <c r="AA643" i="7" s="1"/>
  <c r="Z635" i="7"/>
  <c r="AA635" i="7" s="1"/>
  <c r="Z571" i="7"/>
  <c r="AA571" i="7" s="1"/>
  <c r="Z488" i="7"/>
  <c r="AA488" i="7" s="1"/>
  <c r="Z464" i="7"/>
  <c r="AA464" i="7" s="1"/>
  <c r="Z351" i="7"/>
  <c r="AA351" i="7" s="1"/>
  <c r="Z359" i="7"/>
  <c r="AA359" i="7" s="1"/>
  <c r="Z364" i="7"/>
  <c r="AA364" i="7" s="1"/>
  <c r="Z531" i="7"/>
  <c r="AA531" i="7" s="1"/>
  <c r="Z629" i="7"/>
  <c r="AA629" i="7" s="1"/>
  <c r="Z649" i="7"/>
  <c r="AA649" i="7" s="1"/>
  <c r="Z459" i="7"/>
  <c r="AA459" i="7" s="1"/>
  <c r="Z501" i="7"/>
  <c r="AA501" i="7" s="1"/>
  <c r="Z78" i="7"/>
  <c r="AA78" i="7" s="1"/>
  <c r="Z46" i="7"/>
  <c r="AA46" i="7" s="1"/>
  <c r="Z709" i="7"/>
  <c r="AA709" i="7" s="1"/>
  <c r="Z585" i="7"/>
  <c r="AA585" i="7" s="1"/>
  <c r="Z543" i="7"/>
  <c r="AA543" i="7" s="1"/>
  <c r="Z414" i="7"/>
  <c r="AA414" i="7" s="1"/>
  <c r="Z575" i="7"/>
  <c r="AA575" i="7" s="1"/>
  <c r="Z591" i="7"/>
  <c r="AA591" i="7" s="1"/>
  <c r="Z314" i="7"/>
  <c r="AA314" i="7" s="1"/>
  <c r="Z360" i="7"/>
  <c r="AA360" i="7" s="1"/>
  <c r="Z423" i="7"/>
  <c r="AA423" i="7" s="1"/>
  <c r="Z241" i="7"/>
  <c r="AA241" i="7" s="1"/>
  <c r="Z244" i="7"/>
  <c r="AA244" i="7" s="1"/>
  <c r="Z281" i="7"/>
  <c r="AA281" i="7" s="1"/>
  <c r="Z218" i="7"/>
  <c r="AA218" i="7" s="1"/>
  <c r="Z569" i="7"/>
  <c r="AA569" i="7" s="1"/>
  <c r="Z398" i="7"/>
  <c r="AA398" i="7" s="1"/>
  <c r="Z349" i="7"/>
  <c r="AA349" i="7" s="1"/>
  <c r="Z182" i="7"/>
  <c r="AA182" i="7" s="1"/>
  <c r="Z21" i="7"/>
  <c r="AA21" i="7" s="1"/>
  <c r="Z222" i="7"/>
  <c r="AA222" i="7" s="1"/>
  <c r="Z98" i="7"/>
  <c r="AA98" i="7" s="1"/>
  <c r="Z678" i="7"/>
  <c r="AA678" i="7" s="1"/>
  <c r="Z580" i="7"/>
  <c r="AA580" i="7" s="1"/>
  <c r="Z562" i="7"/>
  <c r="AA562" i="7" s="1"/>
  <c r="Z530" i="7"/>
  <c r="AA530" i="7" s="1"/>
  <c r="Z473" i="7"/>
  <c r="AA473" i="7" s="1"/>
  <c r="Z404" i="7"/>
  <c r="AA404" i="7" s="1"/>
  <c r="Z293" i="7"/>
  <c r="AA293" i="7" s="1"/>
  <c r="Z503" i="7"/>
  <c r="AA503" i="7" s="1"/>
  <c r="Z190" i="7"/>
  <c r="AA190" i="7" s="1"/>
  <c r="Z366" i="7"/>
  <c r="AA366" i="7" s="1"/>
  <c r="Z97" i="7"/>
  <c r="AA97" i="7" s="1"/>
  <c r="Z100" i="7"/>
  <c r="AA100" i="7" s="1"/>
  <c r="Z103" i="7"/>
  <c r="AA103" i="7" s="1"/>
  <c r="Z13" i="7"/>
  <c r="AA13" i="7" s="1"/>
  <c r="Z7" i="7"/>
  <c r="AA7" i="7" s="1"/>
  <c r="Z655" i="7"/>
  <c r="AA655" i="7" s="1"/>
  <c r="Z285" i="7"/>
  <c r="AA285" i="7" s="1"/>
  <c r="Z286" i="7"/>
  <c r="AA286" i="7" s="1"/>
  <c r="Z482" i="7"/>
  <c r="AA482" i="7" s="1"/>
  <c r="Z711" i="7"/>
  <c r="AA711" i="7" s="1"/>
  <c r="Z662" i="7"/>
  <c r="AA662" i="7" s="1"/>
  <c r="Z606" i="7"/>
  <c r="AA606" i="7" s="1"/>
  <c r="Z529" i="7"/>
  <c r="AA529" i="7" s="1"/>
  <c r="Z512" i="7"/>
  <c r="AA512" i="7" s="1"/>
  <c r="Z457" i="7"/>
  <c r="AA457" i="7" s="1"/>
  <c r="Z388" i="7"/>
  <c r="AA388" i="7" s="1"/>
  <c r="Z277" i="7"/>
  <c r="AA277" i="7" s="1"/>
  <c r="Z493" i="7"/>
  <c r="AA493" i="7" s="1"/>
  <c r="Z552" i="7"/>
  <c r="AA552" i="7" s="1"/>
  <c r="Z174" i="7"/>
  <c r="AA174" i="7" s="1"/>
  <c r="Z356" i="7"/>
  <c r="AA356" i="7" s="1"/>
  <c r="Z81" i="7"/>
  <c r="AA81" i="7" s="1"/>
  <c r="Z84" i="7"/>
  <c r="AA84" i="7" s="1"/>
  <c r="Z87" i="7"/>
  <c r="AA87" i="7" s="1"/>
  <c r="Z29" i="7"/>
  <c r="AA29" i="7" s="1"/>
  <c r="Z23" i="7"/>
  <c r="AA23" i="7" s="1"/>
  <c r="Z624" i="7"/>
  <c r="AA624" i="7" s="1"/>
  <c r="Z598" i="7"/>
  <c r="AA598" i="7" s="1"/>
  <c r="Z521" i="7"/>
  <c r="AA521" i="7" s="1"/>
  <c r="Z510" i="7"/>
  <c r="AA510" i="7" s="1"/>
  <c r="Z449" i="7"/>
  <c r="AA449" i="7" s="1"/>
  <c r="Z380" i="7"/>
  <c r="AA380" i="7" s="1"/>
  <c r="Z269" i="7"/>
  <c r="AA269" i="7" s="1"/>
  <c r="Z487" i="7"/>
  <c r="AA487" i="7" s="1"/>
  <c r="Z289" i="7"/>
  <c r="AA289" i="7" s="1"/>
  <c r="Z302" i="7"/>
  <c r="AA302" i="7" s="1"/>
  <c r="Z239" i="7"/>
  <c r="AA239" i="7" s="1"/>
  <c r="Z154" i="7"/>
  <c r="AA154" i="7" s="1"/>
  <c r="Z180" i="7"/>
  <c r="AA180" i="7" s="1"/>
  <c r="Z129" i="7"/>
  <c r="AA129" i="7" s="1"/>
  <c r="Z39" i="7"/>
  <c r="AA39" i="7" s="1"/>
  <c r="Z675" i="7"/>
  <c r="AA675" i="7" s="1"/>
  <c r="Z681" i="7"/>
  <c r="AA681" i="7" s="1"/>
  <c r="Z387" i="7"/>
  <c r="AA387" i="7" s="1"/>
  <c r="Z36" i="7"/>
  <c r="AA36" i="7" s="1"/>
  <c r="Z676" i="7"/>
  <c r="AA676" i="7" s="1"/>
  <c r="Z584" i="7"/>
  <c r="AA584" i="7" s="1"/>
  <c r="Z701" i="7"/>
  <c r="AA701" i="7" s="1"/>
  <c r="Z659" i="7"/>
  <c r="AA659" i="7" s="1"/>
  <c r="Z691" i="7"/>
  <c r="AA691" i="7" s="1"/>
  <c r="Z392" i="7"/>
  <c r="AA392" i="7" s="1"/>
  <c r="Z400" i="7"/>
  <c r="AA400" i="7" s="1"/>
  <c r="Z243" i="7"/>
  <c r="AA243" i="7" s="1"/>
  <c r="Z316" i="7"/>
  <c r="AA316" i="7" s="1"/>
  <c r="Z176" i="7"/>
  <c r="AA176" i="7" s="1"/>
  <c r="Z237" i="7"/>
  <c r="AA237" i="7" s="1"/>
  <c r="Z579" i="7"/>
  <c r="AA579" i="7" s="1"/>
  <c r="Z544" i="7"/>
  <c r="AA544" i="7" s="1"/>
  <c r="Z504" i="7"/>
  <c r="AA504" i="7" s="1"/>
  <c r="Z490" i="7"/>
  <c r="AA490" i="7" s="1"/>
  <c r="Z367" i="7"/>
  <c r="AA367" i="7" s="1"/>
  <c r="Z421" i="7"/>
  <c r="AA421" i="7" s="1"/>
  <c r="Z389" i="7"/>
  <c r="AA389" i="7" s="1"/>
  <c r="Z91" i="7"/>
  <c r="AA91" i="7" s="1"/>
  <c r="Z475" i="7"/>
  <c r="AA475" i="7" s="1"/>
  <c r="Z383" i="7"/>
  <c r="AA383" i="7" s="1"/>
  <c r="Z442" i="7"/>
  <c r="AA442" i="7" s="1"/>
  <c r="Z538" i="7"/>
  <c r="AA538" i="7" s="1"/>
  <c r="Z51" i="7"/>
  <c r="AA51" i="7" s="1"/>
  <c r="Z93" i="7"/>
  <c r="AA93" i="7" s="1"/>
  <c r="Z267" i="7"/>
  <c r="AA267" i="7" s="1"/>
  <c r="Z209" i="7"/>
  <c r="AA209" i="7" s="1"/>
  <c r="Z212" i="7"/>
  <c r="AA212" i="7" s="1"/>
  <c r="Z197" i="7"/>
  <c r="AA197" i="7" s="1"/>
  <c r="Z158" i="7"/>
  <c r="AA158" i="7" s="1"/>
  <c r="Z68" i="7"/>
  <c r="AA68" i="7" s="1"/>
  <c r="Z684" i="7"/>
  <c r="AA684" i="7" s="1"/>
  <c r="Z600" i="7"/>
  <c r="AA600" i="7" s="1"/>
  <c r="Z706" i="7"/>
  <c r="AA706" i="7" s="1"/>
  <c r="Z82" i="7"/>
  <c r="AA82" i="7" s="1"/>
  <c r="Z705" i="7"/>
  <c r="AA705" i="7" s="1"/>
  <c r="Z677" i="7"/>
  <c r="AA677" i="7" s="1"/>
  <c r="Z551" i="7"/>
  <c r="AA551" i="7" s="1"/>
  <c r="Z608" i="7"/>
  <c r="AA608" i="7" s="1"/>
  <c r="Z507" i="7"/>
  <c r="AA507" i="7" s="1"/>
  <c r="Z179" i="7"/>
  <c r="AA179" i="7" s="1"/>
  <c r="Z134" i="7"/>
  <c r="AA134" i="7" s="1"/>
  <c r="Z248" i="7"/>
  <c r="AA248" i="7" s="1"/>
  <c r="Z668" i="7"/>
  <c r="AA668" i="7" s="1"/>
  <c r="Z568" i="7"/>
  <c r="AA568" i="7" s="1"/>
  <c r="Z627" i="7"/>
  <c r="AA627" i="7" s="1"/>
  <c r="Z399" i="7"/>
  <c r="AA399" i="7" s="1"/>
  <c r="Z235" i="7"/>
  <c r="AA235" i="7" s="1"/>
  <c r="Z297" i="7"/>
  <c r="AA297" i="7" s="1"/>
  <c r="Z183" i="7"/>
  <c r="AA183" i="7" s="1"/>
  <c r="Z337" i="7"/>
  <c r="AA337" i="7" s="1"/>
  <c r="Z102" i="7"/>
  <c r="AA102" i="7" s="1"/>
  <c r="Z321" i="7"/>
  <c r="AA321" i="7" s="1"/>
  <c r="Z689" i="7"/>
  <c r="AA689" i="7" s="1"/>
  <c r="Z463" i="7"/>
  <c r="AA463" i="7" s="1"/>
  <c r="Z426" i="7"/>
  <c r="AA426" i="7" s="1"/>
  <c r="Z592" i="7"/>
  <c r="AA592" i="7" s="1"/>
  <c r="Z234" i="7"/>
  <c r="AA234" i="7" s="1"/>
  <c r="Z60" i="7"/>
  <c r="AA60" i="7" s="1"/>
  <c r="Z661" i="7"/>
  <c r="AA661" i="7" s="1"/>
  <c r="Z547" i="7"/>
  <c r="AA547" i="7" s="1"/>
  <c r="Z576" i="7"/>
  <c r="AA576" i="7" s="1"/>
  <c r="Z491" i="7"/>
  <c r="AA491" i="7" s="1"/>
  <c r="Z480" i="7"/>
  <c r="AA480" i="7" s="1"/>
  <c r="Z118" i="7"/>
  <c r="AA118" i="7" s="1"/>
  <c r="Z104" i="7"/>
  <c r="AA104" i="7" s="1"/>
  <c r="Z665" i="7"/>
  <c r="AA665" i="7" s="1"/>
  <c r="Z469" i="7"/>
  <c r="AA469" i="7" s="1"/>
  <c r="Z697" i="7"/>
  <c r="AA697" i="7" s="1"/>
  <c r="Z553" i="7"/>
  <c r="AA553" i="7" s="1"/>
  <c r="Z472" i="7"/>
  <c r="AA472" i="7" s="1"/>
  <c r="Z335" i="7"/>
  <c r="AA335" i="7" s="1"/>
  <c r="Z300" i="7"/>
  <c r="AA300" i="7" s="1"/>
  <c r="Z358" i="7"/>
  <c r="AA358" i="7" s="1"/>
  <c r="Z376" i="7"/>
  <c r="AA376" i="7" s="1"/>
  <c r="Z123" i="7"/>
  <c r="AA123" i="7" s="1"/>
  <c r="Z539" i="7"/>
  <c r="AA539" i="7" s="1"/>
  <c r="Z319" i="7"/>
  <c r="AA319" i="7" s="1"/>
  <c r="Z139" i="7"/>
  <c r="AA139" i="7" s="1"/>
  <c r="Z12" i="7"/>
  <c r="AA12" i="7" s="1"/>
  <c r="Z700" i="7"/>
  <c r="AA700" i="7" s="1"/>
  <c r="Z633" i="7"/>
  <c r="AA633" i="7" s="1"/>
  <c r="Z440" i="7"/>
  <c r="AA440" i="7" s="1"/>
  <c r="Z432" i="7"/>
  <c r="AA432" i="7" s="1"/>
  <c r="Z273" i="7"/>
  <c r="AA273" i="7" s="1"/>
  <c r="Z327" i="7"/>
  <c r="AA327" i="7" s="1"/>
  <c r="Z375" i="7"/>
  <c r="AA375" i="7" s="1"/>
  <c r="Z146" i="7"/>
  <c r="AA146" i="7" s="1"/>
  <c r="Z692" i="7"/>
  <c r="AA692" i="7" s="1"/>
  <c r="Z616" i="7"/>
  <c r="AA616" i="7" s="1"/>
  <c r="Z707" i="7"/>
  <c r="AA707" i="7" s="1"/>
  <c r="Z424" i="7"/>
  <c r="AA424" i="7" s="1"/>
  <c r="Z136" i="7"/>
  <c r="AA136" i="7" s="1"/>
  <c r="Z686" i="7"/>
  <c r="AA686" i="7" s="1"/>
  <c r="Z588" i="7"/>
  <c r="AA588" i="7" s="1"/>
  <c r="Z564" i="7"/>
  <c r="AA564" i="7" s="1"/>
  <c r="Z535" i="7"/>
  <c r="AA535" i="7" s="1"/>
  <c r="Z481" i="7"/>
  <c r="AA481" i="7" s="1"/>
  <c r="Z412" i="7"/>
  <c r="AA412" i="7" s="1"/>
  <c r="Z301" i="7"/>
  <c r="AA301" i="7" s="1"/>
  <c r="Z509" i="7"/>
  <c r="AA509" i="7" s="1"/>
  <c r="Z315" i="7"/>
  <c r="AA315" i="7" s="1"/>
  <c r="Z198" i="7"/>
  <c r="AA198" i="7" s="1"/>
  <c r="Z372" i="7"/>
  <c r="AA372" i="7" s="1"/>
  <c r="Z105" i="7"/>
  <c r="AA105" i="7" s="1"/>
  <c r="Z108" i="7"/>
  <c r="AA108" i="7" s="1"/>
  <c r="Z111" i="7"/>
  <c r="AA111" i="7" s="1"/>
  <c r="Z5" i="7"/>
  <c r="AA5" i="7" s="1"/>
  <c r="Z670" i="7"/>
  <c r="AA670" i="7" s="1"/>
  <c r="Z537" i="7"/>
  <c r="AA537" i="7" s="1"/>
  <c r="Z455" i="7"/>
  <c r="AA455" i="7" s="1"/>
  <c r="Z228" i="7"/>
  <c r="AA228" i="7" s="1"/>
  <c r="Z149" i="7"/>
  <c r="AA149" i="7" s="1"/>
  <c r="Z142" i="7"/>
  <c r="AA142" i="7" s="1"/>
  <c r="Z712" i="7"/>
  <c r="AA712" i="7" s="1"/>
  <c r="Z577" i="7"/>
  <c r="AA577" i="7" s="1"/>
  <c r="Z541" i="7"/>
  <c r="AA541" i="7" s="1"/>
  <c r="Z406" i="7"/>
  <c r="AA406" i="7" s="1"/>
  <c r="Z306" i="7"/>
  <c r="AA306" i="7" s="1"/>
  <c r="Z352" i="7"/>
  <c r="AA352" i="7" s="1"/>
  <c r="Z418" i="7"/>
  <c r="AA418" i="7" s="1"/>
  <c r="Z233" i="7"/>
  <c r="AA233" i="7" s="1"/>
  <c r="Z236" i="7"/>
  <c r="AA236" i="7" s="1"/>
  <c r="Z278" i="7"/>
  <c r="AA278" i="7" s="1"/>
  <c r="Z213" i="7"/>
  <c r="AA213" i="7" s="1"/>
  <c r="Z532" i="7"/>
  <c r="AA532" i="7" s="1"/>
  <c r="Z413" i="7"/>
  <c r="AA413" i="7" s="1"/>
  <c r="Z361" i="7"/>
  <c r="AA361" i="7" s="1"/>
  <c r="Z15" i="7"/>
  <c r="AA15" i="7" s="1"/>
  <c r="Z696" i="7"/>
  <c r="AA696" i="7" s="1"/>
  <c r="Z698" i="7"/>
  <c r="AA698" i="7" s="1"/>
  <c r="Z534" i="7"/>
  <c r="AA534" i="7" s="1"/>
  <c r="Z390" i="7"/>
  <c r="AA390" i="7" s="1"/>
  <c r="Z525" i="7"/>
  <c r="AA525" i="7" s="1"/>
  <c r="Z290" i="7"/>
  <c r="AA290" i="7" s="1"/>
  <c r="Z336" i="7"/>
  <c r="AA336" i="7" s="1"/>
  <c r="Z407" i="7"/>
  <c r="AA407" i="7" s="1"/>
  <c r="Z276" i="7"/>
  <c r="AA276" i="7" s="1"/>
  <c r="Z217" i="7"/>
  <c r="AA217" i="7" s="1"/>
  <c r="Z220" i="7"/>
  <c r="AA220" i="7" s="1"/>
  <c r="Z202" i="7"/>
  <c r="AA202" i="7" s="1"/>
  <c r="Z639" i="7"/>
  <c r="AA639" i="7" s="1"/>
  <c r="Z526" i="7"/>
  <c r="AA526" i="7" s="1"/>
  <c r="Z382" i="7"/>
  <c r="AA382" i="7" s="1"/>
  <c r="Z508" i="7"/>
  <c r="AA508" i="7" s="1"/>
  <c r="Z516" i="7"/>
  <c r="AA516" i="7" s="1"/>
  <c r="Z282" i="7"/>
  <c r="AA282" i="7" s="1"/>
  <c r="Z328" i="7"/>
  <c r="AA328" i="7" s="1"/>
  <c r="Z402" i="7"/>
  <c r="AA402" i="7" s="1"/>
  <c r="Z230" i="7"/>
  <c r="AA230" i="7" s="1"/>
  <c r="Z137" i="7"/>
  <c r="AA137" i="7" s="1"/>
  <c r="Z140" i="7"/>
  <c r="AA140" i="7" s="1"/>
  <c r="Z145" i="7"/>
  <c r="AA145" i="7" s="1"/>
  <c r="Z42" i="7"/>
  <c r="AA42" i="7" s="1"/>
  <c r="Z345" i="7"/>
  <c r="AA345" i="7" s="1"/>
  <c r="Z135" i="7"/>
  <c r="AA135" i="7" s="1"/>
  <c r="Z654" i="7"/>
  <c r="AA654" i="7" s="1"/>
  <c r="Z621" i="7"/>
  <c r="AA621" i="7" s="1"/>
  <c r="Z642" i="7"/>
  <c r="AA642" i="7" s="1"/>
  <c r="Z514" i="7"/>
  <c r="AA514" i="7" s="1"/>
  <c r="Z125" i="7"/>
  <c r="AA125" i="7" s="1"/>
  <c r="Z641" i="7"/>
  <c r="AA641" i="7" s="1"/>
  <c r="Z565" i="7"/>
  <c r="AA565" i="7" s="1"/>
  <c r="Z443" i="7"/>
  <c r="AA443" i="7" s="1"/>
  <c r="Z437" i="7"/>
  <c r="AA437" i="7" s="1"/>
  <c r="Z416" i="7"/>
  <c r="AA416" i="7" s="1"/>
  <c r="Z70" i="7"/>
  <c r="AA70" i="7" s="1"/>
  <c r="Z88" i="7"/>
  <c r="AA88" i="7" s="1"/>
  <c r="Z699" i="7"/>
  <c r="AA699" i="7" s="1"/>
  <c r="Z549" i="7"/>
  <c r="AA549" i="7" s="1"/>
  <c r="Z499" i="7"/>
  <c r="AA499" i="7" s="1"/>
  <c r="Z261" i="7"/>
  <c r="AA261" i="7" s="1"/>
  <c r="Z171" i="7"/>
  <c r="AA171" i="7" s="1"/>
  <c r="Z126" i="7"/>
  <c r="AA126" i="7" s="1"/>
  <c r="Z332" i="7"/>
  <c r="AA332" i="7" s="1"/>
  <c r="Z456" i="7"/>
  <c r="AA456" i="7" s="1"/>
  <c r="Z256" i="7"/>
  <c r="AA256" i="7" s="1"/>
  <c r="Z215" i="7"/>
  <c r="AA215" i="7" s="1"/>
  <c r="AG715" i="6"/>
  <c r="AH715" i="6" s="1"/>
  <c r="AG613" i="6"/>
  <c r="AH613" i="6" s="1"/>
  <c r="AG607" i="6"/>
  <c r="AH607" i="6" s="1"/>
  <c r="AG498" i="6"/>
  <c r="AH498" i="6" s="1"/>
  <c r="AG525" i="6"/>
  <c r="AH525" i="6" s="1"/>
  <c r="AG396" i="6"/>
  <c r="AH396" i="6" s="1"/>
  <c r="AG343" i="6"/>
  <c r="AH343" i="6" s="1"/>
  <c r="AG306" i="6"/>
  <c r="AH306" i="6" s="1"/>
  <c r="AG262" i="6"/>
  <c r="AH262" i="6" s="1"/>
  <c r="AG87" i="6"/>
  <c r="AH87" i="6" s="1"/>
  <c r="AG156" i="6"/>
  <c r="AH156" i="6" s="1"/>
  <c r="AG291" i="6"/>
  <c r="AH291" i="6" s="1"/>
  <c r="AG207" i="6"/>
  <c r="AH207" i="6" s="1"/>
  <c r="AG540" i="6"/>
  <c r="AH540" i="6" s="1"/>
  <c r="AG456" i="6"/>
  <c r="AH456" i="6" s="1"/>
  <c r="AG300" i="6"/>
  <c r="AH300" i="6" s="1"/>
  <c r="AG489" i="6"/>
  <c r="AH489" i="6" s="1"/>
  <c r="AG71" i="6"/>
  <c r="AH71" i="6" s="1"/>
  <c r="AG271" i="6"/>
  <c r="AH271" i="6" s="1"/>
  <c r="AG639" i="6"/>
  <c r="AH639" i="6" s="1"/>
  <c r="AG412" i="6"/>
  <c r="AH412" i="6" s="1"/>
  <c r="AG334" i="6"/>
  <c r="AH334" i="6" s="1"/>
  <c r="AG59" i="6"/>
  <c r="AH59" i="6" s="1"/>
  <c r="AG390" i="6"/>
  <c r="AH390" i="6" s="1"/>
  <c r="AG657" i="6"/>
  <c r="AH657" i="6" s="1"/>
  <c r="AG625" i="6"/>
  <c r="AH625" i="6" s="1"/>
  <c r="AG521" i="6"/>
  <c r="AH521" i="6" s="1"/>
  <c r="AG544" i="6"/>
  <c r="AH544" i="6" s="1"/>
  <c r="AG467" i="6"/>
  <c r="AH467" i="6" s="1"/>
  <c r="AG464" i="6"/>
  <c r="AH464" i="6" s="1"/>
  <c r="AG460" i="6"/>
  <c r="AH460" i="6" s="1"/>
  <c r="AG200" i="6"/>
  <c r="AH200" i="6" s="1"/>
  <c r="AG187" i="6"/>
  <c r="AH187" i="6" s="1"/>
  <c r="AG252" i="6"/>
  <c r="AH252" i="6" s="1"/>
  <c r="AG125" i="6"/>
  <c r="AH125" i="6" s="1"/>
  <c r="AG10" i="6"/>
  <c r="AH10" i="6" s="1"/>
  <c r="AG204" i="6"/>
  <c r="AH204" i="6" s="1"/>
  <c r="AG62" i="6"/>
  <c r="AH62" i="6" s="1"/>
  <c r="AG170" i="6"/>
  <c r="AH170" i="6" s="1"/>
  <c r="AG27" i="6"/>
  <c r="AH27" i="6" s="1"/>
  <c r="AG348" i="6"/>
  <c r="AH348" i="6" s="1"/>
  <c r="AG267" i="6"/>
  <c r="AH267" i="6" s="1"/>
  <c r="AG283" i="6"/>
  <c r="AH283" i="6" s="1"/>
  <c r="AG6" i="6"/>
  <c r="AH6" i="6" s="1"/>
  <c r="AG699" i="6"/>
  <c r="AH699" i="6" s="1"/>
  <c r="AG597" i="6"/>
  <c r="AH597" i="6" s="1"/>
  <c r="AG591" i="6"/>
  <c r="AH591" i="6" s="1"/>
  <c r="AG543" i="6"/>
  <c r="AH543" i="6" s="1"/>
  <c r="AG523" i="6"/>
  <c r="AH523" i="6" s="1"/>
  <c r="AG391" i="6"/>
  <c r="AH391" i="6" s="1"/>
  <c r="AG653" i="6"/>
  <c r="AH653" i="6" s="1"/>
  <c r="AG652" i="6"/>
  <c r="AH652" i="6" s="1"/>
  <c r="AG595" i="6"/>
  <c r="AH595" i="6" s="1"/>
  <c r="AG532" i="6"/>
  <c r="AH532" i="6" s="1"/>
  <c r="AG580" i="6"/>
  <c r="AH580" i="6" s="1"/>
  <c r="AG437" i="6"/>
  <c r="AH437" i="6" s="1"/>
  <c r="AG383" i="6"/>
  <c r="AH383" i="6" s="1"/>
  <c r="AG370" i="6"/>
  <c r="AH370" i="6" s="1"/>
  <c r="AG590" i="6"/>
  <c r="AH590" i="6" s="1"/>
  <c r="AG500" i="6"/>
  <c r="AH500" i="6" s="1"/>
  <c r="AG309" i="6"/>
  <c r="AH309" i="6" s="1"/>
  <c r="AG127" i="6"/>
  <c r="AH127" i="6" s="1"/>
  <c r="AG199" i="6"/>
  <c r="AH199" i="6" s="1"/>
  <c r="AG293" i="6"/>
  <c r="AH293" i="6" s="1"/>
  <c r="AG32" i="6"/>
  <c r="AH32" i="6" s="1"/>
  <c r="AG196" i="6"/>
  <c r="AH196" i="6" s="1"/>
  <c r="AG637" i="6"/>
  <c r="AH637" i="6" s="1"/>
  <c r="AG622" i="6"/>
  <c r="AH622" i="6" s="1"/>
  <c r="AG420" i="6"/>
  <c r="AH420" i="6" s="1"/>
  <c r="AG446" i="6"/>
  <c r="AH446" i="6" s="1"/>
  <c r="AG188" i="6"/>
  <c r="AH188" i="6" s="1"/>
  <c r="AG64" i="6"/>
  <c r="AH64" i="6" s="1"/>
  <c r="AG584" i="6"/>
  <c r="AH584" i="6" s="1"/>
  <c r="AG423" i="6"/>
  <c r="AH423" i="6" s="1"/>
  <c r="AG160" i="6"/>
  <c r="AH160" i="6" s="1"/>
  <c r="AG225" i="6"/>
  <c r="AH225" i="6" s="1"/>
  <c r="AG239" i="6"/>
  <c r="AH239" i="6" s="1"/>
  <c r="AG12" i="6"/>
  <c r="AH12" i="6" s="1"/>
  <c r="AG697" i="6"/>
  <c r="AH697" i="6" s="1"/>
  <c r="AG561" i="6"/>
  <c r="AH561" i="6" s="1"/>
  <c r="AG527" i="6"/>
  <c r="AH527" i="6" s="1"/>
  <c r="AG507" i="6"/>
  <c r="AH507" i="6" s="1"/>
  <c r="AG492" i="6"/>
  <c r="AH492" i="6" s="1"/>
  <c r="AG381" i="6"/>
  <c r="AH381" i="6" s="1"/>
  <c r="AG326" i="6"/>
  <c r="AH326" i="6" s="1"/>
  <c r="AG240" i="6"/>
  <c r="AH240" i="6" s="1"/>
  <c r="AG227" i="6"/>
  <c r="AH227" i="6" s="1"/>
  <c r="AG427" i="6"/>
  <c r="AH427" i="6" s="1"/>
  <c r="AG298" i="6"/>
  <c r="AH298" i="6" s="1"/>
  <c r="AG327" i="6"/>
  <c r="AH327" i="6" s="1"/>
  <c r="AG677" i="6"/>
  <c r="AH677" i="6" s="1"/>
  <c r="AG676" i="6"/>
  <c r="AH676" i="6" s="1"/>
  <c r="AG619" i="6"/>
  <c r="AH619" i="6" s="1"/>
  <c r="AG556" i="6"/>
  <c r="AH556" i="6" s="1"/>
  <c r="AG485" i="6"/>
  <c r="AH485" i="6" s="1"/>
  <c r="AG443" i="6"/>
  <c r="AH443" i="6" s="1"/>
  <c r="AG407" i="6"/>
  <c r="AH407" i="6" s="1"/>
  <c r="AG394" i="6"/>
  <c r="AH394" i="6" s="1"/>
  <c r="AG517" i="6"/>
  <c r="AH517" i="6" s="1"/>
  <c r="AG316" i="6"/>
  <c r="AH316" i="6" s="1"/>
  <c r="AG144" i="6"/>
  <c r="AH144" i="6" s="1"/>
  <c r="AG358" i="6"/>
  <c r="AH358" i="6" s="1"/>
  <c r="AG143" i="6"/>
  <c r="AH143" i="6" s="1"/>
  <c r="AG215" i="6"/>
  <c r="AH215" i="6" s="1"/>
  <c r="AG140" i="6"/>
  <c r="AH140" i="6" s="1"/>
  <c r="AG120" i="6"/>
  <c r="AH120" i="6" s="1"/>
  <c r="AG502" i="6"/>
  <c r="AH502" i="6" s="1"/>
  <c r="AG473" i="6"/>
  <c r="AH473" i="6" s="1"/>
  <c r="AG192" i="6"/>
  <c r="AH192" i="6" s="1"/>
  <c r="AG246" i="6"/>
  <c r="AH246" i="6" s="1"/>
  <c r="AG117" i="6"/>
  <c r="AH117" i="6" s="1"/>
  <c r="AG667" i="6"/>
  <c r="AH667" i="6" s="1"/>
  <c r="AG538" i="6"/>
  <c r="AH538" i="6" s="1"/>
  <c r="AG278" i="6"/>
  <c r="AH278" i="6" s="1"/>
  <c r="AG317" i="6"/>
  <c r="AH317" i="6" s="1"/>
  <c r="AG158" i="6"/>
  <c r="AH158" i="6" s="1"/>
  <c r="AG643" i="6"/>
  <c r="AH643" i="6" s="1"/>
  <c r="AG551" i="6"/>
  <c r="AH551" i="6" s="1"/>
  <c r="AG508" i="6"/>
  <c r="AH508" i="6" s="1"/>
  <c r="AG405" i="6"/>
  <c r="AH405" i="6" s="1"/>
  <c r="AG279" i="6"/>
  <c r="AH279" i="6" s="1"/>
  <c r="AG264" i="6"/>
  <c r="AH264" i="6" s="1"/>
  <c r="AG251" i="6"/>
  <c r="AH251" i="6" s="1"/>
  <c r="AG190" i="6"/>
  <c r="AH190" i="6" s="1"/>
  <c r="AG90" i="6"/>
  <c r="AH90" i="6" s="1"/>
  <c r="AG51" i="6"/>
  <c r="AH51" i="6" s="1"/>
  <c r="AG25" i="6"/>
  <c r="AH25" i="6" s="1"/>
  <c r="AG288" i="6"/>
  <c r="AH288" i="6" s="1"/>
  <c r="AG342" i="6"/>
  <c r="AH342" i="6" s="1"/>
  <c r="AG35" i="6"/>
  <c r="AH35" i="6" s="1"/>
  <c r="AG29" i="6"/>
  <c r="AH29" i="6" s="1"/>
  <c r="AG703" i="6"/>
  <c r="AH703" i="6" s="1"/>
  <c r="AG338" i="6"/>
  <c r="AH338" i="6" s="1"/>
  <c r="AG541" i="6"/>
  <c r="AH541" i="6" s="1"/>
  <c r="AG472" i="6"/>
  <c r="AH472" i="6" s="1"/>
  <c r="AG363" i="6"/>
  <c r="AH363" i="6" s="1"/>
  <c r="AG31" i="6"/>
  <c r="AH31" i="6" s="1"/>
  <c r="AG295" i="6"/>
  <c r="AH295" i="6" s="1"/>
  <c r="AG579" i="6"/>
  <c r="AH579" i="6" s="1"/>
  <c r="AG509" i="6"/>
  <c r="AH509" i="6" s="1"/>
  <c r="AG373" i="6"/>
  <c r="AH373" i="6" s="1"/>
  <c r="AG154" i="6"/>
  <c r="AH154" i="6" s="1"/>
  <c r="AG178" i="6"/>
  <c r="AH178" i="6" s="1"/>
  <c r="AG212" i="6"/>
  <c r="AH212" i="6" s="1"/>
  <c r="AG693" i="6"/>
  <c r="AH693" i="6" s="1"/>
  <c r="AG303" i="6"/>
  <c r="AH303" i="6" s="1"/>
  <c r="AG26" i="6"/>
  <c r="AH26" i="6" s="1"/>
  <c r="AG203" i="6"/>
  <c r="AH203" i="6" s="1"/>
  <c r="AG77" i="6"/>
  <c r="AH77" i="6" s="1"/>
  <c r="AG515" i="6"/>
  <c r="AH515" i="6" s="1"/>
  <c r="AG106" i="6"/>
  <c r="AH106" i="6" s="1"/>
  <c r="AG673" i="6"/>
  <c r="AH673" i="6" s="1"/>
  <c r="AG631" i="6"/>
  <c r="AH631" i="6" s="1"/>
  <c r="AG537" i="6"/>
  <c r="AH537" i="6" s="1"/>
  <c r="AG554" i="6"/>
  <c r="AH554" i="6" s="1"/>
  <c r="AG351" i="6"/>
  <c r="AH351" i="6" s="1"/>
  <c r="AG468" i="6"/>
  <c r="AH468" i="6" s="1"/>
  <c r="AG39" i="6"/>
  <c r="AH39" i="6" s="1"/>
  <c r="AG142" i="6"/>
  <c r="AH142" i="6" s="1"/>
  <c r="AG352" i="6"/>
  <c r="AH352" i="6" s="1"/>
  <c r="AG684" i="6"/>
  <c r="AH684" i="6" s="1"/>
  <c r="AG623" i="6"/>
  <c r="AH623" i="6" s="1"/>
  <c r="AG564" i="6"/>
  <c r="AH564" i="6" s="1"/>
  <c r="AG522" i="6"/>
  <c r="AH522" i="6" s="1"/>
  <c r="AG421" i="6"/>
  <c r="AH421" i="6" s="1"/>
  <c r="AG290" i="6"/>
  <c r="AH290" i="6" s="1"/>
  <c r="AG161" i="6"/>
  <c r="AH161" i="6" s="1"/>
  <c r="AG655" i="6"/>
  <c r="AH655" i="6" s="1"/>
  <c r="AG700" i="6"/>
  <c r="AH700" i="6" s="1"/>
  <c r="AG155" i="6"/>
  <c r="AH155" i="6" s="1"/>
  <c r="AG282" i="6"/>
  <c r="AH282" i="6" s="1"/>
  <c r="AG5" i="6"/>
  <c r="AH5" i="6" s="1"/>
  <c r="AG709" i="6"/>
  <c r="AH709" i="6" s="1"/>
  <c r="AG708" i="6"/>
  <c r="AH708" i="6" s="1"/>
  <c r="AG600" i="6"/>
  <c r="AH600" i="6" s="1"/>
  <c r="AG514" i="6"/>
  <c r="AH514" i="6" s="1"/>
  <c r="AG576" i="6"/>
  <c r="AH576" i="6" s="1"/>
  <c r="AG433" i="6"/>
  <c r="AH433" i="6" s="1"/>
  <c r="AG426" i="6"/>
  <c r="AH426" i="6" s="1"/>
  <c r="AG347" i="6"/>
  <c r="AH347" i="6" s="1"/>
  <c r="AG176" i="6"/>
  <c r="AH176" i="6" s="1"/>
  <c r="AG163" i="6"/>
  <c r="AH163" i="6" s="1"/>
  <c r="AG166" i="6"/>
  <c r="AH166" i="6" s="1"/>
  <c r="AG236" i="6"/>
  <c r="AH236" i="6" s="1"/>
  <c r="AG101" i="6"/>
  <c r="AH101" i="6" s="1"/>
  <c r="AG66" i="6"/>
  <c r="AH66" i="6" s="1"/>
  <c r="AG573" i="6"/>
  <c r="AH573" i="6" s="1"/>
  <c r="AG575" i="6"/>
  <c r="AH575" i="6" s="1"/>
  <c r="AG480" i="6"/>
  <c r="AH480" i="6" s="1"/>
  <c r="AG367" i="6"/>
  <c r="AH367" i="6" s="1"/>
  <c r="AG294" i="6"/>
  <c r="AH294" i="6" s="1"/>
  <c r="AG222" i="6"/>
  <c r="AH222" i="6" s="1"/>
  <c r="AG47" i="6"/>
  <c r="AH47" i="6" s="1"/>
  <c r="AG285" i="6"/>
  <c r="AH285" i="6" s="1"/>
  <c r="AG150" i="6"/>
  <c r="AH150" i="6" s="1"/>
  <c r="AG681" i="6"/>
  <c r="AH681" i="6" s="1"/>
  <c r="AG481" i="6"/>
  <c r="AH481" i="6" s="1"/>
  <c r="AG224" i="6"/>
  <c r="AH224" i="6" s="1"/>
  <c r="AG20" i="6"/>
  <c r="AH20" i="6" s="1"/>
  <c r="AG685" i="6"/>
  <c r="AH685" i="6" s="1"/>
  <c r="AG493" i="6"/>
  <c r="AH493" i="6" s="1"/>
  <c r="AG661" i="6"/>
  <c r="AH661" i="6" s="1"/>
  <c r="AG660" i="6"/>
  <c r="AH660" i="6" s="1"/>
  <c r="AG603" i="6"/>
  <c r="AH603" i="6" s="1"/>
  <c r="AG531" i="6"/>
  <c r="AH531" i="6" s="1"/>
  <c r="AG483" i="6"/>
  <c r="AH483" i="6" s="1"/>
  <c r="AG641" i="6"/>
  <c r="AH641" i="6" s="1"/>
  <c r="AG608" i="6"/>
  <c r="AH608" i="6" s="1"/>
  <c r="AG435" i="6"/>
  <c r="AH435" i="6" s="1"/>
  <c r="AG454" i="6"/>
  <c r="AH454" i="6" s="1"/>
  <c r="AG583" i="6"/>
  <c r="AH583" i="6" s="1"/>
  <c r="AG122" i="6"/>
  <c r="AH122" i="6" s="1"/>
  <c r="AG263" i="6"/>
  <c r="AH263" i="6" s="1"/>
  <c r="AG131" i="6"/>
  <c r="AH131" i="6" s="1"/>
  <c r="AG609" i="6"/>
  <c r="AH609" i="6" s="1"/>
  <c r="AG184" i="6"/>
  <c r="AH184" i="6" s="1"/>
  <c r="AG171" i="6"/>
  <c r="AH171" i="6" s="1"/>
  <c r="AG241" i="6"/>
  <c r="AH241" i="6" s="1"/>
  <c r="AG109" i="6"/>
  <c r="AH109" i="6" s="1"/>
  <c r="AG33" i="6"/>
  <c r="AH33" i="6" s="1"/>
  <c r="AG8" i="6"/>
  <c r="AH8" i="6" s="1"/>
  <c r="AG519" i="6"/>
  <c r="AH519" i="6" s="1"/>
  <c r="AG499" i="6"/>
  <c r="AH499" i="6" s="1"/>
  <c r="AG418" i="6"/>
  <c r="AH418" i="6" s="1"/>
  <c r="AG321" i="6"/>
  <c r="AH321" i="6" s="1"/>
  <c r="AG232" i="6"/>
  <c r="AH232" i="6" s="1"/>
  <c r="AG395" i="6"/>
  <c r="AH395" i="6" s="1"/>
  <c r="AG273" i="6"/>
  <c r="AH273" i="6" s="1"/>
  <c r="AG530" i="6"/>
  <c r="AH530" i="6" s="1"/>
  <c r="AG249" i="6"/>
  <c r="AH249" i="6" s="1"/>
  <c r="AG270" i="6"/>
  <c r="AH270" i="6" s="1"/>
  <c r="AG312" i="6"/>
  <c r="AH312" i="6" s="1"/>
  <c r="AG16" i="6"/>
  <c r="AH16" i="6" s="1"/>
  <c r="AG683" i="6"/>
  <c r="AH683" i="6" s="1"/>
  <c r="AG466" i="6"/>
  <c r="AH466" i="6" s="1"/>
  <c r="AG488" i="6"/>
  <c r="AH488" i="6" s="1"/>
  <c r="AG364" i="6"/>
  <c r="AH364" i="6" s="1"/>
  <c r="AG448" i="6"/>
  <c r="AH448" i="6" s="1"/>
  <c r="AG319" i="6"/>
  <c r="AH319" i="6" s="1"/>
  <c r="AG230" i="6"/>
  <c r="AH230" i="6" s="1"/>
  <c r="AG55" i="6"/>
  <c r="AH55" i="6" s="1"/>
  <c r="AG130" i="6"/>
  <c r="AH130" i="6" s="1"/>
  <c r="AG69" i="6"/>
  <c r="AH69" i="6" s="1"/>
  <c r="AG70" i="6"/>
  <c r="AH70" i="6" s="1"/>
  <c r="AG675" i="6"/>
  <c r="AH675" i="6" s="1"/>
  <c r="AG458" i="6"/>
  <c r="AH458" i="6" s="1"/>
  <c r="AG356" i="6"/>
  <c r="AH356" i="6" s="1"/>
  <c r="AG354" i="6"/>
  <c r="AH354" i="6" s="1"/>
  <c r="AG311" i="6"/>
  <c r="AH311" i="6" s="1"/>
  <c r="AG620" i="6"/>
  <c r="AH620" i="6" s="1"/>
  <c r="AG491" i="6"/>
  <c r="AH491" i="6" s="1"/>
  <c r="AG214" i="6"/>
  <c r="AH214" i="6" s="1"/>
  <c r="AG216" i="6"/>
  <c r="AH216" i="6" s="1"/>
  <c r="AG58" i="6"/>
  <c r="AH58" i="6" s="1"/>
  <c r="AG659" i="6"/>
  <c r="AH659" i="6" s="1"/>
  <c r="AG88" i="6"/>
  <c r="AH88" i="6" s="1"/>
  <c r="AG651" i="6"/>
  <c r="AH651" i="6" s="1"/>
  <c r="AG687" i="6"/>
  <c r="AH687" i="6" s="1"/>
  <c r="AG614" i="6"/>
  <c r="AH614" i="6" s="1"/>
  <c r="AG559" i="6"/>
  <c r="AH559" i="6" s="1"/>
  <c r="AG434" i="6"/>
  <c r="AH434" i="6" s="1"/>
  <c r="AG332" i="6"/>
  <c r="AH332" i="6" s="1"/>
  <c r="AG513" i="6"/>
  <c r="AH513" i="6" s="1"/>
  <c r="AG413" i="6"/>
  <c r="AH413" i="6" s="1"/>
  <c r="AG465" i="6"/>
  <c r="AH465" i="6" s="1"/>
  <c r="AG287" i="6"/>
  <c r="AH287" i="6" s="1"/>
  <c r="AG272" i="6"/>
  <c r="AH272" i="6" s="1"/>
  <c r="AG259" i="6"/>
  <c r="AH259" i="6" s="1"/>
  <c r="AG198" i="6"/>
  <c r="AH198" i="6" s="1"/>
  <c r="AG336" i="6"/>
  <c r="AH336" i="6" s="1"/>
  <c r="AG23" i="6"/>
  <c r="AH23" i="6" s="1"/>
  <c r="AG98" i="6"/>
  <c r="AH98" i="6" s="1"/>
  <c r="AG53" i="6"/>
  <c r="AH53" i="6" s="1"/>
  <c r="AG13" i="6"/>
  <c r="AH13" i="6" s="1"/>
  <c r="AG462" i="6"/>
  <c r="AH462" i="6" s="1"/>
  <c r="AG378" i="6"/>
  <c r="AH378" i="6" s="1"/>
  <c r="AG505" i="6"/>
  <c r="AH505" i="6" s="1"/>
  <c r="AG384" i="6"/>
  <c r="AH384" i="6" s="1"/>
  <c r="AG243" i="6"/>
  <c r="AH243" i="6" s="1"/>
  <c r="AG247" i="6"/>
  <c r="AH247" i="6" s="1"/>
  <c r="AG15" i="6"/>
  <c r="AH15" i="6" s="1"/>
  <c r="AG577" i="6"/>
  <c r="AH577" i="6" s="1"/>
  <c r="AG359" i="6"/>
  <c r="AH359" i="6" s="1"/>
  <c r="AG103" i="6"/>
  <c r="AH103" i="6" s="1"/>
  <c r="AG48" i="6"/>
  <c r="AH48" i="6" s="1"/>
  <c r="AG669" i="6"/>
  <c r="AH669" i="6" s="1"/>
  <c r="AG668" i="6"/>
  <c r="AH668" i="6" s="1"/>
  <c r="AG611" i="6"/>
  <c r="AH611" i="6" s="1"/>
  <c r="AG548" i="6"/>
  <c r="AH548" i="6" s="1"/>
  <c r="AG477" i="6"/>
  <c r="AH477" i="6" s="1"/>
  <c r="AG441" i="6"/>
  <c r="AH441" i="6" s="1"/>
  <c r="AG399" i="6"/>
  <c r="AH399" i="6" s="1"/>
  <c r="AG386" i="6"/>
  <c r="AH386" i="6" s="1"/>
  <c r="AG308" i="6"/>
  <c r="AH308" i="6" s="1"/>
  <c r="AG136" i="6"/>
  <c r="AH136" i="6" s="1"/>
  <c r="AG209" i="6"/>
  <c r="AH209" i="6" s="1"/>
  <c r="AG72" i="6"/>
  <c r="AH72" i="6" s="1"/>
  <c r="AG228" i="6"/>
  <c r="AH228" i="6" s="1"/>
  <c r="AG82" i="6"/>
  <c r="AH82" i="6" s="1"/>
  <c r="AG629" i="6"/>
  <c r="AH629" i="6" s="1"/>
  <c r="AG571" i="6"/>
  <c r="AH571" i="6" s="1"/>
  <c r="AG557" i="6"/>
  <c r="AH557" i="6" s="1"/>
  <c r="AG268" i="6"/>
  <c r="AH268" i="6" s="1"/>
  <c r="AG126" i="6"/>
  <c r="AH126" i="6" s="1"/>
  <c r="AG206" i="6"/>
  <c r="AH206" i="6" s="1"/>
  <c r="AG57" i="6"/>
  <c r="AH57" i="6" s="1"/>
  <c r="AG4" i="6"/>
  <c r="AH4" i="6" s="1"/>
  <c r="AG180" i="6"/>
  <c r="AH180" i="6" s="1"/>
  <c r="AG713" i="6"/>
  <c r="AH713" i="6" s="1"/>
  <c r="AG671" i="6"/>
  <c r="AH671" i="6" s="1"/>
  <c r="AG598" i="6"/>
  <c r="AH598" i="6" s="1"/>
  <c r="AG469" i="6"/>
  <c r="AH469" i="6" s="1"/>
  <c r="AG397" i="6"/>
  <c r="AH397" i="6" s="1"/>
  <c r="AG14" i="6"/>
  <c r="AH14" i="6" s="1"/>
  <c r="AG691" i="6"/>
  <c r="AH691" i="6" s="1"/>
  <c r="AG589" i="6"/>
  <c r="AH589" i="6" s="1"/>
  <c r="AG474" i="6"/>
  <c r="AH474" i="6" s="1"/>
  <c r="AG496" i="6"/>
  <c r="AH496" i="6" s="1"/>
  <c r="AG372" i="6"/>
  <c r="AH372" i="6" s="1"/>
  <c r="AG452" i="6"/>
  <c r="AH452" i="6" s="1"/>
  <c r="AG350" i="6"/>
  <c r="AH350" i="6" s="1"/>
  <c r="AG331" i="6"/>
  <c r="AH331" i="6" s="1"/>
  <c r="AG286" i="6"/>
  <c r="AH286" i="6" s="1"/>
  <c r="AG238" i="6"/>
  <c r="AH238" i="6" s="1"/>
  <c r="AG63" i="6"/>
  <c r="AH63" i="6" s="1"/>
  <c r="AG135" i="6"/>
  <c r="AH135" i="6" s="1"/>
  <c r="AG75" i="6"/>
  <c r="AH75" i="6" s="1"/>
  <c r="AG104" i="6"/>
  <c r="AH104" i="6" s="1"/>
  <c r="AG689" i="6"/>
  <c r="AH689" i="6" s="1"/>
  <c r="AG553" i="6"/>
  <c r="AH553" i="6" s="1"/>
  <c r="AG565" i="6"/>
  <c r="AH565" i="6" s="1"/>
  <c r="AG219" i="6"/>
  <c r="AH219" i="6" s="1"/>
  <c r="AG93" i="6"/>
  <c r="AH93" i="6" s="1"/>
  <c r="AG49" i="6"/>
  <c r="AH49" i="6" s="1"/>
  <c r="AG429" i="6"/>
  <c r="AH429" i="6" s="1"/>
  <c r="AG422" i="6"/>
  <c r="AH422" i="6" s="1"/>
  <c r="AG85" i="6"/>
  <c r="AH85" i="6" s="1"/>
  <c r="AG404" i="6"/>
  <c r="AH404" i="6" s="1"/>
  <c r="AG145" i="6"/>
  <c r="AH145" i="6" s="1"/>
  <c r="AG24" i="6"/>
  <c r="AH24" i="6" s="1"/>
  <c r="AG569" i="6"/>
  <c r="AH569" i="6" s="1"/>
  <c r="AG457" i="6"/>
  <c r="AH457" i="6" s="1"/>
  <c r="AG471" i="6"/>
  <c r="AH471" i="6" s="1"/>
  <c r="AG157" i="6"/>
  <c r="AH157" i="6" s="1"/>
  <c r="AG221" i="6"/>
  <c r="AH221" i="6" s="1"/>
  <c r="AG341" i="6"/>
  <c r="AH341" i="6" s="1"/>
  <c r="AG442" i="6"/>
  <c r="AH442" i="6" s="1"/>
  <c r="AG617" i="6"/>
  <c r="AH617" i="6" s="1"/>
  <c r="AG402" i="6"/>
  <c r="AH402" i="6" s="1"/>
  <c r="AG324" i="6"/>
  <c r="AH324" i="6" s="1"/>
  <c r="AG385" i="6"/>
  <c r="AH385" i="6" s="1"/>
  <c r="AG134" i="6"/>
  <c r="AH134" i="6" s="1"/>
  <c r="AG96" i="6"/>
  <c r="AH96" i="6" s="1"/>
  <c r="AG679" i="6"/>
  <c r="AH679" i="6" s="1"/>
  <c r="AG658" i="6"/>
  <c r="AH658" i="6" s="1"/>
  <c r="AG588" i="6"/>
  <c r="AH588" i="6" s="1"/>
  <c r="AG578" i="6"/>
  <c r="AH578" i="6" s="1"/>
  <c r="AG118" i="6"/>
  <c r="AH118" i="6" s="1"/>
  <c r="AG686" i="6"/>
  <c r="AH686" i="6" s="1"/>
  <c r="AG487" i="6"/>
  <c r="AH487" i="6" s="1"/>
  <c r="AG128" i="6"/>
  <c r="AH128" i="6" s="1"/>
  <c r="AG223" i="6"/>
  <c r="AH223" i="6" s="1"/>
  <c r="AG647" i="6"/>
  <c r="AH647" i="6" s="1"/>
  <c r="AG345" i="6"/>
  <c r="AH345" i="6" s="1"/>
  <c r="AG110" i="6"/>
  <c r="AH110" i="6" s="1"/>
  <c r="AG337" i="6"/>
  <c r="AH337" i="6" s="1"/>
  <c r="AG138" i="6"/>
  <c r="AH138" i="6" s="1"/>
  <c r="AG674" i="6"/>
  <c r="AH674" i="6" s="1"/>
  <c r="AG116" i="6"/>
  <c r="AH116" i="6" s="1"/>
  <c r="AG162" i="6"/>
  <c r="AH162" i="6" s="1"/>
  <c r="AG46" i="6"/>
  <c r="AH46" i="6" s="1"/>
  <c r="AG97" i="6"/>
  <c r="AH97" i="6" s="1"/>
  <c r="AG173" i="6"/>
  <c r="AH173" i="6" s="1"/>
  <c r="AG323" i="6"/>
  <c r="AH323" i="6" s="1"/>
  <c r="AG666" i="6"/>
  <c r="AH666" i="6" s="1"/>
  <c r="AG447" i="6"/>
  <c r="AH447" i="6" s="1"/>
  <c r="AG65" i="6"/>
  <c r="AH65" i="6" s="1"/>
  <c r="AG68" i="6"/>
  <c r="AH68" i="6" s="1"/>
  <c r="AG78" i="6"/>
  <c r="AH78" i="6" s="1"/>
  <c r="AG555" i="6"/>
  <c r="AH555" i="6" s="1"/>
  <c r="AG261" i="6"/>
  <c r="AH261" i="6" s="1"/>
  <c r="AG333" i="6"/>
  <c r="AH333" i="6" s="1"/>
  <c r="AG201" i="6"/>
  <c r="AH201" i="6" s="1"/>
  <c r="AG419" i="6"/>
  <c r="AH419" i="6" s="1"/>
  <c r="AG226" i="6"/>
  <c r="AH226" i="6" s="1"/>
  <c r="AG696" i="6"/>
  <c r="AH696" i="6" s="1"/>
  <c r="AG213" i="6"/>
  <c r="AH213" i="6" s="1"/>
  <c r="AG21" i="6"/>
  <c r="AH21" i="6" s="1"/>
  <c r="AG377" i="6"/>
  <c r="AH377" i="6" s="1"/>
  <c r="AG624" i="6"/>
  <c r="AH624" i="6" s="1"/>
  <c r="AG174" i="6"/>
  <c r="AH174" i="6" s="1"/>
  <c r="AG202" i="6"/>
  <c r="AH202" i="6" s="1"/>
  <c r="AG242" i="6"/>
  <c r="AH242" i="6" s="1"/>
  <c r="AG706" i="6"/>
  <c r="AH706" i="6" s="1"/>
  <c r="AG164" i="6"/>
  <c r="AH164" i="6" s="1"/>
  <c r="AG83" i="6"/>
  <c r="AH83" i="6" s="1"/>
  <c r="AG563" i="6"/>
  <c r="AH563" i="6" s="1"/>
  <c r="AG325" i="6"/>
  <c r="AH325" i="6" s="1"/>
  <c r="AG17" i="6"/>
  <c r="AH17" i="6" s="1"/>
  <c r="AG355" i="6"/>
  <c r="AH355" i="6" s="1"/>
  <c r="AG550" i="6"/>
  <c r="AH550" i="6" s="1"/>
  <c r="AG147" i="6"/>
  <c r="AH147" i="6" s="1"/>
  <c r="AG172" i="6"/>
  <c r="AH172" i="6" s="1"/>
  <c r="AG424" i="6"/>
  <c r="AH424" i="6" s="1"/>
  <c r="AG22" i="6"/>
  <c r="AH22" i="6" s="1"/>
  <c r="AG393" i="6"/>
  <c r="AH393" i="6" s="1"/>
  <c r="AG586" i="6"/>
  <c r="AH586" i="6" s="1"/>
  <c r="AG585" i="6"/>
  <c r="AH585" i="6" s="1"/>
  <c r="AG255" i="6"/>
  <c r="AH255" i="6" s="1"/>
  <c r="AG455" i="6"/>
  <c r="AH455" i="6" s="1"/>
  <c r="AG612" i="6"/>
  <c r="AH612" i="6" s="1"/>
  <c r="AG175" i="6"/>
  <c r="AH175" i="6" s="1"/>
  <c r="AG566" i="6"/>
  <c r="AH566" i="6" s="1"/>
  <c r="AG411" i="6"/>
  <c r="AH411" i="6" s="1"/>
  <c r="AG61" i="6"/>
  <c r="AH61" i="6" s="1"/>
  <c r="AG665" i="6"/>
  <c r="AH665" i="6" s="1"/>
  <c r="AG627" i="6"/>
  <c r="AH627" i="6" s="1"/>
  <c r="AG529" i="6"/>
  <c r="AH529" i="6" s="1"/>
  <c r="AG549" i="6"/>
  <c r="AH549" i="6" s="1"/>
  <c r="AG475" i="6"/>
  <c r="AH475" i="6" s="1"/>
  <c r="AG470" i="6"/>
  <c r="AH470" i="6" s="1"/>
  <c r="AG714" i="6"/>
  <c r="AH714" i="6" s="1"/>
  <c r="AG297" i="6"/>
  <c r="AH297" i="6" s="1"/>
  <c r="AG208" i="6"/>
  <c r="AH208" i="6" s="1"/>
  <c r="AG195" i="6"/>
  <c r="AH195" i="6" s="1"/>
  <c r="AG349" i="6"/>
  <c r="AH349" i="6" s="1"/>
  <c r="AG257" i="6"/>
  <c r="AH257" i="6" s="1"/>
  <c r="AG133" i="6"/>
  <c r="AH133" i="6" s="1"/>
  <c r="AG146" i="6"/>
  <c r="AH146" i="6" s="1"/>
  <c r="AG265" i="6"/>
  <c r="AH265" i="6" s="1"/>
  <c r="AG562" i="6"/>
  <c r="AH562" i="6" s="1"/>
  <c r="AG436" i="6"/>
  <c r="AH436" i="6" s="1"/>
  <c r="AG484" i="6"/>
  <c r="AH484" i="6" s="1"/>
  <c r="AG256" i="6"/>
  <c r="AH256" i="6" s="1"/>
  <c r="AG179" i="6"/>
  <c r="AH179" i="6" s="1"/>
  <c r="AG137" i="6"/>
  <c r="AH137" i="6" s="1"/>
  <c r="AG516" i="6"/>
  <c r="AH516" i="6" s="1"/>
  <c r="AG410" i="6"/>
  <c r="AH410" i="6" s="1"/>
  <c r="AG114" i="6"/>
  <c r="AH114" i="6" s="1"/>
  <c r="AG415" i="6"/>
  <c r="AH415" i="6" s="1"/>
  <c r="AG95" i="6"/>
  <c r="AH95" i="6" s="1"/>
  <c r="AG707" i="6"/>
  <c r="AH707" i="6" s="1"/>
  <c r="AG605" i="6"/>
  <c r="AH605" i="6" s="1"/>
  <c r="AG599" i="6"/>
  <c r="AH599" i="6" s="1"/>
  <c r="AG490" i="6"/>
  <c r="AH490" i="6" s="1"/>
  <c r="AG512" i="6"/>
  <c r="AH512" i="6" s="1"/>
  <c r="AG388" i="6"/>
  <c r="AH388" i="6" s="1"/>
  <c r="AG335" i="6"/>
  <c r="AH335" i="6" s="1"/>
  <c r="AG510" i="6"/>
  <c r="AH510" i="6" s="1"/>
  <c r="AG416" i="6"/>
  <c r="AH416" i="6" s="1"/>
  <c r="AG296" i="6"/>
  <c r="AH296" i="6" s="1"/>
  <c r="AG254" i="6"/>
  <c r="AH254" i="6" s="1"/>
  <c r="AG79" i="6"/>
  <c r="AH79" i="6" s="1"/>
  <c r="AG151" i="6"/>
  <c r="AH151" i="6" s="1"/>
  <c r="AG276" i="6"/>
  <c r="AH276" i="6" s="1"/>
  <c r="AG139" i="6"/>
  <c r="AH139" i="6" s="1"/>
  <c r="AG368" i="6"/>
  <c r="AH368" i="6" s="1"/>
  <c r="AG692" i="6"/>
  <c r="AH692" i="6" s="1"/>
  <c r="AG450" i="6"/>
  <c r="AH450" i="6" s="1"/>
  <c r="AG346" i="6"/>
  <c r="AH346" i="6" s="1"/>
  <c r="AG211" i="6"/>
  <c r="AH211" i="6" s="1"/>
  <c r="AG260" i="6"/>
  <c r="AH260" i="6" s="1"/>
  <c r="AG217" i="6"/>
  <c r="AH217" i="6" s="1"/>
  <c r="AG649" i="6"/>
  <c r="AH649" i="6" s="1"/>
  <c r="AG616" i="6"/>
  <c r="AH616" i="6" s="1"/>
  <c r="AG482" i="6"/>
  <c r="AH482" i="6" s="1"/>
  <c r="AG504" i="6"/>
  <c r="AH504" i="6" s="1"/>
  <c r="AG380" i="6"/>
  <c r="AH380" i="6" s="1"/>
  <c r="AG705" i="6"/>
  <c r="AH705" i="6" s="1"/>
  <c r="AG593" i="6"/>
  <c r="AH593" i="6" s="1"/>
  <c r="AG535" i="6"/>
  <c r="AH535" i="6" s="1"/>
  <c r="AG606" i="6"/>
  <c r="AH606" i="6" s="1"/>
  <c r="AG520" i="6"/>
  <c r="AH520" i="6" s="1"/>
  <c r="AG552" i="6"/>
  <c r="AH552" i="6" s="1"/>
  <c r="AG497" i="6"/>
  <c r="AH497" i="6" s="1"/>
  <c r="AG389" i="6"/>
  <c r="AH389" i="6" s="1"/>
  <c r="AG344" i="6"/>
  <c r="AH344" i="6" s="1"/>
  <c r="AG461" i="6"/>
  <c r="AH461" i="6" s="1"/>
  <c r="AG248" i="6"/>
  <c r="AH248" i="6" s="1"/>
  <c r="AG235" i="6"/>
  <c r="AH235" i="6" s="1"/>
  <c r="AG289" i="6"/>
  <c r="AH289" i="6" s="1"/>
  <c r="AG301" i="6"/>
  <c r="AH301" i="6" s="1"/>
  <c r="AG432" i="6"/>
  <c r="AH432" i="6" s="1"/>
  <c r="AG244" i="6"/>
  <c r="AH244" i="6" s="1"/>
  <c r="AG45" i="6"/>
  <c r="AH45" i="6" s="1"/>
  <c r="AG636" i="6"/>
  <c r="AH636" i="6" s="1"/>
  <c r="AG711" i="6"/>
  <c r="AH711" i="6" s="1"/>
  <c r="AG567" i="6"/>
  <c r="AH567" i="6" s="1"/>
  <c r="AG280" i="6"/>
  <c r="AH280" i="6" s="1"/>
  <c r="AG111" i="6"/>
  <c r="AH111" i="6" s="1"/>
  <c r="AG400" i="6"/>
  <c r="AH400" i="6" s="1"/>
  <c r="AG560" i="6"/>
  <c r="AH560" i="6" s="1"/>
  <c r="AG313" i="6"/>
  <c r="AH313" i="6" s="1"/>
  <c r="AG152" i="6"/>
  <c r="AH152" i="6" s="1"/>
  <c r="AG220" i="6"/>
  <c r="AH220" i="6" s="1"/>
  <c r="AG645" i="6"/>
  <c r="AH645" i="6" s="1"/>
  <c r="AG644" i="6"/>
  <c r="AH644" i="6" s="1"/>
  <c r="AG587" i="6"/>
  <c r="AH587" i="6" s="1"/>
  <c r="AG712" i="6"/>
  <c r="AH712" i="6" s="1"/>
  <c r="AG428" i="6"/>
  <c r="AH428" i="6" s="1"/>
  <c r="AG375" i="6"/>
  <c r="AH375" i="6" s="1"/>
  <c r="AG362" i="6"/>
  <c r="AH362" i="6" s="1"/>
  <c r="AG582" i="6"/>
  <c r="AH582" i="6" s="1"/>
  <c r="AG478" i="6"/>
  <c r="AH478" i="6" s="1"/>
  <c r="AG438" i="6"/>
  <c r="AH438" i="6" s="1"/>
  <c r="AG299" i="6"/>
  <c r="AH299" i="6" s="1"/>
  <c r="AG119" i="6"/>
  <c r="AH119" i="6" s="1"/>
  <c r="AG193" i="6"/>
  <c r="AH193" i="6" s="1"/>
  <c r="AG30" i="6"/>
  <c r="AH30" i="6" s="1"/>
  <c r="AG167" i="6"/>
  <c r="AH167" i="6" s="1"/>
  <c r="AG701" i="6"/>
  <c r="AH701" i="6" s="1"/>
  <c r="AG592" i="6"/>
  <c r="AH592" i="6" s="1"/>
  <c r="AG533" i="6"/>
  <c r="AH533" i="6" s="1"/>
  <c r="AG486" i="6"/>
  <c r="AH486" i="6" s="1"/>
  <c r="AG168" i="6"/>
  <c r="AH168" i="6" s="1"/>
  <c r="AG231" i="6"/>
  <c r="AH231" i="6" s="1"/>
  <c r="AG635" i="6"/>
  <c r="AH635" i="6" s="1"/>
  <c r="AG501" i="6"/>
  <c r="AH501" i="6" s="1"/>
  <c r="AG365" i="6"/>
  <c r="AH365" i="6" s="1"/>
  <c r="AG275" i="6"/>
  <c r="AH275" i="6" s="1"/>
  <c r="AG183" i="6"/>
  <c r="AH183" i="6" s="1"/>
  <c r="AG340" i="6"/>
  <c r="AH340" i="6" s="1"/>
  <c r="AG339" i="6"/>
  <c r="AH339" i="6" s="1"/>
  <c r="AG182" i="6"/>
  <c r="AH182" i="6" s="1"/>
  <c r="AG545" i="6"/>
  <c r="AH545" i="6" s="1"/>
  <c r="AG621" i="6"/>
  <c r="AH621" i="6" s="1"/>
  <c r="AG633" i="6"/>
  <c r="AH633" i="6" s="1"/>
  <c r="AG615" i="6"/>
  <c r="AH615" i="6" s="1"/>
  <c r="AG506" i="6"/>
  <c r="AH506" i="6" s="1"/>
  <c r="AG528" i="6"/>
  <c r="AH528" i="6" s="1"/>
  <c r="AG476" i="6"/>
  <c r="AH476" i="6" s="1"/>
  <c r="AG357" i="6"/>
  <c r="AH357" i="6" s="1"/>
  <c r="AG305" i="6"/>
  <c r="AH305" i="6" s="1"/>
  <c r="AG581" i="6"/>
  <c r="AH581" i="6" s="1"/>
  <c r="AG169" i="6"/>
  <c r="AH169" i="6" s="1"/>
  <c r="AG34" i="6"/>
  <c r="AH34" i="6" s="1"/>
  <c r="AG76" i="6"/>
  <c r="AH76" i="6" s="1"/>
  <c r="AG52" i="6"/>
  <c r="AH52" i="6" s="1"/>
  <c r="AG387" i="6"/>
  <c r="AH387" i="6" s="1"/>
  <c r="AG149" i="6"/>
  <c r="AH149" i="6" s="1"/>
  <c r="AG102" i="6"/>
  <c r="AH102" i="6" s="1"/>
  <c r="AG602" i="6"/>
  <c r="AH602" i="6" s="1"/>
  <c r="AG574" i="6"/>
  <c r="AH574" i="6" s="1"/>
  <c r="AG596" i="6"/>
  <c r="AH596" i="6" s="1"/>
  <c r="AG310" i="6"/>
  <c r="AH310" i="6" s="1"/>
  <c r="AG284" i="6"/>
  <c r="AH284" i="6" s="1"/>
  <c r="AG197" i="6"/>
  <c r="AH197" i="6" s="1"/>
  <c r="AG406" i="6"/>
  <c r="AH406" i="6" s="1"/>
  <c r="AG36" i="6"/>
  <c r="AH36" i="6" s="1"/>
  <c r="AG678" i="6"/>
  <c r="AH678" i="6" s="1"/>
  <c r="AG189" i="6"/>
  <c r="AH189" i="6" s="1"/>
  <c r="AG28" i="6"/>
  <c r="AH28" i="6" s="1"/>
  <c r="AG165" i="6"/>
  <c r="AH165" i="6" s="1"/>
  <c r="AG536" i="6"/>
  <c r="AH536" i="6" s="1"/>
  <c r="AG445" i="6"/>
  <c r="AH445" i="6" s="1"/>
  <c r="AG430" i="6"/>
  <c r="AH430" i="6" s="1"/>
  <c r="AG56" i="6"/>
  <c r="AH56" i="6" s="1"/>
  <c r="AG698" i="6"/>
  <c r="AH698" i="6" s="1"/>
  <c r="AG630" i="6"/>
  <c r="AH630" i="6" s="1"/>
  <c r="AG568" i="6"/>
  <c r="AH568" i="6" s="1"/>
  <c r="AG382" i="6"/>
  <c r="AH382" i="6" s="1"/>
  <c r="AG408" i="6"/>
  <c r="AH408" i="6" s="1"/>
  <c r="AG376" i="6"/>
  <c r="AH376" i="6" s="1"/>
  <c r="AG177" i="6"/>
  <c r="AH177" i="6" s="1"/>
  <c r="AG646" i="6"/>
  <c r="AH646" i="6" s="1"/>
  <c r="AG302" i="6"/>
  <c r="AH302" i="6" s="1"/>
  <c r="AG547" i="6"/>
  <c r="AH547" i="6" s="1"/>
  <c r="AG626" i="6"/>
  <c r="AH626" i="6" s="1"/>
  <c r="AG518" i="6"/>
  <c r="AH518" i="6" s="1"/>
  <c r="AG181" i="6"/>
  <c r="AH181" i="6" s="1"/>
  <c r="AG89" i="6"/>
  <c r="AH89" i="6" s="1"/>
  <c r="AG690" i="6"/>
  <c r="AH690" i="6" s="1"/>
  <c r="AG534" i="6"/>
  <c r="AH534" i="6" s="1"/>
  <c r="AG401" i="6"/>
  <c r="AH401" i="6" s="1"/>
  <c r="AG318" i="6"/>
  <c r="AH318" i="6" s="1"/>
  <c r="AG229" i="6"/>
  <c r="AH229" i="6" s="1"/>
  <c r="AG113" i="6"/>
  <c r="AH113" i="6" s="1"/>
  <c r="AG662" i="6"/>
  <c r="AH662" i="6" s="1"/>
  <c r="AG366" i="6"/>
  <c r="AH366" i="6" s="1"/>
  <c r="AG495" i="6"/>
  <c r="AH495" i="6" s="1"/>
  <c r="AG81" i="6"/>
  <c r="AH81" i="6" s="1"/>
  <c r="AG245" i="6"/>
  <c r="AH245" i="6" s="1"/>
  <c r="AG60" i="6"/>
  <c r="AH60" i="6" s="1"/>
  <c r="AG91" i="6"/>
  <c r="AH91" i="6" s="1"/>
  <c r="AG123" i="6"/>
  <c r="AH123" i="6" s="1"/>
  <c r="AG604" i="6"/>
  <c r="AH604" i="6" s="1"/>
  <c r="AG638" i="6"/>
  <c r="AH638" i="6" s="1"/>
  <c r="AG479" i="6"/>
  <c r="AH479" i="6" s="1"/>
  <c r="AG414" i="6"/>
  <c r="AH414" i="6" s="1"/>
  <c r="AG453" i="6"/>
  <c r="AH453" i="6" s="1"/>
  <c r="AG210" i="6"/>
  <c r="AH210" i="6" s="1"/>
  <c r="AG108" i="6"/>
  <c r="AH108" i="6" s="1"/>
  <c r="AG121" i="6"/>
  <c r="AH121" i="6" s="1"/>
  <c r="AG440" i="6"/>
  <c r="AH440" i="6" s="1"/>
  <c r="AG654" i="6"/>
  <c r="AH654" i="6" s="1"/>
  <c r="AG449" i="6"/>
  <c r="AH449" i="6" s="1"/>
  <c r="AG258" i="6"/>
  <c r="AH258" i="6" s="1"/>
  <c r="AG186" i="6"/>
  <c r="AH186" i="6" s="1"/>
  <c r="AG54" i="6"/>
  <c r="AH54" i="6" s="1"/>
  <c r="AG670" i="6"/>
  <c r="AH670" i="6" s="1"/>
  <c r="AG7" i="6"/>
  <c r="AH7" i="6" s="1"/>
  <c r="AG74" i="6"/>
  <c r="AH74" i="6" s="1"/>
  <c r="AG648" i="6"/>
  <c r="AH648" i="6" s="1"/>
  <c r="AG360" i="6"/>
  <c r="AH360" i="6" s="1"/>
  <c r="AG494" i="6"/>
  <c r="AH494" i="6" s="1"/>
  <c r="AG269" i="6"/>
  <c r="AH269" i="6" s="1"/>
  <c r="AG19" i="6"/>
  <c r="AH19" i="6" s="1"/>
  <c r="AG539" i="6"/>
  <c r="AH539" i="6" s="1"/>
  <c r="AG463" i="6"/>
  <c r="AH463" i="6" s="1"/>
  <c r="AG409" i="6"/>
  <c r="AH409" i="6" s="1"/>
  <c r="AG253" i="6"/>
  <c r="AH253" i="6" s="1"/>
  <c r="AG107" i="6"/>
  <c r="AH107" i="6" s="1"/>
  <c r="AG320" i="6"/>
  <c r="AH320" i="6" s="1"/>
  <c r="AG233" i="6"/>
  <c r="AH233" i="6" s="1"/>
  <c r="AG572" i="6"/>
  <c r="AH572" i="6" s="1"/>
  <c r="AG526" i="6"/>
  <c r="AH526" i="6" s="1"/>
  <c r="AG459" i="6"/>
  <c r="AH459" i="6" s="1"/>
  <c r="AG281" i="6"/>
  <c r="AH281" i="6" s="1"/>
  <c r="AG159" i="6"/>
  <c r="AH159" i="6" s="1"/>
  <c r="AG218" i="6"/>
  <c r="AH218" i="6" s="1"/>
  <c r="AG50" i="6"/>
  <c r="AH50" i="6" s="1"/>
  <c r="AG11" i="6"/>
  <c r="AH11" i="6" s="1"/>
  <c r="AG431" i="6"/>
  <c r="AH431" i="6" s="1"/>
  <c r="AG392" i="6"/>
  <c r="AH392" i="6" s="1"/>
  <c r="AG710" i="6"/>
  <c r="AH710" i="6" s="1"/>
  <c r="AG503" i="6"/>
  <c r="AH503" i="6" s="1"/>
  <c r="AG361" i="6"/>
  <c r="AH361" i="6" s="1"/>
  <c r="AG191" i="6"/>
  <c r="AH191" i="6" s="1"/>
  <c r="AG40" i="6"/>
  <c r="AH40" i="6" s="1"/>
  <c r="AG680" i="6"/>
  <c r="AH680" i="6" s="1"/>
  <c r="AG417" i="6"/>
  <c r="AH417" i="6" s="1"/>
  <c r="AG353" i="6"/>
  <c r="AH353" i="6" s="1"/>
  <c r="AG314" i="6"/>
  <c r="AH314" i="6" s="1"/>
  <c r="AG234" i="6"/>
  <c r="AH234" i="6" s="1"/>
  <c r="AG105" i="6"/>
  <c r="AH105" i="6" s="1"/>
  <c r="AG688" i="6"/>
  <c r="AH688" i="6" s="1"/>
  <c r="AG315" i="6"/>
  <c r="AH315" i="6" s="1"/>
  <c r="AG112" i="6"/>
  <c r="AH112" i="6" s="1"/>
  <c r="AG656" i="6"/>
  <c r="AH656" i="6" s="1"/>
  <c r="AG92" i="6"/>
  <c r="AH92" i="6" s="1"/>
  <c r="AG43" i="6"/>
  <c r="AH43" i="6" s="1"/>
  <c r="AG694" i="6"/>
  <c r="AH694" i="6" s="1"/>
  <c r="AG194" i="6"/>
  <c r="AH194" i="6" s="1"/>
  <c r="AG328" i="6"/>
  <c r="AH328" i="6" s="1"/>
  <c r="AG682" i="6"/>
  <c r="AH682" i="6" s="1"/>
  <c r="AG570" i="6"/>
  <c r="AH570" i="6" s="1"/>
  <c r="AG451" i="6"/>
  <c r="AH451" i="6" s="1"/>
  <c r="AG132" i="6"/>
  <c r="AH132" i="6" s="1"/>
  <c r="AG42" i="6"/>
  <c r="AH42" i="6" s="1"/>
  <c r="AG672" i="6"/>
  <c r="AH672" i="6" s="1"/>
  <c r="AG594" i="6"/>
  <c r="AH594" i="6" s="1"/>
  <c r="AG403" i="6"/>
  <c r="AH403" i="6" s="1"/>
  <c r="AG650" i="6"/>
  <c r="AH650" i="6" s="1"/>
  <c r="AG153" i="6"/>
  <c r="AH153" i="6" s="1"/>
  <c r="AG664" i="6"/>
  <c r="AH664" i="6" s="1"/>
  <c r="AG185" i="6"/>
  <c r="AH185" i="6" s="1"/>
  <c r="AG610" i="6"/>
  <c r="AH610" i="6" s="1"/>
  <c r="AG322" i="6"/>
  <c r="AH322" i="6" s="1"/>
  <c r="AG369" i="6"/>
  <c r="AH369" i="6" s="1"/>
  <c r="AG277" i="6"/>
  <c r="AH277" i="6" s="1"/>
  <c r="AG100" i="6"/>
  <c r="AH100" i="6" s="1"/>
  <c r="AG330" i="6"/>
  <c r="AH330" i="6" s="1"/>
  <c r="AG237" i="6"/>
  <c r="AH237" i="6" s="1"/>
  <c r="AG129" i="6"/>
  <c r="AH129" i="6" s="1"/>
  <c r="AG37" i="6"/>
  <c r="AH37" i="6" s="1"/>
  <c r="AG642" i="6"/>
  <c r="AH642" i="6" s="1"/>
  <c r="AG511" i="6"/>
  <c r="AH511" i="6" s="1"/>
  <c r="AG371" i="6"/>
  <c r="AH371" i="6" s="1"/>
  <c r="AG329" i="6"/>
  <c r="AH329" i="6" s="1"/>
  <c r="AG307" i="6"/>
  <c r="AH307" i="6" s="1"/>
  <c r="AG141" i="6"/>
  <c r="AH141" i="6" s="1"/>
  <c r="AG374" i="6"/>
  <c r="AH374" i="6" s="1"/>
  <c r="AG148" i="6"/>
  <c r="AH148" i="6" s="1"/>
  <c r="AG304" i="6"/>
  <c r="AH304" i="6" s="1"/>
  <c r="AG250" i="6"/>
  <c r="AH250" i="6" s="1"/>
  <c r="AG115" i="6"/>
  <c r="AH115" i="6" s="1"/>
  <c r="AG292" i="6"/>
  <c r="AH292" i="6" s="1"/>
  <c r="AG632" i="6"/>
  <c r="AH632" i="6" s="1"/>
  <c r="AG439" i="6"/>
  <c r="AH439" i="6" s="1"/>
  <c r="AG67" i="6"/>
  <c r="AH67" i="6" s="1"/>
  <c r="AG704" i="6"/>
  <c r="AH704" i="6" s="1"/>
  <c r="AG618" i="6"/>
  <c r="AH618" i="6" s="1"/>
  <c r="AG634" i="6"/>
  <c r="AH634" i="6" s="1"/>
  <c r="AG663" i="6"/>
  <c r="AH663" i="6" s="1"/>
  <c r="AG205" i="6"/>
  <c r="AH205" i="6" s="1"/>
  <c r="AG425" i="6"/>
  <c r="AH425" i="6" s="1"/>
  <c r="AG73" i="6"/>
  <c r="AH73" i="6" s="1"/>
  <c r="AG524" i="6"/>
  <c r="AH524" i="6" s="1"/>
  <c r="AG601" i="6"/>
  <c r="AH601" i="6" s="1"/>
  <c r="AG444" i="6"/>
  <c r="AH444" i="6" s="1"/>
  <c r="AG274" i="6"/>
  <c r="AH274" i="6" s="1"/>
  <c r="AG702" i="6"/>
  <c r="AH702" i="6" s="1"/>
  <c r="AG80" i="6"/>
  <c r="AH80" i="6" s="1"/>
  <c r="AG628" i="6"/>
  <c r="AH628" i="6" s="1"/>
  <c r="AG558" i="6"/>
  <c r="AH558" i="6" s="1"/>
  <c r="AG640" i="6"/>
  <c r="AH640" i="6" s="1"/>
  <c r="AG398" i="6"/>
  <c r="AH398" i="6" s="1"/>
  <c r="AG379" i="6"/>
  <c r="AH379" i="6" s="1"/>
  <c r="AG84" i="6"/>
  <c r="AH84" i="6" s="1"/>
  <c r="AG38" i="6"/>
  <c r="AH38" i="6" s="1"/>
  <c r="AG546" i="6"/>
  <c r="AH546" i="6" s="1"/>
  <c r="AG542" i="6"/>
  <c r="AH542" i="6" s="1"/>
  <c r="AG124" i="6"/>
  <c r="AH124" i="6" s="1"/>
  <c r="AG18" i="6"/>
  <c r="AH18" i="6" s="1"/>
  <c r="AG41" i="6"/>
  <c r="AH41" i="6" s="1"/>
  <c r="AG695" i="6"/>
  <c r="AH695" i="6" s="1"/>
  <c r="AA1" i="7" l="1"/>
  <c r="AH1" i="6"/>
</calcChain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<sst xmlns="http://purl.oclc.org/ooxml/spreadsheetml/main" count="13670" uniqueCount="1253">
  <si>
    <t>PassengerId</t>
  </si>
  <si>
    <t>Survived</t>
  </si>
  <si>
    <t>Pclass</t>
  </si>
  <si>
    <t>Name</t>
  </si>
  <si>
    <t>Sex</t>
  </si>
  <si>
    <t>Age</t>
  </si>
  <si>
    <t>SibSp</t>
  </si>
  <si>
    <t>Parch</t>
  </si>
  <si>
    <t>Ticket</t>
  </si>
  <si>
    <t>Fare</t>
  </si>
  <si>
    <t>Cabin</t>
  </si>
  <si>
    <t>Embarked</t>
  </si>
  <si>
    <t>Braund, Mr. Owen Harris</t>
  </si>
  <si>
    <t>male</t>
  </si>
  <si>
    <t>A/5 21171</t>
  </si>
  <si>
    <t>S</t>
  </si>
  <si>
    <t>Cumings, Mrs. John Bradley (Florence Briggs Thayer)</t>
  </si>
  <si>
    <t>female</t>
  </si>
  <si>
    <t>PC 17599</t>
  </si>
  <si>
    <t>C85</t>
  </si>
  <si>
    <t>C</t>
  </si>
  <si>
    <t>Heikkinen, Miss. Laina</t>
  </si>
  <si>
    <t>STON/O2. 3101282</t>
  </si>
  <si>
    <t>Futrelle, Mrs. Jacques Heath (Lily May Peel)</t>
  </si>
  <si>
    <t>C123</t>
  </si>
  <si>
    <t>Allen, Mr. William Henry</t>
  </si>
  <si>
    <t>Moran, Mr. James</t>
  </si>
  <si>
    <t>Q</t>
  </si>
  <si>
    <t>McCarthy, Mr. Timothy J</t>
  </si>
  <si>
    <t>E46</t>
  </si>
  <si>
    <t>Palsson, Master. Gosta Leonard</t>
  </si>
  <si>
    <t>Johnson, Mrs. Oscar W (Elisabeth Vilhelmina Berg)</t>
  </si>
  <si>
    <t>Nasser, Mrs. Nicholas (Adele Achem)</t>
  </si>
  <si>
    <t>Sandstrom, Miss. Marguerite Rut</t>
  </si>
  <si>
    <t>PP 9549</t>
  </si>
  <si>
    <t>G6</t>
  </si>
  <si>
    <t>Bonnell, Miss. Elizabeth</t>
  </si>
  <si>
    <t>C103</t>
  </si>
  <si>
    <t>Saundercock, Mr. William Henry</t>
  </si>
  <si>
    <t>A/5. 2151</t>
  </si>
  <si>
    <t>Andersson, Mr. Anders Johan</t>
  </si>
  <si>
    <t>Vestrom, Miss. Hulda Amanda Adolfina</t>
  </si>
  <si>
    <t xml:space="preserve">Hewlett, Mrs. (Mary D Kingcome) </t>
  </si>
  <si>
    <t>Rice, Master. Eugene</t>
  </si>
  <si>
    <t>Williams, Mr. Charles Eugene</t>
  </si>
  <si>
    <t>Vander Planke, Mrs. Julius (Emelia Maria Vandemoortele)</t>
  </si>
  <si>
    <t>Masselmani, Mrs. Fatima</t>
  </si>
  <si>
    <t>Fynney, Mr. Joseph J</t>
  </si>
  <si>
    <t>Beesley, Mr. Lawrence</t>
  </si>
  <si>
    <t>D56</t>
  </si>
  <si>
    <t>McGowan, Miss. Anna "Annie"</t>
  </si>
  <si>
    <t>Sloper, Mr. William Thompson</t>
  </si>
  <si>
    <t>A6</t>
  </si>
  <si>
    <t>Palsson, Miss. Torborg Danira</t>
  </si>
  <si>
    <t>Asplund, Mrs. Carl Oscar (Selma Augusta Emilia Johansson)</t>
  </si>
  <si>
    <t>Emir, Mr. Farred Chehab</t>
  </si>
  <si>
    <t>Fortune, Mr. Charles Alexander</t>
  </si>
  <si>
    <t>C23 C25 C27</t>
  </si>
  <si>
    <t>O'Dwyer, Miss. Ellen "Nellie"</t>
  </si>
  <si>
    <t>Todoroff, Mr. Lalio</t>
  </si>
  <si>
    <t>Uruchurtu, Don. Manuel E</t>
  </si>
  <si>
    <t>PC 17601</t>
  </si>
  <si>
    <t>Spencer, Mrs. William Augustus (Marie Eugenie)</t>
  </si>
  <si>
    <t>PC 17569</t>
  </si>
  <si>
    <t>B78</t>
  </si>
  <si>
    <t>Glynn, Miss. Mary Agatha</t>
  </si>
  <si>
    <t>Wheadon, Mr. Edward H</t>
  </si>
  <si>
    <t>C.A. 24579</t>
  </si>
  <si>
    <t>Meyer, Mr. Edgar Joseph</t>
  </si>
  <si>
    <t>PC 17604</t>
  </si>
  <si>
    <t>Holverson, Mr. Alexander Oskar</t>
  </si>
  <si>
    <t>Mamee, Mr. Hanna</t>
  </si>
  <si>
    <t>Cann, Mr. Ernest Charles</t>
  </si>
  <si>
    <t>A./5. 2152</t>
  </si>
  <si>
    <t>Vander Planke, Miss. Augusta Maria</t>
  </si>
  <si>
    <t>Nicola-Yarred, Miss. Jamila</t>
  </si>
  <si>
    <t>Ahlin, Mrs. Johan (Johanna Persdotter Larsson)</t>
  </si>
  <si>
    <t>Turpin, Mrs. William John Robert (Dorothy Ann Wonnacott)</t>
  </si>
  <si>
    <t>Kraeff, Mr. Theodor</t>
  </si>
  <si>
    <t>Laroche, Miss. Simonne Marie Anne Andree</t>
  </si>
  <si>
    <t>SC/Paris 2123</t>
  </si>
  <si>
    <t>Devaney, Miss. Margaret Delia</t>
  </si>
  <si>
    <t>Rogers, Mr. William John</t>
  </si>
  <si>
    <t>S.C./A.4. 23567</t>
  </si>
  <si>
    <t>Lennon, Mr. Denis</t>
  </si>
  <si>
    <t>O'Driscoll, Miss. Bridget</t>
  </si>
  <si>
    <t>Samaan, Mr. Youssef</t>
  </si>
  <si>
    <t>Arnold-Franchi, Mrs. Josef (Josefine Franchi)</t>
  </si>
  <si>
    <t>Panula, Master. Juha Niilo</t>
  </si>
  <si>
    <t>Nosworthy, Mr. Richard Cater</t>
  </si>
  <si>
    <t>A/4. 39886</t>
  </si>
  <si>
    <t>Harper, Mrs. Henry Sleeper (Myna Haxtun)</t>
  </si>
  <si>
    <t>PC 17572</t>
  </si>
  <si>
    <t>D33</t>
  </si>
  <si>
    <t>Faunthorpe, Mrs. Lizzie (Elizabeth Anne Wilkinson)</t>
  </si>
  <si>
    <t>Ostby, Mr. Engelhart Cornelius</t>
  </si>
  <si>
    <t>B30</t>
  </si>
  <si>
    <t>Woolner, Mr. Hugh</t>
  </si>
  <si>
    <t>C52</t>
  </si>
  <si>
    <t>Rugg, Miss. Emily</t>
  </si>
  <si>
    <t>C.A. 31026</t>
  </si>
  <si>
    <t>Novel, Mr. Mansouer</t>
  </si>
  <si>
    <t>West, Miss. Constance Mirium</t>
  </si>
  <si>
    <t>C.A. 34651</t>
  </si>
  <si>
    <t>Goodwin, Master. William Frederick</t>
  </si>
  <si>
    <t>CA 2144</t>
  </si>
  <si>
    <t>Sirayanian, Mr. Orsen</t>
  </si>
  <si>
    <t>Icard, Miss. Amelie</t>
  </si>
  <si>
    <t>B28</t>
  </si>
  <si>
    <t>Harris, Mr. Henry Birkhardt</t>
  </si>
  <si>
    <t>C83</t>
  </si>
  <si>
    <t>Skoog, Master. Harald</t>
  </si>
  <si>
    <t>Stewart, Mr. Albert A</t>
  </si>
  <si>
    <t>PC 17605</t>
  </si>
  <si>
    <t>Moubarek, Master. Gerios</t>
  </si>
  <si>
    <t>Nye, Mrs. (Elizabeth Ramell)</t>
  </si>
  <si>
    <t>C.A. 29395</t>
  </si>
  <si>
    <t>F33</t>
  </si>
  <si>
    <t>Crease, Mr. Ernest James</t>
  </si>
  <si>
    <t>S.P. 3464</t>
  </si>
  <si>
    <t>Andersson, Miss. Erna Alexandra</t>
  </si>
  <si>
    <t>Kink, Mr. Vincenz</t>
  </si>
  <si>
    <t>Jenkin, Mr. Stephen Curnow</t>
  </si>
  <si>
    <t>C.A. 33111</t>
  </si>
  <si>
    <t>Goodwin, Miss. Lillian Amy</t>
  </si>
  <si>
    <t>Hood, Mr. Ambrose Jr</t>
  </si>
  <si>
    <t>S.O.C. 14879</t>
  </si>
  <si>
    <t>Chronopoulos, Mr. Apostolos</t>
  </si>
  <si>
    <t>Bing, Mr. Lee</t>
  </si>
  <si>
    <t>Moen, Mr. Sigurd Hansen</t>
  </si>
  <si>
    <t>F G73</t>
  </si>
  <si>
    <t>Staneff, Mr. Ivan</t>
  </si>
  <si>
    <t>Moutal, Mr. Rahamin Haim</t>
  </si>
  <si>
    <t>Caldwell, Master. Alden Gates</t>
  </si>
  <si>
    <t>Dowdell, Miss. Elizabeth</t>
  </si>
  <si>
    <t>Waelens, Mr. Achille</t>
  </si>
  <si>
    <t>Sheerlinck, Mr. Jan Baptist</t>
  </si>
  <si>
    <t>McDermott, Miss. Brigdet Delia</t>
  </si>
  <si>
    <t>Carrau, Mr. Francisco M</t>
  </si>
  <si>
    <t>Ilett, Miss. Bertha</t>
  </si>
  <si>
    <t>SO/C 14885</t>
  </si>
  <si>
    <t>Backstrom, Mrs. Karl Alfred (Maria Mathilda Gustafsson)</t>
  </si>
  <si>
    <t>Ford, Mr. William Neal</t>
  </si>
  <si>
    <t>W./C. 6608</t>
  </si>
  <si>
    <t>Slocovski, Mr. Selman Francis</t>
  </si>
  <si>
    <t>SOTON/OQ 392086</t>
  </si>
  <si>
    <t>Fortune, Miss. Mabel Helen</t>
  </si>
  <si>
    <t>Celotti, Mr. Francesco</t>
  </si>
  <si>
    <t>Christmann, Mr. Emil</t>
  </si>
  <si>
    <t>Andreasson, Mr. Paul Edvin</t>
  </si>
  <si>
    <t>Chaffee, Mr. Herbert Fuller</t>
  </si>
  <si>
    <t>W.E.P. 5734</t>
  </si>
  <si>
    <t>E31</t>
  </si>
  <si>
    <t>Dean, Mr. Bertram Frank</t>
  </si>
  <si>
    <t>C.A. 2315</t>
  </si>
  <si>
    <t>Coxon, Mr. Daniel</t>
  </si>
  <si>
    <t>Shorney, Mr. Charles Joseph</t>
  </si>
  <si>
    <t>Goldschmidt, Mr. George B</t>
  </si>
  <si>
    <t>PC 17754</t>
  </si>
  <si>
    <t>A5</t>
  </si>
  <si>
    <t>Greenfield, Mr. William Bertram</t>
  </si>
  <si>
    <t>PC 17759</t>
  </si>
  <si>
    <t>D10 D12</t>
  </si>
  <si>
    <t>Doling, Mrs. John T (Ada Julia Bone)</t>
  </si>
  <si>
    <t>Kantor, Mr. Sinai</t>
  </si>
  <si>
    <t>Petranec, Miss. Matilda</t>
  </si>
  <si>
    <t>Petroff, Mr. Pastcho ("Pentcho")</t>
  </si>
  <si>
    <t>White, Mr. Richard Frasar</t>
  </si>
  <si>
    <t>D26</t>
  </si>
  <si>
    <t>Johansson, Mr. Gustaf Joel</t>
  </si>
  <si>
    <t>Gustafsson, Mr. Anders Vilhelm</t>
  </si>
  <si>
    <t>Mionoff, Mr. Stoytcho</t>
  </si>
  <si>
    <t>Salkjelsvik, Miss. Anna Kristine</t>
  </si>
  <si>
    <t>Moss, Mr. Albert Johan</t>
  </si>
  <si>
    <t>Rekic, Mr. Tido</t>
  </si>
  <si>
    <t>Moran, Miss. Bertha</t>
  </si>
  <si>
    <t>Porter, Mr. Walter Chamberlain</t>
  </si>
  <si>
    <t>C110</t>
  </si>
  <si>
    <t>Zabour, Miss. Hileni</t>
  </si>
  <si>
    <t>Barton, Mr. David John</t>
  </si>
  <si>
    <t>Jussila, Miss. Katriina</t>
  </si>
  <si>
    <t>Attalah, Miss. Malake</t>
  </si>
  <si>
    <t>Pekoniemi, Mr. Edvard</t>
  </si>
  <si>
    <t>STON/O 2. 3101294</t>
  </si>
  <si>
    <t>Connors, Mr. Patrick</t>
  </si>
  <si>
    <t>Turpin, Mr. William John Robert</t>
  </si>
  <si>
    <t>Baxter, Mr. Quigg Edmond</t>
  </si>
  <si>
    <t>PC 17558</t>
  </si>
  <si>
    <t>B58 B60</t>
  </si>
  <si>
    <t>Andersson, Miss. Ellis Anna Maria</t>
  </si>
  <si>
    <t>Hickman, Mr. Stanley George</t>
  </si>
  <si>
    <t>Moore, Mr. Leonard Charles</t>
  </si>
  <si>
    <t>A4. 54510</t>
  </si>
  <si>
    <t>Nasser, Mr. Nicholas</t>
  </si>
  <si>
    <t>Webber, Miss. Susan</t>
  </si>
  <si>
    <t>E101</t>
  </si>
  <si>
    <t>White, Mr. Percival Wayland</t>
  </si>
  <si>
    <t>Nicola-Yarred, Master. Elias</t>
  </si>
  <si>
    <t>McMahon, Mr. Martin</t>
  </si>
  <si>
    <t>Madsen, Mr. Fridtjof Arne</t>
  </si>
  <si>
    <t>C 17369</t>
  </si>
  <si>
    <t>Peter, Miss. Anna</t>
  </si>
  <si>
    <t>F E69</t>
  </si>
  <si>
    <t>Ekstrom, Mr. Johan</t>
  </si>
  <si>
    <t>Drazenoic, Mr. Jozef</t>
  </si>
  <si>
    <t>Coelho, Mr. Domingos Fernandeo</t>
  </si>
  <si>
    <t>SOTON/O.Q. 3101307</t>
  </si>
  <si>
    <t>Robins, Mrs. Alexander A (Grace Charity Laury)</t>
  </si>
  <si>
    <t>A/5. 3337</t>
  </si>
  <si>
    <t>Weisz, Mrs. Leopold (Mathilde Francoise Pede)</t>
  </si>
  <si>
    <t>Sobey, Mr. Samuel James Hayden</t>
  </si>
  <si>
    <t>C.A. 29178</t>
  </si>
  <si>
    <t>Richard, Mr. Emile</t>
  </si>
  <si>
    <t>SC/PARIS 2133</t>
  </si>
  <si>
    <t>Newsom, Miss. Helen Monypeny</t>
  </si>
  <si>
    <t>D47</t>
  </si>
  <si>
    <t>Futrelle, Mr. Jacques Heath</t>
  </si>
  <si>
    <t>Osen, Mr. Olaf Elon</t>
  </si>
  <si>
    <t>Giglio, Mr. Victor</t>
  </si>
  <si>
    <t>PC 17593</t>
  </si>
  <si>
    <t>B86</t>
  </si>
  <si>
    <t>Boulos, Mrs. Joseph (Sultana)</t>
  </si>
  <si>
    <t>Nysten, Miss. Anna Sofia</t>
  </si>
  <si>
    <t>Hakkarainen, Mrs. Pekka Pietari (Elin Matilda Dolck)</t>
  </si>
  <si>
    <t>STON/O2. 3101279</t>
  </si>
  <si>
    <t>Burke, Mr. Jeremiah</t>
  </si>
  <si>
    <t>Andrew, Mr. Edgardo Samuel</t>
  </si>
  <si>
    <t>Nicholls, Mr. Joseph Charles</t>
  </si>
  <si>
    <t>C.A. 33112</t>
  </si>
  <si>
    <t>Andersson, Mr. August Edvard ("Wennerstrom")</t>
  </si>
  <si>
    <t>Ford, Miss. Robina Maggie "Ruby"</t>
  </si>
  <si>
    <t>Navratil, Mr. Michel ("Louis M Hoffman")</t>
  </si>
  <si>
    <t>F2</t>
  </si>
  <si>
    <t>Byles, Rev. Thomas Roussel Davids</t>
  </si>
  <si>
    <t>Bateman, Rev. Robert James</t>
  </si>
  <si>
    <t>S.O.P. 1166</t>
  </si>
  <si>
    <t>Pears, Mrs. Thomas (Edith Wearne)</t>
  </si>
  <si>
    <t>C2</t>
  </si>
  <si>
    <t>Meo, Mr. Alfonzo</t>
  </si>
  <si>
    <t>A.5. 11206</t>
  </si>
  <si>
    <t>van Billiard, Mr. Austin Blyler</t>
  </si>
  <si>
    <t>A/5. 851</t>
  </si>
  <si>
    <t>Olsen, Mr. Ole Martin</t>
  </si>
  <si>
    <t>Fa 265302</t>
  </si>
  <si>
    <t>Williams, Mr. Charles Duane</t>
  </si>
  <si>
    <t>PC 17597</t>
  </si>
  <si>
    <t>Gilnagh, Miss. Katherine "Katie"</t>
  </si>
  <si>
    <t>Corn, Mr. Harry</t>
  </si>
  <si>
    <t>SOTON/OQ 392090</t>
  </si>
  <si>
    <t>Smiljanic, Mr. Mile</t>
  </si>
  <si>
    <t>Sage, Master. Thomas Henry</t>
  </si>
  <si>
    <t>CA. 2343</t>
  </si>
  <si>
    <t>Cribb, Mr. John Hatfield</t>
  </si>
  <si>
    <t>Watt, Mrs. James (Elizabeth "Bessie" Inglis Milne)</t>
  </si>
  <si>
    <t>C.A. 33595</t>
  </si>
  <si>
    <t>Bengtsson, Mr. John Viktor</t>
  </si>
  <si>
    <t>Calic, Mr. Jovo</t>
  </si>
  <si>
    <t>Panula, Master. Eino Viljami</t>
  </si>
  <si>
    <t>Goldsmith, Master. Frank John William "Frankie"</t>
  </si>
  <si>
    <t>Chibnall, Mrs. (Edith Martha Bowerman)</t>
  </si>
  <si>
    <t>E33</t>
  </si>
  <si>
    <t>Skoog, Mrs. William (Anna Bernhardina Karlsson)</t>
  </si>
  <si>
    <t>Baumann, Mr. John D</t>
  </si>
  <si>
    <t>PC 17318</t>
  </si>
  <si>
    <t>Ling, Mr. Lee</t>
  </si>
  <si>
    <t>Van der hoef, Mr. Wyckoff</t>
  </si>
  <si>
    <t>B19</t>
  </si>
  <si>
    <t>Rice, Master. Arthur</t>
  </si>
  <si>
    <t>Johnson, Miss. Eleanor Ileen</t>
  </si>
  <si>
    <t>Sivola, Mr. Antti Wilhelm</t>
  </si>
  <si>
    <t>STON/O 2. 3101280</t>
  </si>
  <si>
    <t>Smith, Mr. James Clinch</t>
  </si>
  <si>
    <t>A7</t>
  </si>
  <si>
    <t>Klasen, Mr. Klas Albin</t>
  </si>
  <si>
    <t>Lefebre, Master. Henry Forbes</t>
  </si>
  <si>
    <t>Isham, Miss. Ann Elizabeth</t>
  </si>
  <si>
    <t>PC 17595</t>
  </si>
  <si>
    <t>C49</t>
  </si>
  <si>
    <t>Hale, Mr. Reginald</t>
  </si>
  <si>
    <t>Leonard, Mr. Lionel</t>
  </si>
  <si>
    <t>LINE</t>
  </si>
  <si>
    <t>Sage, Miss. Constance Gladys</t>
  </si>
  <si>
    <t>Pernot, Mr. Rene</t>
  </si>
  <si>
    <t>SC/PARIS 2131</t>
  </si>
  <si>
    <t>Asplund, Master. Clarence Gustaf Hugo</t>
  </si>
  <si>
    <t>Becker, Master. Richard F</t>
  </si>
  <si>
    <t>F4</t>
  </si>
  <si>
    <t>Kink-Heilmann, Miss. Luise Gretchen</t>
  </si>
  <si>
    <t>Rood, Mr. Hugh Roscoe</t>
  </si>
  <si>
    <t>A32</t>
  </si>
  <si>
    <t>O'Brien, Mrs. Thomas (Johanna "Hannah" Godfrey)</t>
  </si>
  <si>
    <t>Romaine, Mr. Charles Hallace ("Mr C Rolmane")</t>
  </si>
  <si>
    <t>Bourke, Mr. John</t>
  </si>
  <si>
    <t>Turcin, Mr. Stjepan</t>
  </si>
  <si>
    <t>Pinsky, Mrs. (Rosa)</t>
  </si>
  <si>
    <t>Carbines, Mr. William</t>
  </si>
  <si>
    <t>Andersen-Jensen, Miss. Carla Christine Nielsine</t>
  </si>
  <si>
    <t>Navratil, Master. Michel M</t>
  </si>
  <si>
    <t>Brown, Mrs. James Joseph (Margaret Tobin)</t>
  </si>
  <si>
    <t>PC 17610</t>
  </si>
  <si>
    <t>B4</t>
  </si>
  <si>
    <t>Lurette, Miss. Elise</t>
  </si>
  <si>
    <t>B80</t>
  </si>
  <si>
    <t>Mernagh, Mr. Robert</t>
  </si>
  <si>
    <t>Olsen, Mr. Karl Siegwart Andreas</t>
  </si>
  <si>
    <t>Madigan, Miss. Margaret "Maggie"</t>
  </si>
  <si>
    <t>Yrois, Miss. Henriette ("Mrs Harbeck")</t>
  </si>
  <si>
    <t>Vande Walle, Mr. Nestor Cyriel</t>
  </si>
  <si>
    <t>Sage, Mr. Frederick</t>
  </si>
  <si>
    <t>Johanson, Mr. Jakob Alfred</t>
  </si>
  <si>
    <t>Youseff, Mr. Gerious</t>
  </si>
  <si>
    <t>Cohen, Mr. Gurshon "Gus"</t>
  </si>
  <si>
    <t>A/5 3540</t>
  </si>
  <si>
    <t>Strom, Miss. Telma Matilda</t>
  </si>
  <si>
    <t>Backstrom, Mr. Karl Alfred</t>
  </si>
  <si>
    <t>Albimona, Mr. Nassef Cassem</t>
  </si>
  <si>
    <t>Carr, Miss. Helen "Ellen"</t>
  </si>
  <si>
    <t>Blank, Mr. Henry</t>
  </si>
  <si>
    <t>A31</t>
  </si>
  <si>
    <t>Ali, Mr. Ahmed</t>
  </si>
  <si>
    <t>SOTON/O.Q. 3101311</t>
  </si>
  <si>
    <t>Cameron, Miss. Clear Annie</t>
  </si>
  <si>
    <t>F.C.C. 13528</t>
  </si>
  <si>
    <t>Perkin, Mr. John Henry</t>
  </si>
  <si>
    <t>A/5 21174</t>
  </si>
  <si>
    <t>Givard, Mr. Hans Kristensen</t>
  </si>
  <si>
    <t>Kiernan, Mr. Philip</t>
  </si>
  <si>
    <t>Newell, Miss. Madeleine</t>
  </si>
  <si>
    <t>D36</t>
  </si>
  <si>
    <t>Honkanen, Miss. Eliina</t>
  </si>
  <si>
    <t>STON/O2. 3101283</t>
  </si>
  <si>
    <t>Jacobsohn, Mr. Sidney Samuel</t>
  </si>
  <si>
    <t>Bazzani, Miss. Albina</t>
  </si>
  <si>
    <t>D15</t>
  </si>
  <si>
    <t>Harris, Mr. Walter</t>
  </si>
  <si>
    <t>W/C 14208</t>
  </si>
  <si>
    <t>Sunderland, Mr. Victor Francis</t>
  </si>
  <si>
    <t>SOTON/OQ 392089</t>
  </si>
  <si>
    <t>Bracken, Mr. James H</t>
  </si>
  <si>
    <t>Green, Mr. George Henry</t>
  </si>
  <si>
    <t>Nenkoff, Mr. Christo</t>
  </si>
  <si>
    <t>Hoyt, Mr. Frederick Maxfield</t>
  </si>
  <si>
    <t>C93</t>
  </si>
  <si>
    <t>Berglund, Mr. Karl Ivar Sven</t>
  </si>
  <si>
    <t>PP 4348</t>
  </si>
  <si>
    <t>Mellors, Mr. William John</t>
  </si>
  <si>
    <t>SW/PP 751</t>
  </si>
  <si>
    <t>Lovell, Mr. John Hall ("Henry")</t>
  </si>
  <si>
    <t>A/5 21173</t>
  </si>
  <si>
    <t>Fahlstrom, Mr. Arne Jonas</t>
  </si>
  <si>
    <t>Lefebre, Miss. Mathilde</t>
  </si>
  <si>
    <t>Harris, Mrs. Henry Birkhardt (Irene Wallach)</t>
  </si>
  <si>
    <t>Larsson, Mr. Bengt Edvin</t>
  </si>
  <si>
    <t>Sjostedt, Mr. Ernst Adolf</t>
  </si>
  <si>
    <t>Asplund, Miss. Lillian Gertrud</t>
  </si>
  <si>
    <t>Leyson, Mr. Robert William Norman</t>
  </si>
  <si>
    <t>C.A. 29566</t>
  </si>
  <si>
    <t>Harknett, Miss. Alice Phoebe</t>
  </si>
  <si>
    <t>W./C. 6609</t>
  </si>
  <si>
    <t>Hold, Mr. Stephen</t>
  </si>
  <si>
    <t>Collyer, Miss. Marjorie "Lottie"</t>
  </si>
  <si>
    <t>C.A. 31921</t>
  </si>
  <si>
    <t>Pengelly, Mr. Frederick William</t>
  </si>
  <si>
    <t>Hunt, Mr. George Henry</t>
  </si>
  <si>
    <t>SCO/W 1585</t>
  </si>
  <si>
    <t>Zabour, Miss. Thamine</t>
  </si>
  <si>
    <t>Murphy, Miss. Katherine "Kate"</t>
  </si>
  <si>
    <t>Coleridge, Mr. Reginald Charles</t>
  </si>
  <si>
    <t>W./C. 14263</t>
  </si>
  <si>
    <t>Maenpaa, Mr. Matti Alexanteri</t>
  </si>
  <si>
    <t>STON/O 2. 3101275</t>
  </si>
  <si>
    <t>Attalah, Mr. Sleiman</t>
  </si>
  <si>
    <t>Minahan, Dr. William Edward</t>
  </si>
  <si>
    <t>C78</t>
  </si>
  <si>
    <t>Lindahl, Miss. Agda Thorilda Viktoria</t>
  </si>
  <si>
    <t>Hamalainen, Mrs. William (Anna)</t>
  </si>
  <si>
    <t>Beckwith, Mr. Richard Leonard</t>
  </si>
  <si>
    <t>D35</t>
  </si>
  <si>
    <t>Carter, Rev. Ernest Courtenay</t>
  </si>
  <si>
    <t>Reed, Mr. James George</t>
  </si>
  <si>
    <t>Strom, Mrs. Wilhelm (Elna Matilda Persson)</t>
  </si>
  <si>
    <t>Stead, Mr. William Thomas</t>
  </si>
  <si>
    <t>C87</t>
  </si>
  <si>
    <t>Lobb, Mr. William Arthur</t>
  </si>
  <si>
    <t>A/5. 3336</t>
  </si>
  <si>
    <t>Rosblom, Mrs. Viktor (Helena Wilhelmina)</t>
  </si>
  <si>
    <t>Touma, Mrs. Darwis (Hanne Youssef Razi)</t>
  </si>
  <si>
    <t>Thorne, Mrs. Gertrude Maybelle</t>
  </si>
  <si>
    <t>PC 17585</t>
  </si>
  <si>
    <t>Cherry, Miss. Gladys</t>
  </si>
  <si>
    <t>B77</t>
  </si>
  <si>
    <t>Ward, Miss. Anna</t>
  </si>
  <si>
    <t>PC 17755</t>
  </si>
  <si>
    <t>Parrish, Mrs. (Lutie Davis)</t>
  </si>
  <si>
    <t>Smith, Mr. Thomas</t>
  </si>
  <si>
    <t>Asplund, Master. Edvin Rojj Felix</t>
  </si>
  <si>
    <t>Taussig, Mr. Emil</t>
  </si>
  <si>
    <t>E67</t>
  </si>
  <si>
    <t>Harrison, Mr. William</t>
  </si>
  <si>
    <t>B94</t>
  </si>
  <si>
    <t>Henry, Miss. Delia</t>
  </si>
  <si>
    <t>Reeves, Mr. David</t>
  </si>
  <si>
    <t>C.A. 17248</t>
  </si>
  <si>
    <t>Panula, Mr. Ernesti Arvid</t>
  </si>
  <si>
    <t>Persson, Mr. Ernst Ulrik</t>
  </si>
  <si>
    <t>Graham, Mrs. William Thompson (Edith Junkins)</t>
  </si>
  <si>
    <t>PC 17582</t>
  </si>
  <si>
    <t>C125</t>
  </si>
  <si>
    <t>Bissette, Miss. Amelia</t>
  </si>
  <si>
    <t>PC 17760</t>
  </si>
  <si>
    <t>C99</t>
  </si>
  <si>
    <t>Cairns, Mr. Alexander</t>
  </si>
  <si>
    <t>Tornquist, Mr. William Henry</t>
  </si>
  <si>
    <t>Mellinger, Mrs. (Elizabeth Anne Maidment)</t>
  </si>
  <si>
    <t>Natsch, Mr. Charles H</t>
  </si>
  <si>
    <t>PC 17596</t>
  </si>
  <si>
    <t>C118</t>
  </si>
  <si>
    <t>Healy, Miss. Hanora "Nora"</t>
  </si>
  <si>
    <t>Andrews, Miss. Kornelia Theodosia</t>
  </si>
  <si>
    <t>D7</t>
  </si>
  <si>
    <t>Lindblom, Miss. Augusta Charlotta</t>
  </si>
  <si>
    <t>Parkes, Mr. Francis "Frank"</t>
  </si>
  <si>
    <t>Rice, Master. Eric</t>
  </si>
  <si>
    <t>Abbott, Mrs. Stanton (Rosa Hunt)</t>
  </si>
  <si>
    <t>C.A. 2673</t>
  </si>
  <si>
    <t>Duane, Mr. Frank</t>
  </si>
  <si>
    <t>Olsson, Mr. Nils Johan Goransson</t>
  </si>
  <si>
    <t>de Pelsmaeker, Mr. Alfons</t>
  </si>
  <si>
    <t>Dorking, Mr. Edward Arthur</t>
  </si>
  <si>
    <t>A/5. 10482</t>
  </si>
  <si>
    <t>Smith, Mr. Richard William</t>
  </si>
  <si>
    <t>A19</t>
  </si>
  <si>
    <t>Stankovic, Mr. Ivan</t>
  </si>
  <si>
    <t>de Mulder, Mr. Theodore</t>
  </si>
  <si>
    <t>Naidenoff, Mr. Penko</t>
  </si>
  <si>
    <t>Hosono, Mr. Masabumi</t>
  </si>
  <si>
    <t>Connolly, Miss. Kate</t>
  </si>
  <si>
    <t>Barber, Miss. Ellen "Nellie"</t>
  </si>
  <si>
    <t>Bishop, Mrs. Dickinson H (Helen Walton)</t>
  </si>
  <si>
    <t>B49</t>
  </si>
  <si>
    <t>Levy, Mr. Rene Jacques</t>
  </si>
  <si>
    <t>SC/Paris 2163</t>
  </si>
  <si>
    <t>D</t>
  </si>
  <si>
    <t>Haas, Miss. Aloisia</t>
  </si>
  <si>
    <t>Mineff, Mr. Ivan</t>
  </si>
  <si>
    <t>Lewy, Mr. Ervin G</t>
  </si>
  <si>
    <t>PC 17612</t>
  </si>
  <si>
    <t>Hanna, Mr. Mansour</t>
  </si>
  <si>
    <t>Allison, Miss. Helen Loraine</t>
  </si>
  <si>
    <t>C22 C26</t>
  </si>
  <si>
    <t>Saalfeld, Mr. Adolphe</t>
  </si>
  <si>
    <t>C106</t>
  </si>
  <si>
    <t>Baxter, Mrs. James (Helene DeLaudeniere Chaput)</t>
  </si>
  <si>
    <t>Kelly, Miss. Anna Katherine "Annie Kate"</t>
  </si>
  <si>
    <t>McCoy, Mr. Bernard</t>
  </si>
  <si>
    <t>Johnson, Mr. William Cahoone Jr</t>
  </si>
  <si>
    <t>Keane, Miss. Nora A</t>
  </si>
  <si>
    <t>Williams, Mr. Howard Hugh "Harry"</t>
  </si>
  <si>
    <t>A/5 2466</t>
  </si>
  <si>
    <t>Allison, Master. Hudson Trevor</t>
  </si>
  <si>
    <t>Fleming, Miss. Margaret</t>
  </si>
  <si>
    <t>Penasco y Castellana, Mrs. Victor de Satode (Maria Josefa Perez de Soto y Vallejo)</t>
  </si>
  <si>
    <t>PC 17758</t>
  </si>
  <si>
    <t>C65</t>
  </si>
  <si>
    <t>Abelson, Mr. Samuel</t>
  </si>
  <si>
    <t>P/PP 3381</t>
  </si>
  <si>
    <t>Francatelli, Miss. Laura Mabel</t>
  </si>
  <si>
    <t>PC 17485</t>
  </si>
  <si>
    <t>E36</t>
  </si>
  <si>
    <t>Hays, Miss. Margaret Bechstein</t>
  </si>
  <si>
    <t>C54</t>
  </si>
  <si>
    <t>Ryerson, Miss. Emily Borie</t>
  </si>
  <si>
    <t>PC 17608</t>
  </si>
  <si>
    <t>B57 B59 B63 B66</t>
  </si>
  <si>
    <t>Lahtinen, Mrs. William (Anna Sylfven)</t>
  </si>
  <si>
    <t>Hendekovic, Mr. Ignjac</t>
  </si>
  <si>
    <t>Hart, Mr. Benjamin</t>
  </si>
  <si>
    <t>F.C.C. 13529</t>
  </si>
  <si>
    <t>Nilsson, Miss. Helmina Josefina</t>
  </si>
  <si>
    <t>Kantor, Mrs. Sinai (Miriam Sternin)</t>
  </si>
  <si>
    <t>Moraweck, Dr. Ernest</t>
  </si>
  <si>
    <t>Wick, Miss. Mary Natalie</t>
  </si>
  <si>
    <t>C7</t>
  </si>
  <si>
    <t>Spedden, Mrs. Frederic Oakley (Margaretta Corning Stone)</t>
  </si>
  <si>
    <t>E34</t>
  </si>
  <si>
    <t>Dennis, Mr. Samuel</t>
  </si>
  <si>
    <t>A/5 21172</t>
  </si>
  <si>
    <t>Danoff, Mr. Yoto</t>
  </si>
  <si>
    <t>Slayter, Miss. Hilda Mary</t>
  </si>
  <si>
    <t>Caldwell, Mrs. Albert Francis (Sylvia Mae Harbaugh)</t>
  </si>
  <si>
    <t>Sage, Mr. George John Jr</t>
  </si>
  <si>
    <t>Young, Miss. Marie Grice</t>
  </si>
  <si>
    <t>C32</t>
  </si>
  <si>
    <t>Nysveen, Mr. Johan Hansen</t>
  </si>
  <si>
    <t>Ball, Mrs. (Ada E Hall)</t>
  </si>
  <si>
    <t>Goldsmith, Mrs. Frank John (Emily Alice Brown)</t>
  </si>
  <si>
    <t>Hippach, Miss. Jean Gertrude</t>
  </si>
  <si>
    <t>B18</t>
  </si>
  <si>
    <t>McCoy, Miss. Agnes</t>
  </si>
  <si>
    <t>Partner, Mr. Austen</t>
  </si>
  <si>
    <t>C124</t>
  </si>
  <si>
    <t>Graham, Mr. George Edward</t>
  </si>
  <si>
    <t>C91</t>
  </si>
  <si>
    <t>Vander Planke, Mr. Leo Edmondus</t>
  </si>
  <si>
    <t>Frauenthal, Mrs. Henry William (Clara Heinsheimer)</t>
  </si>
  <si>
    <t>PC 17611</t>
  </si>
  <si>
    <t>Denkoff, Mr. Mitto</t>
  </si>
  <si>
    <t>Pears, Mr. Thomas Clinton</t>
  </si>
  <si>
    <t>Burns, Miss. Elizabeth Margaret</t>
  </si>
  <si>
    <t>E40</t>
  </si>
  <si>
    <t>Dahl, Mr. Karl Edwart</t>
  </si>
  <si>
    <t>Blackwell, Mr. Stephen Weart</t>
  </si>
  <si>
    <t>T</t>
  </si>
  <si>
    <t>Navratil, Master. Edmond Roger</t>
  </si>
  <si>
    <t>Fortune, Miss. Alice Elizabeth</t>
  </si>
  <si>
    <t>Collander, Mr. Erik Gustaf</t>
  </si>
  <si>
    <t>Sedgwick, Mr. Charles Frederick Waddington</t>
  </si>
  <si>
    <t>Fox, Mr. Stanley Hubert</t>
  </si>
  <si>
    <t>Brown, Miss. Amelia "Mildred"</t>
  </si>
  <si>
    <t>Smith, Miss. Marion Elsie</t>
  </si>
  <si>
    <t>Davison, Mrs. Thomas Henry (Mary E Finck)</t>
  </si>
  <si>
    <t>Coutts, Master. William Loch "William"</t>
  </si>
  <si>
    <t>C.A. 37671</t>
  </si>
  <si>
    <t>Dimic, Mr. Jovan</t>
  </si>
  <si>
    <t>Odahl, Mr. Nils Martin</t>
  </si>
  <si>
    <t>Williams-Lambert, Mr. Fletcher Fellows</t>
  </si>
  <si>
    <t>C128</t>
  </si>
  <si>
    <t>Elias, Mr. Tannous</t>
  </si>
  <si>
    <t>Arnold-Franchi, Mr. Josef</t>
  </si>
  <si>
    <t>Yousif, Mr. Wazli</t>
  </si>
  <si>
    <t>Vanden Steen, Mr. Leo Peter</t>
  </si>
  <si>
    <t>Bowerman, Miss. Elsie Edith</t>
  </si>
  <si>
    <t>Funk, Miss. Annie Clemmer</t>
  </si>
  <si>
    <t>McGovern, Miss. Mary</t>
  </si>
  <si>
    <t>Mockler, Miss. Helen Mary "Ellie"</t>
  </si>
  <si>
    <t>Skoog, Mr. Wilhelm</t>
  </si>
  <si>
    <t>del Carlo, Mr. Sebastiano</t>
  </si>
  <si>
    <t>SC/PARIS 2167</t>
  </si>
  <si>
    <t>Barbara, Mrs. (Catherine David)</t>
  </si>
  <si>
    <t>Asim, Mr. Adola</t>
  </si>
  <si>
    <t>SOTON/O.Q. 3101310</t>
  </si>
  <si>
    <t>O'Brien, Mr. Thomas</t>
  </si>
  <si>
    <t>Adahl, Mr. Mauritz Nils Martin</t>
  </si>
  <si>
    <t>C 7076</t>
  </si>
  <si>
    <t>Warren, Mrs. Frank Manley (Anna Sophia Atkinson)</t>
  </si>
  <si>
    <t>D37</t>
  </si>
  <si>
    <t>Moussa, Mrs. (Mantoura Boulos)</t>
  </si>
  <si>
    <t>Jermyn, Miss. Annie</t>
  </si>
  <si>
    <t>Aubart, Mme. Leontine Pauline</t>
  </si>
  <si>
    <t>PC 17477</t>
  </si>
  <si>
    <t>B35</t>
  </si>
  <si>
    <t>Harder, Mr. George Achilles</t>
  </si>
  <si>
    <t>E50</t>
  </si>
  <si>
    <t>Wiklund, Mr. Jakob Alfred</t>
  </si>
  <si>
    <t>Beavan, Mr. William Thomas</t>
  </si>
  <si>
    <t>Ringhini, Mr. Sante</t>
  </si>
  <si>
    <t>Palsson, Miss. Stina Viola</t>
  </si>
  <si>
    <t>Meyer, Mrs. Edgar Joseph (Leila Saks)</t>
  </si>
  <si>
    <t>Landergren, Miss. Aurora Adelia</t>
  </si>
  <si>
    <t>C 7077</t>
  </si>
  <si>
    <t>Widener, Mr. Harry Elkins</t>
  </si>
  <si>
    <t>C82</t>
  </si>
  <si>
    <t>Betros, Mr. Tannous</t>
  </si>
  <si>
    <t>Gustafsson, Mr. Karl Gideon</t>
  </si>
  <si>
    <t>Bidois, Miss. Rosalie</t>
  </si>
  <si>
    <t>PC 17757</t>
  </si>
  <si>
    <t>Nakid, Miss. Maria ("Mary")</t>
  </si>
  <si>
    <t>Tikkanen, Mr. Juho</t>
  </si>
  <si>
    <t>STON/O 2. 3101293</t>
  </si>
  <si>
    <t>Holverson, Mrs. Alexander Oskar (Mary Aline Towner)</t>
  </si>
  <si>
    <t>Plotcharsky, Mr. Vasil</t>
  </si>
  <si>
    <t>Davies, Mr. Charles Henry</t>
  </si>
  <si>
    <t>Goodwin, Master. Sidney Leonard</t>
  </si>
  <si>
    <t>Buss, Miss. Kate</t>
  </si>
  <si>
    <t>Sadlier, Mr. Matthew</t>
  </si>
  <si>
    <t>Lehmann, Miss. Bertha</t>
  </si>
  <si>
    <t>SC 1748</t>
  </si>
  <si>
    <t>Carter, Mr. William Ernest</t>
  </si>
  <si>
    <t>B96 B98</t>
  </si>
  <si>
    <t>Jansson, Mr. Carl Olof</t>
  </si>
  <si>
    <t>Gustafsson, Mr. Johan Birger</t>
  </si>
  <si>
    <t>Newell, Miss. Marjorie</t>
  </si>
  <si>
    <t>Sandstrom, Mrs. Hjalmar (Agnes Charlotta Bengtsson)</t>
  </si>
  <si>
    <t>Johansson, Mr. Erik</t>
  </si>
  <si>
    <t>Olsson, Miss. Elina</t>
  </si>
  <si>
    <t>McKane, Mr. Peter David</t>
  </si>
  <si>
    <t>Pain, Dr. Alfred</t>
  </si>
  <si>
    <t>Trout, Mrs. William H (Jessie L)</t>
  </si>
  <si>
    <t>Niskanen, Mr. Juha</t>
  </si>
  <si>
    <t>STON/O 2. 3101289</t>
  </si>
  <si>
    <t>Adams, Mr. John</t>
  </si>
  <si>
    <t>Jussila, Miss. Mari Aina</t>
  </si>
  <si>
    <t>Hakkarainen, Mr. Pekka Pietari</t>
  </si>
  <si>
    <t>Oreskovic, Miss. Marija</t>
  </si>
  <si>
    <t>Gale, Mr. Shadrach</t>
  </si>
  <si>
    <t>Widegren, Mr. Carl/Charles Peter</t>
  </si>
  <si>
    <t>Richards, Master. William Rowe</t>
  </si>
  <si>
    <t>Birkeland, Mr. Hans Martin Monsen</t>
  </si>
  <si>
    <t>Lefebre, Miss. Ida</t>
  </si>
  <si>
    <t>Sdycoff, Mr. Todor</t>
  </si>
  <si>
    <t>Hart, Mr. Henry</t>
  </si>
  <si>
    <t>Minahan, Miss. Daisy E</t>
  </si>
  <si>
    <t>Cunningham, Mr. Alfred Fleming</t>
  </si>
  <si>
    <t>Sundman, Mr. Johan Julian</t>
  </si>
  <si>
    <t>STON/O 2. 3101269</t>
  </si>
  <si>
    <t>Meek, Mrs. Thomas (Annie Louise Rowley)</t>
  </si>
  <si>
    <t>Drew, Mrs. James Vivian (Lulu Thorne Christian)</t>
  </si>
  <si>
    <t>Silven, Miss. Lyyli Karoliina</t>
  </si>
  <si>
    <t>Matthews, Mr. William John</t>
  </si>
  <si>
    <t>Van Impe, Miss. Catharina</t>
  </si>
  <si>
    <t>Gheorgheff, Mr. Stanio</t>
  </si>
  <si>
    <t>Charters, Mr. David</t>
  </si>
  <si>
    <t>A/5. 13032</t>
  </si>
  <si>
    <t>Zimmerman, Mr. Leo</t>
  </si>
  <si>
    <t>Danbom, Mrs. Ernst Gilbert (Anna Sigrid Maria Brogren)</t>
  </si>
  <si>
    <t>Rosblom, Mr. Viktor Richard</t>
  </si>
  <si>
    <t>Wiseman, Mr. Phillippe</t>
  </si>
  <si>
    <t>A/4. 34244</t>
  </si>
  <si>
    <t>Clarke, Mrs. Charles V (Ada Maria Winfield)</t>
  </si>
  <si>
    <t>Phillips, Miss. Kate Florence ("Mrs Kate Louise Phillips Marshall")</t>
  </si>
  <si>
    <t>Flynn, Mr. James</t>
  </si>
  <si>
    <t>Pickard, Mr. Berk (Berk Trembisky)</t>
  </si>
  <si>
    <t>SOTON/O.Q. 392078</t>
  </si>
  <si>
    <t>E10</t>
  </si>
  <si>
    <t>Bjornstrom-Steffansson, Mr. Mauritz Hakan</t>
  </si>
  <si>
    <t>Thorneycroft, Mrs. Percival (Florence Kate White)</t>
  </si>
  <si>
    <t>Louch, Mrs. Charles Alexander (Alice Adelaide Slow)</t>
  </si>
  <si>
    <t>SC/AH 3085</t>
  </si>
  <si>
    <t>Kallio, Mr. Nikolai Erland</t>
  </si>
  <si>
    <t>STON/O 2. 3101274</t>
  </si>
  <si>
    <t>Silvey, Mr. William Baird</t>
  </si>
  <si>
    <t>E44</t>
  </si>
  <si>
    <t>Carter, Miss. Lucile Polk</t>
  </si>
  <si>
    <t>Ford, Miss. Doolina Margaret "Daisy"</t>
  </si>
  <si>
    <t>Richards, Mrs. Sidney (Emily Hocking)</t>
  </si>
  <si>
    <t>Fortune, Mr. Mark</t>
  </si>
  <si>
    <t>Kvillner, Mr. Johan Henrik Johannesson</t>
  </si>
  <si>
    <t>C.A. 18723</t>
  </si>
  <si>
    <t>Hart, Mrs. Benjamin (Esther Ada Bloomfield)</t>
  </si>
  <si>
    <t>Hampe, Mr. Leon</t>
  </si>
  <si>
    <t>Petterson, Mr. Johan Emil</t>
  </si>
  <si>
    <t>Reynaldo, Ms. Encarnacion</t>
  </si>
  <si>
    <t>Johannesen-Bratthammer, Mr. Bernt</t>
  </si>
  <si>
    <t>Dodge, Master. Washington</t>
  </si>
  <si>
    <t>A34</t>
  </si>
  <si>
    <t>Mellinger, Miss. Madeleine Violet</t>
  </si>
  <si>
    <t>Seward, Mr. Frederic Kimber</t>
  </si>
  <si>
    <t>Baclini, Miss. Marie Catherine</t>
  </si>
  <si>
    <t>Peuchen, Major. Arthur Godfrey</t>
  </si>
  <si>
    <t>C104</t>
  </si>
  <si>
    <t>West, Mr. Edwy Arthur</t>
  </si>
  <si>
    <t>Hagland, Mr. Ingvald Olai Olsen</t>
  </si>
  <si>
    <t>Foreman, Mr. Benjamin Laventall</t>
  </si>
  <si>
    <t>C111</t>
  </si>
  <si>
    <t>Goldenberg, Mr. Samuel L</t>
  </si>
  <si>
    <t>C92</t>
  </si>
  <si>
    <t>Peduzzi, Mr. Joseph</t>
  </si>
  <si>
    <t>A/5 2817</t>
  </si>
  <si>
    <t>Jalsevac, Mr. Ivan</t>
  </si>
  <si>
    <t>Millet, Mr. Francis Davis</t>
  </si>
  <si>
    <t>E38</t>
  </si>
  <si>
    <t>Kenyon, Mrs. Frederick R (Marion)</t>
  </si>
  <si>
    <t>D21</t>
  </si>
  <si>
    <t>Toomey, Miss. Ellen</t>
  </si>
  <si>
    <t>F.C.C. 13531</t>
  </si>
  <si>
    <t>O'Connor, Mr. Maurice</t>
  </si>
  <si>
    <t>Anderson, Mr. Harry</t>
  </si>
  <si>
    <t>E12</t>
  </si>
  <si>
    <t>Morley, Mr. William</t>
  </si>
  <si>
    <t>Gee, Mr. Arthur H</t>
  </si>
  <si>
    <t>E63</t>
  </si>
  <si>
    <t>Milling, Mr. Jacob Christian</t>
  </si>
  <si>
    <t>Maisner, Mr. Simon</t>
  </si>
  <si>
    <t>A/S 2816</t>
  </si>
  <si>
    <t>Goncalves, Mr. Manuel Estanslas</t>
  </si>
  <si>
    <t>SOTON/O.Q. 3101306</t>
  </si>
  <si>
    <t>Campbell, Mr. William</t>
  </si>
  <si>
    <t>Smart, Mr. John Montgomery</t>
  </si>
  <si>
    <t>Scanlan, Mr. James</t>
  </si>
  <si>
    <t>Baclini, Miss. Helene Barbara</t>
  </si>
  <si>
    <t>Keefe, Mr. Arthur</t>
  </si>
  <si>
    <t>Cacic, Mr. Luka</t>
  </si>
  <si>
    <t>West, Mrs. Edwy Arthur (Ada Mary Worth)</t>
  </si>
  <si>
    <t>Jerwan, Mrs. Amin S (Marie Marthe Thuillard)</t>
  </si>
  <si>
    <t>SC/AH Basle 541</t>
  </si>
  <si>
    <t>Strandberg, Miss. Ida Sofia</t>
  </si>
  <si>
    <t>Clifford, Mr. George Quincy</t>
  </si>
  <si>
    <t>A14</t>
  </si>
  <si>
    <t>Renouf, Mr. Peter Henry</t>
  </si>
  <si>
    <t>Braund, Mr. Lewis Richard</t>
  </si>
  <si>
    <t>Karlsson, Mr. Nils August</t>
  </si>
  <si>
    <t>Hirvonen, Miss. Hildur E</t>
  </si>
  <si>
    <t>Goodwin, Master. Harold Victor</t>
  </si>
  <si>
    <t>Frost, Mr. Anthony Wood "Archie"</t>
  </si>
  <si>
    <t>Rouse, Mr. Richard Henry</t>
  </si>
  <si>
    <t>A/5 3594</t>
  </si>
  <si>
    <t>Turkula, Mrs. (Hedwig)</t>
  </si>
  <si>
    <t>Bishop, Mr. Dickinson H</t>
  </si>
  <si>
    <t>Lefebre, Miss. Jeannie</t>
  </si>
  <si>
    <t>Hoyt, Mrs. Frederick Maxfield (Jane Anne Forby)</t>
  </si>
  <si>
    <t>Kent, Mr. Edward Austin</t>
  </si>
  <si>
    <t>B37</t>
  </si>
  <si>
    <t>Somerton, Mr. Francis William</t>
  </si>
  <si>
    <t>A.5. 18509</t>
  </si>
  <si>
    <t>Coutts, Master. Eden Leslie "Neville"</t>
  </si>
  <si>
    <t>Hagland, Mr. Konrad Mathias Reiersen</t>
  </si>
  <si>
    <t>Windelov, Mr. Einar</t>
  </si>
  <si>
    <t>SOTON/OQ 3101317</t>
  </si>
  <si>
    <t>Molson, Mr. Harry Markland</t>
  </si>
  <si>
    <t>C30</t>
  </si>
  <si>
    <t>Artagaveytia, Mr. Ramon</t>
  </si>
  <si>
    <t>PC 17609</t>
  </si>
  <si>
    <t>Stanley, Mr. Edward Roland</t>
  </si>
  <si>
    <t>A/4 45380</t>
  </si>
  <si>
    <t>Yousseff, Mr. Gerious</t>
  </si>
  <si>
    <t>Eustis, Miss. Elizabeth Mussey</t>
  </si>
  <si>
    <t>D20</t>
  </si>
  <si>
    <t>Shellard, Mr. Frederick William</t>
  </si>
  <si>
    <t>C.A. 6212</t>
  </si>
  <si>
    <t>Allison, Mrs. Hudson J C (Bessie Waldo Daniels)</t>
  </si>
  <si>
    <t>Svensson, Mr. Olof</t>
  </si>
  <si>
    <t>Calic, Mr. Petar</t>
  </si>
  <si>
    <t>Canavan, Miss. Mary</t>
  </si>
  <si>
    <t>O'Sullivan, Miss. Bridget Mary</t>
  </si>
  <si>
    <t>Laitinen, Miss. Kristina Sofia</t>
  </si>
  <si>
    <t>Maioni, Miss. Roberta</t>
  </si>
  <si>
    <t>B79</t>
  </si>
  <si>
    <t>Penasco y Castellana, Mr. Victor de Satode</t>
  </si>
  <si>
    <t>Quick, Mrs. Frederick Charles (Jane Richards)</t>
  </si>
  <si>
    <t>Bradley, Mr. George ("George Arthur Brayton")</t>
  </si>
  <si>
    <t>Olsen, Mr. Henry Margido</t>
  </si>
  <si>
    <t>C 4001</t>
  </si>
  <si>
    <t>Lang, Mr. Fang</t>
  </si>
  <si>
    <t>Daly, Mr. Eugene Patrick</t>
  </si>
  <si>
    <t>Webber, Mr. James</t>
  </si>
  <si>
    <t>SOTON/OQ 3101316</t>
  </si>
  <si>
    <t>McGough, Mr. James Robert</t>
  </si>
  <si>
    <t>PC 17473</t>
  </si>
  <si>
    <t>E25</t>
  </si>
  <si>
    <t>Rothschild, Mrs. Martin (Elizabeth L. Barrett)</t>
  </si>
  <si>
    <t>PC 17603</t>
  </si>
  <si>
    <t>Coleff, Mr. Satio</t>
  </si>
  <si>
    <t>Walker, Mr. William Anderson</t>
  </si>
  <si>
    <t>D46</t>
  </si>
  <si>
    <t>Lemore, Mrs. (Amelia Milley)</t>
  </si>
  <si>
    <t>C.A. 34260</t>
  </si>
  <si>
    <t>Ryan, Mr. Patrick</t>
  </si>
  <si>
    <t>Angle, Mrs. William A (Florence "Mary" Agnes Hughes)</t>
  </si>
  <si>
    <t>Pavlovic, Mr. Stefo</t>
  </si>
  <si>
    <t>Perreault, Miss. Anne</t>
  </si>
  <si>
    <t>B73</t>
  </si>
  <si>
    <t>Vovk, Mr. Janko</t>
  </si>
  <si>
    <t>Lahoud, Mr. Sarkis</t>
  </si>
  <si>
    <t>Hippach, Mrs. Louis Albert (Ida Sophia Fischer)</t>
  </si>
  <si>
    <t>Kassem, Mr. Fared</t>
  </si>
  <si>
    <t>Farrell, Mr. James</t>
  </si>
  <si>
    <t>Ridsdale, Miss. Lucy</t>
  </si>
  <si>
    <t>W./C. 14258</t>
  </si>
  <si>
    <t>Farthing, Mr. John</t>
  </si>
  <si>
    <t>PC 17483</t>
  </si>
  <si>
    <t>C95</t>
  </si>
  <si>
    <t>Salonen, Mr. Johan Werner</t>
  </si>
  <si>
    <t>Hocking, Mr. Richard George</t>
  </si>
  <si>
    <t>Quick, Miss. Phyllis May</t>
  </si>
  <si>
    <t>Toufik, Mr. Nakli</t>
  </si>
  <si>
    <t>Elias, Mr. Joseph Jr</t>
  </si>
  <si>
    <t>Peter, Mrs. Catherine (Catherine Rizk)</t>
  </si>
  <si>
    <t>Cacic, Miss. Marija</t>
  </si>
  <si>
    <t>Hart, Miss. Eva Miriam</t>
  </si>
  <si>
    <t>Butt, Major. Archibald Willingham</t>
  </si>
  <si>
    <t>B38</t>
  </si>
  <si>
    <t>LeRoy, Miss. Bertha</t>
  </si>
  <si>
    <t>PC 17761</t>
  </si>
  <si>
    <t>Risien, Mr. Samuel Beard</t>
  </si>
  <si>
    <t>Frolicher, Miss. Hedwig Margaritha</t>
  </si>
  <si>
    <t>B39</t>
  </si>
  <si>
    <t>Crosby, Miss. Harriet R</t>
  </si>
  <si>
    <t>WE/P 5735</t>
  </si>
  <si>
    <t>B22</t>
  </si>
  <si>
    <t>Andersson, Miss. Ingeborg Constanzia</t>
  </si>
  <si>
    <t>Andersson, Miss. Sigrid Elisabeth</t>
  </si>
  <si>
    <t>Beane, Mr. Edward</t>
  </si>
  <si>
    <t>Douglas, Mr. Walter Donald</t>
  </si>
  <si>
    <t>C86</t>
  </si>
  <si>
    <t>Nicholson, Mr. Arthur Ernest</t>
  </si>
  <si>
    <t>Beane, Mrs. Edward (Ethel Clarke)</t>
  </si>
  <si>
    <t>Padro y Manent, Mr. Julian</t>
  </si>
  <si>
    <t>SC/PARIS 2146</t>
  </si>
  <si>
    <t>Goldsmith, Mr. Frank John</t>
  </si>
  <si>
    <t>Davies, Master. John Morgan Jr</t>
  </si>
  <si>
    <t>Thayer, Mr. John Borland Jr</t>
  </si>
  <si>
    <t>C70</t>
  </si>
  <si>
    <t>Sharp, Mr. Percival James R</t>
  </si>
  <si>
    <t>O'Brien, Mr. Timothy</t>
  </si>
  <si>
    <t>Leeni, Mr. Fahim ("Philip Zenni")</t>
  </si>
  <si>
    <t>Ohman, Miss. Velin</t>
  </si>
  <si>
    <t>Wright, Mr. George</t>
  </si>
  <si>
    <t>Duff Gordon, Lady. (Lucille Christiana Sutherland) ("Mrs Morgan")</t>
  </si>
  <si>
    <t>A16</t>
  </si>
  <si>
    <t>Robbins, Mr. Victor</t>
  </si>
  <si>
    <t>Taussig, Mrs. Emil (Tillie Mandelbaum)</t>
  </si>
  <si>
    <t>de Messemaeker, Mrs. Guillaume Joseph (Emma)</t>
  </si>
  <si>
    <t>Morrow, Mr. Thomas Rowan</t>
  </si>
  <si>
    <t>Sivic, Mr. Husein</t>
  </si>
  <si>
    <t>Norman, Mr. Robert Douglas</t>
  </si>
  <si>
    <t>Simmons, Mr. John</t>
  </si>
  <si>
    <t>SOTON/OQ 392082</t>
  </si>
  <si>
    <t>Meanwell, Miss. (Marion Ogden)</t>
  </si>
  <si>
    <t>SOTON/O.Q. 392087</t>
  </si>
  <si>
    <t>Davies, Mr. Alfred J</t>
  </si>
  <si>
    <t>A/4 48871</t>
  </si>
  <si>
    <t>Stoytcheff, Mr. Ilia</t>
  </si>
  <si>
    <t>Palsson, Mrs. Nils (Alma Cornelia Berglund)</t>
  </si>
  <si>
    <t>Doharr, Mr. Tannous</t>
  </si>
  <si>
    <t>Jonsson, Mr. Carl</t>
  </si>
  <si>
    <t>Harris, Mr. George</t>
  </si>
  <si>
    <t>S.W./PP 752</t>
  </si>
  <si>
    <t>Appleton, Mrs. Edward Dale (Charlotte Lamson)</t>
  </si>
  <si>
    <t>C101</t>
  </si>
  <si>
    <t>Flynn, Mr. John Irwin ("Irving")</t>
  </si>
  <si>
    <t>PC 17474</t>
  </si>
  <si>
    <t>Kelly, Miss. Mary</t>
  </si>
  <si>
    <t>Rush, Mr. Alfred George John</t>
  </si>
  <si>
    <t>A/4. 20589</t>
  </si>
  <si>
    <t>Patchett, Mr. George</t>
  </si>
  <si>
    <t>Garside, Miss. Ethel</t>
  </si>
  <si>
    <t>Silvey, Mrs. William Baird (Alice Munger)</t>
  </si>
  <si>
    <t>Caram, Mrs. Joseph (Maria Elias)</t>
  </si>
  <si>
    <t>Jussila, Mr. Eiriik</t>
  </si>
  <si>
    <t>STON/O 2. 3101286</t>
  </si>
  <si>
    <t>Christy, Miss. Julie Rachel</t>
  </si>
  <si>
    <t>Thayer, Mrs. John Borland (Marian Longstreth Morris)</t>
  </si>
  <si>
    <t>C68</t>
  </si>
  <si>
    <t>Downton, Mr. William James</t>
  </si>
  <si>
    <t>Ross, Mr. John Hugo</t>
  </si>
  <si>
    <t>A10</t>
  </si>
  <si>
    <t>Paulner, Mr. Uscher</t>
  </si>
  <si>
    <t>Taussig, Miss. Ruth</t>
  </si>
  <si>
    <t>E68</t>
  </si>
  <si>
    <t>Jarvis, Mr. John Denzil</t>
  </si>
  <si>
    <t>Frolicher-Stehli, Mr. Maxmillian</t>
  </si>
  <si>
    <t>B41</t>
  </si>
  <si>
    <t>Gilinski, Mr. Eliezer</t>
  </si>
  <si>
    <t>Murdlin, Mr. Joseph</t>
  </si>
  <si>
    <t>A./5. 3235</t>
  </si>
  <si>
    <t>Rintamaki, Mr. Matti</t>
  </si>
  <si>
    <t>STON/O 2. 3101273</t>
  </si>
  <si>
    <t>Stephenson, Mrs. Walter Bertram (Martha Eustis)</t>
  </si>
  <si>
    <t>Elsbury, Mr. William James</t>
  </si>
  <si>
    <t>A/5 3902</t>
  </si>
  <si>
    <t>Bourke, Miss. Mary</t>
  </si>
  <si>
    <t>Chapman, Mr. John Henry</t>
  </si>
  <si>
    <t>SC/AH 29037</t>
  </si>
  <si>
    <t>Van Impe, Mr. Jean Baptiste</t>
  </si>
  <si>
    <t>Leitch, Miss. Jessie Wills</t>
  </si>
  <si>
    <t>Johnson, Mr. Alfred</t>
  </si>
  <si>
    <t>Boulos, Mr. Hanna</t>
  </si>
  <si>
    <t>Duff Gordon, Sir. Cosmo Edmund ("Mr Morgan")</t>
  </si>
  <si>
    <t>A20</t>
  </si>
  <si>
    <t>Jacobsohn, Mrs. Sidney Samuel (Amy Frances Christy)</t>
  </si>
  <si>
    <t>Slabenoff, Mr. Petco</t>
  </si>
  <si>
    <t>Harrington, Mr. Charles H</t>
  </si>
  <si>
    <t>Torber, Mr. Ernst William</t>
  </si>
  <si>
    <t>Homer, Mr. Harry ("Mr E Haven")</t>
  </si>
  <si>
    <t>Lindell, Mr. Edvard Bengtsson</t>
  </si>
  <si>
    <t>Karaic, Mr. Milan</t>
  </si>
  <si>
    <t>Daniel, Mr. Robert Williams</t>
  </si>
  <si>
    <t>Laroche, Mrs. Joseph (Juliette Marie Louise Lafargue)</t>
  </si>
  <si>
    <t>Shutes, Miss. Elizabeth W</t>
  </si>
  <si>
    <t>Andersson, Mrs. Anders Johan (Alfrida Konstantia Brogren)</t>
  </si>
  <si>
    <t>Jardin, Mr. Jose Neto</t>
  </si>
  <si>
    <t>SOTON/O.Q. 3101305</t>
  </si>
  <si>
    <t>Murphy, Miss. Margaret Jane</t>
  </si>
  <si>
    <t>Horgan, Mr. John</t>
  </si>
  <si>
    <t>Brocklebank, Mr. William Alfred</t>
  </si>
  <si>
    <t>Herman, Miss. Alice</t>
  </si>
  <si>
    <t>Danbom, Mr. Ernst Gilbert</t>
  </si>
  <si>
    <t>Lobb, Mrs. William Arthur (Cordelia K Stanlick)</t>
  </si>
  <si>
    <t>Becker, Miss. Marion Louise</t>
  </si>
  <si>
    <t>Gavey, Mr. Lawrence</t>
  </si>
  <si>
    <t>Yasbeck, Mr. Antoni</t>
  </si>
  <si>
    <t>Kimball, Mr. Edwin Nelson Jr</t>
  </si>
  <si>
    <t>D19</t>
  </si>
  <si>
    <t>Nakid, Mr. Sahid</t>
  </si>
  <si>
    <t>Hansen, Mr. Henry Damsgaard</t>
  </si>
  <si>
    <t>Bowen, Mr. David John "Dai"</t>
  </si>
  <si>
    <t>Sutton, Mr. Frederick</t>
  </si>
  <si>
    <t>D50</t>
  </si>
  <si>
    <t>Kirkland, Rev. Charles Leonard</t>
  </si>
  <si>
    <t>Longley, Miss. Gretchen Fiske</t>
  </si>
  <si>
    <t>D9</t>
  </si>
  <si>
    <t>Bostandyeff, Mr. Guentcho</t>
  </si>
  <si>
    <t>O'Connell, Mr. Patrick D</t>
  </si>
  <si>
    <t>Barkworth, Mr. Algernon Henry Wilson</t>
  </si>
  <si>
    <t>A23</t>
  </si>
  <si>
    <t>Lundahl, Mr. Johan Svensson</t>
  </si>
  <si>
    <t>Stahelin-Maeglin, Dr. Max</t>
  </si>
  <si>
    <t>B50</t>
  </si>
  <si>
    <t>Parr, Mr. William Henry Marsh</t>
  </si>
  <si>
    <t>Skoog, Miss. Mabel</t>
  </si>
  <si>
    <t>Davis, Miss. Mary</t>
  </si>
  <si>
    <t>Leinonen, Mr. Antti Gustaf</t>
  </si>
  <si>
    <t>STON/O 2. 3101292</t>
  </si>
  <si>
    <t>Collyer, Mr. Harvey</t>
  </si>
  <si>
    <t>Panula, Mrs. Juha (Maria Emilia Ojala)</t>
  </si>
  <si>
    <t>Thorneycroft, Mr. Percival</t>
  </si>
  <si>
    <t>Jensen, Mr. Hans Peder</t>
  </si>
  <si>
    <t>Sagesser, Mlle. Emma</t>
  </si>
  <si>
    <t>Skoog, Miss. Margit Elizabeth</t>
  </si>
  <si>
    <t>Foo, Mr. Choong</t>
  </si>
  <si>
    <t>Baclini, Miss. Eugenie</t>
  </si>
  <si>
    <t>Harper, Mr. Henry Sleeper</t>
  </si>
  <si>
    <t>Cor, Mr. Liudevit</t>
  </si>
  <si>
    <t>Simonius-Blumer, Col. Oberst Alfons</t>
  </si>
  <si>
    <t>A26</t>
  </si>
  <si>
    <t>Willey, Mr. Edward</t>
  </si>
  <si>
    <t>S.O./P.P. 751</t>
  </si>
  <si>
    <t>Stanley, Miss. Amy Zillah Elsie</t>
  </si>
  <si>
    <t>CA. 2314</t>
  </si>
  <si>
    <t>Mitkoff, Mr. Mito</t>
  </si>
  <si>
    <t>Doling, Miss. Elsie</t>
  </si>
  <si>
    <t>Kalvik, Mr. Johannes Halvorsen</t>
  </si>
  <si>
    <t>O'Leary, Miss. Hanora "Norah"</t>
  </si>
  <si>
    <t>Hegarty, Miss. Hanora "Nora"</t>
  </si>
  <si>
    <t>Hickman, Mr. Leonard Mark</t>
  </si>
  <si>
    <t>Radeff, Mr. Alexander</t>
  </si>
  <si>
    <t>Bourke, Mrs. John (Catherine)</t>
  </si>
  <si>
    <t>Eitemiller, Mr. George Floyd</t>
  </si>
  <si>
    <t>Newell, Mr. Arthur Webster</t>
  </si>
  <si>
    <t>D48</t>
  </si>
  <si>
    <t>Frauenthal, Dr. Henry William</t>
  </si>
  <si>
    <t>Badt, Mr. Mohamed</t>
  </si>
  <si>
    <t>Colley, Mr. Edward Pomeroy</t>
  </si>
  <si>
    <t>E58</t>
  </si>
  <si>
    <t>Coleff, Mr. Peju</t>
  </si>
  <si>
    <t>Lindqvist, Mr. Eino William</t>
  </si>
  <si>
    <t>STON/O 2. 3101285</t>
  </si>
  <si>
    <t>Hickman, Mr. Lewis</t>
  </si>
  <si>
    <t>Butler, Mr. Reginald Fenton</t>
  </si>
  <si>
    <t>Rommetvedt, Mr. Knud Paust</t>
  </si>
  <si>
    <t>Cook, Mr. Jacob</t>
  </si>
  <si>
    <t>A/5 3536</t>
  </si>
  <si>
    <t>Taylor, Mrs. Elmer Zebley (Juliet Cummins Wright)</t>
  </si>
  <si>
    <t>C126</t>
  </si>
  <si>
    <t>Brown, Mrs. Thomas William Solomon (Elizabeth Catherine Ford)</t>
  </si>
  <si>
    <t>Davidson, Mr. Thornton</t>
  </si>
  <si>
    <t>F.C. 12750</t>
  </si>
  <si>
    <t>B71</t>
  </si>
  <si>
    <t>Mitchell, Mr. Henry Michael</t>
  </si>
  <si>
    <t>C.A. 24580</t>
  </si>
  <si>
    <t>Wilhelms, Mr. Charles</t>
  </si>
  <si>
    <t>Watson, Mr. Ennis Hastings</t>
  </si>
  <si>
    <t>Edvardsson, Mr. Gustaf Hjalmar</t>
  </si>
  <si>
    <t>Sawyer, Mr. Frederick Charles</t>
  </si>
  <si>
    <t>Turja, Miss. Anna Sofia</t>
  </si>
  <si>
    <t>Goodwin, Mrs. Frederick (Augusta Tyler)</t>
  </si>
  <si>
    <t>Cardeza, Mr. Thomas Drake Martinez</t>
  </si>
  <si>
    <t>B51 B53 B55</t>
  </si>
  <si>
    <t>Peters, Miss. Katie</t>
  </si>
  <si>
    <t>Hassab, Mr. Hammad</t>
  </si>
  <si>
    <t>D49</t>
  </si>
  <si>
    <t>Olsvigen, Mr. Thor Anderson</t>
  </si>
  <si>
    <t>Goodwin, Mr. Charles Edward</t>
  </si>
  <si>
    <t>Brown, Mr. Thomas William Solomon</t>
  </si>
  <si>
    <t>Laroche, Mr. Joseph Philippe Lemercier</t>
  </si>
  <si>
    <t>Panula, Mr. Jaako Arnold</t>
  </si>
  <si>
    <t>Dakic, Mr. Branko</t>
  </si>
  <si>
    <t>Fischer, Mr. Eberhard Thelander</t>
  </si>
  <si>
    <t>Madill, Miss. Georgette Alexandra</t>
  </si>
  <si>
    <t>B5</t>
  </si>
  <si>
    <t>Dick, Mr. Albert Adrian</t>
  </si>
  <si>
    <t>B20</t>
  </si>
  <si>
    <t>Karun, Miss. Manca</t>
  </si>
  <si>
    <t>Lam, Mr. Ali</t>
  </si>
  <si>
    <t>Saad, Mr. Khalil</t>
  </si>
  <si>
    <t>Weir, Col. John</t>
  </si>
  <si>
    <t>Chapman, Mr. Charles Henry</t>
  </si>
  <si>
    <t>Kelly, Mr. James</t>
  </si>
  <si>
    <t>Mullens, Miss. Katherine "Katie"</t>
  </si>
  <si>
    <t>Thayer, Mr. John Borland</t>
  </si>
  <si>
    <t>Humblen, Mr. Adolf Mathias Nicolai Olsen</t>
  </si>
  <si>
    <t>F G63</t>
  </si>
  <si>
    <t>Astor, Mrs. John Jacob (Madeleine Talmadge Force)</t>
  </si>
  <si>
    <t>C62 C64</t>
  </si>
  <si>
    <t>Silverthorne, Mr. Spencer Victor</t>
  </si>
  <si>
    <t>PC 17475</t>
  </si>
  <si>
    <t>E24</t>
  </si>
  <si>
    <t>Barbara, Miss. Saiide</t>
  </si>
  <si>
    <t>Gallagher, Mr. Martin</t>
  </si>
  <si>
    <t>Hansen, Mr. Henrik Juul</t>
  </si>
  <si>
    <t>Morley, Mr. Henry Samuel ("Mr Henry Marshall")</t>
  </si>
  <si>
    <t>Kelly, Mrs. Florence "Fannie"</t>
  </si>
  <si>
    <t>Calderhead, Mr. Edward Pennington</t>
  </si>
  <si>
    <t>PC 17476</t>
  </si>
  <si>
    <t>Cleaver, Miss. Alice</t>
  </si>
  <si>
    <t>Moubarek, Master. Halim Gonios ("William George")</t>
  </si>
  <si>
    <t>Mayne, Mlle. Berthe Antonine ("Mrs de Villiers")</t>
  </si>
  <si>
    <t>PC 17482</t>
  </si>
  <si>
    <t>C90</t>
  </si>
  <si>
    <t>Klaber, Mr. Herman</t>
  </si>
  <si>
    <t>Taylor, Mr. Elmer Zebley</t>
  </si>
  <si>
    <t>Larsson, Mr. August Viktor</t>
  </si>
  <si>
    <t>Greenberg, Mr. Samuel</t>
  </si>
  <si>
    <t>Soholt, Mr. Peter Andreas Lauritz Andersen</t>
  </si>
  <si>
    <t>Endres, Miss. Caroline Louise</t>
  </si>
  <si>
    <t>C45</t>
  </si>
  <si>
    <t>Troutt, Miss. Edwina Celia "Winnie"</t>
  </si>
  <si>
    <t>McEvoy, Mr. Michael</t>
  </si>
  <si>
    <t>Johnson, Mr. Malkolm Joackim</t>
  </si>
  <si>
    <t>Harper, Miss. Annie Jessie "Nina"</t>
  </si>
  <si>
    <t>Jensen, Mr. Svend Lauritz</t>
  </si>
  <si>
    <t>Gillespie, Mr. William Henry</t>
  </si>
  <si>
    <t>Hodges, Mr. Henry Price</t>
  </si>
  <si>
    <t>Chambers, Mr. Norman Campbell</t>
  </si>
  <si>
    <t>E8</t>
  </si>
  <si>
    <t>Oreskovic, Mr. Luka</t>
  </si>
  <si>
    <t>Renouf, Mrs. Peter Henry (Lillian Jefferys)</t>
  </si>
  <si>
    <t>Mannion, Miss. Margareth</t>
  </si>
  <si>
    <t>Bryhl, Mr. Kurt Arnold Gottfrid</t>
  </si>
  <si>
    <t>Ilmakangas, Miss. Pieta Sofia</t>
  </si>
  <si>
    <t>STON/O2. 3101271</t>
  </si>
  <si>
    <t>Allen, Miss. Elisabeth Walton</t>
  </si>
  <si>
    <t>Hassan, Mr. Houssein G N</t>
  </si>
  <si>
    <t>Knight, Mr. Robert J</t>
  </si>
  <si>
    <t>Berriman, Mr. William John</t>
  </si>
  <si>
    <t>Troupiansky, Mr. Moses Aaron</t>
  </si>
  <si>
    <t>Williams, Mr. Leslie</t>
  </si>
  <si>
    <t>Ford, Mrs. Edward (Margaret Ann Watson)</t>
  </si>
  <si>
    <t>Lesurer, Mr. Gustave J</t>
  </si>
  <si>
    <t>B101</t>
  </si>
  <si>
    <t>Ivanoff, Mr. Kanio</t>
  </si>
  <si>
    <t>Nankoff, Mr. Minko</t>
  </si>
  <si>
    <t>Hawksford, Mr. Walter James</t>
  </si>
  <si>
    <t>D45</t>
  </si>
  <si>
    <t>Cavendish, Mr. Tyrell William</t>
  </si>
  <si>
    <t>C46</t>
  </si>
  <si>
    <t>Ryerson, Miss. Susan Parker "Suzette"</t>
  </si>
  <si>
    <t>McNamee, Mr. Neal</t>
  </si>
  <si>
    <t>Stranden, Mr. Juho</t>
  </si>
  <si>
    <t>STON/O 2. 3101288</t>
  </si>
  <si>
    <t>Crosby, Capt. Edward Gifford</t>
  </si>
  <si>
    <t>Abbott, Mr. Rossmore Edward</t>
  </si>
  <si>
    <t>Sinkkonen, Miss. Anna</t>
  </si>
  <si>
    <t>Marvin, Mr. Daniel Warner</t>
  </si>
  <si>
    <t>D30</t>
  </si>
  <si>
    <t>Connaghton, Mr. Michael</t>
  </si>
  <si>
    <t>Wells, Miss. Joan</t>
  </si>
  <si>
    <t>Moor, Master. Meier</t>
  </si>
  <si>
    <t>E121</t>
  </si>
  <si>
    <t>Vande Velde, Mr. Johannes Joseph</t>
  </si>
  <si>
    <t>Jonkoff, Mr. Lalio</t>
  </si>
  <si>
    <t>Herman, Mrs. Samuel (Jane Laver)</t>
  </si>
  <si>
    <t>Hamalainen, Master. Viljo</t>
  </si>
  <si>
    <t>Carlsson, Mr. August Sigfrid</t>
  </si>
  <si>
    <t>Bailey, Mr. Percy Andrew</t>
  </si>
  <si>
    <t>Theobald, Mr. Thomas Leonard</t>
  </si>
  <si>
    <t>Rothes, the Countess. of (Lucy Noel Martha Dyer-Edwards)</t>
  </si>
  <si>
    <t>Garfirth, Mr. John</t>
  </si>
  <si>
    <t>Nirva, Mr. Iisakki Antino Aijo</t>
  </si>
  <si>
    <t>SOTON/O2 3101272</t>
  </si>
  <si>
    <t>Barah, Mr. Hanna Assi</t>
  </si>
  <si>
    <t>Carter, Mrs. William Ernest (Lucile Polk)</t>
  </si>
  <si>
    <t>Eklund, Mr. Hans Linus</t>
  </si>
  <si>
    <t>Hogeboom, Mrs. John C (Anna Andrews)</t>
  </si>
  <si>
    <t>D11</t>
  </si>
  <si>
    <t>Brewe, Dr. Arthur Jackson</t>
  </si>
  <si>
    <t>Mangan, Miss. Mary</t>
  </si>
  <si>
    <t>Moran, Mr. Daniel J</t>
  </si>
  <si>
    <t>Gronnestad, Mr. Daniel Danielsen</t>
  </si>
  <si>
    <t>Lievens, Mr. Rene Aime</t>
  </si>
  <si>
    <t>Jensen, Mr. Niels Peder</t>
  </si>
  <si>
    <t>Mack, Mrs. (Mary)</t>
  </si>
  <si>
    <t>S.O./P.P. 3</t>
  </si>
  <si>
    <t>E77</t>
  </si>
  <si>
    <t>Elias, Mr. Dibo</t>
  </si>
  <si>
    <t>Hocking, Mrs. Elizabeth (Eliza Needs)</t>
  </si>
  <si>
    <t>Myhrman, Mr. Pehr Fabian Oliver Malkolm</t>
  </si>
  <si>
    <t>Tobin, Mr. Roger</t>
  </si>
  <si>
    <t>F38</t>
  </si>
  <si>
    <t>Emanuel, Miss. Virginia Ethel</t>
  </si>
  <si>
    <t>Kilgannon, Mr. Thomas J</t>
  </si>
  <si>
    <t>Robert, Mrs. Edward Scott (Elisabeth Walton McMillan)</t>
  </si>
  <si>
    <t>B3</t>
  </si>
  <si>
    <t>Ayoub, Miss. Banoura</t>
  </si>
  <si>
    <t>Dick, Mrs. Albert Adrian (Vera Gillespie)</t>
  </si>
  <si>
    <t>Long, Mr. Milton Clyde</t>
  </si>
  <si>
    <t>D6</t>
  </si>
  <si>
    <t>Johnston, Mr. Andrew G</t>
  </si>
  <si>
    <t>W./C. 6607</t>
  </si>
  <si>
    <t>Ali, Mr. William</t>
  </si>
  <si>
    <t>SOTON/O.Q. 3101312</t>
  </si>
  <si>
    <t>Harmer, Mr. Abraham (David Lishin)</t>
  </si>
  <si>
    <t>Sjoblom, Miss. Anna Sofia</t>
  </si>
  <si>
    <t>Rice, Master. George Hugh</t>
  </si>
  <si>
    <t>Dean, Master. Bertram Vere</t>
  </si>
  <si>
    <t>Guggenheim, Mr. Benjamin</t>
  </si>
  <si>
    <t>B82 B84</t>
  </si>
  <si>
    <t>Keane, Mr. Andrew "Andy"</t>
  </si>
  <si>
    <t>Gaskell, Mr. Alfred</t>
  </si>
  <si>
    <t>Sage, Miss. Stella Anna</t>
  </si>
  <si>
    <t>Hoyt, Mr. William Fisher</t>
  </si>
  <si>
    <t>PC 17600</t>
  </si>
  <si>
    <t>Dantcheff, Mr. Ristiu</t>
  </si>
  <si>
    <t>Otter, Mr. Richard</t>
  </si>
  <si>
    <t>Leader, Dr. Alice (Farnham)</t>
  </si>
  <si>
    <t>D17</t>
  </si>
  <si>
    <t>Osman, Mrs. Mara</t>
  </si>
  <si>
    <t>Ibrahim Shawah, Mr. Yousseff</t>
  </si>
  <si>
    <t>Van Impe, Mrs. Jean Baptiste (Rosalie Paula Govaert)</t>
  </si>
  <si>
    <t>Ponesell, Mr. Martin</t>
  </si>
  <si>
    <t>Collyer, Mrs. Harvey (Charlotte Annie Tate)</t>
  </si>
  <si>
    <t>Carter, Master. William Thornton II</t>
  </si>
  <si>
    <t>Thomas, Master. Assad Alexander</t>
  </si>
  <si>
    <t>Hedman, Mr. Oskar Arvid</t>
  </si>
  <si>
    <t>Johansson, Mr. Karl Johan</t>
  </si>
  <si>
    <t>Andrews, Mr. Thomas Jr</t>
  </si>
  <si>
    <t>A36</t>
  </si>
  <si>
    <t>Pettersson, Miss. Ellen Natalia</t>
  </si>
  <si>
    <t>Meyer, Mr. August</t>
  </si>
  <si>
    <t>Chambers, Mrs. Norman Campbell (Bertha Griggs)</t>
  </si>
  <si>
    <t>Alexander, Mr. William</t>
  </si>
  <si>
    <t>Lester, Mr. James</t>
  </si>
  <si>
    <t>Slemen, Mr. Richard James</t>
  </si>
  <si>
    <t>Andersson, Miss. Ebba Iris Alfrida</t>
  </si>
  <si>
    <t>Tomlin, Mr. Ernest Portage</t>
  </si>
  <si>
    <t>Fry, Mr. Richard</t>
  </si>
  <si>
    <t>B102</t>
  </si>
  <si>
    <t>Heininen, Miss. Wendla Maria</t>
  </si>
  <si>
    <t>STON/O2. 3101290</t>
  </si>
  <si>
    <t>Mallet, Mr. Albert</t>
  </si>
  <si>
    <t>S.C./PARIS 2079</t>
  </si>
  <si>
    <t>Holm, Mr. John Fredrik Alexander</t>
  </si>
  <si>
    <t>C 7075</t>
  </si>
  <si>
    <t>Skoog, Master. Karl Thorsten</t>
  </si>
  <si>
    <t>Hays, Mrs. Charles Melville (Clara Jennings Gregg)</t>
  </si>
  <si>
    <t>B69</t>
  </si>
  <si>
    <t>Lulic, Mr. Nikola</t>
  </si>
  <si>
    <t>Reuchlin, Jonkheer. John George</t>
  </si>
  <si>
    <t>Moor, Mrs. (Beila)</t>
  </si>
  <si>
    <t>Panula, Master. Urho Abraham</t>
  </si>
  <si>
    <t>Flynn, Mr. John</t>
  </si>
  <si>
    <t>Lam, Mr. Len</t>
  </si>
  <si>
    <t>Mallet, Master. Andre</t>
  </si>
  <si>
    <t>McCormack, Mr. Thomas Joseph</t>
  </si>
  <si>
    <t>Stone, Mrs. George Nelson (Martha Evelyn)</t>
  </si>
  <si>
    <t>Yasbeck, Mrs. Antoni (Selini Alexander)</t>
  </si>
  <si>
    <t>Richards, Master. George Sibley</t>
  </si>
  <si>
    <t>Saad, Mr. Amin</t>
  </si>
  <si>
    <t>Augustsson, Mr. Albert</t>
  </si>
  <si>
    <t>Allum, Mr. Owen George</t>
  </si>
  <si>
    <t>Compton, Miss. Sara Rebecca</t>
  </si>
  <si>
    <t>PC 17756</t>
  </si>
  <si>
    <t>E49</t>
  </si>
  <si>
    <t>Pasic, Mr. Jakob</t>
  </si>
  <si>
    <t>Sirota, Mr. Maurice</t>
  </si>
  <si>
    <t>Chip, Mr. Chang</t>
  </si>
  <si>
    <t>Marechal, Mr. Pierre</t>
  </si>
  <si>
    <t>C47</t>
  </si>
  <si>
    <t>Alhomaki, Mr. Ilmari Rudolf</t>
  </si>
  <si>
    <t>SOTON/O2 3101287</t>
  </si>
  <si>
    <t>Mudd, Mr. Thomas Charles</t>
  </si>
  <si>
    <t>Serepeca, Miss. Augusta</t>
  </si>
  <si>
    <t>Lemberopolous, Mr. Peter L</t>
  </si>
  <si>
    <t>Culumovic, Mr. Jeso</t>
  </si>
  <si>
    <t>Abbing, Mr. Anthony</t>
  </si>
  <si>
    <t>C.A. 5547</t>
  </si>
  <si>
    <t>Sage, Mr. Douglas Bullen</t>
  </si>
  <si>
    <t>Markoff, Mr. Marin</t>
  </si>
  <si>
    <t>Harper, Rev. John</t>
  </si>
  <si>
    <t>Goldenberg, Mrs. Samuel L (Edwiga Grabowska)</t>
  </si>
  <si>
    <t>Andersson, Master. Sigvard Harald Elias</t>
  </si>
  <si>
    <t>Svensson, Mr. Johan</t>
  </si>
  <si>
    <t>Boulos, Miss. Nourelain</t>
  </si>
  <si>
    <t>Lines, Miss. Mary Conover</t>
  </si>
  <si>
    <t>PC 17592</t>
  </si>
  <si>
    <t>D28</t>
  </si>
  <si>
    <t>Carter, Mrs. Ernest Courtenay (Lilian Hughes)</t>
  </si>
  <si>
    <t>Aks, Mrs. Sam (Leah Rosen)</t>
  </si>
  <si>
    <t>Wick, Mrs. George Dennick (Mary Hitchcock)</t>
  </si>
  <si>
    <t xml:space="preserve">Daly, Mr. Peter Denis </t>
  </si>
  <si>
    <t>E17</t>
  </si>
  <si>
    <t>Baclini, Mrs. Solomon (Latifa Qurban)</t>
  </si>
  <si>
    <t>Razi, Mr. Raihed</t>
  </si>
  <si>
    <t>Hansen, Mr. Claus Peter</t>
  </si>
  <si>
    <t>Giles, Mr. Frederick Edward</t>
  </si>
  <si>
    <t>Swift, Mrs. Frederick Joel (Margaret Welles Barron)</t>
  </si>
  <si>
    <t>Sage, Miss. Dorothy Edith "Dolly"</t>
  </si>
  <si>
    <t>Gill, Mr. John William</t>
  </si>
  <si>
    <t>Bystrom, Mrs. (Karolina)</t>
  </si>
  <si>
    <t>Duran y More, Miss. Asuncion</t>
  </si>
  <si>
    <t>SC/PARIS 2149</t>
  </si>
  <si>
    <t>Roebling, Mr. Washington Augustus II</t>
  </si>
  <si>
    <t>PC 17590</t>
  </si>
  <si>
    <t>A24</t>
  </si>
  <si>
    <t>van Melkebeke, Mr. Philemon</t>
  </si>
  <si>
    <t>Johnson, Master. Harold Theodor</t>
  </si>
  <si>
    <t>Balkic, Mr. Cerin</t>
  </si>
  <si>
    <t>Beckwith, Mrs. Richard Leonard (Sallie Monypeny)</t>
  </si>
  <si>
    <t>Carlsson, Mr. Frans Olof</t>
  </si>
  <si>
    <t>Vander Cruyssen, Mr. Victor</t>
  </si>
  <si>
    <t>Abelson, Mrs. Samuel (Hannah Wizosky)</t>
  </si>
  <si>
    <t>Najib, Miss. Adele Kiamie "Jane"</t>
  </si>
  <si>
    <t>Gustafsson, Mr. Alfred Ossian</t>
  </si>
  <si>
    <t>Petroff, Mr. Nedelio</t>
  </si>
  <si>
    <t>Laleff, Mr. Kristo</t>
  </si>
  <si>
    <t>Potter, Mrs. Thomas Jr (Lily Alexenia Wilson)</t>
  </si>
  <si>
    <t>C50</t>
  </si>
  <si>
    <t>Shelley, Mrs. William (Imanita Parrish Hall)</t>
  </si>
  <si>
    <t>Markun, Mr. Johann</t>
  </si>
  <si>
    <t>Dahlberg, Miss. Gerda Ulrika</t>
  </si>
  <si>
    <t>Banfield, Mr. Frederick James</t>
  </si>
  <si>
    <t>C.A./SOTON 34068</t>
  </si>
  <si>
    <t>Sutehall, Mr. Henry Jr</t>
  </si>
  <si>
    <t>SOTON/OQ 392076</t>
  </si>
  <si>
    <t>Rice, Mrs. William (Margaret Norton)</t>
  </si>
  <si>
    <t>Montvila, Rev. Juozas</t>
  </si>
  <si>
    <t>Graham, Miss. Margaret Edith</t>
  </si>
  <si>
    <t>B42</t>
  </si>
  <si>
    <t>Johnston, Miss. Catherine Helen "Carrie"</t>
  </si>
  <si>
    <t>Behr, Mr. Karl Howell</t>
  </si>
  <si>
    <t>C148</t>
  </si>
  <si>
    <t>Dooley, Mr. Patrick</t>
  </si>
  <si>
    <t>Data</t>
  </si>
  <si>
    <t>Max</t>
  </si>
  <si>
    <t>Age_N</t>
  </si>
  <si>
    <t>log_Fare</t>
  </si>
  <si>
    <t>Pclass_1</t>
  </si>
  <si>
    <t>Pclass_2</t>
  </si>
  <si>
    <t>Embark_S</t>
  </si>
  <si>
    <t>Embark_C</t>
  </si>
  <si>
    <t>Male</t>
  </si>
  <si>
    <t>Ones</t>
  </si>
  <si>
    <t>Params</t>
  </si>
  <si>
    <t>Total loss:</t>
  </si>
  <si>
    <t>Const</t>
  </si>
  <si>
    <t>Model</t>
  </si>
  <si>
    <t>Linear</t>
  </si>
  <si>
    <t>Loss</t>
  </si>
  <si>
    <t>Lin1</t>
  </si>
  <si>
    <t>Lin2</t>
  </si>
  <si>
    <t>ReLU1</t>
  </si>
  <si>
    <t>ReLU2</t>
  </si>
  <si>
    <t>Predicted</t>
  </si>
  <si>
    <t>Total Loss:</t>
  </si>
  <si>
    <t>Column</t>
  </si>
  <si>
    <t>Param1</t>
  </si>
  <si>
    <t>Param2</t>
  </si>
  <si>
    <t>Features</t>
  </si>
  <si>
    <t>Weights</t>
  </si>
  <si>
    <t>W1</t>
  </si>
  <si>
    <t>W2</t>
  </si>
  <si>
    <t>Preprocessed data to be fed in to model</t>
  </si>
  <si>
    <t>Linear Reg (Predicted)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</si>
</sst>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theme="4" tint="0.39997558519241921"/>
      </top>
      <bottom style="thin">
        <color theme="4" tint="0.39997558519241921"/>
      </bottom>
      <diagonal/>
    </border>
    <border>
      <start/>
      <end style="thin">
        <color theme="4" tint="0.39997558519241921"/>
      </end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16" fillId="0" borderId="0" xfId="0" applyFont="1"/>
    <xf numFmtId="0" fontId="18" fillId="0" borderId="0" xfId="0" applyFont="1"/>
    <xf numFmtId="0" fontId="19" fillId="0" borderId="0" xfId="0" applyFont="1"/>
    <xf numFmtId="2" fontId="0" fillId="0" borderId="0" xfId="0" applyNumberFormat="1"/>
    <xf numFmtId="0" fontId="13" fillId="33" borderId="0" xfId="0" applyFont="1" applyFill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heetMetadata" Target="metadata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purl.oclc.org/ooxml/officeDocument/relationships/image" Target="../media/image4.png"/><Relationship Id="rId1" Type="http://purl.oclc.org/ooxml/officeDocument/relationships/image" Target="../media/image3.png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28</xdr:col>
      <xdr:colOff>215900</xdr:colOff>
      <xdr:row>41</xdr:row>
      <xdr:rowOff>190500</xdr:rowOff>
    </xdr:from>
    <xdr:to>
      <xdr:col>41</xdr:col>
      <xdr:colOff>672696</xdr:colOff>
      <xdr:row>76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85EDCA-92B0-8445-B012-B1FD6F5EF67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7165300" y="8686800"/>
          <a:ext cx="11188296" cy="7099300"/>
        </a:xfrm>
        <a:prstGeom prst="rect">
          <a:avLst/>
        </a:prstGeom>
      </xdr:spPr>
    </xdr:pic>
    <xdr:clientData/>
  </xdr:twoCellAnchor>
  <xdr:twoCellAnchor editAs="oneCell">
    <xdr:from>
      <xdr:col>28</xdr:col>
      <xdr:colOff>800100</xdr:colOff>
      <xdr:row>0</xdr:row>
      <xdr:rowOff>279400</xdr:rowOff>
    </xdr:from>
    <xdr:to>
      <xdr:col>36</xdr:col>
      <xdr:colOff>0</xdr:colOff>
      <xdr:row>39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540984-3388-A248-86B9-87BAC3C8E41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27749500" y="279400"/>
          <a:ext cx="5803900" cy="792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 editAs="oneCell">
    <xdr:from>
      <xdr:col>27</xdr:col>
      <xdr:colOff>558800</xdr:colOff>
      <xdr:row>42</xdr:row>
      <xdr:rowOff>190500</xdr:rowOff>
    </xdr:from>
    <xdr:to>
      <xdr:col>41</xdr:col>
      <xdr:colOff>190096</xdr:colOff>
      <xdr:row>77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753AC0-4E05-7841-B948-E21A4E71B23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2453600" y="8890000"/>
          <a:ext cx="11188296" cy="7099300"/>
        </a:xfrm>
        <a:prstGeom prst="rect">
          <a:avLst/>
        </a:prstGeom>
      </xdr:spPr>
    </xdr:pic>
    <xdr:clientData/>
  </xdr:twoCellAnchor>
  <xdr:twoCellAnchor editAs="oneCell">
    <xdr:from>
      <xdr:col>28</xdr:col>
      <xdr:colOff>800100</xdr:colOff>
      <xdr:row>0</xdr:row>
      <xdr:rowOff>279400</xdr:rowOff>
    </xdr:from>
    <xdr:to>
      <xdr:col>36</xdr:col>
      <xdr:colOff>0</xdr:colOff>
      <xdr:row>39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D7F0C2-5A8B-5649-B0C5-5CE2A0F8E99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28168600" y="279400"/>
          <a:ext cx="5803900" cy="7924800"/>
        </a:xfrm>
        <a:prstGeom prst="rect">
          <a:avLst/>
        </a:prstGeom>
      </xdr:spPr>
    </xdr:pic>
    <xdr:clientData/>
  </xdr:twoCellAnchor>
  <xdr:twoCellAnchor editAs="oneCell">
    <xdr:from>
      <xdr:col>33</xdr:col>
      <xdr:colOff>736600</xdr:colOff>
      <xdr:row>41</xdr:row>
      <xdr:rowOff>190500</xdr:rowOff>
    </xdr:from>
    <xdr:to>
      <xdr:col>47</xdr:col>
      <xdr:colOff>367896</xdr:colOff>
      <xdr:row>76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D1C-1305-6045-82FF-97F43C5D1E0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7584400" y="8686800"/>
          <a:ext cx="11188296" cy="7099300"/>
        </a:xfrm>
        <a:prstGeom prst="rect">
          <a:avLst/>
        </a:prstGeom>
      </xdr:spPr>
    </xdr:pic>
    <xdr:clientData/>
  </xdr:twoCellAnchor>
  <xdr:twoCellAnchor editAs="oneCell">
    <xdr:from>
      <xdr:col>34</xdr:col>
      <xdr:colOff>63500</xdr:colOff>
      <xdr:row>42</xdr:row>
      <xdr:rowOff>139700</xdr:rowOff>
    </xdr:from>
    <xdr:to>
      <xdr:col>47</xdr:col>
      <xdr:colOff>520296</xdr:colOff>
      <xdr:row>77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2F1806-3FD5-A34E-A617-3E111AEC9ED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7736800" y="8839200"/>
          <a:ext cx="11188296" cy="7099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35</xdr:col>
      <xdr:colOff>25400</xdr:colOff>
      <xdr:row>42</xdr:row>
      <xdr:rowOff>25400</xdr:rowOff>
    </xdr:from>
    <xdr:to>
      <xdr:col>48</xdr:col>
      <xdr:colOff>482196</xdr:colOff>
      <xdr:row>77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A00BED-03C4-A0B1-E30E-E76611116FDC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7393900" y="8724900"/>
          <a:ext cx="11188296" cy="7099300"/>
        </a:xfrm>
        <a:prstGeom prst="rect">
          <a:avLst/>
        </a:prstGeom>
      </xdr:spPr>
    </xdr:pic>
    <xdr:clientData/>
  </xdr:twoCellAnchor>
  <xdr:twoCellAnchor editAs="oneCell">
    <xdr:from>
      <xdr:col>35</xdr:col>
      <xdr:colOff>800100</xdr:colOff>
      <xdr:row>0</xdr:row>
      <xdr:rowOff>279400</xdr:rowOff>
    </xdr:from>
    <xdr:to>
      <xdr:col>43</xdr:col>
      <xdr:colOff>0</xdr:colOff>
      <xdr:row>39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422DE0-053A-5326-A906-B23EA40577D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27749500" y="279400"/>
          <a:ext cx="5803900" cy="792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 editAs="oneCell">
    <xdr:from>
      <xdr:col>30</xdr:col>
      <xdr:colOff>622300</xdr:colOff>
      <xdr:row>4</xdr:row>
      <xdr:rowOff>0</xdr:rowOff>
    </xdr:from>
    <xdr:to>
      <xdr:col>40</xdr:col>
      <xdr:colOff>139700</xdr:colOff>
      <xdr:row>11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E825EE-64F8-B224-37D2-4533546D719C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3444200" y="977900"/>
          <a:ext cx="7772400" cy="1562100"/>
        </a:xfrm>
        <a:prstGeom prst="rect">
          <a:avLst/>
        </a:prstGeom>
      </xdr:spPr>
    </xdr:pic>
    <xdr:clientData/>
  </xdr:twoCellAnchor>
  <xdr:twoCellAnchor editAs="oneCell">
    <xdr:from>
      <xdr:col>30</xdr:col>
      <xdr:colOff>660400</xdr:colOff>
      <xdr:row>11</xdr:row>
      <xdr:rowOff>88900</xdr:rowOff>
    </xdr:from>
    <xdr:to>
      <xdr:col>34</xdr:col>
      <xdr:colOff>762000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E166B3-3DE8-0C4C-207C-8A9A784A48E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23482300" y="2489200"/>
          <a:ext cx="3403600" cy="927100"/>
        </a:xfrm>
        <a:prstGeom prst="rect">
          <a:avLst/>
        </a:prstGeom>
      </xdr:spPr>
    </xdr:pic>
    <xdr:clientData/>
  </xdr:twoCellAnchor>
  <xdr:twoCellAnchor editAs="oneCell">
    <xdr:from>
      <xdr:col>30</xdr:col>
      <xdr:colOff>774700</xdr:colOff>
      <xdr:row>4</xdr:row>
      <xdr:rowOff>152400</xdr:rowOff>
    </xdr:from>
    <xdr:to>
      <xdr:col>40</xdr:col>
      <xdr:colOff>292100</xdr:colOff>
      <xdr:row>12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CE25CC-2332-5143-A5F8-0B4B48BA0CD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23596600" y="1130300"/>
          <a:ext cx="7772400" cy="1562100"/>
        </a:xfrm>
        <a:prstGeom prst="rect">
          <a:avLst/>
        </a:prstGeom>
      </xdr:spPr>
    </xdr:pic>
    <xdr:clientData/>
  </xdr:twoCellAnchor>
  <xdr:twoCellAnchor editAs="oneCell">
    <xdr:from>
      <xdr:col>30</xdr:col>
      <xdr:colOff>812800</xdr:colOff>
      <xdr:row>12</xdr:row>
      <xdr:rowOff>38100</xdr:rowOff>
    </xdr:from>
    <xdr:to>
      <xdr:col>35</xdr:col>
      <xdr:colOff>88900</xdr:colOff>
      <xdr:row>16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6CBFB4-6969-B04E-AA8F-796AC26FC83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23634700" y="2641600"/>
          <a:ext cx="3403600" cy="9271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3" xr:uid="{C1B012EB-F0F3-6C4E-946E-EFAF71075AA5}" name="Table24" displayName="Table24" ref="A3:P715" totalsRowShown="0">
  <autoFilter ref="A3:P715" xr:uid="{C3D5D83D-D62D-B54F-ACFC-364887692F17}"/>
  <tableColumns count="16">
    <tableColumn id="1" xr3:uid="{A13FD3CA-87EF-8E43-86C4-FC98545961FD}" name="Survived"/>
    <tableColumn id="8" xr3:uid="{7697A11A-7686-EF4F-B4EC-F70B3EFCA9A8}" name="Embarked"/>
    <tableColumn id="2" xr3:uid="{D7AC23C5-7B0E-FF41-8CF2-EC2A1B2431B6}" name="Pclass"/>
    <tableColumn id="3" xr3:uid="{A3320E73-B1D1-BC49-B1C8-3873A56D07B5}" name="Sex"/>
    <tableColumn id="4" xr3:uid="{B9897A77-A716-4249-9E9A-DC0567E8BBC0}" name="Age"/>
    <tableColumn id="7" xr3:uid="{F226DF2C-8D4B-C64C-A0D7-7547C025726E}" name="Fare"/>
    <tableColumn id="5" xr3:uid="{654627F7-4635-3E44-8CD0-D9A84019A5BA}" name="SibSp"/>
    <tableColumn id="6" xr3:uid="{6EDE0467-662E-0C40-A369-6F96FE3D7012}" name="Parch"/>
    <tableColumn id="9" xr3:uid="{F89AE0A9-43C9-9A4C-8977-D976DD342AC9}" name="Age_N" dataDxfId="41">
      <calculatedColumnFormula>Table24[[#This Row],[Age]]/$E$1</calculatedColumnFormula>
    </tableColumn>
    <tableColumn id="10" xr3:uid="{FD870B0D-C7EF-9C40-919F-8462CCCFF98B}" name="log_Fare" dataDxfId="40">
      <calculatedColumnFormula>LOG10(Table24[[#This Row],[Fare]] +1)</calculatedColumnFormula>
    </tableColumn>
    <tableColumn id="11" xr3:uid="{F56D0BB2-A5FB-5042-B543-8553142AB562}" name="Pclass_1" dataDxfId="39">
      <calculatedColumnFormula>IF(Table24[[#This Row],[Pclass]]=1, 1, 0)</calculatedColumnFormula>
    </tableColumn>
    <tableColumn id="12" xr3:uid="{748B8B2C-CAC5-D34A-BA62-B641C95B436A}" name="Pclass_2" dataDxfId="38">
      <calculatedColumnFormula>IF(Table24[[#This Row],[Pclass]]=2, 1,0)</calculatedColumnFormula>
    </tableColumn>
    <tableColumn id="13" xr3:uid="{131AAFD9-88FB-E147-B20E-E0B09F768D5B}" name="Embark_S" dataDxfId="37">
      <calculatedColumnFormula>IF(Table24[[#This Row],[Embarked]]="S", 1, 0)</calculatedColumnFormula>
    </tableColumn>
    <tableColumn id="14" xr3:uid="{3A83FABA-588A-2244-8BA4-EE16A1A570F3}" name="Embark_C" dataDxfId="36">
      <calculatedColumnFormula>IF(Table24[[#This Row],[Embarked]]="C", 1, 0)</calculatedColumnFormula>
    </tableColumn>
    <tableColumn id="15" xr3:uid="{FD0EA5A0-E813-0E4A-B39E-33FDEE91612C}" name="Male" dataDxfId="35">
      <calculatedColumnFormula>IF(Table24[[#This Row],[Sex]]="male", 1, 0)</calculatedColumnFormula>
    </tableColumn>
    <tableColumn id="16" xr3:uid="{1D93FE0B-0194-1F4B-877A-7A66A84F8641}" name="Ones"/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9F0F0B48-C628-CB48-84D3-3658FE9139E8}" name="Table256" displayName="Table256" ref="A3:P715" totalsRowShown="0">
  <autoFilter ref="A3:P715" xr:uid="{C3D5D83D-D62D-B54F-ACFC-364887692F17}"/>
  <tableColumns count="16">
    <tableColumn id="1" xr3:uid="{D391D269-7060-3C4C-B82E-A1698C1F4F98}" name="Survived"/>
    <tableColumn id="8" xr3:uid="{F8F93854-C501-6742-832E-7063B557FCA7}" name="Embarked"/>
    <tableColumn id="2" xr3:uid="{07038587-B9B2-164D-96BA-36137E1BFDBD}" name="Pclass"/>
    <tableColumn id="3" xr3:uid="{D1C9025A-D410-234C-A974-7953BFD73838}" name="Sex"/>
    <tableColumn id="4" xr3:uid="{55D3BDE4-5EB8-1043-8B0A-3217A9F60754}" name="Age"/>
    <tableColumn id="7" xr3:uid="{F251F15E-2B1D-E446-9FCB-7F9416731E14}" name="Fare"/>
    <tableColumn id="5" xr3:uid="{B7F310D0-65AA-074D-B105-E828C69A9F86}" name="SibSp"/>
    <tableColumn id="6" xr3:uid="{A7E2427C-26DF-414D-9AF8-4863C07F97E0}" name="Parch"/>
    <tableColumn id="9" xr3:uid="{C7C2B363-6329-B343-B863-89EA583EBF8E}" name="Age_N" dataDxfId="34">
      <calculatedColumnFormula>Table256[[#This Row],[Age]]/$E$1</calculatedColumnFormula>
    </tableColumn>
    <tableColumn id="10" xr3:uid="{B3648181-8C73-4F41-9B60-632369FB638C}" name="log_Fare" dataDxfId="33">
      <calculatedColumnFormula>LOG10(Table256[[#This Row],[Fare]] +1)</calculatedColumnFormula>
    </tableColumn>
    <tableColumn id="11" xr3:uid="{DC38B695-3A8B-9148-98F9-03AD1A54B4C6}" name="Pclass_1" dataDxfId="32">
      <calculatedColumnFormula>IF(Table256[[#This Row],[Pclass]]=1, 1, 0)</calculatedColumnFormula>
    </tableColumn>
    <tableColumn id="12" xr3:uid="{E8025CC7-7471-5F4F-A567-50DCAD21766D}" name="Pclass_2" dataDxfId="31">
      <calculatedColumnFormula>IF(Table256[[#This Row],[Pclass]]=2, 1,0)</calculatedColumnFormula>
    </tableColumn>
    <tableColumn id="13" xr3:uid="{10367AF5-1D22-1747-BC7D-FA8344F45472}" name="Embark_S" dataDxfId="30">
      <calculatedColumnFormula>IF(Table256[[#This Row],[Embarked]]="S", 1, 0)</calculatedColumnFormula>
    </tableColumn>
    <tableColumn id="14" xr3:uid="{A41045F2-6A1A-BF44-9709-659CCBA8BFBF}" name="Embark_C" dataDxfId="29">
      <calculatedColumnFormula>IF(Table256[[#This Row],[Embarked]]="C", 1, 0)</calculatedColumnFormula>
    </tableColumn>
    <tableColumn id="15" xr3:uid="{CAEE9507-DB7A-7447-B317-5F19D138D6B1}" name="Male" dataDxfId="28">
      <calculatedColumnFormula>IF(Table256[[#This Row],[Sex]]="male", 1, 0)</calculatedColumnFormula>
    </tableColumn>
    <tableColumn id="16" xr3:uid="{A1C0B5DF-DB6D-424A-9C90-D3562C63AFF4}" name="Ones"/>
  </tableColumns>
  <tableStyleInfo name="TableStyleMedium2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6" xr:uid="{AD0C8CDF-CB79-5C4C-8CE7-5E7C76974FE4}" name="Table257" displayName="Table257" ref="A3:P715" totalsRowShown="0">
  <autoFilter ref="A3:P715" xr:uid="{C3D5D83D-D62D-B54F-ACFC-364887692F17}"/>
  <tableColumns count="16">
    <tableColumn id="1" xr3:uid="{E36D323B-403D-4A41-AA3C-EA1C0BF1D10D}" name="Survived"/>
    <tableColumn id="8" xr3:uid="{12FBC661-DF20-CB47-9F5C-77DBEA2AD6D3}" name="Embarked"/>
    <tableColumn id="2" xr3:uid="{3B5404B3-F80D-C04A-A4B8-A20D48C07479}" name="Pclass"/>
    <tableColumn id="3" xr3:uid="{E62944D5-9AC9-1D46-BCE9-06A69A36F5BB}" name="Sex"/>
    <tableColumn id="4" xr3:uid="{EFF4A843-2B3C-F548-AF35-78ECAEB50EAC}" name="Age"/>
    <tableColumn id="7" xr3:uid="{B4F77845-D661-8746-BCBD-811F3B1AF8EC}" name="Fare"/>
    <tableColumn id="5" xr3:uid="{CD333D45-5519-9D41-A163-57A23DF16299}" name="SibSp"/>
    <tableColumn id="6" xr3:uid="{4A5DEF25-C2EC-C548-A768-7404BE418442}" name="Parch"/>
    <tableColumn id="9" xr3:uid="{C7FA72AE-FC86-E244-9E78-8E2C472E5A6C}" name="Age_N" dataDxfId="27">
      <calculatedColumnFormula>Table257[[#This Row],[Age]]/$E$1</calculatedColumnFormula>
    </tableColumn>
    <tableColumn id="10" xr3:uid="{26DA5B33-66DD-C541-9470-028AB705472F}" name="log_Fare" dataDxfId="26">
      <calculatedColumnFormula>LOG10(Table257[[#This Row],[Fare]] +1)</calculatedColumnFormula>
    </tableColumn>
    <tableColumn id="11" xr3:uid="{60A608EB-3541-5248-8508-ED1269FD6A1C}" name="Pclass_1" dataDxfId="25">
      <calculatedColumnFormula>IF(Table257[[#This Row],[Pclass]]=1, 1, 0)</calculatedColumnFormula>
    </tableColumn>
    <tableColumn id="12" xr3:uid="{8BE315D5-7339-7E41-A194-13092314B577}" name="Pclass_2" dataDxfId="24">
      <calculatedColumnFormula>IF(Table257[[#This Row],[Pclass]]=2, 1,0)</calculatedColumnFormula>
    </tableColumn>
    <tableColumn id="13" xr3:uid="{7BC0628F-D158-EC40-A029-26F98DF8C01C}" name="Embark_S" dataDxfId="23">
      <calculatedColumnFormula>IF(Table257[[#This Row],[Embarked]]="S", 1, 0)</calculatedColumnFormula>
    </tableColumn>
    <tableColumn id="14" xr3:uid="{61D1D038-87A4-E14A-A7B5-280719807828}" name="Embark_C" dataDxfId="22">
      <calculatedColumnFormula>IF(Table257[[#This Row],[Embarked]]="C", 1, 0)</calculatedColumnFormula>
    </tableColumn>
    <tableColumn id="15" xr3:uid="{93A6E188-4F33-2941-91A8-6E81554A900C}" name="Male" dataDxfId="21">
      <calculatedColumnFormula>IF(Table257[[#This Row],[Sex]]="male", 1, 0)</calculatedColumnFormula>
    </tableColumn>
    <tableColumn id="16" xr3:uid="{60B4371A-1357-7E45-989A-510E5FAFB0AE}" name="Ones"/>
  </tableColumns>
  <tableStyleInfo name="TableStyleMedium2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7" xr:uid="{4F0233FA-8F52-7D4B-9D61-442985DE7EF0}" name="Table258" displayName="Table258" ref="A3:P715" totalsRowShown="0">
  <autoFilter ref="A3:P715" xr:uid="{C3D5D83D-D62D-B54F-ACFC-364887692F17}"/>
  <tableColumns count="16">
    <tableColumn id="1" xr3:uid="{A571B728-C395-7244-A9AA-FC7BEFB44567}" name="Survived"/>
    <tableColumn id="8" xr3:uid="{737C65AC-0F6F-1444-9D62-0034E3C22E2E}" name="Embarked"/>
    <tableColumn id="2" xr3:uid="{9BA65D93-3032-6449-9319-C03D6D6EF918}" name="Pclass"/>
    <tableColumn id="3" xr3:uid="{F7060DE3-B79E-A443-901F-A34D02605F3D}" name="Sex"/>
    <tableColumn id="4" xr3:uid="{8BF1F7B2-4117-F947-ACB4-A970DD76ED5F}" name="Age"/>
    <tableColumn id="7" xr3:uid="{8FF71CD9-2558-314D-ABD1-2994C44858BD}" name="Fare"/>
    <tableColumn id="5" xr3:uid="{47301F5F-F508-3549-917E-0CD05ACA8A13}" name="SibSp"/>
    <tableColumn id="6" xr3:uid="{11C3BDB8-CD3F-4E4A-9FFE-2D7CED0E4668}" name="Parch"/>
    <tableColumn id="9" xr3:uid="{0421E963-1884-0E42-8D2E-BF7181436642}" name="Age_N" dataDxfId="20">
      <calculatedColumnFormula>Table258[[#This Row],[Age]]/$E$1</calculatedColumnFormula>
    </tableColumn>
    <tableColumn id="10" xr3:uid="{60EFFA3D-C3BE-8042-863E-DCDCA3B2260D}" name="log_Fare" dataDxfId="19">
      <calculatedColumnFormula>LOG10(Table258[[#This Row],[Fare]] +1)</calculatedColumnFormula>
    </tableColumn>
    <tableColumn id="11" xr3:uid="{B51ED195-597C-7741-A3D2-93A8615B5585}" name="Pclass_1" dataDxfId="18">
      <calculatedColumnFormula>IF(Table258[[#This Row],[Pclass]]=1, 1, 0)</calculatedColumnFormula>
    </tableColumn>
    <tableColumn id="12" xr3:uid="{DF90BE03-4671-C04F-A909-22264B0F3572}" name="Pclass_2" dataDxfId="17">
      <calculatedColumnFormula>IF(Table258[[#This Row],[Pclass]]=2, 1,0)</calculatedColumnFormula>
    </tableColumn>
    <tableColumn id="13" xr3:uid="{1BA5645E-4664-2A40-A4AF-3B62C312C02F}" name="Embark_S" dataDxfId="16">
      <calculatedColumnFormula>IF(Table258[[#This Row],[Embarked]]="S", 1, 0)</calculatedColumnFormula>
    </tableColumn>
    <tableColumn id="14" xr3:uid="{D9262CE4-EB3D-614C-9D63-A11CF63C8071}" name="Embark_C" dataDxfId="15">
      <calculatedColumnFormula>IF(Table258[[#This Row],[Embarked]]="C", 1, 0)</calculatedColumnFormula>
    </tableColumn>
    <tableColumn id="15" xr3:uid="{E0438BEA-F833-274A-85FF-DEA77BD68FA9}" name="Male" dataDxfId="14">
      <calculatedColumnFormula>IF(Table258[[#This Row],[Sex]]="male", 1, 0)</calculatedColumnFormula>
    </tableColumn>
    <tableColumn id="16" xr3:uid="{4F17872F-94EA-F24B-B6B9-979170C99D01}" name="Ones"/>
  </tableColumns>
  <tableStyleInfo name="TableStyleMedium2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4" xr:uid="{8B449A2E-D62D-C842-ACEE-C6E2DE519B77}" name="Table25" displayName="Table25" ref="A3:P715" totalsRowShown="0">
  <autoFilter ref="A3:P715" xr:uid="{C3D5D83D-D62D-B54F-ACFC-364887692F17}"/>
  <tableColumns count="16">
    <tableColumn id="1" xr3:uid="{2CDC53A6-4450-C741-91E0-3B0405F66424}" name="Survived"/>
    <tableColumn id="8" xr3:uid="{79E8B689-F622-FC4E-A2BB-2EC5BD93CFF7}" name="Embarked"/>
    <tableColumn id="2" xr3:uid="{8358B2DD-728B-314A-B7D8-AC0D7301914D}" name="Pclass"/>
    <tableColumn id="3" xr3:uid="{C1EACF7A-6A8B-BD45-8A35-0430758D4622}" name="Sex"/>
    <tableColumn id="4" xr3:uid="{D93355AA-3E4B-EF40-8BD0-D0C6B4321007}" name="Age"/>
    <tableColumn id="7" xr3:uid="{AEB179B9-D336-1648-8A77-D39F68BC73B7}" name="Fare"/>
    <tableColumn id="5" xr3:uid="{7E684AE2-3AC2-B64B-B055-159AE159FAF8}" name="SibSp"/>
    <tableColumn id="6" xr3:uid="{E67D74DE-69A5-7241-B889-171B1C16B3FB}" name="Parch"/>
    <tableColumn id="9" xr3:uid="{ED7A47FC-169C-5A4E-9A01-C27246F6C11D}" name="Age_N" dataDxfId="13">
      <calculatedColumnFormula>Table25[[#This Row],[Age]]/$E$1</calculatedColumnFormula>
    </tableColumn>
    <tableColumn id="10" xr3:uid="{820661DC-C61B-534F-87FA-2B6F5C050474}" name="log_Fare" dataDxfId="12">
      <calculatedColumnFormula>LOG10(Table25[[#This Row],[Fare]] +1)</calculatedColumnFormula>
    </tableColumn>
    <tableColumn id="11" xr3:uid="{645AB4AD-F5B3-8E44-B469-EF26E2ACE9E1}" name="Pclass_1" dataDxfId="11">
      <calculatedColumnFormula>IF(Table25[[#This Row],[Pclass]]=1, 1, 0)</calculatedColumnFormula>
    </tableColumn>
    <tableColumn id="12" xr3:uid="{C356CBF5-943B-D047-9DBA-CF6F254FCE0E}" name="Pclass_2" dataDxfId="10">
      <calculatedColumnFormula>IF(Table25[[#This Row],[Pclass]]=2, 1,0)</calculatedColumnFormula>
    </tableColumn>
    <tableColumn id="13" xr3:uid="{D63D46FA-F79C-FE43-8412-F40DD5BF5AC5}" name="Embark_S" dataDxfId="9">
      <calculatedColumnFormula>IF(Table25[[#This Row],[Embarked]]="S", 1, 0)</calculatedColumnFormula>
    </tableColumn>
    <tableColumn id="14" xr3:uid="{6A70DDAF-2CF8-424E-A416-3A3BF45A2CB8}" name="Embark_C" dataDxfId="8">
      <calculatedColumnFormula>IF(Table25[[#This Row],[Embarked]]="C", 1, 0)</calculatedColumnFormula>
    </tableColumn>
    <tableColumn id="15" xr3:uid="{D1B8224B-719D-A044-A8A7-7153EA2CCDF5}" name="Male" dataDxfId="7">
      <calculatedColumnFormula>IF(Table25[[#This Row],[Sex]]="male", 1, 0)</calculatedColumnFormula>
    </tableColumn>
    <tableColumn id="16" xr3:uid="{826D009A-3951-B44A-9D40-DD635AA4E63B}" name="Ones"/>
  </tableColumns>
  <tableStyleInfo name="TableStyleMedium2" showFirstColumn="0" showLastColumn="0" showRowStripes="1" showColumnStripes="0"/>
</table>
</file>

<file path=xl/tables/table6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C3D5D83D-D62D-B54F-ACFC-364887692F17}" name="Table2" displayName="Table2" ref="A3:P715" totalsRowShown="0">
  <autoFilter ref="A3:P715" xr:uid="{C3D5D83D-D62D-B54F-ACFC-364887692F17}"/>
  <tableColumns count="16">
    <tableColumn id="1" xr3:uid="{071DAA3F-6282-3548-A571-901C6EEB6877}" name="Survived"/>
    <tableColumn id="8" xr3:uid="{1EDD38C1-911F-B045-8517-CC5B06EBB31A}" name="Embarked"/>
    <tableColumn id="2" xr3:uid="{C191C32D-06DA-0D4B-A865-11C0163485CD}" name="Pclass"/>
    <tableColumn id="3" xr3:uid="{BD92EAAD-E823-8446-9A5A-948E044AC85A}" name="Sex"/>
    <tableColumn id="4" xr3:uid="{1583931D-CDB2-1342-9DCE-569F293F1A28}" name="Age"/>
    <tableColumn id="7" xr3:uid="{43848364-969F-EF4B-9BD6-8500F91F0D81}" name="Fare"/>
    <tableColumn id="5" xr3:uid="{4B2BDF07-B450-FA47-9733-B8426A532935}" name="SibSp"/>
    <tableColumn id="6" xr3:uid="{FA2B0FC4-9B87-4D48-963E-988776B716EB}" name="Parch"/>
    <tableColumn id="9" xr3:uid="{A71C83F9-8CB3-5F43-B2FE-04F6407E5602}" name="Age_N" dataDxfId="6">
      <calculatedColumnFormula>Table2[[#This Row],[Age]]/$E$1</calculatedColumnFormula>
    </tableColumn>
    <tableColumn id="10" xr3:uid="{B969C1EF-8E44-054B-9C2D-B07591CC4977}" name="log_Fare" dataDxfId="5">
      <calculatedColumnFormula>LOG10(Table2[[#This Row],[Fare]] +1)</calculatedColumnFormula>
    </tableColumn>
    <tableColumn id="11" xr3:uid="{2C907AF1-E5F6-BC44-ACA1-7AE29D99F1B3}" name="Pclass_1" dataDxfId="4">
      <calculatedColumnFormula>IF(Table2[[#This Row],[Pclass]]=1, 1, 0)</calculatedColumnFormula>
    </tableColumn>
    <tableColumn id="12" xr3:uid="{A4776C7E-1274-994C-86B9-7708B2CDC64B}" name="Pclass_2" dataDxfId="3">
      <calculatedColumnFormula>IF(Table2[[#This Row],[Pclass]]=2, 1,0)</calculatedColumnFormula>
    </tableColumn>
    <tableColumn id="13" xr3:uid="{6F85A2F1-4BD0-BA4F-91D2-AC4FCDAFA679}" name="Embark_S" dataDxfId="2">
      <calculatedColumnFormula>IF(Table2[[#This Row],[Embarked]]="S", 1, 0)</calculatedColumnFormula>
    </tableColumn>
    <tableColumn id="14" xr3:uid="{F51DC674-99C6-544A-8EDF-B5EA6CDDB600}" name="Embark_C" dataDxfId="1">
      <calculatedColumnFormula>IF(Table2[[#This Row],[Embarked]]="C", 1, 0)</calculatedColumnFormula>
    </tableColumn>
    <tableColumn id="15" xr3:uid="{282B2E41-00C0-AB40-BDE6-18C5D7C4CE0E}" name="Male" dataDxfId="0">
      <calculatedColumnFormula>IF(Table2[[#This Row],[Sex]]="male", 1, 0)</calculatedColumnFormula>
    </tableColumn>
    <tableColumn id="16" xr3:uid="{FA3CFD90-BD0D-6E41-9CB9-FFC6EBBE7E05}" name="Ones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table" Target="../tables/table3.xml"/><Relationship Id="rId1" Type="http://purl.oclc.org/ooxml/officeDocument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table" Target="../tables/table4.xml"/><Relationship Id="rId1" Type="http://purl.oclc.org/ooxml/officeDocument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table" Target="../tables/table5.xml"/><Relationship Id="rId1" Type="http://purl.oclc.org/ooxml/officeDocument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table" Target="../tables/table6.xml"/><Relationship Id="rId1" Type="http://purl.oclc.org/ooxml/officeDocument/relationships/drawing" Target="../drawings/drawing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F80C4-27F4-1C46-85D1-F6802778CDB1}">
  <sheetPr filterMode="1"/>
  <dimension ref="A1:H892"/>
  <sheetViews>
    <sheetView workbookViewId="0">
      <selection activeCell="B5" sqref="A1:H892"/>
    </sheetView>
  </sheetViews>
  <sheetFormatPr baseColWidth="10" defaultRowHeight="16" x14ac:dyDescent="0.2"/>
  <sheetData>
    <row r="1" spans="1:8" x14ac:dyDescent="0.2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9</v>
      </c>
      <c r="H1" t="s">
        <v>11</v>
      </c>
    </row>
    <row r="2" spans="1:8" x14ac:dyDescent="0.2">
      <c r="A2">
        <v>0</v>
      </c>
      <c r="B2">
        <v>3</v>
      </c>
      <c r="C2" t="s">
        <v>13</v>
      </c>
      <c r="D2">
        <v>22</v>
      </c>
      <c r="E2">
        <v>1</v>
      </c>
      <c r="F2">
        <v>0</v>
      </c>
      <c r="G2">
        <v>7.25</v>
      </c>
      <c r="H2" t="s">
        <v>15</v>
      </c>
    </row>
    <row r="3" spans="1:8" x14ac:dyDescent="0.2">
      <c r="A3">
        <v>1</v>
      </c>
      <c r="B3">
        <v>1</v>
      </c>
      <c r="C3" t="s">
        <v>17</v>
      </c>
      <c r="D3">
        <v>38</v>
      </c>
      <c r="E3">
        <v>1</v>
      </c>
      <c r="F3">
        <v>0</v>
      </c>
      <c r="G3">
        <v>71.283299999999997</v>
      </c>
      <c r="H3" t="s">
        <v>20</v>
      </c>
    </row>
    <row r="4" spans="1:8" x14ac:dyDescent="0.2">
      <c r="A4">
        <v>1</v>
      </c>
      <c r="B4">
        <v>3</v>
      </c>
      <c r="C4" t="s">
        <v>17</v>
      </c>
      <c r="D4">
        <v>26</v>
      </c>
      <c r="E4">
        <v>0</v>
      </c>
      <c r="F4">
        <v>0</v>
      </c>
      <c r="G4">
        <v>7.9249999999999998</v>
      </c>
      <c r="H4" t="s">
        <v>15</v>
      </c>
    </row>
    <row r="5" spans="1:8" x14ac:dyDescent="0.2">
      <c r="A5">
        <v>1</v>
      </c>
      <c r="B5">
        <v>1</v>
      </c>
      <c r="C5" t="s">
        <v>17</v>
      </c>
      <c r="D5">
        <v>35</v>
      </c>
      <c r="E5">
        <v>1</v>
      </c>
      <c r="F5">
        <v>0</v>
      </c>
      <c r="G5">
        <v>53.1</v>
      </c>
      <c r="H5" t="s">
        <v>15</v>
      </c>
    </row>
    <row r="6" spans="1:8" x14ac:dyDescent="0.2">
      <c r="A6">
        <v>0</v>
      </c>
      <c r="B6">
        <v>3</v>
      </c>
      <c r="C6" t="s">
        <v>13</v>
      </c>
      <c r="D6">
        <v>35</v>
      </c>
      <c r="E6">
        <v>0</v>
      </c>
      <c r="F6">
        <v>0</v>
      </c>
      <c r="G6">
        <v>8.0500000000000007</v>
      </c>
      <c r="H6" t="s">
        <v>15</v>
      </c>
    </row>
    <row r="7" spans="1:8" hidden="1" x14ac:dyDescent="0.2">
      <c r="A7">
        <v>0</v>
      </c>
      <c r="B7">
        <v>3</v>
      </c>
      <c r="C7" t="s">
        <v>13</v>
      </c>
      <c r="E7">
        <v>0</v>
      </c>
      <c r="F7">
        <v>0</v>
      </c>
      <c r="G7">
        <v>8.4582999999999995</v>
      </c>
      <c r="H7" t="s">
        <v>27</v>
      </c>
    </row>
    <row r="8" spans="1:8" x14ac:dyDescent="0.2">
      <c r="A8">
        <v>0</v>
      </c>
      <c r="B8">
        <v>1</v>
      </c>
      <c r="C8" t="s">
        <v>13</v>
      </c>
      <c r="D8">
        <v>54</v>
      </c>
      <c r="E8">
        <v>0</v>
      </c>
      <c r="F8">
        <v>0</v>
      </c>
      <c r="G8">
        <v>51.862499999999997</v>
      </c>
      <c r="H8" t="s">
        <v>15</v>
      </c>
    </row>
    <row r="9" spans="1:8" x14ac:dyDescent="0.2">
      <c r="A9">
        <v>0</v>
      </c>
      <c r="B9">
        <v>3</v>
      </c>
      <c r="C9" t="s">
        <v>13</v>
      </c>
      <c r="D9">
        <v>2</v>
      </c>
      <c r="E9">
        <v>3</v>
      </c>
      <c r="F9">
        <v>1</v>
      </c>
      <c r="G9">
        <v>21.074999999999999</v>
      </c>
      <c r="H9" t="s">
        <v>15</v>
      </c>
    </row>
    <row r="10" spans="1:8" x14ac:dyDescent="0.2">
      <c r="A10">
        <v>1</v>
      </c>
      <c r="B10">
        <v>3</v>
      </c>
      <c r="C10" t="s">
        <v>17</v>
      </c>
      <c r="D10">
        <v>27</v>
      </c>
      <c r="E10">
        <v>0</v>
      </c>
      <c r="F10">
        <v>2</v>
      </c>
      <c r="G10">
        <v>11.1333</v>
      </c>
      <c r="H10" t="s">
        <v>15</v>
      </c>
    </row>
    <row r="11" spans="1:8" x14ac:dyDescent="0.2">
      <c r="A11">
        <v>1</v>
      </c>
      <c r="B11">
        <v>2</v>
      </c>
      <c r="C11" t="s">
        <v>17</v>
      </c>
      <c r="D11">
        <v>14</v>
      </c>
      <c r="E11">
        <v>1</v>
      </c>
      <c r="F11">
        <v>0</v>
      </c>
      <c r="G11">
        <v>30.070799999999998</v>
      </c>
      <c r="H11" t="s">
        <v>20</v>
      </c>
    </row>
    <row r="12" spans="1:8" x14ac:dyDescent="0.2">
      <c r="A12">
        <v>1</v>
      </c>
      <c r="B12">
        <v>3</v>
      </c>
      <c r="C12" t="s">
        <v>17</v>
      </c>
      <c r="D12">
        <v>4</v>
      </c>
      <c r="E12">
        <v>1</v>
      </c>
      <c r="F12">
        <v>1</v>
      </c>
      <c r="G12">
        <v>16.7</v>
      </c>
      <c r="H12" t="s">
        <v>15</v>
      </c>
    </row>
    <row r="13" spans="1:8" x14ac:dyDescent="0.2">
      <c r="A13">
        <v>1</v>
      </c>
      <c r="B13">
        <v>1</v>
      </c>
      <c r="C13" t="s">
        <v>17</v>
      </c>
      <c r="D13">
        <v>58</v>
      </c>
      <c r="E13">
        <v>0</v>
      </c>
      <c r="F13">
        <v>0</v>
      </c>
      <c r="G13">
        <v>26.55</v>
      </c>
      <c r="H13" t="s">
        <v>15</v>
      </c>
    </row>
    <row r="14" spans="1:8" x14ac:dyDescent="0.2">
      <c r="A14">
        <v>0</v>
      </c>
      <c r="B14">
        <v>3</v>
      </c>
      <c r="C14" t="s">
        <v>13</v>
      </c>
      <c r="D14">
        <v>20</v>
      </c>
      <c r="E14">
        <v>0</v>
      </c>
      <c r="F14">
        <v>0</v>
      </c>
      <c r="G14">
        <v>8.0500000000000007</v>
      </c>
      <c r="H14" t="s">
        <v>15</v>
      </c>
    </row>
    <row r="15" spans="1:8" x14ac:dyDescent="0.2">
      <c r="A15">
        <v>0</v>
      </c>
      <c r="B15">
        <v>3</v>
      </c>
      <c r="C15" t="s">
        <v>13</v>
      </c>
      <c r="D15">
        <v>39</v>
      </c>
      <c r="E15">
        <v>1</v>
      </c>
      <c r="F15">
        <v>5</v>
      </c>
      <c r="G15">
        <v>31.274999999999999</v>
      </c>
      <c r="H15" t="s">
        <v>15</v>
      </c>
    </row>
    <row r="16" spans="1:8" x14ac:dyDescent="0.2">
      <c r="A16">
        <v>0</v>
      </c>
      <c r="B16">
        <v>3</v>
      </c>
      <c r="C16" t="s">
        <v>17</v>
      </c>
      <c r="D16">
        <v>14</v>
      </c>
      <c r="E16">
        <v>0</v>
      </c>
      <c r="F16">
        <v>0</v>
      </c>
      <c r="G16">
        <v>7.8541999999999996</v>
      </c>
      <c r="H16" t="s">
        <v>15</v>
      </c>
    </row>
    <row r="17" spans="1:8" x14ac:dyDescent="0.2">
      <c r="A17">
        <v>1</v>
      </c>
      <c r="B17">
        <v>2</v>
      </c>
      <c r="C17" t="s">
        <v>17</v>
      </c>
      <c r="D17">
        <v>55</v>
      </c>
      <c r="E17">
        <v>0</v>
      </c>
      <c r="F17">
        <v>0</v>
      </c>
      <c r="G17">
        <v>16</v>
      </c>
      <c r="H17" t="s">
        <v>15</v>
      </c>
    </row>
    <row r="18" spans="1:8" x14ac:dyDescent="0.2">
      <c r="A18">
        <v>0</v>
      </c>
      <c r="B18">
        <v>3</v>
      </c>
      <c r="C18" t="s">
        <v>13</v>
      </c>
      <c r="D18">
        <v>2</v>
      </c>
      <c r="E18">
        <v>4</v>
      </c>
      <c r="F18">
        <v>1</v>
      </c>
      <c r="G18">
        <v>29.125</v>
      </c>
      <c r="H18" t="s">
        <v>27</v>
      </c>
    </row>
    <row r="19" spans="1:8" hidden="1" x14ac:dyDescent="0.2">
      <c r="A19">
        <v>1</v>
      </c>
      <c r="B19">
        <v>2</v>
      </c>
      <c r="C19" t="s">
        <v>13</v>
      </c>
      <c r="E19">
        <v>0</v>
      </c>
      <c r="F19">
        <v>0</v>
      </c>
      <c r="G19">
        <v>13</v>
      </c>
      <c r="H19" t="s">
        <v>15</v>
      </c>
    </row>
    <row r="20" spans="1:8" x14ac:dyDescent="0.2">
      <c r="A20">
        <v>0</v>
      </c>
      <c r="B20">
        <v>3</v>
      </c>
      <c r="C20" t="s">
        <v>17</v>
      </c>
      <c r="D20">
        <v>31</v>
      </c>
      <c r="E20">
        <v>1</v>
      </c>
      <c r="F20">
        <v>0</v>
      </c>
      <c r="G20">
        <v>18</v>
      </c>
      <c r="H20" t="s">
        <v>15</v>
      </c>
    </row>
    <row r="21" spans="1:8" hidden="1" x14ac:dyDescent="0.2">
      <c r="A21">
        <v>1</v>
      </c>
      <c r="B21">
        <v>3</v>
      </c>
      <c r="C21" t="s">
        <v>17</v>
      </c>
      <c r="E21">
        <v>0</v>
      </c>
      <c r="F21">
        <v>0</v>
      </c>
      <c r="G21">
        <v>7.2249999999999996</v>
      </c>
      <c r="H21" t="s">
        <v>20</v>
      </c>
    </row>
    <row r="22" spans="1:8" x14ac:dyDescent="0.2">
      <c r="A22">
        <v>0</v>
      </c>
      <c r="B22">
        <v>2</v>
      </c>
      <c r="C22" t="s">
        <v>13</v>
      </c>
      <c r="D22">
        <v>35</v>
      </c>
      <c r="E22">
        <v>0</v>
      </c>
      <c r="F22">
        <v>0</v>
      </c>
      <c r="G22">
        <v>26</v>
      </c>
      <c r="H22" t="s">
        <v>15</v>
      </c>
    </row>
    <row r="23" spans="1:8" x14ac:dyDescent="0.2">
      <c r="A23">
        <v>1</v>
      </c>
      <c r="B23">
        <v>2</v>
      </c>
      <c r="C23" t="s">
        <v>13</v>
      </c>
      <c r="D23">
        <v>34</v>
      </c>
      <c r="E23">
        <v>0</v>
      </c>
      <c r="F23">
        <v>0</v>
      </c>
      <c r="G23">
        <v>13</v>
      </c>
      <c r="H23" t="s">
        <v>15</v>
      </c>
    </row>
    <row r="24" spans="1:8" x14ac:dyDescent="0.2">
      <c r="A24">
        <v>1</v>
      </c>
      <c r="B24">
        <v>3</v>
      </c>
      <c r="C24" t="s">
        <v>17</v>
      </c>
      <c r="D24">
        <v>15</v>
      </c>
      <c r="E24">
        <v>0</v>
      </c>
      <c r="F24">
        <v>0</v>
      </c>
      <c r="G24">
        <v>8.0291999999999994</v>
      </c>
      <c r="H24" t="s">
        <v>27</v>
      </c>
    </row>
    <row r="25" spans="1:8" x14ac:dyDescent="0.2">
      <c r="A25">
        <v>1</v>
      </c>
      <c r="B25">
        <v>1</v>
      </c>
      <c r="C25" t="s">
        <v>13</v>
      </c>
      <c r="D25">
        <v>28</v>
      </c>
      <c r="E25">
        <v>0</v>
      </c>
      <c r="F25">
        <v>0</v>
      </c>
      <c r="G25">
        <v>35.5</v>
      </c>
      <c r="H25" t="s">
        <v>15</v>
      </c>
    </row>
    <row r="26" spans="1:8" x14ac:dyDescent="0.2">
      <c r="A26">
        <v>0</v>
      </c>
      <c r="B26">
        <v>3</v>
      </c>
      <c r="C26" t="s">
        <v>17</v>
      </c>
      <c r="D26">
        <v>8</v>
      </c>
      <c r="E26">
        <v>3</v>
      </c>
      <c r="F26">
        <v>1</v>
      </c>
      <c r="G26">
        <v>21.074999999999999</v>
      </c>
      <c r="H26" t="s">
        <v>15</v>
      </c>
    </row>
    <row r="27" spans="1:8" x14ac:dyDescent="0.2">
      <c r="A27">
        <v>1</v>
      </c>
      <c r="B27">
        <v>3</v>
      </c>
      <c r="C27" t="s">
        <v>17</v>
      </c>
      <c r="D27">
        <v>38</v>
      </c>
      <c r="E27">
        <v>1</v>
      </c>
      <c r="F27">
        <v>5</v>
      </c>
      <c r="G27">
        <v>31.387499999999999</v>
      </c>
      <c r="H27" t="s">
        <v>15</v>
      </c>
    </row>
    <row r="28" spans="1:8" hidden="1" x14ac:dyDescent="0.2">
      <c r="A28">
        <v>0</v>
      </c>
      <c r="B28">
        <v>3</v>
      </c>
      <c r="C28" t="s">
        <v>13</v>
      </c>
      <c r="E28">
        <v>0</v>
      </c>
      <c r="F28">
        <v>0</v>
      </c>
      <c r="G28">
        <v>7.2249999999999996</v>
      </c>
      <c r="H28" t="s">
        <v>20</v>
      </c>
    </row>
    <row r="29" spans="1:8" x14ac:dyDescent="0.2">
      <c r="A29">
        <v>0</v>
      </c>
      <c r="B29">
        <v>1</v>
      </c>
      <c r="C29" t="s">
        <v>13</v>
      </c>
      <c r="D29">
        <v>19</v>
      </c>
      <c r="E29">
        <v>3</v>
      </c>
      <c r="F29">
        <v>2</v>
      </c>
      <c r="G29">
        <v>263</v>
      </c>
      <c r="H29" t="s">
        <v>15</v>
      </c>
    </row>
    <row r="30" spans="1:8" hidden="1" x14ac:dyDescent="0.2">
      <c r="A30">
        <v>1</v>
      </c>
      <c r="B30">
        <v>3</v>
      </c>
      <c r="C30" t="s">
        <v>17</v>
      </c>
      <c r="E30">
        <v>0</v>
      </c>
      <c r="F30">
        <v>0</v>
      </c>
      <c r="G30">
        <v>7.8792</v>
      </c>
      <c r="H30" t="s">
        <v>27</v>
      </c>
    </row>
    <row r="31" spans="1:8" hidden="1" x14ac:dyDescent="0.2">
      <c r="A31">
        <v>0</v>
      </c>
      <c r="B31">
        <v>3</v>
      </c>
      <c r="C31" t="s">
        <v>13</v>
      </c>
      <c r="E31">
        <v>0</v>
      </c>
      <c r="F31">
        <v>0</v>
      </c>
      <c r="G31">
        <v>7.8958000000000004</v>
      </c>
      <c r="H31" t="s">
        <v>15</v>
      </c>
    </row>
    <row r="32" spans="1:8" x14ac:dyDescent="0.2">
      <c r="A32">
        <v>0</v>
      </c>
      <c r="B32">
        <v>1</v>
      </c>
      <c r="C32" t="s">
        <v>13</v>
      </c>
      <c r="D32">
        <v>40</v>
      </c>
      <c r="E32">
        <v>0</v>
      </c>
      <c r="F32">
        <v>0</v>
      </c>
      <c r="G32">
        <v>27.720800000000001</v>
      </c>
      <c r="H32" t="s">
        <v>20</v>
      </c>
    </row>
    <row r="33" spans="1:8" hidden="1" x14ac:dyDescent="0.2">
      <c r="A33">
        <v>1</v>
      </c>
      <c r="B33">
        <v>1</v>
      </c>
      <c r="C33" t="s">
        <v>17</v>
      </c>
      <c r="E33">
        <v>1</v>
      </c>
      <c r="F33">
        <v>0</v>
      </c>
      <c r="G33">
        <v>146.52080000000001</v>
      </c>
      <c r="H33" t="s">
        <v>20</v>
      </c>
    </row>
    <row r="34" spans="1:8" hidden="1" x14ac:dyDescent="0.2">
      <c r="A34">
        <v>1</v>
      </c>
      <c r="B34">
        <v>3</v>
      </c>
      <c r="C34" t="s">
        <v>17</v>
      </c>
      <c r="E34">
        <v>0</v>
      </c>
      <c r="F34">
        <v>0</v>
      </c>
      <c r="G34">
        <v>7.75</v>
      </c>
      <c r="H34" t="s">
        <v>27</v>
      </c>
    </row>
    <row r="35" spans="1:8" x14ac:dyDescent="0.2">
      <c r="A35">
        <v>0</v>
      </c>
      <c r="B35">
        <v>2</v>
      </c>
      <c r="C35" t="s">
        <v>13</v>
      </c>
      <c r="D35">
        <v>66</v>
      </c>
      <c r="E35">
        <v>0</v>
      </c>
      <c r="F35">
        <v>0</v>
      </c>
      <c r="G35">
        <v>10.5</v>
      </c>
      <c r="H35" t="s">
        <v>15</v>
      </c>
    </row>
    <row r="36" spans="1:8" x14ac:dyDescent="0.2">
      <c r="A36">
        <v>0</v>
      </c>
      <c r="B36">
        <v>1</v>
      </c>
      <c r="C36" t="s">
        <v>13</v>
      </c>
      <c r="D36">
        <v>28</v>
      </c>
      <c r="E36">
        <v>1</v>
      </c>
      <c r="F36">
        <v>0</v>
      </c>
      <c r="G36">
        <v>82.1708</v>
      </c>
      <c r="H36" t="s">
        <v>20</v>
      </c>
    </row>
    <row r="37" spans="1:8" x14ac:dyDescent="0.2">
      <c r="A37">
        <v>0</v>
      </c>
      <c r="B37">
        <v>1</v>
      </c>
      <c r="C37" t="s">
        <v>13</v>
      </c>
      <c r="D37">
        <v>42</v>
      </c>
      <c r="E37">
        <v>1</v>
      </c>
      <c r="F37">
        <v>0</v>
      </c>
      <c r="G37">
        <v>52</v>
      </c>
      <c r="H37" t="s">
        <v>15</v>
      </c>
    </row>
    <row r="38" spans="1:8" hidden="1" x14ac:dyDescent="0.2">
      <c r="A38">
        <v>1</v>
      </c>
      <c r="B38">
        <v>3</v>
      </c>
      <c r="C38" t="s">
        <v>13</v>
      </c>
      <c r="E38">
        <v>0</v>
      </c>
      <c r="F38">
        <v>0</v>
      </c>
      <c r="G38">
        <v>7.2291999999999996</v>
      </c>
      <c r="H38" t="s">
        <v>20</v>
      </c>
    </row>
    <row r="39" spans="1:8" x14ac:dyDescent="0.2">
      <c r="A39">
        <v>0</v>
      </c>
      <c r="B39">
        <v>3</v>
      </c>
      <c r="C39" t="s">
        <v>13</v>
      </c>
      <c r="D39">
        <v>21</v>
      </c>
      <c r="E39">
        <v>0</v>
      </c>
      <c r="F39">
        <v>0</v>
      </c>
      <c r="G39">
        <v>8.0500000000000007</v>
      </c>
      <c r="H39" t="s">
        <v>15</v>
      </c>
    </row>
    <row r="40" spans="1:8" x14ac:dyDescent="0.2">
      <c r="A40">
        <v>0</v>
      </c>
      <c r="B40">
        <v>3</v>
      </c>
      <c r="C40" t="s">
        <v>17</v>
      </c>
      <c r="D40">
        <v>18</v>
      </c>
      <c r="E40">
        <v>2</v>
      </c>
      <c r="F40">
        <v>0</v>
      </c>
      <c r="G40">
        <v>18</v>
      </c>
      <c r="H40" t="s">
        <v>15</v>
      </c>
    </row>
    <row r="41" spans="1:8" x14ac:dyDescent="0.2">
      <c r="A41">
        <v>1</v>
      </c>
      <c r="B41">
        <v>3</v>
      </c>
      <c r="C41" t="s">
        <v>17</v>
      </c>
      <c r="D41">
        <v>14</v>
      </c>
      <c r="E41">
        <v>1</v>
      </c>
      <c r="F41">
        <v>0</v>
      </c>
      <c r="G41">
        <v>11.2417</v>
      </c>
      <c r="H41" t="s">
        <v>20</v>
      </c>
    </row>
    <row r="42" spans="1:8" x14ac:dyDescent="0.2">
      <c r="A42">
        <v>0</v>
      </c>
      <c r="B42">
        <v>3</v>
      </c>
      <c r="C42" t="s">
        <v>17</v>
      </c>
      <c r="D42">
        <v>40</v>
      </c>
      <c r="E42">
        <v>1</v>
      </c>
      <c r="F42">
        <v>0</v>
      </c>
      <c r="G42">
        <v>9.4749999999999996</v>
      </c>
      <c r="H42" t="s">
        <v>15</v>
      </c>
    </row>
    <row r="43" spans="1:8" x14ac:dyDescent="0.2">
      <c r="A43">
        <v>0</v>
      </c>
      <c r="B43">
        <v>2</v>
      </c>
      <c r="C43" t="s">
        <v>17</v>
      </c>
      <c r="D43">
        <v>27</v>
      </c>
      <c r="E43">
        <v>1</v>
      </c>
      <c r="F43">
        <v>0</v>
      </c>
      <c r="G43">
        <v>21</v>
      </c>
      <c r="H43" t="s">
        <v>15</v>
      </c>
    </row>
    <row r="44" spans="1:8" hidden="1" x14ac:dyDescent="0.2">
      <c r="A44">
        <v>0</v>
      </c>
      <c r="B44">
        <v>3</v>
      </c>
      <c r="C44" t="s">
        <v>13</v>
      </c>
      <c r="E44">
        <v>0</v>
      </c>
      <c r="F44">
        <v>0</v>
      </c>
      <c r="G44">
        <v>7.8958000000000004</v>
      </c>
      <c r="H44" t="s">
        <v>20</v>
      </c>
    </row>
    <row r="45" spans="1:8" x14ac:dyDescent="0.2">
      <c r="A45">
        <v>1</v>
      </c>
      <c r="B45">
        <v>2</v>
      </c>
      <c r="C45" t="s">
        <v>17</v>
      </c>
      <c r="D45">
        <v>3</v>
      </c>
      <c r="E45">
        <v>1</v>
      </c>
      <c r="F45">
        <v>2</v>
      </c>
      <c r="G45">
        <v>41.5792</v>
      </c>
      <c r="H45" t="s">
        <v>20</v>
      </c>
    </row>
    <row r="46" spans="1:8" x14ac:dyDescent="0.2">
      <c r="A46">
        <v>1</v>
      </c>
      <c r="B46">
        <v>3</v>
      </c>
      <c r="C46" t="s">
        <v>17</v>
      </c>
      <c r="D46">
        <v>19</v>
      </c>
      <c r="E46">
        <v>0</v>
      </c>
      <c r="F46">
        <v>0</v>
      </c>
      <c r="G46">
        <v>7.8792</v>
      </c>
      <c r="H46" t="s">
        <v>27</v>
      </c>
    </row>
    <row r="47" spans="1:8" hidden="1" x14ac:dyDescent="0.2">
      <c r="A47">
        <v>0</v>
      </c>
      <c r="B47">
        <v>3</v>
      </c>
      <c r="C47" t="s">
        <v>13</v>
      </c>
      <c r="E47">
        <v>0</v>
      </c>
      <c r="F47">
        <v>0</v>
      </c>
      <c r="G47">
        <v>8.0500000000000007</v>
      </c>
      <c r="H47" t="s">
        <v>15</v>
      </c>
    </row>
    <row r="48" spans="1:8" hidden="1" x14ac:dyDescent="0.2">
      <c r="A48">
        <v>0</v>
      </c>
      <c r="B48">
        <v>3</v>
      </c>
      <c r="C48" t="s">
        <v>13</v>
      </c>
      <c r="E48">
        <v>1</v>
      </c>
      <c r="F48">
        <v>0</v>
      </c>
      <c r="G48">
        <v>15.5</v>
      </c>
      <c r="H48" t="s">
        <v>27</v>
      </c>
    </row>
    <row r="49" spans="1:8" hidden="1" x14ac:dyDescent="0.2">
      <c r="A49">
        <v>1</v>
      </c>
      <c r="B49">
        <v>3</v>
      </c>
      <c r="C49" t="s">
        <v>17</v>
      </c>
      <c r="E49">
        <v>0</v>
      </c>
      <c r="F49">
        <v>0</v>
      </c>
      <c r="G49">
        <v>7.75</v>
      </c>
      <c r="H49" t="s">
        <v>27</v>
      </c>
    </row>
    <row r="50" spans="1:8" hidden="1" x14ac:dyDescent="0.2">
      <c r="A50">
        <v>0</v>
      </c>
      <c r="B50">
        <v>3</v>
      </c>
      <c r="C50" t="s">
        <v>13</v>
      </c>
      <c r="E50">
        <v>2</v>
      </c>
      <c r="F50">
        <v>0</v>
      </c>
      <c r="G50">
        <v>21.679200000000002</v>
      </c>
      <c r="H50" t="s">
        <v>20</v>
      </c>
    </row>
    <row r="51" spans="1:8" x14ac:dyDescent="0.2">
      <c r="A51">
        <v>0</v>
      </c>
      <c r="B51">
        <v>3</v>
      </c>
      <c r="C51" t="s">
        <v>17</v>
      </c>
      <c r="D51">
        <v>18</v>
      </c>
      <c r="E51">
        <v>1</v>
      </c>
      <c r="F51">
        <v>0</v>
      </c>
      <c r="G51">
        <v>17.8</v>
      </c>
      <c r="H51" t="s">
        <v>15</v>
      </c>
    </row>
    <row r="52" spans="1:8" x14ac:dyDescent="0.2">
      <c r="A52">
        <v>0</v>
      </c>
      <c r="B52">
        <v>3</v>
      </c>
      <c r="C52" t="s">
        <v>13</v>
      </c>
      <c r="D52">
        <v>7</v>
      </c>
      <c r="E52">
        <v>4</v>
      </c>
      <c r="F52">
        <v>1</v>
      </c>
      <c r="G52">
        <v>39.6875</v>
      </c>
      <c r="H52" t="s">
        <v>15</v>
      </c>
    </row>
    <row r="53" spans="1:8" x14ac:dyDescent="0.2">
      <c r="A53">
        <v>0</v>
      </c>
      <c r="B53">
        <v>3</v>
      </c>
      <c r="C53" t="s">
        <v>13</v>
      </c>
      <c r="D53">
        <v>21</v>
      </c>
      <c r="E53">
        <v>0</v>
      </c>
      <c r="F53">
        <v>0</v>
      </c>
      <c r="G53">
        <v>7.8</v>
      </c>
      <c r="H53" t="s">
        <v>15</v>
      </c>
    </row>
    <row r="54" spans="1:8" x14ac:dyDescent="0.2">
      <c r="A54">
        <v>1</v>
      </c>
      <c r="B54">
        <v>1</v>
      </c>
      <c r="C54" t="s">
        <v>17</v>
      </c>
      <c r="D54">
        <v>49</v>
      </c>
      <c r="E54">
        <v>1</v>
      </c>
      <c r="F54">
        <v>0</v>
      </c>
      <c r="G54">
        <v>76.729200000000006</v>
      </c>
      <c r="H54" t="s">
        <v>20</v>
      </c>
    </row>
    <row r="55" spans="1:8" x14ac:dyDescent="0.2">
      <c r="A55">
        <v>1</v>
      </c>
      <c r="B55">
        <v>2</v>
      </c>
      <c r="C55" t="s">
        <v>17</v>
      </c>
      <c r="D55">
        <v>29</v>
      </c>
      <c r="E55">
        <v>1</v>
      </c>
      <c r="F55">
        <v>0</v>
      </c>
      <c r="G55">
        <v>26</v>
      </c>
      <c r="H55" t="s">
        <v>15</v>
      </c>
    </row>
    <row r="56" spans="1:8" x14ac:dyDescent="0.2">
      <c r="A56">
        <v>0</v>
      </c>
      <c r="B56">
        <v>1</v>
      </c>
      <c r="C56" t="s">
        <v>13</v>
      </c>
      <c r="D56">
        <v>65</v>
      </c>
      <c r="E56">
        <v>0</v>
      </c>
      <c r="F56">
        <v>1</v>
      </c>
      <c r="G56">
        <v>61.979199999999999</v>
      </c>
      <c r="H56" t="s">
        <v>20</v>
      </c>
    </row>
    <row r="57" spans="1:8" hidden="1" x14ac:dyDescent="0.2">
      <c r="A57">
        <v>1</v>
      </c>
      <c r="B57">
        <v>1</v>
      </c>
      <c r="C57" t="s">
        <v>13</v>
      </c>
      <c r="E57">
        <v>0</v>
      </c>
      <c r="F57">
        <v>0</v>
      </c>
      <c r="G57">
        <v>35.5</v>
      </c>
      <c r="H57" t="s">
        <v>15</v>
      </c>
    </row>
    <row r="58" spans="1:8" x14ac:dyDescent="0.2">
      <c r="A58">
        <v>1</v>
      </c>
      <c r="B58">
        <v>2</v>
      </c>
      <c r="C58" t="s">
        <v>17</v>
      </c>
      <c r="D58">
        <v>21</v>
      </c>
      <c r="E58">
        <v>0</v>
      </c>
      <c r="F58">
        <v>0</v>
      </c>
      <c r="G58">
        <v>10.5</v>
      </c>
      <c r="H58" t="s">
        <v>15</v>
      </c>
    </row>
    <row r="59" spans="1:8" x14ac:dyDescent="0.2">
      <c r="A59">
        <v>0</v>
      </c>
      <c r="B59">
        <v>3</v>
      </c>
      <c r="C59" t="s">
        <v>13</v>
      </c>
      <c r="D59">
        <v>28.5</v>
      </c>
      <c r="E59">
        <v>0</v>
      </c>
      <c r="F59">
        <v>0</v>
      </c>
      <c r="G59">
        <v>7.2291999999999996</v>
      </c>
      <c r="H59" t="s">
        <v>20</v>
      </c>
    </row>
    <row r="60" spans="1:8" x14ac:dyDescent="0.2">
      <c r="A60">
        <v>1</v>
      </c>
      <c r="B60">
        <v>2</v>
      </c>
      <c r="C60" t="s">
        <v>17</v>
      </c>
      <c r="D60">
        <v>5</v>
      </c>
      <c r="E60">
        <v>1</v>
      </c>
      <c r="F60">
        <v>2</v>
      </c>
      <c r="G60">
        <v>27.75</v>
      </c>
      <c r="H60" t="s">
        <v>15</v>
      </c>
    </row>
    <row r="61" spans="1:8" x14ac:dyDescent="0.2">
      <c r="A61">
        <v>0</v>
      </c>
      <c r="B61">
        <v>3</v>
      </c>
      <c r="C61" t="s">
        <v>13</v>
      </c>
      <c r="D61">
        <v>11</v>
      </c>
      <c r="E61">
        <v>5</v>
      </c>
      <c r="F61">
        <v>2</v>
      </c>
      <c r="G61">
        <v>46.9</v>
      </c>
      <c r="H61" t="s">
        <v>15</v>
      </c>
    </row>
    <row r="62" spans="1:8" x14ac:dyDescent="0.2">
      <c r="A62">
        <v>0</v>
      </c>
      <c r="B62">
        <v>3</v>
      </c>
      <c r="C62" t="s">
        <v>13</v>
      </c>
      <c r="D62">
        <v>22</v>
      </c>
      <c r="E62">
        <v>0</v>
      </c>
      <c r="F62">
        <v>0</v>
      </c>
      <c r="G62">
        <v>7.2291999999999996</v>
      </c>
      <c r="H62" t="s">
        <v>20</v>
      </c>
    </row>
    <row r="63" spans="1:8" hidden="1" x14ac:dyDescent="0.2">
      <c r="A63">
        <v>1</v>
      </c>
      <c r="B63">
        <v>1</v>
      </c>
      <c r="C63" t="s">
        <v>17</v>
      </c>
      <c r="D63">
        <v>38</v>
      </c>
      <c r="E63">
        <v>0</v>
      </c>
      <c r="F63">
        <v>0</v>
      </c>
      <c r="G63">
        <v>80</v>
      </c>
    </row>
    <row r="64" spans="1:8" x14ac:dyDescent="0.2">
      <c r="A64">
        <v>0</v>
      </c>
      <c r="B64">
        <v>1</v>
      </c>
      <c r="C64" t="s">
        <v>13</v>
      </c>
      <c r="D64">
        <v>45</v>
      </c>
      <c r="E64">
        <v>1</v>
      </c>
      <c r="F64">
        <v>0</v>
      </c>
      <c r="G64">
        <v>83.474999999999994</v>
      </c>
      <c r="H64" t="s">
        <v>15</v>
      </c>
    </row>
    <row r="65" spans="1:8" x14ac:dyDescent="0.2">
      <c r="A65">
        <v>0</v>
      </c>
      <c r="B65">
        <v>3</v>
      </c>
      <c r="C65" t="s">
        <v>13</v>
      </c>
      <c r="D65">
        <v>4</v>
      </c>
      <c r="E65">
        <v>3</v>
      </c>
      <c r="F65">
        <v>2</v>
      </c>
      <c r="G65">
        <v>27.9</v>
      </c>
      <c r="H65" t="s">
        <v>15</v>
      </c>
    </row>
    <row r="66" spans="1:8" hidden="1" x14ac:dyDescent="0.2">
      <c r="A66">
        <v>0</v>
      </c>
      <c r="B66">
        <v>1</v>
      </c>
      <c r="C66" t="s">
        <v>13</v>
      </c>
      <c r="E66">
        <v>0</v>
      </c>
      <c r="F66">
        <v>0</v>
      </c>
      <c r="G66">
        <v>27.720800000000001</v>
      </c>
      <c r="H66" t="s">
        <v>20</v>
      </c>
    </row>
    <row r="67" spans="1:8" hidden="1" x14ac:dyDescent="0.2">
      <c r="A67">
        <v>1</v>
      </c>
      <c r="B67">
        <v>3</v>
      </c>
      <c r="C67" t="s">
        <v>13</v>
      </c>
      <c r="E67">
        <v>1</v>
      </c>
      <c r="F67">
        <v>1</v>
      </c>
      <c r="G67">
        <v>15.245799999999999</v>
      </c>
      <c r="H67" t="s">
        <v>20</v>
      </c>
    </row>
    <row r="68" spans="1:8" x14ac:dyDescent="0.2">
      <c r="A68">
        <v>1</v>
      </c>
      <c r="B68">
        <v>2</v>
      </c>
      <c r="C68" t="s">
        <v>17</v>
      </c>
      <c r="D68">
        <v>29</v>
      </c>
      <c r="E68">
        <v>0</v>
      </c>
      <c r="F68">
        <v>0</v>
      </c>
      <c r="G68">
        <v>10.5</v>
      </c>
      <c r="H68" t="s">
        <v>15</v>
      </c>
    </row>
    <row r="69" spans="1:8" x14ac:dyDescent="0.2">
      <c r="A69">
        <v>0</v>
      </c>
      <c r="B69">
        <v>3</v>
      </c>
      <c r="C69" t="s">
        <v>13</v>
      </c>
      <c r="D69">
        <v>19</v>
      </c>
      <c r="E69">
        <v>0</v>
      </c>
      <c r="F69">
        <v>0</v>
      </c>
      <c r="G69">
        <v>8.1583000000000006</v>
      </c>
      <c r="H69" t="s">
        <v>15</v>
      </c>
    </row>
    <row r="70" spans="1:8" x14ac:dyDescent="0.2">
      <c r="A70">
        <v>1</v>
      </c>
      <c r="B70">
        <v>3</v>
      </c>
      <c r="C70" t="s">
        <v>17</v>
      </c>
      <c r="D70">
        <v>17</v>
      </c>
      <c r="E70">
        <v>4</v>
      </c>
      <c r="F70">
        <v>2</v>
      </c>
      <c r="G70">
        <v>7.9249999999999998</v>
      </c>
      <c r="H70" t="s">
        <v>15</v>
      </c>
    </row>
    <row r="71" spans="1:8" x14ac:dyDescent="0.2">
      <c r="A71">
        <v>0</v>
      </c>
      <c r="B71">
        <v>3</v>
      </c>
      <c r="C71" t="s">
        <v>13</v>
      </c>
      <c r="D71">
        <v>26</v>
      </c>
      <c r="E71">
        <v>2</v>
      </c>
      <c r="F71">
        <v>0</v>
      </c>
      <c r="G71">
        <v>8.6624999999999996</v>
      </c>
      <c r="H71" t="s">
        <v>15</v>
      </c>
    </row>
    <row r="72" spans="1:8" x14ac:dyDescent="0.2">
      <c r="A72">
        <v>0</v>
      </c>
      <c r="B72">
        <v>2</v>
      </c>
      <c r="C72" t="s">
        <v>13</v>
      </c>
      <c r="D72">
        <v>32</v>
      </c>
      <c r="E72">
        <v>0</v>
      </c>
      <c r="F72">
        <v>0</v>
      </c>
      <c r="G72">
        <v>10.5</v>
      </c>
      <c r="H72" t="s">
        <v>15</v>
      </c>
    </row>
    <row r="73" spans="1:8" x14ac:dyDescent="0.2">
      <c r="A73">
        <v>0</v>
      </c>
      <c r="B73">
        <v>3</v>
      </c>
      <c r="C73" t="s">
        <v>17</v>
      </c>
      <c r="D73">
        <v>16</v>
      </c>
      <c r="E73">
        <v>5</v>
      </c>
      <c r="F73">
        <v>2</v>
      </c>
      <c r="G73">
        <v>46.9</v>
      </c>
      <c r="H73" t="s">
        <v>15</v>
      </c>
    </row>
    <row r="74" spans="1:8" x14ac:dyDescent="0.2">
      <c r="A74">
        <v>0</v>
      </c>
      <c r="B74">
        <v>2</v>
      </c>
      <c r="C74" t="s">
        <v>13</v>
      </c>
      <c r="D74">
        <v>21</v>
      </c>
      <c r="E74">
        <v>0</v>
      </c>
      <c r="F74">
        <v>0</v>
      </c>
      <c r="G74">
        <v>73.5</v>
      </c>
      <c r="H74" t="s">
        <v>15</v>
      </c>
    </row>
    <row r="75" spans="1:8" x14ac:dyDescent="0.2">
      <c r="A75">
        <v>0</v>
      </c>
      <c r="B75">
        <v>3</v>
      </c>
      <c r="C75" t="s">
        <v>13</v>
      </c>
      <c r="D75">
        <v>26</v>
      </c>
      <c r="E75">
        <v>1</v>
      </c>
      <c r="F75">
        <v>0</v>
      </c>
      <c r="G75">
        <v>14.4542</v>
      </c>
      <c r="H75" t="s">
        <v>20</v>
      </c>
    </row>
    <row r="76" spans="1:8" x14ac:dyDescent="0.2">
      <c r="A76">
        <v>1</v>
      </c>
      <c r="B76">
        <v>3</v>
      </c>
      <c r="C76" t="s">
        <v>13</v>
      </c>
      <c r="D76">
        <v>32</v>
      </c>
      <c r="E76">
        <v>0</v>
      </c>
      <c r="F76">
        <v>0</v>
      </c>
      <c r="G76">
        <v>56.495800000000003</v>
      </c>
      <c r="H76" t="s">
        <v>15</v>
      </c>
    </row>
    <row r="77" spans="1:8" x14ac:dyDescent="0.2">
      <c r="A77">
        <v>0</v>
      </c>
      <c r="B77">
        <v>3</v>
      </c>
      <c r="C77" t="s">
        <v>13</v>
      </c>
      <c r="D77">
        <v>25</v>
      </c>
      <c r="E77">
        <v>0</v>
      </c>
      <c r="F77">
        <v>0</v>
      </c>
      <c r="G77">
        <v>7.65</v>
      </c>
      <c r="H77" t="s">
        <v>15</v>
      </c>
    </row>
    <row r="78" spans="1:8" hidden="1" x14ac:dyDescent="0.2">
      <c r="A78">
        <v>0</v>
      </c>
      <c r="B78">
        <v>3</v>
      </c>
      <c r="C78" t="s">
        <v>13</v>
      </c>
      <c r="E78">
        <v>0</v>
      </c>
      <c r="F78">
        <v>0</v>
      </c>
      <c r="G78">
        <v>7.8958000000000004</v>
      </c>
      <c r="H78" t="s">
        <v>15</v>
      </c>
    </row>
    <row r="79" spans="1:8" hidden="1" x14ac:dyDescent="0.2">
      <c r="A79">
        <v>0</v>
      </c>
      <c r="B79">
        <v>3</v>
      </c>
      <c r="C79" t="s">
        <v>13</v>
      </c>
      <c r="E79">
        <v>0</v>
      </c>
      <c r="F79">
        <v>0</v>
      </c>
      <c r="G79">
        <v>8.0500000000000007</v>
      </c>
      <c r="H79" t="s">
        <v>15</v>
      </c>
    </row>
    <row r="80" spans="1:8" x14ac:dyDescent="0.2">
      <c r="A80">
        <v>1</v>
      </c>
      <c r="B80">
        <v>2</v>
      </c>
      <c r="C80" t="s">
        <v>13</v>
      </c>
      <c r="D80">
        <v>0.83</v>
      </c>
      <c r="E80">
        <v>0</v>
      </c>
      <c r="F80">
        <v>2</v>
      </c>
      <c r="G80">
        <v>29</v>
      </c>
      <c r="H80" t="s">
        <v>15</v>
      </c>
    </row>
    <row r="81" spans="1:8" x14ac:dyDescent="0.2">
      <c r="A81">
        <v>1</v>
      </c>
      <c r="B81">
        <v>3</v>
      </c>
      <c r="C81" t="s">
        <v>17</v>
      </c>
      <c r="D81">
        <v>30</v>
      </c>
      <c r="E81">
        <v>0</v>
      </c>
      <c r="F81">
        <v>0</v>
      </c>
      <c r="G81">
        <v>12.475</v>
      </c>
      <c r="H81" t="s">
        <v>15</v>
      </c>
    </row>
    <row r="82" spans="1:8" x14ac:dyDescent="0.2">
      <c r="A82">
        <v>0</v>
      </c>
      <c r="B82">
        <v>3</v>
      </c>
      <c r="C82" t="s">
        <v>13</v>
      </c>
      <c r="D82">
        <v>22</v>
      </c>
      <c r="E82">
        <v>0</v>
      </c>
      <c r="F82">
        <v>0</v>
      </c>
      <c r="G82">
        <v>9</v>
      </c>
      <c r="H82" t="s">
        <v>15</v>
      </c>
    </row>
    <row r="83" spans="1:8" x14ac:dyDescent="0.2">
      <c r="A83">
        <v>1</v>
      </c>
      <c r="B83">
        <v>3</v>
      </c>
      <c r="C83" t="s">
        <v>13</v>
      </c>
      <c r="D83">
        <v>29</v>
      </c>
      <c r="E83">
        <v>0</v>
      </c>
      <c r="F83">
        <v>0</v>
      </c>
      <c r="G83">
        <v>9.5</v>
      </c>
      <c r="H83" t="s">
        <v>15</v>
      </c>
    </row>
    <row r="84" spans="1:8" hidden="1" x14ac:dyDescent="0.2">
      <c r="A84">
        <v>1</v>
      </c>
      <c r="B84">
        <v>3</v>
      </c>
      <c r="C84" t="s">
        <v>17</v>
      </c>
      <c r="E84">
        <v>0</v>
      </c>
      <c r="F84">
        <v>0</v>
      </c>
      <c r="G84">
        <v>7.7874999999999996</v>
      </c>
      <c r="H84" t="s">
        <v>27</v>
      </c>
    </row>
    <row r="85" spans="1:8" x14ac:dyDescent="0.2">
      <c r="A85">
        <v>0</v>
      </c>
      <c r="B85">
        <v>1</v>
      </c>
      <c r="C85" t="s">
        <v>13</v>
      </c>
      <c r="D85">
        <v>28</v>
      </c>
      <c r="E85">
        <v>0</v>
      </c>
      <c r="F85">
        <v>0</v>
      </c>
      <c r="G85">
        <v>47.1</v>
      </c>
      <c r="H85" t="s">
        <v>15</v>
      </c>
    </row>
    <row r="86" spans="1:8" x14ac:dyDescent="0.2">
      <c r="A86">
        <v>1</v>
      </c>
      <c r="B86">
        <v>2</v>
      </c>
      <c r="C86" t="s">
        <v>17</v>
      </c>
      <c r="D86">
        <v>17</v>
      </c>
      <c r="E86">
        <v>0</v>
      </c>
      <c r="F86">
        <v>0</v>
      </c>
      <c r="G86">
        <v>10.5</v>
      </c>
      <c r="H86" t="s">
        <v>15</v>
      </c>
    </row>
    <row r="87" spans="1:8" x14ac:dyDescent="0.2">
      <c r="A87">
        <v>1</v>
      </c>
      <c r="B87">
        <v>3</v>
      </c>
      <c r="C87" t="s">
        <v>17</v>
      </c>
      <c r="D87">
        <v>33</v>
      </c>
      <c r="E87">
        <v>3</v>
      </c>
      <c r="F87">
        <v>0</v>
      </c>
      <c r="G87">
        <v>15.85</v>
      </c>
      <c r="H87" t="s">
        <v>15</v>
      </c>
    </row>
    <row r="88" spans="1:8" x14ac:dyDescent="0.2">
      <c r="A88">
        <v>0</v>
      </c>
      <c r="B88">
        <v>3</v>
      </c>
      <c r="C88" t="s">
        <v>13</v>
      </c>
      <c r="D88">
        <v>16</v>
      </c>
      <c r="E88">
        <v>1</v>
      </c>
      <c r="F88">
        <v>3</v>
      </c>
      <c r="G88">
        <v>34.375</v>
      </c>
      <c r="H88" t="s">
        <v>15</v>
      </c>
    </row>
    <row r="89" spans="1:8" hidden="1" x14ac:dyDescent="0.2">
      <c r="A89">
        <v>0</v>
      </c>
      <c r="B89">
        <v>3</v>
      </c>
      <c r="C89" t="s">
        <v>13</v>
      </c>
      <c r="E89">
        <v>0</v>
      </c>
      <c r="F89">
        <v>0</v>
      </c>
      <c r="G89">
        <v>8.0500000000000007</v>
      </c>
      <c r="H89" t="s">
        <v>15</v>
      </c>
    </row>
    <row r="90" spans="1:8" x14ac:dyDescent="0.2">
      <c r="A90">
        <v>1</v>
      </c>
      <c r="B90">
        <v>1</v>
      </c>
      <c r="C90" t="s">
        <v>17</v>
      </c>
      <c r="D90">
        <v>23</v>
      </c>
      <c r="E90">
        <v>3</v>
      </c>
      <c r="F90">
        <v>2</v>
      </c>
      <c r="G90">
        <v>263</v>
      </c>
      <c r="H90" t="s">
        <v>15</v>
      </c>
    </row>
    <row r="91" spans="1:8" x14ac:dyDescent="0.2">
      <c r="A91">
        <v>0</v>
      </c>
      <c r="B91">
        <v>3</v>
      </c>
      <c r="C91" t="s">
        <v>13</v>
      </c>
      <c r="D91">
        <v>24</v>
      </c>
      <c r="E91">
        <v>0</v>
      </c>
      <c r="F91">
        <v>0</v>
      </c>
      <c r="G91">
        <v>8.0500000000000007</v>
      </c>
      <c r="H91" t="s">
        <v>15</v>
      </c>
    </row>
    <row r="92" spans="1:8" x14ac:dyDescent="0.2">
      <c r="A92">
        <v>0</v>
      </c>
      <c r="B92">
        <v>3</v>
      </c>
      <c r="C92" t="s">
        <v>13</v>
      </c>
      <c r="D92">
        <v>29</v>
      </c>
      <c r="E92">
        <v>0</v>
      </c>
      <c r="F92">
        <v>0</v>
      </c>
      <c r="G92">
        <v>8.0500000000000007</v>
      </c>
      <c r="H92" t="s">
        <v>15</v>
      </c>
    </row>
    <row r="93" spans="1:8" x14ac:dyDescent="0.2">
      <c r="A93">
        <v>0</v>
      </c>
      <c r="B93">
        <v>3</v>
      </c>
      <c r="C93" t="s">
        <v>13</v>
      </c>
      <c r="D93">
        <v>20</v>
      </c>
      <c r="E93">
        <v>0</v>
      </c>
      <c r="F93">
        <v>0</v>
      </c>
      <c r="G93">
        <v>7.8541999999999996</v>
      </c>
      <c r="H93" t="s">
        <v>15</v>
      </c>
    </row>
    <row r="94" spans="1:8" x14ac:dyDescent="0.2">
      <c r="A94">
        <v>0</v>
      </c>
      <c r="B94">
        <v>1</v>
      </c>
      <c r="C94" t="s">
        <v>13</v>
      </c>
      <c r="D94">
        <v>46</v>
      </c>
      <c r="E94">
        <v>1</v>
      </c>
      <c r="F94">
        <v>0</v>
      </c>
      <c r="G94">
        <v>61.174999999999997</v>
      </c>
      <c r="H94" t="s">
        <v>15</v>
      </c>
    </row>
    <row r="95" spans="1:8" x14ac:dyDescent="0.2">
      <c r="A95">
        <v>0</v>
      </c>
      <c r="B95">
        <v>3</v>
      </c>
      <c r="C95" t="s">
        <v>13</v>
      </c>
      <c r="D95">
        <v>26</v>
      </c>
      <c r="E95">
        <v>1</v>
      </c>
      <c r="F95">
        <v>2</v>
      </c>
      <c r="G95">
        <v>20.574999999999999</v>
      </c>
      <c r="H95" t="s">
        <v>15</v>
      </c>
    </row>
    <row r="96" spans="1:8" x14ac:dyDescent="0.2">
      <c r="A96">
        <v>0</v>
      </c>
      <c r="B96">
        <v>3</v>
      </c>
      <c r="C96" t="s">
        <v>13</v>
      </c>
      <c r="D96">
        <v>59</v>
      </c>
      <c r="E96">
        <v>0</v>
      </c>
      <c r="F96">
        <v>0</v>
      </c>
      <c r="G96">
        <v>7.25</v>
      </c>
      <c r="H96" t="s">
        <v>15</v>
      </c>
    </row>
    <row r="97" spans="1:8" hidden="1" x14ac:dyDescent="0.2">
      <c r="A97">
        <v>0</v>
      </c>
      <c r="B97">
        <v>3</v>
      </c>
      <c r="C97" t="s">
        <v>13</v>
      </c>
      <c r="E97">
        <v>0</v>
      </c>
      <c r="F97">
        <v>0</v>
      </c>
      <c r="G97">
        <v>8.0500000000000007</v>
      </c>
      <c r="H97" t="s">
        <v>15</v>
      </c>
    </row>
    <row r="98" spans="1:8" x14ac:dyDescent="0.2">
      <c r="A98">
        <v>0</v>
      </c>
      <c r="B98">
        <v>1</v>
      </c>
      <c r="C98" t="s">
        <v>13</v>
      </c>
      <c r="D98">
        <v>71</v>
      </c>
      <c r="E98">
        <v>0</v>
      </c>
      <c r="F98">
        <v>0</v>
      </c>
      <c r="G98">
        <v>34.654200000000003</v>
      </c>
      <c r="H98" t="s">
        <v>20</v>
      </c>
    </row>
    <row r="99" spans="1:8" x14ac:dyDescent="0.2">
      <c r="A99">
        <v>1</v>
      </c>
      <c r="B99">
        <v>1</v>
      </c>
      <c r="C99" t="s">
        <v>13</v>
      </c>
      <c r="D99">
        <v>23</v>
      </c>
      <c r="E99">
        <v>0</v>
      </c>
      <c r="F99">
        <v>1</v>
      </c>
      <c r="G99">
        <v>63.3583</v>
      </c>
      <c r="H99" t="s">
        <v>20</v>
      </c>
    </row>
    <row r="100" spans="1:8" x14ac:dyDescent="0.2">
      <c r="A100">
        <v>1</v>
      </c>
      <c r="B100">
        <v>2</v>
      </c>
      <c r="C100" t="s">
        <v>17</v>
      </c>
      <c r="D100">
        <v>34</v>
      </c>
      <c r="E100">
        <v>0</v>
      </c>
      <c r="F100">
        <v>1</v>
      </c>
      <c r="G100">
        <v>23</v>
      </c>
      <c r="H100" t="s">
        <v>15</v>
      </c>
    </row>
    <row r="101" spans="1:8" x14ac:dyDescent="0.2">
      <c r="A101">
        <v>0</v>
      </c>
      <c r="B101">
        <v>2</v>
      </c>
      <c r="C101" t="s">
        <v>13</v>
      </c>
      <c r="D101">
        <v>34</v>
      </c>
      <c r="E101">
        <v>1</v>
      </c>
      <c r="F101">
        <v>0</v>
      </c>
      <c r="G101">
        <v>26</v>
      </c>
      <c r="H101" t="s">
        <v>15</v>
      </c>
    </row>
    <row r="102" spans="1:8" x14ac:dyDescent="0.2">
      <c r="A102">
        <v>0</v>
      </c>
      <c r="B102">
        <v>3</v>
      </c>
      <c r="C102" t="s">
        <v>17</v>
      </c>
      <c r="D102">
        <v>28</v>
      </c>
      <c r="E102">
        <v>0</v>
      </c>
      <c r="F102">
        <v>0</v>
      </c>
      <c r="G102">
        <v>7.8958000000000004</v>
      </c>
      <c r="H102" t="s">
        <v>15</v>
      </c>
    </row>
    <row r="103" spans="1:8" hidden="1" x14ac:dyDescent="0.2">
      <c r="A103">
        <v>0</v>
      </c>
      <c r="B103">
        <v>3</v>
      </c>
      <c r="C103" t="s">
        <v>13</v>
      </c>
      <c r="E103">
        <v>0</v>
      </c>
      <c r="F103">
        <v>0</v>
      </c>
      <c r="G103">
        <v>7.8958000000000004</v>
      </c>
      <c r="H103" t="s">
        <v>15</v>
      </c>
    </row>
    <row r="104" spans="1:8" x14ac:dyDescent="0.2">
      <c r="A104">
        <v>0</v>
      </c>
      <c r="B104">
        <v>1</v>
      </c>
      <c r="C104" t="s">
        <v>13</v>
      </c>
      <c r="D104">
        <v>21</v>
      </c>
      <c r="E104">
        <v>0</v>
      </c>
      <c r="F104">
        <v>1</v>
      </c>
      <c r="G104">
        <v>77.287499999999994</v>
      </c>
      <c r="H104" t="s">
        <v>15</v>
      </c>
    </row>
    <row r="105" spans="1:8" x14ac:dyDescent="0.2">
      <c r="A105">
        <v>0</v>
      </c>
      <c r="B105">
        <v>3</v>
      </c>
      <c r="C105" t="s">
        <v>13</v>
      </c>
      <c r="D105">
        <v>33</v>
      </c>
      <c r="E105">
        <v>0</v>
      </c>
      <c r="F105">
        <v>0</v>
      </c>
      <c r="G105">
        <v>8.6541999999999994</v>
      </c>
      <c r="H105" t="s">
        <v>15</v>
      </c>
    </row>
    <row r="106" spans="1:8" x14ac:dyDescent="0.2">
      <c r="A106">
        <v>0</v>
      </c>
      <c r="B106">
        <v>3</v>
      </c>
      <c r="C106" t="s">
        <v>13</v>
      </c>
      <c r="D106">
        <v>37</v>
      </c>
      <c r="E106">
        <v>2</v>
      </c>
      <c r="F106">
        <v>0</v>
      </c>
      <c r="G106">
        <v>7.9249999999999998</v>
      </c>
      <c r="H106" t="s">
        <v>15</v>
      </c>
    </row>
    <row r="107" spans="1:8" x14ac:dyDescent="0.2">
      <c r="A107">
        <v>0</v>
      </c>
      <c r="B107">
        <v>3</v>
      </c>
      <c r="C107" t="s">
        <v>13</v>
      </c>
      <c r="D107">
        <v>28</v>
      </c>
      <c r="E107">
        <v>0</v>
      </c>
      <c r="F107">
        <v>0</v>
      </c>
      <c r="G107">
        <v>7.8958000000000004</v>
      </c>
      <c r="H107" t="s">
        <v>15</v>
      </c>
    </row>
    <row r="108" spans="1:8" x14ac:dyDescent="0.2">
      <c r="A108">
        <v>1</v>
      </c>
      <c r="B108">
        <v>3</v>
      </c>
      <c r="C108" t="s">
        <v>17</v>
      </c>
      <c r="D108">
        <v>21</v>
      </c>
      <c r="E108">
        <v>0</v>
      </c>
      <c r="F108">
        <v>0</v>
      </c>
      <c r="G108">
        <v>7.65</v>
      </c>
      <c r="H108" t="s">
        <v>15</v>
      </c>
    </row>
    <row r="109" spans="1:8" hidden="1" x14ac:dyDescent="0.2">
      <c r="A109">
        <v>1</v>
      </c>
      <c r="B109">
        <v>3</v>
      </c>
      <c r="C109" t="s">
        <v>13</v>
      </c>
      <c r="E109">
        <v>0</v>
      </c>
      <c r="F109">
        <v>0</v>
      </c>
      <c r="G109">
        <v>7.7750000000000004</v>
      </c>
      <c r="H109" t="s">
        <v>15</v>
      </c>
    </row>
    <row r="110" spans="1:8" x14ac:dyDescent="0.2">
      <c r="A110">
        <v>0</v>
      </c>
      <c r="B110">
        <v>3</v>
      </c>
      <c r="C110" t="s">
        <v>13</v>
      </c>
      <c r="D110">
        <v>38</v>
      </c>
      <c r="E110">
        <v>0</v>
      </c>
      <c r="F110">
        <v>0</v>
      </c>
      <c r="G110">
        <v>7.8958000000000004</v>
      </c>
      <c r="H110" t="s">
        <v>15</v>
      </c>
    </row>
    <row r="111" spans="1:8" hidden="1" x14ac:dyDescent="0.2">
      <c r="A111">
        <v>1</v>
      </c>
      <c r="B111">
        <v>3</v>
      </c>
      <c r="C111" t="s">
        <v>17</v>
      </c>
      <c r="E111">
        <v>1</v>
      </c>
      <c r="F111">
        <v>0</v>
      </c>
      <c r="G111">
        <v>24.15</v>
      </c>
      <c r="H111" t="s">
        <v>27</v>
      </c>
    </row>
    <row r="112" spans="1:8" x14ac:dyDescent="0.2">
      <c r="A112">
        <v>0</v>
      </c>
      <c r="B112">
        <v>1</v>
      </c>
      <c r="C112" t="s">
        <v>13</v>
      </c>
      <c r="D112">
        <v>47</v>
      </c>
      <c r="E112">
        <v>0</v>
      </c>
      <c r="F112">
        <v>0</v>
      </c>
      <c r="G112">
        <v>52</v>
      </c>
      <c r="H112" t="s">
        <v>15</v>
      </c>
    </row>
    <row r="113" spans="1:8" x14ac:dyDescent="0.2">
      <c r="A113">
        <v>0</v>
      </c>
      <c r="B113">
        <v>3</v>
      </c>
      <c r="C113" t="s">
        <v>17</v>
      </c>
      <c r="D113">
        <v>14.5</v>
      </c>
      <c r="E113">
        <v>1</v>
      </c>
      <c r="F113">
        <v>0</v>
      </c>
      <c r="G113">
        <v>14.4542</v>
      </c>
      <c r="H113" t="s">
        <v>20</v>
      </c>
    </row>
    <row r="114" spans="1:8" x14ac:dyDescent="0.2">
      <c r="A114">
        <v>0</v>
      </c>
      <c r="B114">
        <v>3</v>
      </c>
      <c r="C114" t="s">
        <v>13</v>
      </c>
      <c r="D114">
        <v>22</v>
      </c>
      <c r="E114">
        <v>0</v>
      </c>
      <c r="F114">
        <v>0</v>
      </c>
      <c r="G114">
        <v>8.0500000000000007</v>
      </c>
      <c r="H114" t="s">
        <v>15</v>
      </c>
    </row>
    <row r="115" spans="1:8" x14ac:dyDescent="0.2">
      <c r="A115">
        <v>0</v>
      </c>
      <c r="B115">
        <v>3</v>
      </c>
      <c r="C115" t="s">
        <v>17</v>
      </c>
      <c r="D115">
        <v>20</v>
      </c>
      <c r="E115">
        <v>1</v>
      </c>
      <c r="F115">
        <v>0</v>
      </c>
      <c r="G115">
        <v>9.8249999999999993</v>
      </c>
      <c r="H115" t="s">
        <v>15</v>
      </c>
    </row>
    <row r="116" spans="1:8" x14ac:dyDescent="0.2">
      <c r="A116">
        <v>0</v>
      </c>
      <c r="B116">
        <v>3</v>
      </c>
      <c r="C116" t="s">
        <v>17</v>
      </c>
      <c r="D116">
        <v>17</v>
      </c>
      <c r="E116">
        <v>0</v>
      </c>
      <c r="F116">
        <v>0</v>
      </c>
      <c r="G116">
        <v>14.458299999999999</v>
      </c>
      <c r="H116" t="s">
        <v>20</v>
      </c>
    </row>
    <row r="117" spans="1:8" x14ac:dyDescent="0.2">
      <c r="A117">
        <v>0</v>
      </c>
      <c r="B117">
        <v>3</v>
      </c>
      <c r="C117" t="s">
        <v>13</v>
      </c>
      <c r="D117">
        <v>21</v>
      </c>
      <c r="E117">
        <v>0</v>
      </c>
      <c r="F117">
        <v>0</v>
      </c>
      <c r="G117">
        <v>7.9249999999999998</v>
      </c>
      <c r="H117" t="s">
        <v>15</v>
      </c>
    </row>
    <row r="118" spans="1:8" x14ac:dyDescent="0.2">
      <c r="A118">
        <v>0</v>
      </c>
      <c r="B118">
        <v>3</v>
      </c>
      <c r="C118" t="s">
        <v>13</v>
      </c>
      <c r="D118">
        <v>70.5</v>
      </c>
      <c r="E118">
        <v>0</v>
      </c>
      <c r="F118">
        <v>0</v>
      </c>
      <c r="G118">
        <v>7.75</v>
      </c>
      <c r="H118" t="s">
        <v>27</v>
      </c>
    </row>
    <row r="119" spans="1:8" x14ac:dyDescent="0.2">
      <c r="A119">
        <v>0</v>
      </c>
      <c r="B119">
        <v>2</v>
      </c>
      <c r="C119" t="s">
        <v>13</v>
      </c>
      <c r="D119">
        <v>29</v>
      </c>
      <c r="E119">
        <v>1</v>
      </c>
      <c r="F119">
        <v>0</v>
      </c>
      <c r="G119">
        <v>21</v>
      </c>
      <c r="H119" t="s">
        <v>15</v>
      </c>
    </row>
    <row r="120" spans="1:8" x14ac:dyDescent="0.2">
      <c r="A120">
        <v>0</v>
      </c>
      <c r="B120">
        <v>1</v>
      </c>
      <c r="C120" t="s">
        <v>13</v>
      </c>
      <c r="D120">
        <v>24</v>
      </c>
      <c r="E120">
        <v>0</v>
      </c>
      <c r="F120">
        <v>1</v>
      </c>
      <c r="G120">
        <v>247.52080000000001</v>
      </c>
      <c r="H120" t="s">
        <v>20</v>
      </c>
    </row>
    <row r="121" spans="1:8" x14ac:dyDescent="0.2">
      <c r="A121">
        <v>0</v>
      </c>
      <c r="B121">
        <v>3</v>
      </c>
      <c r="C121" t="s">
        <v>17</v>
      </c>
      <c r="D121">
        <v>2</v>
      </c>
      <c r="E121">
        <v>4</v>
      </c>
      <c r="F121">
        <v>2</v>
      </c>
      <c r="G121">
        <v>31.274999999999999</v>
      </c>
      <c r="H121" t="s">
        <v>15</v>
      </c>
    </row>
    <row r="122" spans="1:8" x14ac:dyDescent="0.2">
      <c r="A122">
        <v>0</v>
      </c>
      <c r="B122">
        <v>2</v>
      </c>
      <c r="C122" t="s">
        <v>13</v>
      </c>
      <c r="D122">
        <v>21</v>
      </c>
      <c r="E122">
        <v>2</v>
      </c>
      <c r="F122">
        <v>0</v>
      </c>
      <c r="G122">
        <v>73.5</v>
      </c>
      <c r="H122" t="s">
        <v>15</v>
      </c>
    </row>
    <row r="123" spans="1:8" hidden="1" x14ac:dyDescent="0.2">
      <c r="A123">
        <v>0</v>
      </c>
      <c r="B123">
        <v>3</v>
      </c>
      <c r="C123" t="s">
        <v>13</v>
      </c>
      <c r="E123">
        <v>0</v>
      </c>
      <c r="F123">
        <v>0</v>
      </c>
      <c r="G123">
        <v>8.0500000000000007</v>
      </c>
      <c r="H123" t="s">
        <v>15</v>
      </c>
    </row>
    <row r="124" spans="1:8" x14ac:dyDescent="0.2">
      <c r="A124">
        <v>0</v>
      </c>
      <c r="B124">
        <v>2</v>
      </c>
      <c r="C124" t="s">
        <v>13</v>
      </c>
      <c r="D124">
        <v>32.5</v>
      </c>
      <c r="E124">
        <v>1</v>
      </c>
      <c r="F124">
        <v>0</v>
      </c>
      <c r="G124">
        <v>30.070799999999998</v>
      </c>
      <c r="H124" t="s">
        <v>20</v>
      </c>
    </row>
    <row r="125" spans="1:8" x14ac:dyDescent="0.2">
      <c r="A125">
        <v>1</v>
      </c>
      <c r="B125">
        <v>2</v>
      </c>
      <c r="C125" t="s">
        <v>17</v>
      </c>
      <c r="D125">
        <v>32.5</v>
      </c>
      <c r="E125">
        <v>0</v>
      </c>
      <c r="F125">
        <v>0</v>
      </c>
      <c r="G125">
        <v>13</v>
      </c>
      <c r="H125" t="s">
        <v>15</v>
      </c>
    </row>
    <row r="126" spans="1:8" x14ac:dyDescent="0.2">
      <c r="A126">
        <v>0</v>
      </c>
      <c r="B126">
        <v>1</v>
      </c>
      <c r="C126" t="s">
        <v>13</v>
      </c>
      <c r="D126">
        <v>54</v>
      </c>
      <c r="E126">
        <v>0</v>
      </c>
      <c r="F126">
        <v>1</v>
      </c>
      <c r="G126">
        <v>77.287499999999994</v>
      </c>
      <c r="H126" t="s">
        <v>15</v>
      </c>
    </row>
    <row r="127" spans="1:8" x14ac:dyDescent="0.2">
      <c r="A127">
        <v>1</v>
      </c>
      <c r="B127">
        <v>3</v>
      </c>
      <c r="C127" t="s">
        <v>13</v>
      </c>
      <c r="D127">
        <v>12</v>
      </c>
      <c r="E127">
        <v>1</v>
      </c>
      <c r="F127">
        <v>0</v>
      </c>
      <c r="G127">
        <v>11.2417</v>
      </c>
      <c r="H127" t="s">
        <v>20</v>
      </c>
    </row>
    <row r="128" spans="1:8" hidden="1" x14ac:dyDescent="0.2">
      <c r="A128">
        <v>0</v>
      </c>
      <c r="B128">
        <v>3</v>
      </c>
      <c r="C128" t="s">
        <v>13</v>
      </c>
      <c r="E128">
        <v>0</v>
      </c>
      <c r="F128">
        <v>0</v>
      </c>
      <c r="G128">
        <v>7.75</v>
      </c>
      <c r="H128" t="s">
        <v>27</v>
      </c>
    </row>
    <row r="129" spans="1:8" x14ac:dyDescent="0.2">
      <c r="A129">
        <v>1</v>
      </c>
      <c r="B129">
        <v>3</v>
      </c>
      <c r="C129" t="s">
        <v>13</v>
      </c>
      <c r="D129">
        <v>24</v>
      </c>
      <c r="E129">
        <v>0</v>
      </c>
      <c r="F129">
        <v>0</v>
      </c>
      <c r="G129">
        <v>7.1417000000000002</v>
      </c>
      <c r="H129" t="s">
        <v>15</v>
      </c>
    </row>
    <row r="130" spans="1:8" hidden="1" x14ac:dyDescent="0.2">
      <c r="A130">
        <v>1</v>
      </c>
      <c r="B130">
        <v>3</v>
      </c>
      <c r="C130" t="s">
        <v>17</v>
      </c>
      <c r="E130">
        <v>1</v>
      </c>
      <c r="F130">
        <v>1</v>
      </c>
      <c r="G130">
        <v>22.3583</v>
      </c>
      <c r="H130" t="s">
        <v>20</v>
      </c>
    </row>
    <row r="131" spans="1:8" x14ac:dyDescent="0.2">
      <c r="A131">
        <v>0</v>
      </c>
      <c r="B131">
        <v>3</v>
      </c>
      <c r="C131" t="s">
        <v>13</v>
      </c>
      <c r="D131">
        <v>45</v>
      </c>
      <c r="E131">
        <v>0</v>
      </c>
      <c r="F131">
        <v>0</v>
      </c>
      <c r="G131">
        <v>6.9749999999999996</v>
      </c>
      <c r="H131" t="s">
        <v>15</v>
      </c>
    </row>
    <row r="132" spans="1:8" x14ac:dyDescent="0.2">
      <c r="A132">
        <v>0</v>
      </c>
      <c r="B132">
        <v>3</v>
      </c>
      <c r="C132" t="s">
        <v>13</v>
      </c>
      <c r="D132">
        <v>33</v>
      </c>
      <c r="E132">
        <v>0</v>
      </c>
      <c r="F132">
        <v>0</v>
      </c>
      <c r="G132">
        <v>7.8958000000000004</v>
      </c>
      <c r="H132" t="s">
        <v>20</v>
      </c>
    </row>
    <row r="133" spans="1:8" x14ac:dyDescent="0.2">
      <c r="A133">
        <v>0</v>
      </c>
      <c r="B133">
        <v>3</v>
      </c>
      <c r="C133" t="s">
        <v>13</v>
      </c>
      <c r="D133">
        <v>20</v>
      </c>
      <c r="E133">
        <v>0</v>
      </c>
      <c r="F133">
        <v>0</v>
      </c>
      <c r="G133">
        <v>7.05</v>
      </c>
      <c r="H133" t="s">
        <v>15</v>
      </c>
    </row>
    <row r="134" spans="1:8" x14ac:dyDescent="0.2">
      <c r="A134">
        <v>0</v>
      </c>
      <c r="B134">
        <v>3</v>
      </c>
      <c r="C134" t="s">
        <v>17</v>
      </c>
      <c r="D134">
        <v>47</v>
      </c>
      <c r="E134">
        <v>1</v>
      </c>
      <c r="F134">
        <v>0</v>
      </c>
      <c r="G134">
        <v>14.5</v>
      </c>
      <c r="H134" t="s">
        <v>15</v>
      </c>
    </row>
    <row r="135" spans="1:8" x14ac:dyDescent="0.2">
      <c r="A135">
        <v>1</v>
      </c>
      <c r="B135">
        <v>2</v>
      </c>
      <c r="C135" t="s">
        <v>17</v>
      </c>
      <c r="D135">
        <v>29</v>
      </c>
      <c r="E135">
        <v>1</v>
      </c>
      <c r="F135">
        <v>0</v>
      </c>
      <c r="G135">
        <v>26</v>
      </c>
      <c r="H135" t="s">
        <v>15</v>
      </c>
    </row>
    <row r="136" spans="1:8" x14ac:dyDescent="0.2">
      <c r="A136">
        <v>0</v>
      </c>
      <c r="B136">
        <v>2</v>
      </c>
      <c r="C136" t="s">
        <v>13</v>
      </c>
      <c r="D136">
        <v>25</v>
      </c>
      <c r="E136">
        <v>0</v>
      </c>
      <c r="F136">
        <v>0</v>
      </c>
      <c r="G136">
        <v>13</v>
      </c>
      <c r="H136" t="s">
        <v>15</v>
      </c>
    </row>
    <row r="137" spans="1:8" x14ac:dyDescent="0.2">
      <c r="A137">
        <v>0</v>
      </c>
      <c r="B137">
        <v>2</v>
      </c>
      <c r="C137" t="s">
        <v>13</v>
      </c>
      <c r="D137">
        <v>23</v>
      </c>
      <c r="E137">
        <v>0</v>
      </c>
      <c r="F137">
        <v>0</v>
      </c>
      <c r="G137">
        <v>15.0458</v>
      </c>
      <c r="H137" t="s">
        <v>20</v>
      </c>
    </row>
    <row r="138" spans="1:8" x14ac:dyDescent="0.2">
      <c r="A138">
        <v>1</v>
      </c>
      <c r="B138">
        <v>1</v>
      </c>
      <c r="C138" t="s">
        <v>17</v>
      </c>
      <c r="D138">
        <v>19</v>
      </c>
      <c r="E138">
        <v>0</v>
      </c>
      <c r="F138">
        <v>2</v>
      </c>
      <c r="G138">
        <v>26.283300000000001</v>
      </c>
      <c r="H138" t="s">
        <v>15</v>
      </c>
    </row>
    <row r="139" spans="1:8" x14ac:dyDescent="0.2">
      <c r="A139">
        <v>0</v>
      </c>
      <c r="B139">
        <v>1</v>
      </c>
      <c r="C139" t="s">
        <v>13</v>
      </c>
      <c r="D139">
        <v>37</v>
      </c>
      <c r="E139">
        <v>1</v>
      </c>
      <c r="F139">
        <v>0</v>
      </c>
      <c r="G139">
        <v>53.1</v>
      </c>
      <c r="H139" t="s">
        <v>15</v>
      </c>
    </row>
    <row r="140" spans="1:8" x14ac:dyDescent="0.2">
      <c r="A140">
        <v>0</v>
      </c>
      <c r="B140">
        <v>3</v>
      </c>
      <c r="C140" t="s">
        <v>13</v>
      </c>
      <c r="D140">
        <v>16</v>
      </c>
      <c r="E140">
        <v>0</v>
      </c>
      <c r="F140">
        <v>0</v>
      </c>
      <c r="G140">
        <v>9.2166999999999994</v>
      </c>
      <c r="H140" t="s">
        <v>15</v>
      </c>
    </row>
    <row r="141" spans="1:8" x14ac:dyDescent="0.2">
      <c r="A141">
        <v>0</v>
      </c>
      <c r="B141">
        <v>1</v>
      </c>
      <c r="C141" t="s">
        <v>13</v>
      </c>
      <c r="D141">
        <v>24</v>
      </c>
      <c r="E141">
        <v>0</v>
      </c>
      <c r="F141">
        <v>0</v>
      </c>
      <c r="G141">
        <v>79.2</v>
      </c>
      <c r="H141" t="s">
        <v>20</v>
      </c>
    </row>
    <row r="142" spans="1:8" hidden="1" x14ac:dyDescent="0.2">
      <c r="A142">
        <v>0</v>
      </c>
      <c r="B142">
        <v>3</v>
      </c>
      <c r="C142" t="s">
        <v>17</v>
      </c>
      <c r="E142">
        <v>0</v>
      </c>
      <c r="F142">
        <v>2</v>
      </c>
      <c r="G142">
        <v>15.245799999999999</v>
      </c>
      <c r="H142" t="s">
        <v>20</v>
      </c>
    </row>
    <row r="143" spans="1:8" x14ac:dyDescent="0.2">
      <c r="A143">
        <v>1</v>
      </c>
      <c r="B143">
        <v>3</v>
      </c>
      <c r="C143" t="s">
        <v>17</v>
      </c>
      <c r="D143">
        <v>22</v>
      </c>
      <c r="E143">
        <v>0</v>
      </c>
      <c r="F143">
        <v>0</v>
      </c>
      <c r="G143">
        <v>7.75</v>
      </c>
      <c r="H143" t="s">
        <v>15</v>
      </c>
    </row>
    <row r="144" spans="1:8" x14ac:dyDescent="0.2">
      <c r="A144">
        <v>1</v>
      </c>
      <c r="B144">
        <v>3</v>
      </c>
      <c r="C144" t="s">
        <v>17</v>
      </c>
      <c r="D144">
        <v>24</v>
      </c>
      <c r="E144">
        <v>1</v>
      </c>
      <c r="F144">
        <v>0</v>
      </c>
      <c r="G144">
        <v>15.85</v>
      </c>
      <c r="H144" t="s">
        <v>15</v>
      </c>
    </row>
    <row r="145" spans="1:8" x14ac:dyDescent="0.2">
      <c r="A145">
        <v>0</v>
      </c>
      <c r="B145">
        <v>3</v>
      </c>
      <c r="C145" t="s">
        <v>13</v>
      </c>
      <c r="D145">
        <v>19</v>
      </c>
      <c r="E145">
        <v>0</v>
      </c>
      <c r="F145">
        <v>0</v>
      </c>
      <c r="G145">
        <v>6.75</v>
      </c>
      <c r="H145" t="s">
        <v>27</v>
      </c>
    </row>
    <row r="146" spans="1:8" x14ac:dyDescent="0.2">
      <c r="A146">
        <v>0</v>
      </c>
      <c r="B146">
        <v>2</v>
      </c>
      <c r="C146" t="s">
        <v>13</v>
      </c>
      <c r="D146">
        <v>18</v>
      </c>
      <c r="E146">
        <v>0</v>
      </c>
      <c r="F146">
        <v>0</v>
      </c>
      <c r="G146">
        <v>11.5</v>
      </c>
      <c r="H146" t="s">
        <v>15</v>
      </c>
    </row>
    <row r="147" spans="1:8" x14ac:dyDescent="0.2">
      <c r="A147">
        <v>0</v>
      </c>
      <c r="B147">
        <v>2</v>
      </c>
      <c r="C147" t="s">
        <v>13</v>
      </c>
      <c r="D147">
        <v>19</v>
      </c>
      <c r="E147">
        <v>1</v>
      </c>
      <c r="F147">
        <v>1</v>
      </c>
      <c r="G147">
        <v>36.75</v>
      </c>
      <c r="H147" t="s">
        <v>15</v>
      </c>
    </row>
    <row r="148" spans="1:8" x14ac:dyDescent="0.2">
      <c r="A148">
        <v>1</v>
      </c>
      <c r="B148">
        <v>3</v>
      </c>
      <c r="C148" t="s">
        <v>13</v>
      </c>
      <c r="D148">
        <v>27</v>
      </c>
      <c r="E148">
        <v>0</v>
      </c>
      <c r="F148">
        <v>0</v>
      </c>
      <c r="G148">
        <v>7.7957999999999998</v>
      </c>
      <c r="H148" t="s">
        <v>15</v>
      </c>
    </row>
    <row r="149" spans="1:8" x14ac:dyDescent="0.2">
      <c r="A149">
        <v>0</v>
      </c>
      <c r="B149">
        <v>3</v>
      </c>
      <c r="C149" t="s">
        <v>17</v>
      </c>
      <c r="D149">
        <v>9</v>
      </c>
      <c r="E149">
        <v>2</v>
      </c>
      <c r="F149">
        <v>2</v>
      </c>
      <c r="G149">
        <v>34.375</v>
      </c>
      <c r="H149" t="s">
        <v>15</v>
      </c>
    </row>
    <row r="150" spans="1:8" x14ac:dyDescent="0.2">
      <c r="A150">
        <v>0</v>
      </c>
      <c r="B150">
        <v>2</v>
      </c>
      <c r="C150" t="s">
        <v>13</v>
      </c>
      <c r="D150">
        <v>36.5</v>
      </c>
      <c r="E150">
        <v>0</v>
      </c>
      <c r="F150">
        <v>2</v>
      </c>
      <c r="G150">
        <v>26</v>
      </c>
      <c r="H150" t="s">
        <v>15</v>
      </c>
    </row>
    <row r="151" spans="1:8" x14ac:dyDescent="0.2">
      <c r="A151">
        <v>0</v>
      </c>
      <c r="B151">
        <v>2</v>
      </c>
      <c r="C151" t="s">
        <v>13</v>
      </c>
      <c r="D151">
        <v>42</v>
      </c>
      <c r="E151">
        <v>0</v>
      </c>
      <c r="F151">
        <v>0</v>
      </c>
      <c r="G151">
        <v>13</v>
      </c>
      <c r="H151" t="s">
        <v>15</v>
      </c>
    </row>
    <row r="152" spans="1:8" x14ac:dyDescent="0.2">
      <c r="A152">
        <v>0</v>
      </c>
      <c r="B152">
        <v>2</v>
      </c>
      <c r="C152" t="s">
        <v>13</v>
      </c>
      <c r="D152">
        <v>51</v>
      </c>
      <c r="E152">
        <v>0</v>
      </c>
      <c r="F152">
        <v>0</v>
      </c>
      <c r="G152">
        <v>12.525</v>
      </c>
      <c r="H152" t="s">
        <v>15</v>
      </c>
    </row>
    <row r="153" spans="1:8" x14ac:dyDescent="0.2">
      <c r="A153">
        <v>1</v>
      </c>
      <c r="B153">
        <v>1</v>
      </c>
      <c r="C153" t="s">
        <v>17</v>
      </c>
      <c r="D153">
        <v>22</v>
      </c>
      <c r="E153">
        <v>1</v>
      </c>
      <c r="F153">
        <v>0</v>
      </c>
      <c r="G153">
        <v>66.599999999999994</v>
      </c>
      <c r="H153" t="s">
        <v>15</v>
      </c>
    </row>
    <row r="154" spans="1:8" x14ac:dyDescent="0.2">
      <c r="A154">
        <v>0</v>
      </c>
      <c r="B154">
        <v>3</v>
      </c>
      <c r="C154" t="s">
        <v>13</v>
      </c>
      <c r="D154">
        <v>55.5</v>
      </c>
      <c r="E154">
        <v>0</v>
      </c>
      <c r="F154">
        <v>0</v>
      </c>
      <c r="G154">
        <v>8.0500000000000007</v>
      </c>
      <c r="H154" t="s">
        <v>15</v>
      </c>
    </row>
    <row r="155" spans="1:8" x14ac:dyDescent="0.2">
      <c r="A155">
        <v>0</v>
      </c>
      <c r="B155">
        <v>3</v>
      </c>
      <c r="C155" t="s">
        <v>13</v>
      </c>
      <c r="D155">
        <v>40.5</v>
      </c>
      <c r="E155">
        <v>0</v>
      </c>
      <c r="F155">
        <v>2</v>
      </c>
      <c r="G155">
        <v>14.5</v>
      </c>
      <c r="H155" t="s">
        <v>15</v>
      </c>
    </row>
    <row r="156" spans="1:8" hidden="1" x14ac:dyDescent="0.2">
      <c r="A156">
        <v>0</v>
      </c>
      <c r="B156">
        <v>3</v>
      </c>
      <c r="C156" t="s">
        <v>13</v>
      </c>
      <c r="E156">
        <v>0</v>
      </c>
      <c r="F156">
        <v>0</v>
      </c>
      <c r="G156">
        <v>7.3125</v>
      </c>
      <c r="H156" t="s">
        <v>15</v>
      </c>
    </row>
    <row r="157" spans="1:8" x14ac:dyDescent="0.2">
      <c r="A157">
        <v>0</v>
      </c>
      <c r="B157">
        <v>1</v>
      </c>
      <c r="C157" t="s">
        <v>13</v>
      </c>
      <c r="D157">
        <v>51</v>
      </c>
      <c r="E157">
        <v>0</v>
      </c>
      <c r="F157">
        <v>1</v>
      </c>
      <c r="G157">
        <v>61.379199999999997</v>
      </c>
      <c r="H157" t="s">
        <v>20</v>
      </c>
    </row>
    <row r="158" spans="1:8" x14ac:dyDescent="0.2">
      <c r="A158">
        <v>1</v>
      </c>
      <c r="B158">
        <v>3</v>
      </c>
      <c r="C158" t="s">
        <v>17</v>
      </c>
      <c r="D158">
        <v>16</v>
      </c>
      <c r="E158">
        <v>0</v>
      </c>
      <c r="F158">
        <v>0</v>
      </c>
      <c r="G158">
        <v>7.7332999999999998</v>
      </c>
      <c r="H158" t="s">
        <v>27</v>
      </c>
    </row>
    <row r="159" spans="1:8" x14ac:dyDescent="0.2">
      <c r="A159">
        <v>0</v>
      </c>
      <c r="B159">
        <v>3</v>
      </c>
      <c r="C159" t="s">
        <v>13</v>
      </c>
      <c r="D159">
        <v>30</v>
      </c>
      <c r="E159">
        <v>0</v>
      </c>
      <c r="F159">
        <v>0</v>
      </c>
      <c r="G159">
        <v>8.0500000000000007</v>
      </c>
      <c r="H159" t="s">
        <v>15</v>
      </c>
    </row>
    <row r="160" spans="1:8" hidden="1" x14ac:dyDescent="0.2">
      <c r="A160">
        <v>0</v>
      </c>
      <c r="B160">
        <v>3</v>
      </c>
      <c r="C160" t="s">
        <v>13</v>
      </c>
      <c r="E160">
        <v>0</v>
      </c>
      <c r="F160">
        <v>0</v>
      </c>
      <c r="G160">
        <v>8.6624999999999996</v>
      </c>
      <c r="H160" t="s">
        <v>15</v>
      </c>
    </row>
    <row r="161" spans="1:8" hidden="1" x14ac:dyDescent="0.2">
      <c r="A161">
        <v>0</v>
      </c>
      <c r="B161">
        <v>3</v>
      </c>
      <c r="C161" t="s">
        <v>13</v>
      </c>
      <c r="E161">
        <v>8</v>
      </c>
      <c r="F161">
        <v>2</v>
      </c>
      <c r="G161">
        <v>69.55</v>
      </c>
      <c r="H161" t="s">
        <v>15</v>
      </c>
    </row>
    <row r="162" spans="1:8" x14ac:dyDescent="0.2">
      <c r="A162">
        <v>0</v>
      </c>
      <c r="B162">
        <v>3</v>
      </c>
      <c r="C162" t="s">
        <v>13</v>
      </c>
      <c r="D162">
        <v>44</v>
      </c>
      <c r="E162">
        <v>0</v>
      </c>
      <c r="F162">
        <v>1</v>
      </c>
      <c r="G162">
        <v>16.100000000000001</v>
      </c>
      <c r="H162" t="s">
        <v>15</v>
      </c>
    </row>
    <row r="163" spans="1:8" x14ac:dyDescent="0.2">
      <c r="A163">
        <v>1</v>
      </c>
      <c r="B163">
        <v>2</v>
      </c>
      <c r="C163" t="s">
        <v>17</v>
      </c>
      <c r="D163">
        <v>40</v>
      </c>
      <c r="E163">
        <v>0</v>
      </c>
      <c r="F163">
        <v>0</v>
      </c>
      <c r="G163">
        <v>15.75</v>
      </c>
      <c r="H163" t="s">
        <v>15</v>
      </c>
    </row>
    <row r="164" spans="1:8" x14ac:dyDescent="0.2">
      <c r="A164">
        <v>0</v>
      </c>
      <c r="B164">
        <v>3</v>
      </c>
      <c r="C164" t="s">
        <v>13</v>
      </c>
      <c r="D164">
        <v>26</v>
      </c>
      <c r="E164">
        <v>0</v>
      </c>
      <c r="F164">
        <v>0</v>
      </c>
      <c r="G164">
        <v>7.7750000000000004</v>
      </c>
      <c r="H164" t="s">
        <v>15</v>
      </c>
    </row>
    <row r="165" spans="1:8" x14ac:dyDescent="0.2">
      <c r="A165">
        <v>0</v>
      </c>
      <c r="B165">
        <v>3</v>
      </c>
      <c r="C165" t="s">
        <v>13</v>
      </c>
      <c r="D165">
        <v>17</v>
      </c>
      <c r="E165">
        <v>0</v>
      </c>
      <c r="F165">
        <v>0</v>
      </c>
      <c r="G165">
        <v>8.6624999999999996</v>
      </c>
      <c r="H165" t="s">
        <v>15</v>
      </c>
    </row>
    <row r="166" spans="1:8" x14ac:dyDescent="0.2">
      <c r="A166">
        <v>0</v>
      </c>
      <c r="B166">
        <v>3</v>
      </c>
      <c r="C166" t="s">
        <v>13</v>
      </c>
      <c r="D166">
        <v>1</v>
      </c>
      <c r="E166">
        <v>4</v>
      </c>
      <c r="F166">
        <v>1</v>
      </c>
      <c r="G166">
        <v>39.6875</v>
      </c>
      <c r="H166" t="s">
        <v>15</v>
      </c>
    </row>
    <row r="167" spans="1:8" x14ac:dyDescent="0.2">
      <c r="A167">
        <v>1</v>
      </c>
      <c r="B167">
        <v>3</v>
      </c>
      <c r="C167" t="s">
        <v>13</v>
      </c>
      <c r="D167">
        <v>9</v>
      </c>
      <c r="E167">
        <v>0</v>
      </c>
      <c r="F167">
        <v>2</v>
      </c>
      <c r="G167">
        <v>20.524999999999999</v>
      </c>
      <c r="H167" t="s">
        <v>15</v>
      </c>
    </row>
    <row r="168" spans="1:8" hidden="1" x14ac:dyDescent="0.2">
      <c r="A168">
        <v>1</v>
      </c>
      <c r="B168">
        <v>1</v>
      </c>
      <c r="C168" t="s">
        <v>17</v>
      </c>
      <c r="E168">
        <v>0</v>
      </c>
      <c r="F168">
        <v>1</v>
      </c>
      <c r="G168">
        <v>55</v>
      </c>
      <c r="H168" t="s">
        <v>15</v>
      </c>
    </row>
    <row r="169" spans="1:8" x14ac:dyDescent="0.2">
      <c r="A169">
        <v>0</v>
      </c>
      <c r="B169">
        <v>3</v>
      </c>
      <c r="C169" t="s">
        <v>17</v>
      </c>
      <c r="D169">
        <v>45</v>
      </c>
      <c r="E169">
        <v>1</v>
      </c>
      <c r="F169">
        <v>4</v>
      </c>
      <c r="G169">
        <v>27.9</v>
      </c>
      <c r="H169" t="s">
        <v>15</v>
      </c>
    </row>
    <row r="170" spans="1:8" hidden="1" x14ac:dyDescent="0.2">
      <c r="A170">
        <v>0</v>
      </c>
      <c r="B170">
        <v>1</v>
      </c>
      <c r="C170" t="s">
        <v>13</v>
      </c>
      <c r="E170">
        <v>0</v>
      </c>
      <c r="F170">
        <v>0</v>
      </c>
      <c r="G170">
        <v>25.925000000000001</v>
      </c>
      <c r="H170" t="s">
        <v>15</v>
      </c>
    </row>
    <row r="171" spans="1:8" x14ac:dyDescent="0.2">
      <c r="A171">
        <v>0</v>
      </c>
      <c r="B171">
        <v>3</v>
      </c>
      <c r="C171" t="s">
        <v>13</v>
      </c>
      <c r="D171">
        <v>28</v>
      </c>
      <c r="E171">
        <v>0</v>
      </c>
      <c r="F171">
        <v>0</v>
      </c>
      <c r="G171">
        <v>56.495800000000003</v>
      </c>
      <c r="H171" t="s">
        <v>15</v>
      </c>
    </row>
    <row r="172" spans="1:8" x14ac:dyDescent="0.2">
      <c r="A172">
        <v>0</v>
      </c>
      <c r="B172">
        <v>1</v>
      </c>
      <c r="C172" t="s">
        <v>13</v>
      </c>
      <c r="D172">
        <v>61</v>
      </c>
      <c r="E172">
        <v>0</v>
      </c>
      <c r="F172">
        <v>0</v>
      </c>
      <c r="G172">
        <v>33.5</v>
      </c>
      <c r="H172" t="s">
        <v>15</v>
      </c>
    </row>
    <row r="173" spans="1:8" x14ac:dyDescent="0.2">
      <c r="A173">
        <v>0</v>
      </c>
      <c r="B173">
        <v>3</v>
      </c>
      <c r="C173" t="s">
        <v>13</v>
      </c>
      <c r="D173">
        <v>4</v>
      </c>
      <c r="E173">
        <v>4</v>
      </c>
      <c r="F173">
        <v>1</v>
      </c>
      <c r="G173">
        <v>29.125</v>
      </c>
      <c r="H173" t="s">
        <v>27</v>
      </c>
    </row>
    <row r="174" spans="1:8" x14ac:dyDescent="0.2">
      <c r="A174">
        <v>1</v>
      </c>
      <c r="B174">
        <v>3</v>
      </c>
      <c r="C174" t="s">
        <v>17</v>
      </c>
      <c r="D174">
        <v>1</v>
      </c>
      <c r="E174">
        <v>1</v>
      </c>
      <c r="F174">
        <v>1</v>
      </c>
      <c r="G174">
        <v>11.1333</v>
      </c>
      <c r="H174" t="s">
        <v>15</v>
      </c>
    </row>
    <row r="175" spans="1:8" x14ac:dyDescent="0.2">
      <c r="A175">
        <v>0</v>
      </c>
      <c r="B175">
        <v>3</v>
      </c>
      <c r="C175" t="s">
        <v>13</v>
      </c>
      <c r="D175">
        <v>21</v>
      </c>
      <c r="E175">
        <v>0</v>
      </c>
      <c r="F175">
        <v>0</v>
      </c>
      <c r="G175">
        <v>7.9249999999999998</v>
      </c>
      <c r="H175" t="s">
        <v>15</v>
      </c>
    </row>
    <row r="176" spans="1:8" x14ac:dyDescent="0.2">
      <c r="A176">
        <v>0</v>
      </c>
      <c r="B176">
        <v>1</v>
      </c>
      <c r="C176" t="s">
        <v>13</v>
      </c>
      <c r="D176">
        <v>56</v>
      </c>
      <c r="E176">
        <v>0</v>
      </c>
      <c r="F176">
        <v>0</v>
      </c>
      <c r="G176">
        <v>30.695799999999998</v>
      </c>
      <c r="H176" t="s">
        <v>20</v>
      </c>
    </row>
    <row r="177" spans="1:8" x14ac:dyDescent="0.2">
      <c r="A177">
        <v>0</v>
      </c>
      <c r="B177">
        <v>3</v>
      </c>
      <c r="C177" t="s">
        <v>13</v>
      </c>
      <c r="D177">
        <v>18</v>
      </c>
      <c r="E177">
        <v>1</v>
      </c>
      <c r="F177">
        <v>1</v>
      </c>
      <c r="G177">
        <v>7.8541999999999996</v>
      </c>
      <c r="H177" t="s">
        <v>15</v>
      </c>
    </row>
    <row r="178" spans="1:8" hidden="1" x14ac:dyDescent="0.2">
      <c r="A178">
        <v>0</v>
      </c>
      <c r="B178">
        <v>3</v>
      </c>
      <c r="C178" t="s">
        <v>13</v>
      </c>
      <c r="E178">
        <v>3</v>
      </c>
      <c r="F178">
        <v>1</v>
      </c>
      <c r="G178">
        <v>25.466699999999999</v>
      </c>
      <c r="H178" t="s">
        <v>15</v>
      </c>
    </row>
    <row r="179" spans="1:8" x14ac:dyDescent="0.2">
      <c r="A179">
        <v>0</v>
      </c>
      <c r="B179">
        <v>1</v>
      </c>
      <c r="C179" t="s">
        <v>17</v>
      </c>
      <c r="D179">
        <v>50</v>
      </c>
      <c r="E179">
        <v>0</v>
      </c>
      <c r="F179">
        <v>0</v>
      </c>
      <c r="G179">
        <v>28.712499999999999</v>
      </c>
      <c r="H179" t="s">
        <v>20</v>
      </c>
    </row>
    <row r="180" spans="1:8" x14ac:dyDescent="0.2">
      <c r="A180">
        <v>0</v>
      </c>
      <c r="B180">
        <v>2</v>
      </c>
      <c r="C180" t="s">
        <v>13</v>
      </c>
      <c r="D180">
        <v>30</v>
      </c>
      <c r="E180">
        <v>0</v>
      </c>
      <c r="F180">
        <v>0</v>
      </c>
      <c r="G180">
        <v>13</v>
      </c>
      <c r="H180" t="s">
        <v>15</v>
      </c>
    </row>
    <row r="181" spans="1:8" x14ac:dyDescent="0.2">
      <c r="A181">
        <v>0</v>
      </c>
      <c r="B181">
        <v>3</v>
      </c>
      <c r="C181" t="s">
        <v>13</v>
      </c>
      <c r="D181">
        <v>36</v>
      </c>
      <c r="E181">
        <v>0</v>
      </c>
      <c r="F181">
        <v>0</v>
      </c>
      <c r="G181">
        <v>0</v>
      </c>
      <c r="H181" t="s">
        <v>15</v>
      </c>
    </row>
    <row r="182" spans="1:8" hidden="1" x14ac:dyDescent="0.2">
      <c r="A182">
        <v>0</v>
      </c>
      <c r="B182">
        <v>3</v>
      </c>
      <c r="C182" t="s">
        <v>17</v>
      </c>
      <c r="E182">
        <v>8</v>
      </c>
      <c r="F182">
        <v>2</v>
      </c>
      <c r="G182">
        <v>69.55</v>
      </c>
      <c r="H182" t="s">
        <v>15</v>
      </c>
    </row>
    <row r="183" spans="1:8" hidden="1" x14ac:dyDescent="0.2">
      <c r="A183">
        <v>0</v>
      </c>
      <c r="B183">
        <v>2</v>
      </c>
      <c r="C183" t="s">
        <v>13</v>
      </c>
      <c r="E183">
        <v>0</v>
      </c>
      <c r="F183">
        <v>0</v>
      </c>
      <c r="G183">
        <v>15.05</v>
      </c>
      <c r="H183" t="s">
        <v>20</v>
      </c>
    </row>
    <row r="184" spans="1:8" x14ac:dyDescent="0.2">
      <c r="A184">
        <v>0</v>
      </c>
      <c r="B184">
        <v>3</v>
      </c>
      <c r="C184" t="s">
        <v>13</v>
      </c>
      <c r="D184">
        <v>9</v>
      </c>
      <c r="E184">
        <v>4</v>
      </c>
      <c r="F184">
        <v>2</v>
      </c>
      <c r="G184">
        <v>31.387499999999999</v>
      </c>
      <c r="H184" t="s">
        <v>15</v>
      </c>
    </row>
    <row r="185" spans="1:8" x14ac:dyDescent="0.2">
      <c r="A185">
        <v>1</v>
      </c>
      <c r="B185">
        <v>2</v>
      </c>
      <c r="C185" t="s">
        <v>13</v>
      </c>
      <c r="D185">
        <v>1</v>
      </c>
      <c r="E185">
        <v>2</v>
      </c>
      <c r="F185">
        <v>1</v>
      </c>
      <c r="G185">
        <v>39</v>
      </c>
      <c r="H185" t="s">
        <v>15</v>
      </c>
    </row>
    <row r="186" spans="1:8" x14ac:dyDescent="0.2">
      <c r="A186">
        <v>1</v>
      </c>
      <c r="B186">
        <v>3</v>
      </c>
      <c r="C186" t="s">
        <v>17</v>
      </c>
      <c r="D186">
        <v>4</v>
      </c>
      <c r="E186">
        <v>0</v>
      </c>
      <c r="F186">
        <v>2</v>
      </c>
      <c r="G186">
        <v>22.024999999999999</v>
      </c>
      <c r="H186" t="s">
        <v>15</v>
      </c>
    </row>
    <row r="187" spans="1:8" hidden="1" x14ac:dyDescent="0.2">
      <c r="A187">
        <v>0</v>
      </c>
      <c r="B187">
        <v>1</v>
      </c>
      <c r="C187" t="s">
        <v>13</v>
      </c>
      <c r="E187">
        <v>0</v>
      </c>
      <c r="F187">
        <v>0</v>
      </c>
      <c r="G187">
        <v>50</v>
      </c>
      <c r="H187" t="s">
        <v>15</v>
      </c>
    </row>
    <row r="188" spans="1:8" hidden="1" x14ac:dyDescent="0.2">
      <c r="A188">
        <v>1</v>
      </c>
      <c r="B188">
        <v>3</v>
      </c>
      <c r="C188" t="s">
        <v>17</v>
      </c>
      <c r="E188">
        <v>1</v>
      </c>
      <c r="F188">
        <v>0</v>
      </c>
      <c r="G188">
        <v>15.5</v>
      </c>
      <c r="H188" t="s">
        <v>27</v>
      </c>
    </row>
    <row r="189" spans="1:8" x14ac:dyDescent="0.2">
      <c r="A189">
        <v>1</v>
      </c>
      <c r="B189">
        <v>1</v>
      </c>
      <c r="C189" t="s">
        <v>13</v>
      </c>
      <c r="D189">
        <v>45</v>
      </c>
      <c r="E189">
        <v>0</v>
      </c>
      <c r="F189">
        <v>0</v>
      </c>
      <c r="G189">
        <v>26.55</v>
      </c>
      <c r="H189" t="s">
        <v>15</v>
      </c>
    </row>
    <row r="190" spans="1:8" x14ac:dyDescent="0.2">
      <c r="A190">
        <v>0</v>
      </c>
      <c r="B190">
        <v>3</v>
      </c>
      <c r="C190" t="s">
        <v>13</v>
      </c>
      <c r="D190">
        <v>40</v>
      </c>
      <c r="E190">
        <v>1</v>
      </c>
      <c r="F190">
        <v>1</v>
      </c>
      <c r="G190">
        <v>15.5</v>
      </c>
      <c r="H190" t="s">
        <v>27</v>
      </c>
    </row>
    <row r="191" spans="1:8" x14ac:dyDescent="0.2">
      <c r="A191">
        <v>0</v>
      </c>
      <c r="B191">
        <v>3</v>
      </c>
      <c r="C191" t="s">
        <v>13</v>
      </c>
      <c r="D191">
        <v>36</v>
      </c>
      <c r="E191">
        <v>0</v>
      </c>
      <c r="F191">
        <v>0</v>
      </c>
      <c r="G191">
        <v>7.8958000000000004</v>
      </c>
      <c r="H191" t="s">
        <v>15</v>
      </c>
    </row>
    <row r="192" spans="1:8" x14ac:dyDescent="0.2">
      <c r="A192">
        <v>1</v>
      </c>
      <c r="B192">
        <v>2</v>
      </c>
      <c r="C192" t="s">
        <v>17</v>
      </c>
      <c r="D192">
        <v>32</v>
      </c>
      <c r="E192">
        <v>0</v>
      </c>
      <c r="F192">
        <v>0</v>
      </c>
      <c r="G192">
        <v>13</v>
      </c>
      <c r="H192" t="s">
        <v>15</v>
      </c>
    </row>
    <row r="193" spans="1:8" x14ac:dyDescent="0.2">
      <c r="A193">
        <v>0</v>
      </c>
      <c r="B193">
        <v>2</v>
      </c>
      <c r="C193" t="s">
        <v>13</v>
      </c>
      <c r="D193">
        <v>19</v>
      </c>
      <c r="E193">
        <v>0</v>
      </c>
      <c r="F193">
        <v>0</v>
      </c>
      <c r="G193">
        <v>13</v>
      </c>
      <c r="H193" t="s">
        <v>15</v>
      </c>
    </row>
    <row r="194" spans="1:8" x14ac:dyDescent="0.2">
      <c r="A194">
        <v>1</v>
      </c>
      <c r="B194">
        <v>3</v>
      </c>
      <c r="C194" t="s">
        <v>17</v>
      </c>
      <c r="D194">
        <v>19</v>
      </c>
      <c r="E194">
        <v>1</v>
      </c>
      <c r="F194">
        <v>0</v>
      </c>
      <c r="G194">
        <v>7.8541999999999996</v>
      </c>
      <c r="H194" t="s">
        <v>15</v>
      </c>
    </row>
    <row r="195" spans="1:8" x14ac:dyDescent="0.2">
      <c r="A195">
        <v>1</v>
      </c>
      <c r="B195">
        <v>2</v>
      </c>
      <c r="C195" t="s">
        <v>13</v>
      </c>
      <c r="D195">
        <v>3</v>
      </c>
      <c r="E195">
        <v>1</v>
      </c>
      <c r="F195">
        <v>1</v>
      </c>
      <c r="G195">
        <v>26</v>
      </c>
      <c r="H195" t="s">
        <v>15</v>
      </c>
    </row>
    <row r="196" spans="1:8" x14ac:dyDescent="0.2">
      <c r="A196">
        <v>1</v>
      </c>
      <c r="B196">
        <v>1</v>
      </c>
      <c r="C196" t="s">
        <v>17</v>
      </c>
      <c r="D196">
        <v>44</v>
      </c>
      <c r="E196">
        <v>0</v>
      </c>
      <c r="F196">
        <v>0</v>
      </c>
      <c r="G196">
        <v>27.720800000000001</v>
      </c>
      <c r="H196" t="s">
        <v>20</v>
      </c>
    </row>
    <row r="197" spans="1:8" x14ac:dyDescent="0.2">
      <c r="A197">
        <v>1</v>
      </c>
      <c r="B197">
        <v>1</v>
      </c>
      <c r="C197" t="s">
        <v>17</v>
      </c>
      <c r="D197">
        <v>58</v>
      </c>
      <c r="E197">
        <v>0</v>
      </c>
      <c r="F197">
        <v>0</v>
      </c>
      <c r="G197">
        <v>146.52080000000001</v>
      </c>
      <c r="H197" t="s">
        <v>20</v>
      </c>
    </row>
    <row r="198" spans="1:8" hidden="1" x14ac:dyDescent="0.2">
      <c r="A198">
        <v>0</v>
      </c>
      <c r="B198">
        <v>3</v>
      </c>
      <c r="C198" t="s">
        <v>13</v>
      </c>
      <c r="E198">
        <v>0</v>
      </c>
      <c r="F198">
        <v>0</v>
      </c>
      <c r="G198">
        <v>7.75</v>
      </c>
      <c r="H198" t="s">
        <v>27</v>
      </c>
    </row>
    <row r="199" spans="1:8" x14ac:dyDescent="0.2">
      <c r="A199">
        <v>0</v>
      </c>
      <c r="B199">
        <v>3</v>
      </c>
      <c r="C199" t="s">
        <v>13</v>
      </c>
      <c r="D199">
        <v>42</v>
      </c>
      <c r="E199">
        <v>0</v>
      </c>
      <c r="F199">
        <v>1</v>
      </c>
      <c r="G199">
        <v>8.4041999999999994</v>
      </c>
      <c r="H199" t="s">
        <v>15</v>
      </c>
    </row>
    <row r="200" spans="1:8" hidden="1" x14ac:dyDescent="0.2">
      <c r="A200">
        <v>1</v>
      </c>
      <c r="B200">
        <v>3</v>
      </c>
      <c r="C200" t="s">
        <v>17</v>
      </c>
      <c r="E200">
        <v>0</v>
      </c>
      <c r="F200">
        <v>0</v>
      </c>
      <c r="G200">
        <v>7.75</v>
      </c>
      <c r="H200" t="s">
        <v>27</v>
      </c>
    </row>
    <row r="201" spans="1:8" x14ac:dyDescent="0.2">
      <c r="A201">
        <v>0</v>
      </c>
      <c r="B201">
        <v>2</v>
      </c>
      <c r="C201" t="s">
        <v>17</v>
      </c>
      <c r="D201">
        <v>24</v>
      </c>
      <c r="E201">
        <v>0</v>
      </c>
      <c r="F201">
        <v>0</v>
      </c>
      <c r="G201">
        <v>13</v>
      </c>
      <c r="H201" t="s">
        <v>15</v>
      </c>
    </row>
    <row r="202" spans="1:8" x14ac:dyDescent="0.2">
      <c r="A202">
        <v>0</v>
      </c>
      <c r="B202">
        <v>3</v>
      </c>
      <c r="C202" t="s">
        <v>13</v>
      </c>
      <c r="D202">
        <v>28</v>
      </c>
      <c r="E202">
        <v>0</v>
      </c>
      <c r="F202">
        <v>0</v>
      </c>
      <c r="G202">
        <v>9.5</v>
      </c>
      <c r="H202" t="s">
        <v>15</v>
      </c>
    </row>
    <row r="203" spans="1:8" hidden="1" x14ac:dyDescent="0.2">
      <c r="A203">
        <v>0</v>
      </c>
      <c r="B203">
        <v>3</v>
      </c>
      <c r="C203" t="s">
        <v>13</v>
      </c>
      <c r="E203">
        <v>8</v>
      </c>
      <c r="F203">
        <v>2</v>
      </c>
      <c r="G203">
        <v>69.55</v>
      </c>
      <c r="H203" t="s">
        <v>15</v>
      </c>
    </row>
    <row r="204" spans="1:8" x14ac:dyDescent="0.2">
      <c r="A204">
        <v>0</v>
      </c>
      <c r="B204">
        <v>3</v>
      </c>
      <c r="C204" t="s">
        <v>13</v>
      </c>
      <c r="D204">
        <v>34</v>
      </c>
      <c r="E204">
        <v>0</v>
      </c>
      <c r="F204">
        <v>0</v>
      </c>
      <c r="G204">
        <v>6.4958</v>
      </c>
      <c r="H204" t="s">
        <v>15</v>
      </c>
    </row>
    <row r="205" spans="1:8" x14ac:dyDescent="0.2">
      <c r="A205">
        <v>0</v>
      </c>
      <c r="B205">
        <v>3</v>
      </c>
      <c r="C205" t="s">
        <v>13</v>
      </c>
      <c r="D205">
        <v>45.5</v>
      </c>
      <c r="E205">
        <v>0</v>
      </c>
      <c r="F205">
        <v>0</v>
      </c>
      <c r="G205">
        <v>7.2249999999999996</v>
      </c>
      <c r="H205" t="s">
        <v>20</v>
      </c>
    </row>
    <row r="206" spans="1:8" x14ac:dyDescent="0.2">
      <c r="A206">
        <v>1</v>
      </c>
      <c r="B206">
        <v>3</v>
      </c>
      <c r="C206" t="s">
        <v>13</v>
      </c>
      <c r="D206">
        <v>18</v>
      </c>
      <c r="E206">
        <v>0</v>
      </c>
      <c r="F206">
        <v>0</v>
      </c>
      <c r="G206">
        <v>8.0500000000000007</v>
      </c>
      <c r="H206" t="s">
        <v>15</v>
      </c>
    </row>
    <row r="207" spans="1:8" x14ac:dyDescent="0.2">
      <c r="A207">
        <v>0</v>
      </c>
      <c r="B207">
        <v>3</v>
      </c>
      <c r="C207" t="s">
        <v>17</v>
      </c>
      <c r="D207">
        <v>2</v>
      </c>
      <c r="E207">
        <v>0</v>
      </c>
      <c r="F207">
        <v>1</v>
      </c>
      <c r="G207">
        <v>10.4625</v>
      </c>
      <c r="H207" t="s">
        <v>15</v>
      </c>
    </row>
    <row r="208" spans="1:8" x14ac:dyDescent="0.2">
      <c r="A208">
        <v>0</v>
      </c>
      <c r="B208">
        <v>3</v>
      </c>
      <c r="C208" t="s">
        <v>13</v>
      </c>
      <c r="D208">
        <v>32</v>
      </c>
      <c r="E208">
        <v>1</v>
      </c>
      <c r="F208">
        <v>0</v>
      </c>
      <c r="G208">
        <v>15.85</v>
      </c>
      <c r="H208" t="s">
        <v>15</v>
      </c>
    </row>
    <row r="209" spans="1:8" x14ac:dyDescent="0.2">
      <c r="A209">
        <v>1</v>
      </c>
      <c r="B209">
        <v>3</v>
      </c>
      <c r="C209" t="s">
        <v>13</v>
      </c>
      <c r="D209">
        <v>26</v>
      </c>
      <c r="E209">
        <v>0</v>
      </c>
      <c r="F209">
        <v>0</v>
      </c>
      <c r="G209">
        <v>18.787500000000001</v>
      </c>
      <c r="H209" t="s">
        <v>20</v>
      </c>
    </row>
    <row r="210" spans="1:8" x14ac:dyDescent="0.2">
      <c r="A210">
        <v>1</v>
      </c>
      <c r="B210">
        <v>3</v>
      </c>
      <c r="C210" t="s">
        <v>17</v>
      </c>
      <c r="D210">
        <v>16</v>
      </c>
      <c r="E210">
        <v>0</v>
      </c>
      <c r="F210">
        <v>0</v>
      </c>
      <c r="G210">
        <v>7.75</v>
      </c>
      <c r="H210" t="s">
        <v>27</v>
      </c>
    </row>
    <row r="211" spans="1:8" x14ac:dyDescent="0.2">
      <c r="A211">
        <v>1</v>
      </c>
      <c r="B211">
        <v>1</v>
      </c>
      <c r="C211" t="s">
        <v>13</v>
      </c>
      <c r="D211">
        <v>40</v>
      </c>
      <c r="E211">
        <v>0</v>
      </c>
      <c r="F211">
        <v>0</v>
      </c>
      <c r="G211">
        <v>31</v>
      </c>
      <c r="H211" t="s">
        <v>20</v>
      </c>
    </row>
    <row r="212" spans="1:8" x14ac:dyDescent="0.2">
      <c r="A212">
        <v>0</v>
      </c>
      <c r="B212">
        <v>3</v>
      </c>
      <c r="C212" t="s">
        <v>13</v>
      </c>
      <c r="D212">
        <v>24</v>
      </c>
      <c r="E212">
        <v>0</v>
      </c>
      <c r="F212">
        <v>0</v>
      </c>
      <c r="G212">
        <v>7.05</v>
      </c>
      <c r="H212" t="s">
        <v>15</v>
      </c>
    </row>
    <row r="213" spans="1:8" x14ac:dyDescent="0.2">
      <c r="A213">
        <v>1</v>
      </c>
      <c r="B213">
        <v>2</v>
      </c>
      <c r="C213" t="s">
        <v>17</v>
      </c>
      <c r="D213">
        <v>35</v>
      </c>
      <c r="E213">
        <v>0</v>
      </c>
      <c r="F213">
        <v>0</v>
      </c>
      <c r="G213">
        <v>21</v>
      </c>
      <c r="H213" t="s">
        <v>15</v>
      </c>
    </row>
    <row r="214" spans="1:8" x14ac:dyDescent="0.2">
      <c r="A214">
        <v>0</v>
      </c>
      <c r="B214">
        <v>3</v>
      </c>
      <c r="C214" t="s">
        <v>13</v>
      </c>
      <c r="D214">
        <v>22</v>
      </c>
      <c r="E214">
        <v>0</v>
      </c>
      <c r="F214">
        <v>0</v>
      </c>
      <c r="G214">
        <v>7.25</v>
      </c>
      <c r="H214" t="s">
        <v>15</v>
      </c>
    </row>
    <row r="215" spans="1:8" x14ac:dyDescent="0.2">
      <c r="A215">
        <v>0</v>
      </c>
      <c r="B215">
        <v>2</v>
      </c>
      <c r="C215" t="s">
        <v>13</v>
      </c>
      <c r="D215">
        <v>30</v>
      </c>
      <c r="E215">
        <v>0</v>
      </c>
      <c r="F215">
        <v>0</v>
      </c>
      <c r="G215">
        <v>13</v>
      </c>
      <c r="H215" t="s">
        <v>15</v>
      </c>
    </row>
    <row r="216" spans="1:8" hidden="1" x14ac:dyDescent="0.2">
      <c r="A216">
        <v>0</v>
      </c>
      <c r="B216">
        <v>3</v>
      </c>
      <c r="C216" t="s">
        <v>13</v>
      </c>
      <c r="E216">
        <v>1</v>
      </c>
      <c r="F216">
        <v>0</v>
      </c>
      <c r="G216">
        <v>7.75</v>
      </c>
      <c r="H216" t="s">
        <v>27</v>
      </c>
    </row>
    <row r="217" spans="1:8" x14ac:dyDescent="0.2">
      <c r="A217">
        <v>1</v>
      </c>
      <c r="B217">
        <v>1</v>
      </c>
      <c r="C217" t="s">
        <v>17</v>
      </c>
      <c r="D217">
        <v>31</v>
      </c>
      <c r="E217">
        <v>1</v>
      </c>
      <c r="F217">
        <v>0</v>
      </c>
      <c r="G217">
        <v>113.27500000000001</v>
      </c>
      <c r="H217" t="s">
        <v>20</v>
      </c>
    </row>
    <row r="218" spans="1:8" x14ac:dyDescent="0.2">
      <c r="A218">
        <v>1</v>
      </c>
      <c r="B218">
        <v>3</v>
      </c>
      <c r="C218" t="s">
        <v>17</v>
      </c>
      <c r="D218">
        <v>27</v>
      </c>
      <c r="E218">
        <v>0</v>
      </c>
      <c r="F218">
        <v>0</v>
      </c>
      <c r="G218">
        <v>7.9249999999999998</v>
      </c>
      <c r="H218" t="s">
        <v>15</v>
      </c>
    </row>
    <row r="219" spans="1:8" x14ac:dyDescent="0.2">
      <c r="A219">
        <v>0</v>
      </c>
      <c r="B219">
        <v>2</v>
      </c>
      <c r="C219" t="s">
        <v>13</v>
      </c>
      <c r="D219">
        <v>42</v>
      </c>
      <c r="E219">
        <v>1</v>
      </c>
      <c r="F219">
        <v>0</v>
      </c>
      <c r="G219">
        <v>27</v>
      </c>
      <c r="H219" t="s">
        <v>15</v>
      </c>
    </row>
    <row r="220" spans="1:8" x14ac:dyDescent="0.2">
      <c r="A220">
        <v>1</v>
      </c>
      <c r="B220">
        <v>1</v>
      </c>
      <c r="C220" t="s">
        <v>17</v>
      </c>
      <c r="D220">
        <v>32</v>
      </c>
      <c r="E220">
        <v>0</v>
      </c>
      <c r="F220">
        <v>0</v>
      </c>
      <c r="G220">
        <v>76.291700000000006</v>
      </c>
      <c r="H220" t="s">
        <v>20</v>
      </c>
    </row>
    <row r="221" spans="1:8" x14ac:dyDescent="0.2">
      <c r="A221">
        <v>0</v>
      </c>
      <c r="B221">
        <v>2</v>
      </c>
      <c r="C221" t="s">
        <v>13</v>
      </c>
      <c r="D221">
        <v>30</v>
      </c>
      <c r="E221">
        <v>0</v>
      </c>
      <c r="F221">
        <v>0</v>
      </c>
      <c r="G221">
        <v>10.5</v>
      </c>
      <c r="H221" t="s">
        <v>15</v>
      </c>
    </row>
    <row r="222" spans="1:8" x14ac:dyDescent="0.2">
      <c r="A222">
        <v>1</v>
      </c>
      <c r="B222">
        <v>3</v>
      </c>
      <c r="C222" t="s">
        <v>13</v>
      </c>
      <c r="D222">
        <v>16</v>
      </c>
      <c r="E222">
        <v>0</v>
      </c>
      <c r="F222">
        <v>0</v>
      </c>
      <c r="G222">
        <v>8.0500000000000007</v>
      </c>
      <c r="H222" t="s">
        <v>15</v>
      </c>
    </row>
    <row r="223" spans="1:8" x14ac:dyDescent="0.2">
      <c r="A223">
        <v>0</v>
      </c>
      <c r="B223">
        <v>2</v>
      </c>
      <c r="C223" t="s">
        <v>13</v>
      </c>
      <c r="D223">
        <v>27</v>
      </c>
      <c r="E223">
        <v>0</v>
      </c>
      <c r="F223">
        <v>0</v>
      </c>
      <c r="G223">
        <v>13</v>
      </c>
      <c r="H223" t="s">
        <v>15</v>
      </c>
    </row>
    <row r="224" spans="1:8" x14ac:dyDescent="0.2">
      <c r="A224">
        <v>0</v>
      </c>
      <c r="B224">
        <v>3</v>
      </c>
      <c r="C224" t="s">
        <v>13</v>
      </c>
      <c r="D224">
        <v>51</v>
      </c>
      <c r="E224">
        <v>0</v>
      </c>
      <c r="F224">
        <v>0</v>
      </c>
      <c r="G224">
        <v>8.0500000000000007</v>
      </c>
      <c r="H224" t="s">
        <v>15</v>
      </c>
    </row>
    <row r="225" spans="1:8" hidden="1" x14ac:dyDescent="0.2">
      <c r="A225">
        <v>0</v>
      </c>
      <c r="B225">
        <v>3</v>
      </c>
      <c r="C225" t="s">
        <v>13</v>
      </c>
      <c r="E225">
        <v>0</v>
      </c>
      <c r="F225">
        <v>0</v>
      </c>
      <c r="G225">
        <v>7.8958000000000004</v>
      </c>
      <c r="H225" t="s">
        <v>15</v>
      </c>
    </row>
    <row r="226" spans="1:8" x14ac:dyDescent="0.2">
      <c r="A226">
        <v>1</v>
      </c>
      <c r="B226">
        <v>1</v>
      </c>
      <c r="C226" t="s">
        <v>13</v>
      </c>
      <c r="D226">
        <v>38</v>
      </c>
      <c r="E226">
        <v>1</v>
      </c>
      <c r="F226">
        <v>0</v>
      </c>
      <c r="G226">
        <v>90</v>
      </c>
      <c r="H226" t="s">
        <v>15</v>
      </c>
    </row>
    <row r="227" spans="1:8" x14ac:dyDescent="0.2">
      <c r="A227">
        <v>0</v>
      </c>
      <c r="B227">
        <v>3</v>
      </c>
      <c r="C227" t="s">
        <v>13</v>
      </c>
      <c r="D227">
        <v>22</v>
      </c>
      <c r="E227">
        <v>0</v>
      </c>
      <c r="F227">
        <v>0</v>
      </c>
      <c r="G227">
        <v>9.35</v>
      </c>
      <c r="H227" t="s">
        <v>15</v>
      </c>
    </row>
    <row r="228" spans="1:8" x14ac:dyDescent="0.2">
      <c r="A228">
        <v>1</v>
      </c>
      <c r="B228">
        <v>2</v>
      </c>
      <c r="C228" t="s">
        <v>13</v>
      </c>
      <c r="D228">
        <v>19</v>
      </c>
      <c r="E228">
        <v>0</v>
      </c>
      <c r="F228">
        <v>0</v>
      </c>
      <c r="G228">
        <v>10.5</v>
      </c>
      <c r="H228" t="s">
        <v>15</v>
      </c>
    </row>
    <row r="229" spans="1:8" x14ac:dyDescent="0.2">
      <c r="A229">
        <v>0</v>
      </c>
      <c r="B229">
        <v>3</v>
      </c>
      <c r="C229" t="s">
        <v>13</v>
      </c>
      <c r="D229">
        <v>20.5</v>
      </c>
      <c r="E229">
        <v>0</v>
      </c>
      <c r="F229">
        <v>0</v>
      </c>
      <c r="G229">
        <v>7.25</v>
      </c>
      <c r="H229" t="s">
        <v>15</v>
      </c>
    </row>
    <row r="230" spans="1:8" x14ac:dyDescent="0.2">
      <c r="A230">
        <v>0</v>
      </c>
      <c r="B230">
        <v>2</v>
      </c>
      <c r="C230" t="s">
        <v>13</v>
      </c>
      <c r="D230">
        <v>18</v>
      </c>
      <c r="E230">
        <v>0</v>
      </c>
      <c r="F230">
        <v>0</v>
      </c>
      <c r="G230">
        <v>13</v>
      </c>
      <c r="H230" t="s">
        <v>15</v>
      </c>
    </row>
    <row r="231" spans="1:8" hidden="1" x14ac:dyDescent="0.2">
      <c r="A231">
        <v>0</v>
      </c>
      <c r="B231">
        <v>3</v>
      </c>
      <c r="C231" t="s">
        <v>17</v>
      </c>
      <c r="E231">
        <v>3</v>
      </c>
      <c r="F231">
        <v>1</v>
      </c>
      <c r="G231">
        <v>25.466699999999999</v>
      </c>
      <c r="H231" t="s">
        <v>15</v>
      </c>
    </row>
    <row r="232" spans="1:8" x14ac:dyDescent="0.2">
      <c r="A232">
        <v>1</v>
      </c>
      <c r="B232">
        <v>1</v>
      </c>
      <c r="C232" t="s">
        <v>17</v>
      </c>
      <c r="D232">
        <v>35</v>
      </c>
      <c r="E232">
        <v>1</v>
      </c>
      <c r="F232">
        <v>0</v>
      </c>
      <c r="G232">
        <v>83.474999999999994</v>
      </c>
      <c r="H232" t="s">
        <v>15</v>
      </c>
    </row>
    <row r="233" spans="1:8" x14ac:dyDescent="0.2">
      <c r="A233">
        <v>0</v>
      </c>
      <c r="B233">
        <v>3</v>
      </c>
      <c r="C233" t="s">
        <v>13</v>
      </c>
      <c r="D233">
        <v>29</v>
      </c>
      <c r="E233">
        <v>0</v>
      </c>
      <c r="F233">
        <v>0</v>
      </c>
      <c r="G233">
        <v>7.7750000000000004</v>
      </c>
      <c r="H233" t="s">
        <v>15</v>
      </c>
    </row>
    <row r="234" spans="1:8" x14ac:dyDescent="0.2">
      <c r="A234">
        <v>0</v>
      </c>
      <c r="B234">
        <v>2</v>
      </c>
      <c r="C234" t="s">
        <v>13</v>
      </c>
      <c r="D234">
        <v>59</v>
      </c>
      <c r="E234">
        <v>0</v>
      </c>
      <c r="F234">
        <v>0</v>
      </c>
      <c r="G234">
        <v>13.5</v>
      </c>
      <c r="H234" t="s">
        <v>15</v>
      </c>
    </row>
    <row r="235" spans="1:8" x14ac:dyDescent="0.2">
      <c r="A235">
        <v>1</v>
      </c>
      <c r="B235">
        <v>3</v>
      </c>
      <c r="C235" t="s">
        <v>17</v>
      </c>
      <c r="D235">
        <v>5</v>
      </c>
      <c r="E235">
        <v>4</v>
      </c>
      <c r="F235">
        <v>2</v>
      </c>
      <c r="G235">
        <v>31.387499999999999</v>
      </c>
      <c r="H235" t="s">
        <v>15</v>
      </c>
    </row>
    <row r="236" spans="1:8" x14ac:dyDescent="0.2">
      <c r="A236">
        <v>0</v>
      </c>
      <c r="B236">
        <v>2</v>
      </c>
      <c r="C236" t="s">
        <v>13</v>
      </c>
      <c r="D236">
        <v>24</v>
      </c>
      <c r="E236">
        <v>0</v>
      </c>
      <c r="F236">
        <v>0</v>
      </c>
      <c r="G236">
        <v>10.5</v>
      </c>
      <c r="H236" t="s">
        <v>15</v>
      </c>
    </row>
    <row r="237" spans="1:8" hidden="1" x14ac:dyDescent="0.2">
      <c r="A237">
        <v>0</v>
      </c>
      <c r="B237">
        <v>3</v>
      </c>
      <c r="C237" t="s">
        <v>17</v>
      </c>
      <c r="E237">
        <v>0</v>
      </c>
      <c r="F237">
        <v>0</v>
      </c>
      <c r="G237">
        <v>7.55</v>
      </c>
      <c r="H237" t="s">
        <v>15</v>
      </c>
    </row>
    <row r="238" spans="1:8" x14ac:dyDescent="0.2">
      <c r="A238">
        <v>0</v>
      </c>
      <c r="B238">
        <v>2</v>
      </c>
      <c r="C238" t="s">
        <v>13</v>
      </c>
      <c r="D238">
        <v>44</v>
      </c>
      <c r="E238">
        <v>1</v>
      </c>
      <c r="F238">
        <v>0</v>
      </c>
      <c r="G238">
        <v>26</v>
      </c>
      <c r="H238" t="s">
        <v>15</v>
      </c>
    </row>
    <row r="239" spans="1:8" x14ac:dyDescent="0.2">
      <c r="A239">
        <v>1</v>
      </c>
      <c r="B239">
        <v>2</v>
      </c>
      <c r="C239" t="s">
        <v>17</v>
      </c>
      <c r="D239">
        <v>8</v>
      </c>
      <c r="E239">
        <v>0</v>
      </c>
      <c r="F239">
        <v>2</v>
      </c>
      <c r="G239">
        <v>26.25</v>
      </c>
      <c r="H239" t="s">
        <v>15</v>
      </c>
    </row>
    <row r="240" spans="1:8" x14ac:dyDescent="0.2">
      <c r="A240">
        <v>0</v>
      </c>
      <c r="B240">
        <v>2</v>
      </c>
      <c r="C240" t="s">
        <v>13</v>
      </c>
      <c r="D240">
        <v>19</v>
      </c>
      <c r="E240">
        <v>0</v>
      </c>
      <c r="F240">
        <v>0</v>
      </c>
      <c r="G240">
        <v>10.5</v>
      </c>
      <c r="H240" t="s">
        <v>15</v>
      </c>
    </row>
    <row r="241" spans="1:8" x14ac:dyDescent="0.2">
      <c r="A241">
        <v>0</v>
      </c>
      <c r="B241">
        <v>2</v>
      </c>
      <c r="C241" t="s">
        <v>13</v>
      </c>
      <c r="D241">
        <v>33</v>
      </c>
      <c r="E241">
        <v>0</v>
      </c>
      <c r="F241">
        <v>0</v>
      </c>
      <c r="G241">
        <v>12.275</v>
      </c>
      <c r="H241" t="s">
        <v>15</v>
      </c>
    </row>
    <row r="242" spans="1:8" hidden="1" x14ac:dyDescent="0.2">
      <c r="A242">
        <v>0</v>
      </c>
      <c r="B242">
        <v>3</v>
      </c>
      <c r="C242" t="s">
        <v>17</v>
      </c>
      <c r="E242">
        <v>1</v>
      </c>
      <c r="F242">
        <v>0</v>
      </c>
      <c r="G242">
        <v>14.4542</v>
      </c>
      <c r="H242" t="s">
        <v>20</v>
      </c>
    </row>
    <row r="243" spans="1:8" hidden="1" x14ac:dyDescent="0.2">
      <c r="A243">
        <v>1</v>
      </c>
      <c r="B243">
        <v>3</v>
      </c>
      <c r="C243" t="s">
        <v>17</v>
      </c>
      <c r="E243">
        <v>1</v>
      </c>
      <c r="F243">
        <v>0</v>
      </c>
      <c r="G243">
        <v>15.5</v>
      </c>
      <c r="H243" t="s">
        <v>27</v>
      </c>
    </row>
    <row r="244" spans="1:8" x14ac:dyDescent="0.2">
      <c r="A244">
        <v>0</v>
      </c>
      <c r="B244">
        <v>2</v>
      </c>
      <c r="C244" t="s">
        <v>13</v>
      </c>
      <c r="D244">
        <v>29</v>
      </c>
      <c r="E244">
        <v>0</v>
      </c>
      <c r="F244">
        <v>0</v>
      </c>
      <c r="G244">
        <v>10.5</v>
      </c>
      <c r="H244" t="s">
        <v>15</v>
      </c>
    </row>
    <row r="245" spans="1:8" x14ac:dyDescent="0.2">
      <c r="A245">
        <v>0</v>
      </c>
      <c r="B245">
        <v>3</v>
      </c>
      <c r="C245" t="s">
        <v>13</v>
      </c>
      <c r="D245">
        <v>22</v>
      </c>
      <c r="E245">
        <v>0</v>
      </c>
      <c r="F245">
        <v>0</v>
      </c>
      <c r="G245">
        <v>7.125</v>
      </c>
      <c r="H245" t="s">
        <v>15</v>
      </c>
    </row>
    <row r="246" spans="1:8" x14ac:dyDescent="0.2">
      <c r="A246">
        <v>0</v>
      </c>
      <c r="B246">
        <v>3</v>
      </c>
      <c r="C246" t="s">
        <v>13</v>
      </c>
      <c r="D246">
        <v>30</v>
      </c>
      <c r="E246">
        <v>0</v>
      </c>
      <c r="F246">
        <v>0</v>
      </c>
      <c r="G246">
        <v>7.2249999999999996</v>
      </c>
      <c r="H246" t="s">
        <v>20</v>
      </c>
    </row>
    <row r="247" spans="1:8" x14ac:dyDescent="0.2">
      <c r="A247">
        <v>0</v>
      </c>
      <c r="B247">
        <v>1</v>
      </c>
      <c r="C247" t="s">
        <v>13</v>
      </c>
      <c r="D247">
        <v>44</v>
      </c>
      <c r="E247">
        <v>2</v>
      </c>
      <c r="F247">
        <v>0</v>
      </c>
      <c r="G247">
        <v>90</v>
      </c>
      <c r="H247" t="s">
        <v>27</v>
      </c>
    </row>
    <row r="248" spans="1:8" x14ac:dyDescent="0.2">
      <c r="A248">
        <v>0</v>
      </c>
      <c r="B248">
        <v>3</v>
      </c>
      <c r="C248" t="s">
        <v>17</v>
      </c>
      <c r="D248">
        <v>25</v>
      </c>
      <c r="E248">
        <v>0</v>
      </c>
      <c r="F248">
        <v>0</v>
      </c>
      <c r="G248">
        <v>7.7750000000000004</v>
      </c>
      <c r="H248" t="s">
        <v>15</v>
      </c>
    </row>
    <row r="249" spans="1:8" x14ac:dyDescent="0.2">
      <c r="A249">
        <v>1</v>
      </c>
      <c r="B249">
        <v>2</v>
      </c>
      <c r="C249" t="s">
        <v>17</v>
      </c>
      <c r="D249">
        <v>24</v>
      </c>
      <c r="E249">
        <v>0</v>
      </c>
      <c r="F249">
        <v>2</v>
      </c>
      <c r="G249">
        <v>14.5</v>
      </c>
      <c r="H249" t="s">
        <v>15</v>
      </c>
    </row>
    <row r="250" spans="1:8" x14ac:dyDescent="0.2">
      <c r="A250">
        <v>1</v>
      </c>
      <c r="B250">
        <v>1</v>
      </c>
      <c r="C250" t="s">
        <v>13</v>
      </c>
      <c r="D250">
        <v>37</v>
      </c>
      <c r="E250">
        <v>1</v>
      </c>
      <c r="F250">
        <v>1</v>
      </c>
      <c r="G250">
        <v>52.554200000000002</v>
      </c>
      <c r="H250" t="s">
        <v>15</v>
      </c>
    </row>
    <row r="251" spans="1:8" x14ac:dyDescent="0.2">
      <c r="A251">
        <v>0</v>
      </c>
      <c r="B251">
        <v>2</v>
      </c>
      <c r="C251" t="s">
        <v>13</v>
      </c>
      <c r="D251">
        <v>54</v>
      </c>
      <c r="E251">
        <v>1</v>
      </c>
      <c r="F251">
        <v>0</v>
      </c>
      <c r="G251">
        <v>26</v>
      </c>
      <c r="H251" t="s">
        <v>15</v>
      </c>
    </row>
    <row r="252" spans="1:8" hidden="1" x14ac:dyDescent="0.2">
      <c r="A252">
        <v>0</v>
      </c>
      <c r="B252">
        <v>3</v>
      </c>
      <c r="C252" t="s">
        <v>13</v>
      </c>
      <c r="E252">
        <v>0</v>
      </c>
      <c r="F252">
        <v>0</v>
      </c>
      <c r="G252">
        <v>7.25</v>
      </c>
      <c r="H252" t="s">
        <v>15</v>
      </c>
    </row>
    <row r="253" spans="1:8" x14ac:dyDescent="0.2">
      <c r="A253">
        <v>0</v>
      </c>
      <c r="B253">
        <v>3</v>
      </c>
      <c r="C253" t="s">
        <v>17</v>
      </c>
      <c r="D253">
        <v>29</v>
      </c>
      <c r="E253">
        <v>1</v>
      </c>
      <c r="F253">
        <v>1</v>
      </c>
      <c r="G253">
        <v>10.4625</v>
      </c>
      <c r="H253" t="s">
        <v>15</v>
      </c>
    </row>
    <row r="254" spans="1:8" x14ac:dyDescent="0.2">
      <c r="A254">
        <v>0</v>
      </c>
      <c r="B254">
        <v>1</v>
      </c>
      <c r="C254" t="s">
        <v>13</v>
      </c>
      <c r="D254">
        <v>62</v>
      </c>
      <c r="E254">
        <v>0</v>
      </c>
      <c r="F254">
        <v>0</v>
      </c>
      <c r="G254">
        <v>26.55</v>
      </c>
      <c r="H254" t="s">
        <v>15</v>
      </c>
    </row>
    <row r="255" spans="1:8" x14ac:dyDescent="0.2">
      <c r="A255">
        <v>0</v>
      </c>
      <c r="B255">
        <v>3</v>
      </c>
      <c r="C255" t="s">
        <v>13</v>
      </c>
      <c r="D255">
        <v>30</v>
      </c>
      <c r="E255">
        <v>1</v>
      </c>
      <c r="F255">
        <v>0</v>
      </c>
      <c r="G255">
        <v>16.100000000000001</v>
      </c>
      <c r="H255" t="s">
        <v>15</v>
      </c>
    </row>
    <row r="256" spans="1:8" x14ac:dyDescent="0.2">
      <c r="A256">
        <v>0</v>
      </c>
      <c r="B256">
        <v>3</v>
      </c>
      <c r="C256" t="s">
        <v>17</v>
      </c>
      <c r="D256">
        <v>41</v>
      </c>
      <c r="E256">
        <v>0</v>
      </c>
      <c r="F256">
        <v>2</v>
      </c>
      <c r="G256">
        <v>20.212499999999999</v>
      </c>
      <c r="H256" t="s">
        <v>15</v>
      </c>
    </row>
    <row r="257" spans="1:8" x14ac:dyDescent="0.2">
      <c r="A257">
        <v>1</v>
      </c>
      <c r="B257">
        <v>3</v>
      </c>
      <c r="C257" t="s">
        <v>17</v>
      </c>
      <c r="D257">
        <v>29</v>
      </c>
      <c r="E257">
        <v>0</v>
      </c>
      <c r="F257">
        <v>2</v>
      </c>
      <c r="G257">
        <v>15.245799999999999</v>
      </c>
      <c r="H257" t="s">
        <v>20</v>
      </c>
    </row>
    <row r="258" spans="1:8" hidden="1" x14ac:dyDescent="0.2">
      <c r="A258">
        <v>1</v>
      </c>
      <c r="B258">
        <v>1</v>
      </c>
      <c r="C258" t="s">
        <v>17</v>
      </c>
      <c r="E258">
        <v>0</v>
      </c>
      <c r="F258">
        <v>0</v>
      </c>
      <c r="G258">
        <v>79.2</v>
      </c>
      <c r="H258" t="s">
        <v>20</v>
      </c>
    </row>
    <row r="259" spans="1:8" x14ac:dyDescent="0.2">
      <c r="A259">
        <v>1</v>
      </c>
      <c r="B259">
        <v>1</v>
      </c>
      <c r="C259" t="s">
        <v>17</v>
      </c>
      <c r="D259">
        <v>30</v>
      </c>
      <c r="E259">
        <v>0</v>
      </c>
      <c r="F259">
        <v>0</v>
      </c>
      <c r="G259">
        <v>86.5</v>
      </c>
      <c r="H259" t="s">
        <v>15</v>
      </c>
    </row>
    <row r="260" spans="1:8" x14ac:dyDescent="0.2">
      <c r="A260">
        <v>1</v>
      </c>
      <c r="B260">
        <v>1</v>
      </c>
      <c r="C260" t="s">
        <v>17</v>
      </c>
      <c r="D260">
        <v>35</v>
      </c>
      <c r="E260">
        <v>0</v>
      </c>
      <c r="F260">
        <v>0</v>
      </c>
      <c r="G260">
        <v>512.32920000000001</v>
      </c>
      <c r="H260" t="s">
        <v>20</v>
      </c>
    </row>
    <row r="261" spans="1:8" x14ac:dyDescent="0.2">
      <c r="A261">
        <v>1</v>
      </c>
      <c r="B261">
        <v>2</v>
      </c>
      <c r="C261" t="s">
        <v>17</v>
      </c>
      <c r="D261">
        <v>50</v>
      </c>
      <c r="E261">
        <v>0</v>
      </c>
      <c r="F261">
        <v>1</v>
      </c>
      <c r="G261">
        <v>26</v>
      </c>
      <c r="H261" t="s">
        <v>15</v>
      </c>
    </row>
    <row r="262" spans="1:8" hidden="1" x14ac:dyDescent="0.2">
      <c r="A262">
        <v>0</v>
      </c>
      <c r="B262">
        <v>3</v>
      </c>
      <c r="C262" t="s">
        <v>13</v>
      </c>
      <c r="E262">
        <v>0</v>
      </c>
      <c r="F262">
        <v>0</v>
      </c>
      <c r="G262">
        <v>7.75</v>
      </c>
      <c r="H262" t="s">
        <v>27</v>
      </c>
    </row>
    <row r="263" spans="1:8" x14ac:dyDescent="0.2">
      <c r="A263">
        <v>1</v>
      </c>
      <c r="B263">
        <v>3</v>
      </c>
      <c r="C263" t="s">
        <v>13</v>
      </c>
      <c r="D263">
        <v>3</v>
      </c>
      <c r="E263">
        <v>4</v>
      </c>
      <c r="F263">
        <v>2</v>
      </c>
      <c r="G263">
        <v>31.387499999999999</v>
      </c>
      <c r="H263" t="s">
        <v>15</v>
      </c>
    </row>
    <row r="264" spans="1:8" x14ac:dyDescent="0.2">
      <c r="A264">
        <v>0</v>
      </c>
      <c r="B264">
        <v>1</v>
      </c>
      <c r="C264" t="s">
        <v>13</v>
      </c>
      <c r="D264">
        <v>52</v>
      </c>
      <c r="E264">
        <v>1</v>
      </c>
      <c r="F264">
        <v>1</v>
      </c>
      <c r="G264">
        <v>79.650000000000006</v>
      </c>
      <c r="H264" t="s">
        <v>15</v>
      </c>
    </row>
    <row r="265" spans="1:8" x14ac:dyDescent="0.2">
      <c r="A265">
        <v>0</v>
      </c>
      <c r="B265">
        <v>1</v>
      </c>
      <c r="C265" t="s">
        <v>13</v>
      </c>
      <c r="D265">
        <v>40</v>
      </c>
      <c r="E265">
        <v>0</v>
      </c>
      <c r="F265">
        <v>0</v>
      </c>
      <c r="G265">
        <v>0</v>
      </c>
      <c r="H265" t="s">
        <v>15</v>
      </c>
    </row>
    <row r="266" spans="1:8" hidden="1" x14ac:dyDescent="0.2">
      <c r="A266">
        <v>0</v>
      </c>
      <c r="B266">
        <v>3</v>
      </c>
      <c r="C266" t="s">
        <v>17</v>
      </c>
      <c r="E266">
        <v>0</v>
      </c>
      <c r="F266">
        <v>0</v>
      </c>
      <c r="G266">
        <v>7.75</v>
      </c>
      <c r="H266" t="s">
        <v>27</v>
      </c>
    </row>
    <row r="267" spans="1:8" x14ac:dyDescent="0.2">
      <c r="A267">
        <v>0</v>
      </c>
      <c r="B267">
        <v>2</v>
      </c>
      <c r="C267" t="s">
        <v>13</v>
      </c>
      <c r="D267">
        <v>36</v>
      </c>
      <c r="E267">
        <v>0</v>
      </c>
      <c r="F267">
        <v>0</v>
      </c>
      <c r="G267">
        <v>10.5</v>
      </c>
      <c r="H267" t="s">
        <v>15</v>
      </c>
    </row>
    <row r="268" spans="1:8" x14ac:dyDescent="0.2">
      <c r="A268">
        <v>0</v>
      </c>
      <c r="B268">
        <v>3</v>
      </c>
      <c r="C268" t="s">
        <v>13</v>
      </c>
      <c r="D268">
        <v>16</v>
      </c>
      <c r="E268">
        <v>4</v>
      </c>
      <c r="F268">
        <v>1</v>
      </c>
      <c r="G268">
        <v>39.6875</v>
      </c>
      <c r="H268" t="s">
        <v>15</v>
      </c>
    </row>
    <row r="269" spans="1:8" x14ac:dyDescent="0.2">
      <c r="A269">
        <v>1</v>
      </c>
      <c r="B269">
        <v>3</v>
      </c>
      <c r="C269" t="s">
        <v>13</v>
      </c>
      <c r="D269">
        <v>25</v>
      </c>
      <c r="E269">
        <v>1</v>
      </c>
      <c r="F269">
        <v>0</v>
      </c>
      <c r="G269">
        <v>7.7750000000000004</v>
      </c>
      <c r="H269" t="s">
        <v>15</v>
      </c>
    </row>
    <row r="270" spans="1:8" x14ac:dyDescent="0.2">
      <c r="A270">
        <v>1</v>
      </c>
      <c r="B270">
        <v>1</v>
      </c>
      <c r="C270" t="s">
        <v>17</v>
      </c>
      <c r="D270">
        <v>58</v>
      </c>
      <c r="E270">
        <v>0</v>
      </c>
      <c r="F270">
        <v>1</v>
      </c>
      <c r="G270">
        <v>153.46250000000001</v>
      </c>
      <c r="H270" t="s">
        <v>15</v>
      </c>
    </row>
    <row r="271" spans="1:8" x14ac:dyDescent="0.2">
      <c r="A271">
        <v>1</v>
      </c>
      <c r="B271">
        <v>1</v>
      </c>
      <c r="C271" t="s">
        <v>17</v>
      </c>
      <c r="D271">
        <v>35</v>
      </c>
      <c r="E271">
        <v>0</v>
      </c>
      <c r="F271">
        <v>0</v>
      </c>
      <c r="G271">
        <v>135.63329999999999</v>
      </c>
      <c r="H271" t="s">
        <v>15</v>
      </c>
    </row>
    <row r="272" spans="1:8" hidden="1" x14ac:dyDescent="0.2">
      <c r="A272">
        <v>0</v>
      </c>
      <c r="B272">
        <v>1</v>
      </c>
      <c r="C272" t="s">
        <v>13</v>
      </c>
      <c r="E272">
        <v>0</v>
      </c>
      <c r="F272">
        <v>0</v>
      </c>
      <c r="G272">
        <v>31</v>
      </c>
      <c r="H272" t="s">
        <v>15</v>
      </c>
    </row>
    <row r="273" spans="1:8" x14ac:dyDescent="0.2">
      <c r="A273">
        <v>1</v>
      </c>
      <c r="B273">
        <v>3</v>
      </c>
      <c r="C273" t="s">
        <v>13</v>
      </c>
      <c r="D273">
        <v>25</v>
      </c>
      <c r="E273">
        <v>0</v>
      </c>
      <c r="F273">
        <v>0</v>
      </c>
      <c r="G273">
        <v>0</v>
      </c>
      <c r="H273" t="s">
        <v>15</v>
      </c>
    </row>
    <row r="274" spans="1:8" x14ac:dyDescent="0.2">
      <c r="A274">
        <v>1</v>
      </c>
      <c r="B274">
        <v>2</v>
      </c>
      <c r="C274" t="s">
        <v>17</v>
      </c>
      <c r="D274">
        <v>41</v>
      </c>
      <c r="E274">
        <v>0</v>
      </c>
      <c r="F274">
        <v>1</v>
      </c>
      <c r="G274">
        <v>19.5</v>
      </c>
      <c r="H274" t="s">
        <v>15</v>
      </c>
    </row>
    <row r="275" spans="1:8" x14ac:dyDescent="0.2">
      <c r="A275">
        <v>0</v>
      </c>
      <c r="B275">
        <v>1</v>
      </c>
      <c r="C275" t="s">
        <v>13</v>
      </c>
      <c r="D275">
        <v>37</v>
      </c>
      <c r="E275">
        <v>0</v>
      </c>
      <c r="F275">
        <v>1</v>
      </c>
      <c r="G275">
        <v>29.7</v>
      </c>
      <c r="H275" t="s">
        <v>20</v>
      </c>
    </row>
    <row r="276" spans="1:8" hidden="1" x14ac:dyDescent="0.2">
      <c r="A276">
        <v>1</v>
      </c>
      <c r="B276">
        <v>3</v>
      </c>
      <c r="C276" t="s">
        <v>17</v>
      </c>
      <c r="E276">
        <v>0</v>
      </c>
      <c r="F276">
        <v>0</v>
      </c>
      <c r="G276">
        <v>7.75</v>
      </c>
      <c r="H276" t="s">
        <v>27</v>
      </c>
    </row>
    <row r="277" spans="1:8" x14ac:dyDescent="0.2">
      <c r="A277">
        <v>1</v>
      </c>
      <c r="B277">
        <v>1</v>
      </c>
      <c r="C277" t="s">
        <v>17</v>
      </c>
      <c r="D277">
        <v>63</v>
      </c>
      <c r="E277">
        <v>1</v>
      </c>
      <c r="F277">
        <v>0</v>
      </c>
      <c r="G277">
        <v>77.958299999999994</v>
      </c>
      <c r="H277" t="s">
        <v>15</v>
      </c>
    </row>
    <row r="278" spans="1:8" x14ac:dyDescent="0.2">
      <c r="A278">
        <v>0</v>
      </c>
      <c r="B278">
        <v>3</v>
      </c>
      <c r="C278" t="s">
        <v>17</v>
      </c>
      <c r="D278">
        <v>45</v>
      </c>
      <c r="E278">
        <v>0</v>
      </c>
      <c r="F278">
        <v>0</v>
      </c>
      <c r="G278">
        <v>7.75</v>
      </c>
      <c r="H278" t="s">
        <v>15</v>
      </c>
    </row>
    <row r="279" spans="1:8" hidden="1" x14ac:dyDescent="0.2">
      <c r="A279">
        <v>0</v>
      </c>
      <c r="B279">
        <v>2</v>
      </c>
      <c r="C279" t="s">
        <v>13</v>
      </c>
      <c r="E279">
        <v>0</v>
      </c>
      <c r="F279">
        <v>0</v>
      </c>
      <c r="G279">
        <v>0</v>
      </c>
      <c r="H279" t="s">
        <v>15</v>
      </c>
    </row>
    <row r="280" spans="1:8" x14ac:dyDescent="0.2">
      <c r="A280">
        <v>0</v>
      </c>
      <c r="B280">
        <v>3</v>
      </c>
      <c r="C280" t="s">
        <v>13</v>
      </c>
      <c r="D280">
        <v>7</v>
      </c>
      <c r="E280">
        <v>4</v>
      </c>
      <c r="F280">
        <v>1</v>
      </c>
      <c r="G280">
        <v>29.125</v>
      </c>
      <c r="H280" t="s">
        <v>27</v>
      </c>
    </row>
    <row r="281" spans="1:8" x14ac:dyDescent="0.2">
      <c r="A281">
        <v>1</v>
      </c>
      <c r="B281">
        <v>3</v>
      </c>
      <c r="C281" t="s">
        <v>17</v>
      </c>
      <c r="D281">
        <v>35</v>
      </c>
      <c r="E281">
        <v>1</v>
      </c>
      <c r="F281">
        <v>1</v>
      </c>
      <c r="G281">
        <v>20.25</v>
      </c>
      <c r="H281" t="s">
        <v>15</v>
      </c>
    </row>
    <row r="282" spans="1:8" x14ac:dyDescent="0.2">
      <c r="A282">
        <v>0</v>
      </c>
      <c r="B282">
        <v>3</v>
      </c>
      <c r="C282" t="s">
        <v>13</v>
      </c>
      <c r="D282">
        <v>65</v>
      </c>
      <c r="E282">
        <v>0</v>
      </c>
      <c r="F282">
        <v>0</v>
      </c>
      <c r="G282">
        <v>7.75</v>
      </c>
      <c r="H282" t="s">
        <v>27</v>
      </c>
    </row>
    <row r="283" spans="1:8" x14ac:dyDescent="0.2">
      <c r="A283">
        <v>0</v>
      </c>
      <c r="B283">
        <v>3</v>
      </c>
      <c r="C283" t="s">
        <v>13</v>
      </c>
      <c r="D283">
        <v>28</v>
      </c>
      <c r="E283">
        <v>0</v>
      </c>
      <c r="F283">
        <v>0</v>
      </c>
      <c r="G283">
        <v>7.8541999999999996</v>
      </c>
      <c r="H283" t="s">
        <v>15</v>
      </c>
    </row>
    <row r="284" spans="1:8" x14ac:dyDescent="0.2">
      <c r="A284">
        <v>0</v>
      </c>
      <c r="B284">
        <v>3</v>
      </c>
      <c r="C284" t="s">
        <v>13</v>
      </c>
      <c r="D284">
        <v>16</v>
      </c>
      <c r="E284">
        <v>0</v>
      </c>
      <c r="F284">
        <v>0</v>
      </c>
      <c r="G284">
        <v>9.5</v>
      </c>
      <c r="H284" t="s">
        <v>15</v>
      </c>
    </row>
    <row r="285" spans="1:8" x14ac:dyDescent="0.2">
      <c r="A285">
        <v>1</v>
      </c>
      <c r="B285">
        <v>3</v>
      </c>
      <c r="C285" t="s">
        <v>13</v>
      </c>
      <c r="D285">
        <v>19</v>
      </c>
      <c r="E285">
        <v>0</v>
      </c>
      <c r="F285">
        <v>0</v>
      </c>
      <c r="G285">
        <v>8.0500000000000007</v>
      </c>
      <c r="H285" t="s">
        <v>15</v>
      </c>
    </row>
    <row r="286" spans="1:8" hidden="1" x14ac:dyDescent="0.2">
      <c r="A286">
        <v>0</v>
      </c>
      <c r="B286">
        <v>1</v>
      </c>
      <c r="C286" t="s">
        <v>13</v>
      </c>
      <c r="E286">
        <v>0</v>
      </c>
      <c r="F286">
        <v>0</v>
      </c>
      <c r="G286">
        <v>26</v>
      </c>
      <c r="H286" t="s">
        <v>15</v>
      </c>
    </row>
    <row r="287" spans="1:8" x14ac:dyDescent="0.2">
      <c r="A287">
        <v>0</v>
      </c>
      <c r="B287">
        <v>3</v>
      </c>
      <c r="C287" t="s">
        <v>13</v>
      </c>
      <c r="D287">
        <v>33</v>
      </c>
      <c r="E287">
        <v>0</v>
      </c>
      <c r="F287">
        <v>0</v>
      </c>
      <c r="G287">
        <v>8.6624999999999996</v>
      </c>
      <c r="H287" t="s">
        <v>20</v>
      </c>
    </row>
    <row r="288" spans="1:8" x14ac:dyDescent="0.2">
      <c r="A288">
        <v>1</v>
      </c>
      <c r="B288">
        <v>3</v>
      </c>
      <c r="C288" t="s">
        <v>13</v>
      </c>
      <c r="D288">
        <v>30</v>
      </c>
      <c r="E288">
        <v>0</v>
      </c>
      <c r="F288">
        <v>0</v>
      </c>
      <c r="G288">
        <v>9.5</v>
      </c>
      <c r="H288" t="s">
        <v>15</v>
      </c>
    </row>
    <row r="289" spans="1:8" x14ac:dyDescent="0.2">
      <c r="A289">
        <v>0</v>
      </c>
      <c r="B289">
        <v>3</v>
      </c>
      <c r="C289" t="s">
        <v>13</v>
      </c>
      <c r="D289">
        <v>22</v>
      </c>
      <c r="E289">
        <v>0</v>
      </c>
      <c r="F289">
        <v>0</v>
      </c>
      <c r="G289">
        <v>7.8958000000000004</v>
      </c>
      <c r="H289" t="s">
        <v>15</v>
      </c>
    </row>
    <row r="290" spans="1:8" x14ac:dyDescent="0.2">
      <c r="A290">
        <v>1</v>
      </c>
      <c r="B290">
        <v>2</v>
      </c>
      <c r="C290" t="s">
        <v>13</v>
      </c>
      <c r="D290">
        <v>42</v>
      </c>
      <c r="E290">
        <v>0</v>
      </c>
      <c r="F290">
        <v>0</v>
      </c>
      <c r="G290">
        <v>13</v>
      </c>
      <c r="H290" t="s">
        <v>15</v>
      </c>
    </row>
    <row r="291" spans="1:8" x14ac:dyDescent="0.2">
      <c r="A291">
        <v>1</v>
      </c>
      <c r="B291">
        <v>3</v>
      </c>
      <c r="C291" t="s">
        <v>17</v>
      </c>
      <c r="D291">
        <v>22</v>
      </c>
      <c r="E291">
        <v>0</v>
      </c>
      <c r="F291">
        <v>0</v>
      </c>
      <c r="G291">
        <v>7.75</v>
      </c>
      <c r="H291" t="s">
        <v>27</v>
      </c>
    </row>
    <row r="292" spans="1:8" x14ac:dyDescent="0.2">
      <c r="A292">
        <v>1</v>
      </c>
      <c r="B292">
        <v>1</v>
      </c>
      <c r="C292" t="s">
        <v>17</v>
      </c>
      <c r="D292">
        <v>26</v>
      </c>
      <c r="E292">
        <v>0</v>
      </c>
      <c r="F292">
        <v>0</v>
      </c>
      <c r="G292">
        <v>78.849999999999994</v>
      </c>
      <c r="H292" t="s">
        <v>15</v>
      </c>
    </row>
    <row r="293" spans="1:8" x14ac:dyDescent="0.2">
      <c r="A293">
        <v>1</v>
      </c>
      <c r="B293">
        <v>1</v>
      </c>
      <c r="C293" t="s">
        <v>17</v>
      </c>
      <c r="D293">
        <v>19</v>
      </c>
      <c r="E293">
        <v>1</v>
      </c>
      <c r="F293">
        <v>0</v>
      </c>
      <c r="G293">
        <v>91.0792</v>
      </c>
      <c r="H293" t="s">
        <v>20</v>
      </c>
    </row>
    <row r="294" spans="1:8" x14ac:dyDescent="0.2">
      <c r="A294">
        <v>0</v>
      </c>
      <c r="B294">
        <v>2</v>
      </c>
      <c r="C294" t="s">
        <v>13</v>
      </c>
      <c r="D294">
        <v>36</v>
      </c>
      <c r="E294">
        <v>0</v>
      </c>
      <c r="F294">
        <v>0</v>
      </c>
      <c r="G294">
        <v>12.875</v>
      </c>
      <c r="H294" t="s">
        <v>20</v>
      </c>
    </row>
    <row r="295" spans="1:8" x14ac:dyDescent="0.2">
      <c r="A295">
        <v>0</v>
      </c>
      <c r="B295">
        <v>3</v>
      </c>
      <c r="C295" t="s">
        <v>17</v>
      </c>
      <c r="D295">
        <v>24</v>
      </c>
      <c r="E295">
        <v>0</v>
      </c>
      <c r="F295">
        <v>0</v>
      </c>
      <c r="G295">
        <v>8.85</v>
      </c>
      <c r="H295" t="s">
        <v>15</v>
      </c>
    </row>
    <row r="296" spans="1:8" x14ac:dyDescent="0.2">
      <c r="A296">
        <v>0</v>
      </c>
      <c r="B296">
        <v>3</v>
      </c>
      <c r="C296" t="s">
        <v>13</v>
      </c>
      <c r="D296">
        <v>24</v>
      </c>
      <c r="E296">
        <v>0</v>
      </c>
      <c r="F296">
        <v>0</v>
      </c>
      <c r="G296">
        <v>7.8958000000000004</v>
      </c>
      <c r="H296" t="s">
        <v>15</v>
      </c>
    </row>
    <row r="297" spans="1:8" hidden="1" x14ac:dyDescent="0.2">
      <c r="A297">
        <v>0</v>
      </c>
      <c r="B297">
        <v>1</v>
      </c>
      <c r="C297" t="s">
        <v>13</v>
      </c>
      <c r="E297">
        <v>0</v>
      </c>
      <c r="F297">
        <v>0</v>
      </c>
      <c r="G297">
        <v>27.720800000000001</v>
      </c>
      <c r="H297" t="s">
        <v>20</v>
      </c>
    </row>
    <row r="298" spans="1:8" x14ac:dyDescent="0.2">
      <c r="A298">
        <v>0</v>
      </c>
      <c r="B298">
        <v>3</v>
      </c>
      <c r="C298" t="s">
        <v>13</v>
      </c>
      <c r="D298">
        <v>23.5</v>
      </c>
      <c r="E298">
        <v>0</v>
      </c>
      <c r="F298">
        <v>0</v>
      </c>
      <c r="G298">
        <v>7.2291999999999996</v>
      </c>
      <c r="H298" t="s">
        <v>20</v>
      </c>
    </row>
    <row r="299" spans="1:8" x14ac:dyDescent="0.2">
      <c r="A299">
        <v>0</v>
      </c>
      <c r="B299">
        <v>1</v>
      </c>
      <c r="C299" t="s">
        <v>17</v>
      </c>
      <c r="D299">
        <v>2</v>
      </c>
      <c r="E299">
        <v>1</v>
      </c>
      <c r="F299">
        <v>2</v>
      </c>
      <c r="G299">
        <v>151.55000000000001</v>
      </c>
      <c r="H299" t="s">
        <v>15</v>
      </c>
    </row>
    <row r="300" spans="1:8" hidden="1" x14ac:dyDescent="0.2">
      <c r="A300">
        <v>1</v>
      </c>
      <c r="B300">
        <v>1</v>
      </c>
      <c r="C300" t="s">
        <v>13</v>
      </c>
      <c r="E300">
        <v>0</v>
      </c>
      <c r="F300">
        <v>0</v>
      </c>
      <c r="G300">
        <v>30.5</v>
      </c>
      <c r="H300" t="s">
        <v>15</v>
      </c>
    </row>
    <row r="301" spans="1:8" x14ac:dyDescent="0.2">
      <c r="A301">
        <v>1</v>
      </c>
      <c r="B301">
        <v>1</v>
      </c>
      <c r="C301" t="s">
        <v>17</v>
      </c>
      <c r="D301">
        <v>50</v>
      </c>
      <c r="E301">
        <v>0</v>
      </c>
      <c r="F301">
        <v>1</v>
      </c>
      <c r="G301">
        <v>247.52080000000001</v>
      </c>
      <c r="H301" t="s">
        <v>20</v>
      </c>
    </row>
    <row r="302" spans="1:8" hidden="1" x14ac:dyDescent="0.2">
      <c r="A302">
        <v>1</v>
      </c>
      <c r="B302">
        <v>3</v>
      </c>
      <c r="C302" t="s">
        <v>17</v>
      </c>
      <c r="E302">
        <v>0</v>
      </c>
      <c r="F302">
        <v>0</v>
      </c>
      <c r="G302">
        <v>7.75</v>
      </c>
      <c r="H302" t="s">
        <v>27</v>
      </c>
    </row>
    <row r="303" spans="1:8" hidden="1" x14ac:dyDescent="0.2">
      <c r="A303">
        <v>1</v>
      </c>
      <c r="B303">
        <v>3</v>
      </c>
      <c r="C303" t="s">
        <v>13</v>
      </c>
      <c r="E303">
        <v>2</v>
      </c>
      <c r="F303">
        <v>0</v>
      </c>
      <c r="G303">
        <v>23.25</v>
      </c>
      <c r="H303" t="s">
        <v>27</v>
      </c>
    </row>
    <row r="304" spans="1:8" x14ac:dyDescent="0.2">
      <c r="A304">
        <v>0</v>
      </c>
      <c r="B304">
        <v>3</v>
      </c>
      <c r="C304" t="s">
        <v>13</v>
      </c>
      <c r="D304">
        <v>19</v>
      </c>
      <c r="E304">
        <v>0</v>
      </c>
      <c r="F304">
        <v>0</v>
      </c>
      <c r="G304">
        <v>0</v>
      </c>
      <c r="H304" t="s">
        <v>15</v>
      </c>
    </row>
    <row r="305" spans="1:8" hidden="1" x14ac:dyDescent="0.2">
      <c r="A305">
        <v>1</v>
      </c>
      <c r="B305">
        <v>2</v>
      </c>
      <c r="C305" t="s">
        <v>17</v>
      </c>
      <c r="E305">
        <v>0</v>
      </c>
      <c r="F305">
        <v>0</v>
      </c>
      <c r="G305">
        <v>12.35</v>
      </c>
      <c r="H305" t="s">
        <v>27</v>
      </c>
    </row>
    <row r="306" spans="1:8" hidden="1" x14ac:dyDescent="0.2">
      <c r="A306">
        <v>0</v>
      </c>
      <c r="B306">
        <v>3</v>
      </c>
      <c r="C306" t="s">
        <v>13</v>
      </c>
      <c r="E306">
        <v>0</v>
      </c>
      <c r="F306">
        <v>0</v>
      </c>
      <c r="G306">
        <v>8.0500000000000007</v>
      </c>
      <c r="H306" t="s">
        <v>15</v>
      </c>
    </row>
    <row r="307" spans="1:8" x14ac:dyDescent="0.2">
      <c r="A307">
        <v>1</v>
      </c>
      <c r="B307">
        <v>1</v>
      </c>
      <c r="C307" t="s">
        <v>13</v>
      </c>
      <c r="D307">
        <v>0.92</v>
      </c>
      <c r="E307">
        <v>1</v>
      </c>
      <c r="F307">
        <v>2</v>
      </c>
      <c r="G307">
        <v>151.55000000000001</v>
      </c>
      <c r="H307" t="s">
        <v>15</v>
      </c>
    </row>
    <row r="308" spans="1:8" hidden="1" x14ac:dyDescent="0.2">
      <c r="A308">
        <v>1</v>
      </c>
      <c r="B308">
        <v>1</v>
      </c>
      <c r="C308" t="s">
        <v>17</v>
      </c>
      <c r="E308">
        <v>0</v>
      </c>
      <c r="F308">
        <v>0</v>
      </c>
      <c r="G308">
        <v>110.88330000000001</v>
      </c>
      <c r="H308" t="s">
        <v>20</v>
      </c>
    </row>
    <row r="309" spans="1:8" x14ac:dyDescent="0.2">
      <c r="A309">
        <v>1</v>
      </c>
      <c r="B309">
        <v>1</v>
      </c>
      <c r="C309" t="s">
        <v>17</v>
      </c>
      <c r="D309">
        <v>17</v>
      </c>
      <c r="E309">
        <v>1</v>
      </c>
      <c r="F309">
        <v>0</v>
      </c>
      <c r="G309">
        <v>108.9</v>
      </c>
      <c r="H309" t="s">
        <v>20</v>
      </c>
    </row>
    <row r="310" spans="1:8" x14ac:dyDescent="0.2">
      <c r="A310">
        <v>0</v>
      </c>
      <c r="B310">
        <v>2</v>
      </c>
      <c r="C310" t="s">
        <v>13</v>
      </c>
      <c r="D310">
        <v>30</v>
      </c>
      <c r="E310">
        <v>1</v>
      </c>
      <c r="F310">
        <v>0</v>
      </c>
      <c r="G310">
        <v>24</v>
      </c>
      <c r="H310" t="s">
        <v>20</v>
      </c>
    </row>
    <row r="311" spans="1:8" x14ac:dyDescent="0.2">
      <c r="A311">
        <v>1</v>
      </c>
      <c r="B311">
        <v>1</v>
      </c>
      <c r="C311" t="s">
        <v>17</v>
      </c>
      <c r="D311">
        <v>30</v>
      </c>
      <c r="E311">
        <v>0</v>
      </c>
      <c r="F311">
        <v>0</v>
      </c>
      <c r="G311">
        <v>56.929200000000002</v>
      </c>
      <c r="H311" t="s">
        <v>20</v>
      </c>
    </row>
    <row r="312" spans="1:8" x14ac:dyDescent="0.2">
      <c r="A312">
        <v>1</v>
      </c>
      <c r="B312">
        <v>1</v>
      </c>
      <c r="C312" t="s">
        <v>17</v>
      </c>
      <c r="D312">
        <v>24</v>
      </c>
      <c r="E312">
        <v>0</v>
      </c>
      <c r="F312">
        <v>0</v>
      </c>
      <c r="G312">
        <v>83.158299999999997</v>
      </c>
      <c r="H312" t="s">
        <v>20</v>
      </c>
    </row>
    <row r="313" spans="1:8" x14ac:dyDescent="0.2">
      <c r="A313">
        <v>1</v>
      </c>
      <c r="B313">
        <v>1</v>
      </c>
      <c r="C313" t="s">
        <v>17</v>
      </c>
      <c r="D313">
        <v>18</v>
      </c>
      <c r="E313">
        <v>2</v>
      </c>
      <c r="F313">
        <v>2</v>
      </c>
      <c r="G313">
        <v>262.375</v>
      </c>
      <c r="H313" t="s">
        <v>20</v>
      </c>
    </row>
    <row r="314" spans="1:8" x14ac:dyDescent="0.2">
      <c r="A314">
        <v>0</v>
      </c>
      <c r="B314">
        <v>2</v>
      </c>
      <c r="C314" t="s">
        <v>17</v>
      </c>
      <c r="D314">
        <v>26</v>
      </c>
      <c r="E314">
        <v>1</v>
      </c>
      <c r="F314">
        <v>1</v>
      </c>
      <c r="G314">
        <v>26</v>
      </c>
      <c r="H314" t="s">
        <v>15</v>
      </c>
    </row>
    <row r="315" spans="1:8" x14ac:dyDescent="0.2">
      <c r="A315">
        <v>0</v>
      </c>
      <c r="B315">
        <v>3</v>
      </c>
      <c r="C315" t="s">
        <v>13</v>
      </c>
      <c r="D315">
        <v>28</v>
      </c>
      <c r="E315">
        <v>0</v>
      </c>
      <c r="F315">
        <v>0</v>
      </c>
      <c r="G315">
        <v>7.8958000000000004</v>
      </c>
      <c r="H315" t="s">
        <v>15</v>
      </c>
    </row>
    <row r="316" spans="1:8" x14ac:dyDescent="0.2">
      <c r="A316">
        <v>0</v>
      </c>
      <c r="B316">
        <v>2</v>
      </c>
      <c r="C316" t="s">
        <v>13</v>
      </c>
      <c r="D316">
        <v>43</v>
      </c>
      <c r="E316">
        <v>1</v>
      </c>
      <c r="F316">
        <v>1</v>
      </c>
      <c r="G316">
        <v>26.25</v>
      </c>
      <c r="H316" t="s">
        <v>15</v>
      </c>
    </row>
    <row r="317" spans="1:8" x14ac:dyDescent="0.2">
      <c r="A317">
        <v>1</v>
      </c>
      <c r="B317">
        <v>3</v>
      </c>
      <c r="C317" t="s">
        <v>17</v>
      </c>
      <c r="D317">
        <v>26</v>
      </c>
      <c r="E317">
        <v>0</v>
      </c>
      <c r="F317">
        <v>0</v>
      </c>
      <c r="G317">
        <v>7.8541999999999996</v>
      </c>
      <c r="H317" t="s">
        <v>15</v>
      </c>
    </row>
    <row r="318" spans="1:8" x14ac:dyDescent="0.2">
      <c r="A318">
        <v>1</v>
      </c>
      <c r="B318">
        <v>2</v>
      </c>
      <c r="C318" t="s">
        <v>17</v>
      </c>
      <c r="D318">
        <v>24</v>
      </c>
      <c r="E318">
        <v>1</v>
      </c>
      <c r="F318">
        <v>0</v>
      </c>
      <c r="G318">
        <v>26</v>
      </c>
      <c r="H318" t="s">
        <v>15</v>
      </c>
    </row>
    <row r="319" spans="1:8" x14ac:dyDescent="0.2">
      <c r="A319">
        <v>0</v>
      </c>
      <c r="B319">
        <v>2</v>
      </c>
      <c r="C319" t="s">
        <v>13</v>
      </c>
      <c r="D319">
        <v>54</v>
      </c>
      <c r="E319">
        <v>0</v>
      </c>
      <c r="F319">
        <v>0</v>
      </c>
      <c r="G319">
        <v>14</v>
      </c>
      <c r="H319" t="s">
        <v>15</v>
      </c>
    </row>
    <row r="320" spans="1:8" x14ac:dyDescent="0.2">
      <c r="A320">
        <v>1</v>
      </c>
      <c r="B320">
        <v>1</v>
      </c>
      <c r="C320" t="s">
        <v>17</v>
      </c>
      <c r="D320">
        <v>31</v>
      </c>
      <c r="E320">
        <v>0</v>
      </c>
      <c r="F320">
        <v>2</v>
      </c>
      <c r="G320">
        <v>164.86670000000001</v>
      </c>
      <c r="H320" t="s">
        <v>15</v>
      </c>
    </row>
    <row r="321" spans="1:8" x14ac:dyDescent="0.2">
      <c r="A321">
        <v>1</v>
      </c>
      <c r="B321">
        <v>1</v>
      </c>
      <c r="C321" t="s">
        <v>17</v>
      </c>
      <c r="D321">
        <v>40</v>
      </c>
      <c r="E321">
        <v>1</v>
      </c>
      <c r="F321">
        <v>1</v>
      </c>
      <c r="G321">
        <v>134.5</v>
      </c>
      <c r="H321" t="s">
        <v>20</v>
      </c>
    </row>
    <row r="322" spans="1:8" x14ac:dyDescent="0.2">
      <c r="A322">
        <v>0</v>
      </c>
      <c r="B322">
        <v>3</v>
      </c>
      <c r="C322" t="s">
        <v>13</v>
      </c>
      <c r="D322">
        <v>22</v>
      </c>
      <c r="E322">
        <v>0</v>
      </c>
      <c r="F322">
        <v>0</v>
      </c>
      <c r="G322">
        <v>7.25</v>
      </c>
      <c r="H322" t="s">
        <v>15</v>
      </c>
    </row>
    <row r="323" spans="1:8" x14ac:dyDescent="0.2">
      <c r="A323">
        <v>0</v>
      </c>
      <c r="B323">
        <v>3</v>
      </c>
      <c r="C323" t="s">
        <v>13</v>
      </c>
      <c r="D323">
        <v>27</v>
      </c>
      <c r="E323">
        <v>0</v>
      </c>
      <c r="F323">
        <v>0</v>
      </c>
      <c r="G323">
        <v>7.8958000000000004</v>
      </c>
      <c r="H323" t="s">
        <v>15</v>
      </c>
    </row>
    <row r="324" spans="1:8" x14ac:dyDescent="0.2">
      <c r="A324">
        <v>1</v>
      </c>
      <c r="B324">
        <v>2</v>
      </c>
      <c r="C324" t="s">
        <v>17</v>
      </c>
      <c r="D324">
        <v>30</v>
      </c>
      <c r="E324">
        <v>0</v>
      </c>
      <c r="F324">
        <v>0</v>
      </c>
      <c r="G324">
        <v>12.35</v>
      </c>
      <c r="H324" t="s">
        <v>27</v>
      </c>
    </row>
    <row r="325" spans="1:8" x14ac:dyDescent="0.2">
      <c r="A325">
        <v>1</v>
      </c>
      <c r="B325">
        <v>2</v>
      </c>
      <c r="C325" t="s">
        <v>17</v>
      </c>
      <c r="D325">
        <v>22</v>
      </c>
      <c r="E325">
        <v>1</v>
      </c>
      <c r="F325">
        <v>1</v>
      </c>
      <c r="G325">
        <v>29</v>
      </c>
      <c r="H325" t="s">
        <v>15</v>
      </c>
    </row>
    <row r="326" spans="1:8" hidden="1" x14ac:dyDescent="0.2">
      <c r="A326">
        <v>0</v>
      </c>
      <c r="B326">
        <v>3</v>
      </c>
      <c r="C326" t="s">
        <v>13</v>
      </c>
      <c r="E326">
        <v>8</v>
      </c>
      <c r="F326">
        <v>2</v>
      </c>
      <c r="G326">
        <v>69.55</v>
      </c>
      <c r="H326" t="s">
        <v>15</v>
      </c>
    </row>
    <row r="327" spans="1:8" x14ac:dyDescent="0.2">
      <c r="A327">
        <v>1</v>
      </c>
      <c r="B327">
        <v>1</v>
      </c>
      <c r="C327" t="s">
        <v>17</v>
      </c>
      <c r="D327">
        <v>36</v>
      </c>
      <c r="E327">
        <v>0</v>
      </c>
      <c r="F327">
        <v>0</v>
      </c>
      <c r="G327">
        <v>135.63329999999999</v>
      </c>
      <c r="H327" t="s">
        <v>20</v>
      </c>
    </row>
    <row r="328" spans="1:8" x14ac:dyDescent="0.2">
      <c r="A328">
        <v>0</v>
      </c>
      <c r="B328">
        <v>3</v>
      </c>
      <c r="C328" t="s">
        <v>13</v>
      </c>
      <c r="D328">
        <v>61</v>
      </c>
      <c r="E328">
        <v>0</v>
      </c>
      <c r="F328">
        <v>0</v>
      </c>
      <c r="G328">
        <v>6.2374999999999998</v>
      </c>
      <c r="H328" t="s">
        <v>15</v>
      </c>
    </row>
    <row r="329" spans="1:8" x14ac:dyDescent="0.2">
      <c r="A329">
        <v>1</v>
      </c>
      <c r="B329">
        <v>2</v>
      </c>
      <c r="C329" t="s">
        <v>17</v>
      </c>
      <c r="D329">
        <v>36</v>
      </c>
      <c r="E329">
        <v>0</v>
      </c>
      <c r="F329">
        <v>0</v>
      </c>
      <c r="G329">
        <v>13</v>
      </c>
      <c r="H329" t="s">
        <v>15</v>
      </c>
    </row>
    <row r="330" spans="1:8" x14ac:dyDescent="0.2">
      <c r="A330">
        <v>1</v>
      </c>
      <c r="B330">
        <v>3</v>
      </c>
      <c r="C330" t="s">
        <v>17</v>
      </c>
      <c r="D330">
        <v>31</v>
      </c>
      <c r="E330">
        <v>1</v>
      </c>
      <c r="F330">
        <v>1</v>
      </c>
      <c r="G330">
        <v>20.524999999999999</v>
      </c>
      <c r="H330" t="s">
        <v>15</v>
      </c>
    </row>
    <row r="331" spans="1:8" x14ac:dyDescent="0.2">
      <c r="A331">
        <v>1</v>
      </c>
      <c r="B331">
        <v>1</v>
      </c>
      <c r="C331" t="s">
        <v>17</v>
      </c>
      <c r="D331">
        <v>16</v>
      </c>
      <c r="E331">
        <v>0</v>
      </c>
      <c r="F331">
        <v>1</v>
      </c>
      <c r="G331">
        <v>57.979199999999999</v>
      </c>
      <c r="H331" t="s">
        <v>20</v>
      </c>
    </row>
    <row r="332" spans="1:8" hidden="1" x14ac:dyDescent="0.2">
      <c r="A332">
        <v>1</v>
      </c>
      <c r="B332">
        <v>3</v>
      </c>
      <c r="C332" t="s">
        <v>17</v>
      </c>
      <c r="E332">
        <v>2</v>
      </c>
      <c r="F332">
        <v>0</v>
      </c>
      <c r="G332">
        <v>23.25</v>
      </c>
      <c r="H332" t="s">
        <v>27</v>
      </c>
    </row>
    <row r="333" spans="1:8" x14ac:dyDescent="0.2">
      <c r="A333">
        <v>0</v>
      </c>
      <c r="B333">
        <v>1</v>
      </c>
      <c r="C333" t="s">
        <v>13</v>
      </c>
      <c r="D333">
        <v>45.5</v>
      </c>
      <c r="E333">
        <v>0</v>
      </c>
      <c r="F333">
        <v>0</v>
      </c>
      <c r="G333">
        <v>28.5</v>
      </c>
      <c r="H333" t="s">
        <v>15</v>
      </c>
    </row>
    <row r="334" spans="1:8" x14ac:dyDescent="0.2">
      <c r="A334">
        <v>0</v>
      </c>
      <c r="B334">
        <v>1</v>
      </c>
      <c r="C334" t="s">
        <v>13</v>
      </c>
      <c r="D334">
        <v>38</v>
      </c>
      <c r="E334">
        <v>0</v>
      </c>
      <c r="F334">
        <v>1</v>
      </c>
      <c r="G334">
        <v>153.46250000000001</v>
      </c>
      <c r="H334" t="s">
        <v>15</v>
      </c>
    </row>
    <row r="335" spans="1:8" x14ac:dyDescent="0.2">
      <c r="A335">
        <v>0</v>
      </c>
      <c r="B335">
        <v>3</v>
      </c>
      <c r="C335" t="s">
        <v>13</v>
      </c>
      <c r="D335">
        <v>16</v>
      </c>
      <c r="E335">
        <v>2</v>
      </c>
      <c r="F335">
        <v>0</v>
      </c>
      <c r="G335">
        <v>18</v>
      </c>
      <c r="H335" t="s">
        <v>15</v>
      </c>
    </row>
    <row r="336" spans="1:8" hidden="1" x14ac:dyDescent="0.2">
      <c r="A336">
        <v>1</v>
      </c>
      <c r="B336">
        <v>1</v>
      </c>
      <c r="C336" t="s">
        <v>17</v>
      </c>
      <c r="E336">
        <v>1</v>
      </c>
      <c r="F336">
        <v>0</v>
      </c>
      <c r="G336">
        <v>133.65</v>
      </c>
      <c r="H336" t="s">
        <v>15</v>
      </c>
    </row>
    <row r="337" spans="1:8" hidden="1" x14ac:dyDescent="0.2">
      <c r="A337">
        <v>0</v>
      </c>
      <c r="B337">
        <v>3</v>
      </c>
      <c r="C337" t="s">
        <v>13</v>
      </c>
      <c r="E337">
        <v>0</v>
      </c>
      <c r="F337">
        <v>0</v>
      </c>
      <c r="G337">
        <v>7.8958000000000004</v>
      </c>
      <c r="H337" t="s">
        <v>15</v>
      </c>
    </row>
    <row r="338" spans="1:8" x14ac:dyDescent="0.2">
      <c r="A338">
        <v>0</v>
      </c>
      <c r="B338">
        <v>1</v>
      </c>
      <c r="C338" t="s">
        <v>13</v>
      </c>
      <c r="D338">
        <v>29</v>
      </c>
      <c r="E338">
        <v>1</v>
      </c>
      <c r="F338">
        <v>0</v>
      </c>
      <c r="G338">
        <v>66.599999999999994</v>
      </c>
      <c r="H338" t="s">
        <v>15</v>
      </c>
    </row>
    <row r="339" spans="1:8" x14ac:dyDescent="0.2">
      <c r="A339">
        <v>1</v>
      </c>
      <c r="B339">
        <v>1</v>
      </c>
      <c r="C339" t="s">
        <v>17</v>
      </c>
      <c r="D339">
        <v>41</v>
      </c>
      <c r="E339">
        <v>0</v>
      </c>
      <c r="F339">
        <v>0</v>
      </c>
      <c r="G339">
        <v>134.5</v>
      </c>
      <c r="H339" t="s">
        <v>20</v>
      </c>
    </row>
    <row r="340" spans="1:8" x14ac:dyDescent="0.2">
      <c r="A340">
        <v>1</v>
      </c>
      <c r="B340">
        <v>3</v>
      </c>
      <c r="C340" t="s">
        <v>13</v>
      </c>
      <c r="D340">
        <v>45</v>
      </c>
      <c r="E340">
        <v>0</v>
      </c>
      <c r="F340">
        <v>0</v>
      </c>
      <c r="G340">
        <v>8.0500000000000007</v>
      </c>
      <c r="H340" t="s">
        <v>15</v>
      </c>
    </row>
    <row r="341" spans="1:8" x14ac:dyDescent="0.2">
      <c r="A341">
        <v>0</v>
      </c>
      <c r="B341">
        <v>1</v>
      </c>
      <c r="C341" t="s">
        <v>13</v>
      </c>
      <c r="D341">
        <v>45</v>
      </c>
      <c r="E341">
        <v>0</v>
      </c>
      <c r="F341">
        <v>0</v>
      </c>
      <c r="G341">
        <v>35.5</v>
      </c>
      <c r="H341" t="s">
        <v>15</v>
      </c>
    </row>
    <row r="342" spans="1:8" x14ac:dyDescent="0.2">
      <c r="A342">
        <v>1</v>
      </c>
      <c r="B342">
        <v>2</v>
      </c>
      <c r="C342" t="s">
        <v>13</v>
      </c>
      <c r="D342">
        <v>2</v>
      </c>
      <c r="E342">
        <v>1</v>
      </c>
      <c r="F342">
        <v>1</v>
      </c>
      <c r="G342">
        <v>26</v>
      </c>
      <c r="H342" t="s">
        <v>15</v>
      </c>
    </row>
    <row r="343" spans="1:8" x14ac:dyDescent="0.2">
      <c r="A343">
        <v>1</v>
      </c>
      <c r="B343">
        <v>1</v>
      </c>
      <c r="C343" t="s">
        <v>17</v>
      </c>
      <c r="D343">
        <v>24</v>
      </c>
      <c r="E343">
        <v>3</v>
      </c>
      <c r="F343">
        <v>2</v>
      </c>
      <c r="G343">
        <v>263</v>
      </c>
      <c r="H343" t="s">
        <v>15</v>
      </c>
    </row>
    <row r="344" spans="1:8" x14ac:dyDescent="0.2">
      <c r="A344">
        <v>0</v>
      </c>
      <c r="B344">
        <v>2</v>
      </c>
      <c r="C344" t="s">
        <v>13</v>
      </c>
      <c r="D344">
        <v>28</v>
      </c>
      <c r="E344">
        <v>0</v>
      </c>
      <c r="F344">
        <v>0</v>
      </c>
      <c r="G344">
        <v>13</v>
      </c>
      <c r="H344" t="s">
        <v>15</v>
      </c>
    </row>
    <row r="345" spans="1:8" x14ac:dyDescent="0.2">
      <c r="A345">
        <v>0</v>
      </c>
      <c r="B345">
        <v>2</v>
      </c>
      <c r="C345" t="s">
        <v>13</v>
      </c>
      <c r="D345">
        <v>25</v>
      </c>
      <c r="E345">
        <v>0</v>
      </c>
      <c r="F345">
        <v>0</v>
      </c>
      <c r="G345">
        <v>13</v>
      </c>
      <c r="H345" t="s">
        <v>15</v>
      </c>
    </row>
    <row r="346" spans="1:8" x14ac:dyDescent="0.2">
      <c r="A346">
        <v>0</v>
      </c>
      <c r="B346">
        <v>2</v>
      </c>
      <c r="C346" t="s">
        <v>13</v>
      </c>
      <c r="D346">
        <v>36</v>
      </c>
      <c r="E346">
        <v>0</v>
      </c>
      <c r="F346">
        <v>0</v>
      </c>
      <c r="G346">
        <v>13</v>
      </c>
      <c r="H346" t="s">
        <v>15</v>
      </c>
    </row>
    <row r="347" spans="1:8" x14ac:dyDescent="0.2">
      <c r="A347">
        <v>1</v>
      </c>
      <c r="B347">
        <v>2</v>
      </c>
      <c r="C347" t="s">
        <v>17</v>
      </c>
      <c r="D347">
        <v>24</v>
      </c>
      <c r="E347">
        <v>0</v>
      </c>
      <c r="F347">
        <v>0</v>
      </c>
      <c r="G347">
        <v>13</v>
      </c>
      <c r="H347" t="s">
        <v>15</v>
      </c>
    </row>
    <row r="348" spans="1:8" x14ac:dyDescent="0.2">
      <c r="A348">
        <v>1</v>
      </c>
      <c r="B348">
        <v>2</v>
      </c>
      <c r="C348" t="s">
        <v>17</v>
      </c>
      <c r="D348">
        <v>40</v>
      </c>
      <c r="E348">
        <v>0</v>
      </c>
      <c r="F348">
        <v>0</v>
      </c>
      <c r="G348">
        <v>13</v>
      </c>
      <c r="H348" t="s">
        <v>15</v>
      </c>
    </row>
    <row r="349" spans="1:8" hidden="1" x14ac:dyDescent="0.2">
      <c r="A349">
        <v>1</v>
      </c>
      <c r="B349">
        <v>3</v>
      </c>
      <c r="C349" t="s">
        <v>17</v>
      </c>
      <c r="E349">
        <v>1</v>
      </c>
      <c r="F349">
        <v>0</v>
      </c>
      <c r="G349">
        <v>16.100000000000001</v>
      </c>
      <c r="H349" t="s">
        <v>15</v>
      </c>
    </row>
    <row r="350" spans="1:8" x14ac:dyDescent="0.2">
      <c r="A350">
        <v>1</v>
      </c>
      <c r="B350">
        <v>3</v>
      </c>
      <c r="C350" t="s">
        <v>13</v>
      </c>
      <c r="D350">
        <v>3</v>
      </c>
      <c r="E350">
        <v>1</v>
      </c>
      <c r="F350">
        <v>1</v>
      </c>
      <c r="G350">
        <v>15.9</v>
      </c>
      <c r="H350" t="s">
        <v>15</v>
      </c>
    </row>
    <row r="351" spans="1:8" x14ac:dyDescent="0.2">
      <c r="A351">
        <v>0</v>
      </c>
      <c r="B351">
        <v>3</v>
      </c>
      <c r="C351" t="s">
        <v>13</v>
      </c>
      <c r="D351">
        <v>42</v>
      </c>
      <c r="E351">
        <v>0</v>
      </c>
      <c r="F351">
        <v>0</v>
      </c>
      <c r="G351">
        <v>8.6624999999999996</v>
      </c>
      <c r="H351" t="s">
        <v>15</v>
      </c>
    </row>
    <row r="352" spans="1:8" x14ac:dyDescent="0.2">
      <c r="A352">
        <v>0</v>
      </c>
      <c r="B352">
        <v>3</v>
      </c>
      <c r="C352" t="s">
        <v>13</v>
      </c>
      <c r="D352">
        <v>23</v>
      </c>
      <c r="E352">
        <v>0</v>
      </c>
      <c r="F352">
        <v>0</v>
      </c>
      <c r="G352">
        <v>9.2249999999999996</v>
      </c>
      <c r="H352" t="s">
        <v>15</v>
      </c>
    </row>
    <row r="353" spans="1:8" hidden="1" x14ac:dyDescent="0.2">
      <c r="A353">
        <v>0</v>
      </c>
      <c r="B353">
        <v>1</v>
      </c>
      <c r="C353" t="s">
        <v>13</v>
      </c>
      <c r="E353">
        <v>0</v>
      </c>
      <c r="F353">
        <v>0</v>
      </c>
      <c r="G353">
        <v>35</v>
      </c>
      <c r="H353" t="s">
        <v>15</v>
      </c>
    </row>
    <row r="354" spans="1:8" x14ac:dyDescent="0.2">
      <c r="A354">
        <v>0</v>
      </c>
      <c r="B354">
        <v>3</v>
      </c>
      <c r="C354" t="s">
        <v>13</v>
      </c>
      <c r="D354">
        <v>15</v>
      </c>
      <c r="E354">
        <v>1</v>
      </c>
      <c r="F354">
        <v>1</v>
      </c>
      <c r="G354">
        <v>7.2291999999999996</v>
      </c>
      <c r="H354" t="s">
        <v>20</v>
      </c>
    </row>
    <row r="355" spans="1:8" x14ac:dyDescent="0.2">
      <c r="A355">
        <v>0</v>
      </c>
      <c r="B355">
        <v>3</v>
      </c>
      <c r="C355" t="s">
        <v>13</v>
      </c>
      <c r="D355">
        <v>25</v>
      </c>
      <c r="E355">
        <v>1</v>
      </c>
      <c r="F355">
        <v>0</v>
      </c>
      <c r="G355">
        <v>17.8</v>
      </c>
      <c r="H355" t="s">
        <v>15</v>
      </c>
    </row>
    <row r="356" spans="1:8" hidden="1" x14ac:dyDescent="0.2">
      <c r="A356">
        <v>0</v>
      </c>
      <c r="B356">
        <v>3</v>
      </c>
      <c r="C356" t="s">
        <v>13</v>
      </c>
      <c r="E356">
        <v>0</v>
      </c>
      <c r="F356">
        <v>0</v>
      </c>
      <c r="G356">
        <v>7.2249999999999996</v>
      </c>
      <c r="H356" t="s">
        <v>20</v>
      </c>
    </row>
    <row r="357" spans="1:8" x14ac:dyDescent="0.2">
      <c r="A357">
        <v>0</v>
      </c>
      <c r="B357">
        <v>3</v>
      </c>
      <c r="C357" t="s">
        <v>13</v>
      </c>
      <c r="D357">
        <v>28</v>
      </c>
      <c r="E357">
        <v>0</v>
      </c>
      <c r="F357">
        <v>0</v>
      </c>
      <c r="G357">
        <v>9.5</v>
      </c>
      <c r="H357" t="s">
        <v>15</v>
      </c>
    </row>
    <row r="358" spans="1:8" x14ac:dyDescent="0.2">
      <c r="A358">
        <v>1</v>
      </c>
      <c r="B358">
        <v>1</v>
      </c>
      <c r="C358" t="s">
        <v>17</v>
      </c>
      <c r="D358">
        <v>22</v>
      </c>
      <c r="E358">
        <v>0</v>
      </c>
      <c r="F358">
        <v>1</v>
      </c>
      <c r="G358">
        <v>55</v>
      </c>
      <c r="H358" t="s">
        <v>15</v>
      </c>
    </row>
    <row r="359" spans="1:8" x14ac:dyDescent="0.2">
      <c r="A359">
        <v>0</v>
      </c>
      <c r="B359">
        <v>2</v>
      </c>
      <c r="C359" t="s">
        <v>17</v>
      </c>
      <c r="D359">
        <v>38</v>
      </c>
      <c r="E359">
        <v>0</v>
      </c>
      <c r="F359">
        <v>0</v>
      </c>
      <c r="G359">
        <v>13</v>
      </c>
      <c r="H359" t="s">
        <v>15</v>
      </c>
    </row>
    <row r="360" spans="1:8" hidden="1" x14ac:dyDescent="0.2">
      <c r="A360">
        <v>1</v>
      </c>
      <c r="B360">
        <v>3</v>
      </c>
      <c r="C360" t="s">
        <v>17</v>
      </c>
      <c r="E360">
        <v>0</v>
      </c>
      <c r="F360">
        <v>0</v>
      </c>
      <c r="G360">
        <v>7.8792</v>
      </c>
      <c r="H360" t="s">
        <v>27</v>
      </c>
    </row>
    <row r="361" spans="1:8" hidden="1" x14ac:dyDescent="0.2">
      <c r="A361">
        <v>1</v>
      </c>
      <c r="B361">
        <v>3</v>
      </c>
      <c r="C361" t="s">
        <v>17</v>
      </c>
      <c r="E361">
        <v>0</v>
      </c>
      <c r="F361">
        <v>0</v>
      </c>
      <c r="G361">
        <v>7.8792</v>
      </c>
      <c r="H361" t="s">
        <v>27</v>
      </c>
    </row>
    <row r="362" spans="1:8" x14ac:dyDescent="0.2">
      <c r="A362">
        <v>0</v>
      </c>
      <c r="B362">
        <v>3</v>
      </c>
      <c r="C362" t="s">
        <v>13</v>
      </c>
      <c r="D362">
        <v>40</v>
      </c>
      <c r="E362">
        <v>1</v>
      </c>
      <c r="F362">
        <v>4</v>
      </c>
      <c r="G362">
        <v>27.9</v>
      </c>
      <c r="H362" t="s">
        <v>15</v>
      </c>
    </row>
    <row r="363" spans="1:8" x14ac:dyDescent="0.2">
      <c r="A363">
        <v>0</v>
      </c>
      <c r="B363">
        <v>2</v>
      </c>
      <c r="C363" t="s">
        <v>13</v>
      </c>
      <c r="D363">
        <v>29</v>
      </c>
      <c r="E363">
        <v>1</v>
      </c>
      <c r="F363">
        <v>0</v>
      </c>
      <c r="G363">
        <v>27.720800000000001</v>
      </c>
      <c r="H363" t="s">
        <v>20</v>
      </c>
    </row>
    <row r="364" spans="1:8" x14ac:dyDescent="0.2">
      <c r="A364">
        <v>0</v>
      </c>
      <c r="B364">
        <v>3</v>
      </c>
      <c r="C364" t="s">
        <v>17</v>
      </c>
      <c r="D364">
        <v>45</v>
      </c>
      <c r="E364">
        <v>0</v>
      </c>
      <c r="F364">
        <v>1</v>
      </c>
      <c r="G364">
        <v>14.4542</v>
      </c>
      <c r="H364" t="s">
        <v>20</v>
      </c>
    </row>
    <row r="365" spans="1:8" x14ac:dyDescent="0.2">
      <c r="A365">
        <v>0</v>
      </c>
      <c r="B365">
        <v>3</v>
      </c>
      <c r="C365" t="s">
        <v>13</v>
      </c>
      <c r="D365">
        <v>35</v>
      </c>
      <c r="E365">
        <v>0</v>
      </c>
      <c r="F365">
        <v>0</v>
      </c>
      <c r="G365">
        <v>7.05</v>
      </c>
      <c r="H365" t="s">
        <v>15</v>
      </c>
    </row>
    <row r="366" spans="1:8" hidden="1" x14ac:dyDescent="0.2">
      <c r="A366">
        <v>0</v>
      </c>
      <c r="B366">
        <v>3</v>
      </c>
      <c r="C366" t="s">
        <v>13</v>
      </c>
      <c r="E366">
        <v>1</v>
      </c>
      <c r="F366">
        <v>0</v>
      </c>
      <c r="G366">
        <v>15.5</v>
      </c>
      <c r="H366" t="s">
        <v>27</v>
      </c>
    </row>
    <row r="367" spans="1:8" x14ac:dyDescent="0.2">
      <c r="A367">
        <v>0</v>
      </c>
      <c r="B367">
        <v>3</v>
      </c>
      <c r="C367" t="s">
        <v>13</v>
      </c>
      <c r="D367">
        <v>30</v>
      </c>
      <c r="E367">
        <v>0</v>
      </c>
      <c r="F367">
        <v>0</v>
      </c>
      <c r="G367">
        <v>7.25</v>
      </c>
      <c r="H367" t="s">
        <v>15</v>
      </c>
    </row>
    <row r="368" spans="1:8" x14ac:dyDescent="0.2">
      <c r="A368">
        <v>1</v>
      </c>
      <c r="B368">
        <v>1</v>
      </c>
      <c r="C368" t="s">
        <v>17</v>
      </c>
      <c r="D368">
        <v>60</v>
      </c>
      <c r="E368">
        <v>1</v>
      </c>
      <c r="F368">
        <v>0</v>
      </c>
      <c r="G368">
        <v>75.25</v>
      </c>
      <c r="H368" t="s">
        <v>20</v>
      </c>
    </row>
    <row r="369" spans="1:8" hidden="1" x14ac:dyDescent="0.2">
      <c r="A369">
        <v>1</v>
      </c>
      <c r="B369">
        <v>3</v>
      </c>
      <c r="C369" t="s">
        <v>17</v>
      </c>
      <c r="E369">
        <v>0</v>
      </c>
      <c r="F369">
        <v>0</v>
      </c>
      <c r="G369">
        <v>7.2291999999999996</v>
      </c>
      <c r="H369" t="s">
        <v>20</v>
      </c>
    </row>
    <row r="370" spans="1:8" hidden="1" x14ac:dyDescent="0.2">
      <c r="A370">
        <v>1</v>
      </c>
      <c r="B370">
        <v>3</v>
      </c>
      <c r="C370" t="s">
        <v>17</v>
      </c>
      <c r="E370">
        <v>0</v>
      </c>
      <c r="F370">
        <v>0</v>
      </c>
      <c r="G370">
        <v>7.75</v>
      </c>
      <c r="H370" t="s">
        <v>27</v>
      </c>
    </row>
    <row r="371" spans="1:8" x14ac:dyDescent="0.2">
      <c r="A371">
        <v>1</v>
      </c>
      <c r="B371">
        <v>1</v>
      </c>
      <c r="C371" t="s">
        <v>17</v>
      </c>
      <c r="D371">
        <v>24</v>
      </c>
      <c r="E371">
        <v>0</v>
      </c>
      <c r="F371">
        <v>0</v>
      </c>
      <c r="G371">
        <v>69.3</v>
      </c>
      <c r="H371" t="s">
        <v>20</v>
      </c>
    </row>
    <row r="372" spans="1:8" x14ac:dyDescent="0.2">
      <c r="A372">
        <v>1</v>
      </c>
      <c r="B372">
        <v>1</v>
      </c>
      <c r="C372" t="s">
        <v>13</v>
      </c>
      <c r="D372">
        <v>25</v>
      </c>
      <c r="E372">
        <v>1</v>
      </c>
      <c r="F372">
        <v>0</v>
      </c>
      <c r="G372">
        <v>55.441699999999997</v>
      </c>
      <c r="H372" t="s">
        <v>20</v>
      </c>
    </row>
    <row r="373" spans="1:8" x14ac:dyDescent="0.2">
      <c r="A373">
        <v>0</v>
      </c>
      <c r="B373">
        <v>3</v>
      </c>
      <c r="C373" t="s">
        <v>13</v>
      </c>
      <c r="D373">
        <v>18</v>
      </c>
      <c r="E373">
        <v>1</v>
      </c>
      <c r="F373">
        <v>0</v>
      </c>
      <c r="G373">
        <v>6.4958</v>
      </c>
      <c r="H373" t="s">
        <v>15</v>
      </c>
    </row>
    <row r="374" spans="1:8" x14ac:dyDescent="0.2">
      <c r="A374">
        <v>0</v>
      </c>
      <c r="B374">
        <v>3</v>
      </c>
      <c r="C374" t="s">
        <v>13</v>
      </c>
      <c r="D374">
        <v>19</v>
      </c>
      <c r="E374">
        <v>0</v>
      </c>
      <c r="F374">
        <v>0</v>
      </c>
      <c r="G374">
        <v>8.0500000000000007</v>
      </c>
      <c r="H374" t="s">
        <v>15</v>
      </c>
    </row>
    <row r="375" spans="1:8" x14ac:dyDescent="0.2">
      <c r="A375">
        <v>0</v>
      </c>
      <c r="B375">
        <v>1</v>
      </c>
      <c r="C375" t="s">
        <v>13</v>
      </c>
      <c r="D375">
        <v>22</v>
      </c>
      <c r="E375">
        <v>0</v>
      </c>
      <c r="F375">
        <v>0</v>
      </c>
      <c r="G375">
        <v>135.63329999999999</v>
      </c>
      <c r="H375" t="s">
        <v>20</v>
      </c>
    </row>
    <row r="376" spans="1:8" x14ac:dyDescent="0.2">
      <c r="A376">
        <v>0</v>
      </c>
      <c r="B376">
        <v>3</v>
      </c>
      <c r="C376" t="s">
        <v>17</v>
      </c>
      <c r="D376">
        <v>3</v>
      </c>
      <c r="E376">
        <v>3</v>
      </c>
      <c r="F376">
        <v>1</v>
      </c>
      <c r="G376">
        <v>21.074999999999999</v>
      </c>
      <c r="H376" t="s">
        <v>15</v>
      </c>
    </row>
    <row r="377" spans="1:8" hidden="1" x14ac:dyDescent="0.2">
      <c r="A377">
        <v>1</v>
      </c>
      <c r="B377">
        <v>1</v>
      </c>
      <c r="C377" t="s">
        <v>17</v>
      </c>
      <c r="E377">
        <v>1</v>
      </c>
      <c r="F377">
        <v>0</v>
      </c>
      <c r="G377">
        <v>82.1708</v>
      </c>
      <c r="H377" t="s">
        <v>20</v>
      </c>
    </row>
    <row r="378" spans="1:8" x14ac:dyDescent="0.2">
      <c r="A378">
        <v>1</v>
      </c>
      <c r="B378">
        <v>3</v>
      </c>
      <c r="C378" t="s">
        <v>17</v>
      </c>
      <c r="D378">
        <v>22</v>
      </c>
      <c r="E378">
        <v>0</v>
      </c>
      <c r="F378">
        <v>0</v>
      </c>
      <c r="G378">
        <v>7.25</v>
      </c>
      <c r="H378" t="s">
        <v>15</v>
      </c>
    </row>
    <row r="379" spans="1:8" x14ac:dyDescent="0.2">
      <c r="A379">
        <v>0</v>
      </c>
      <c r="B379">
        <v>1</v>
      </c>
      <c r="C379" t="s">
        <v>13</v>
      </c>
      <c r="D379">
        <v>27</v>
      </c>
      <c r="E379">
        <v>0</v>
      </c>
      <c r="F379">
        <v>2</v>
      </c>
      <c r="G379">
        <v>211.5</v>
      </c>
      <c r="H379" t="s">
        <v>20</v>
      </c>
    </row>
    <row r="380" spans="1:8" x14ac:dyDescent="0.2">
      <c r="A380">
        <v>0</v>
      </c>
      <c r="B380">
        <v>3</v>
      </c>
      <c r="C380" t="s">
        <v>13</v>
      </c>
      <c r="D380">
        <v>20</v>
      </c>
      <c r="E380">
        <v>0</v>
      </c>
      <c r="F380">
        <v>0</v>
      </c>
      <c r="G380">
        <v>4.0125000000000002</v>
      </c>
      <c r="H380" t="s">
        <v>20</v>
      </c>
    </row>
    <row r="381" spans="1:8" x14ac:dyDescent="0.2">
      <c r="A381">
        <v>0</v>
      </c>
      <c r="B381">
        <v>3</v>
      </c>
      <c r="C381" t="s">
        <v>13</v>
      </c>
      <c r="D381">
        <v>19</v>
      </c>
      <c r="E381">
        <v>0</v>
      </c>
      <c r="F381">
        <v>0</v>
      </c>
      <c r="G381">
        <v>7.7750000000000004</v>
      </c>
      <c r="H381" t="s">
        <v>15</v>
      </c>
    </row>
    <row r="382" spans="1:8" x14ac:dyDescent="0.2">
      <c r="A382">
        <v>1</v>
      </c>
      <c r="B382">
        <v>1</v>
      </c>
      <c r="C382" t="s">
        <v>17</v>
      </c>
      <c r="D382">
        <v>42</v>
      </c>
      <c r="E382">
        <v>0</v>
      </c>
      <c r="F382">
        <v>0</v>
      </c>
      <c r="G382">
        <v>227.52500000000001</v>
      </c>
      <c r="H382" t="s">
        <v>20</v>
      </c>
    </row>
    <row r="383" spans="1:8" x14ac:dyDescent="0.2">
      <c r="A383">
        <v>1</v>
      </c>
      <c r="B383">
        <v>3</v>
      </c>
      <c r="C383" t="s">
        <v>17</v>
      </c>
      <c r="D383">
        <v>1</v>
      </c>
      <c r="E383">
        <v>0</v>
      </c>
      <c r="F383">
        <v>2</v>
      </c>
      <c r="G383">
        <v>15.7417</v>
      </c>
      <c r="H383" t="s">
        <v>20</v>
      </c>
    </row>
    <row r="384" spans="1:8" x14ac:dyDescent="0.2">
      <c r="A384">
        <v>0</v>
      </c>
      <c r="B384">
        <v>3</v>
      </c>
      <c r="C384" t="s">
        <v>13</v>
      </c>
      <c r="D384">
        <v>32</v>
      </c>
      <c r="E384">
        <v>0</v>
      </c>
      <c r="F384">
        <v>0</v>
      </c>
      <c r="G384">
        <v>7.9249999999999998</v>
      </c>
      <c r="H384" t="s">
        <v>15</v>
      </c>
    </row>
    <row r="385" spans="1:8" x14ac:dyDescent="0.2">
      <c r="A385">
        <v>1</v>
      </c>
      <c r="B385">
        <v>1</v>
      </c>
      <c r="C385" t="s">
        <v>17</v>
      </c>
      <c r="D385">
        <v>35</v>
      </c>
      <c r="E385">
        <v>1</v>
      </c>
      <c r="F385">
        <v>0</v>
      </c>
      <c r="G385">
        <v>52</v>
      </c>
      <c r="H385" t="s">
        <v>15</v>
      </c>
    </row>
    <row r="386" spans="1:8" hidden="1" x14ac:dyDescent="0.2">
      <c r="A386">
        <v>0</v>
      </c>
      <c r="B386">
        <v>3</v>
      </c>
      <c r="C386" t="s">
        <v>13</v>
      </c>
      <c r="E386">
        <v>0</v>
      </c>
      <c r="F386">
        <v>0</v>
      </c>
      <c r="G386">
        <v>7.8958000000000004</v>
      </c>
      <c r="H386" t="s">
        <v>15</v>
      </c>
    </row>
    <row r="387" spans="1:8" x14ac:dyDescent="0.2">
      <c r="A387">
        <v>0</v>
      </c>
      <c r="B387">
        <v>2</v>
      </c>
      <c r="C387" t="s">
        <v>13</v>
      </c>
      <c r="D387">
        <v>18</v>
      </c>
      <c r="E387">
        <v>0</v>
      </c>
      <c r="F387">
        <v>0</v>
      </c>
      <c r="G387">
        <v>73.5</v>
      </c>
      <c r="H387" t="s">
        <v>15</v>
      </c>
    </row>
    <row r="388" spans="1:8" x14ac:dyDescent="0.2">
      <c r="A388">
        <v>0</v>
      </c>
      <c r="B388">
        <v>3</v>
      </c>
      <c r="C388" t="s">
        <v>13</v>
      </c>
      <c r="D388">
        <v>1</v>
      </c>
      <c r="E388">
        <v>5</v>
      </c>
      <c r="F388">
        <v>2</v>
      </c>
      <c r="G388">
        <v>46.9</v>
      </c>
      <c r="H388" t="s">
        <v>15</v>
      </c>
    </row>
    <row r="389" spans="1:8" x14ac:dyDescent="0.2">
      <c r="A389">
        <v>1</v>
      </c>
      <c r="B389">
        <v>2</v>
      </c>
      <c r="C389" t="s">
        <v>17</v>
      </c>
      <c r="D389">
        <v>36</v>
      </c>
      <c r="E389">
        <v>0</v>
      </c>
      <c r="F389">
        <v>0</v>
      </c>
      <c r="G389">
        <v>13</v>
      </c>
      <c r="H389" t="s">
        <v>15</v>
      </c>
    </row>
    <row r="390" spans="1:8" hidden="1" x14ac:dyDescent="0.2">
      <c r="A390">
        <v>0</v>
      </c>
      <c r="B390">
        <v>3</v>
      </c>
      <c r="C390" t="s">
        <v>13</v>
      </c>
      <c r="E390">
        <v>0</v>
      </c>
      <c r="F390">
        <v>0</v>
      </c>
      <c r="G390">
        <v>7.7291999999999996</v>
      </c>
      <c r="H390" t="s">
        <v>27</v>
      </c>
    </row>
    <row r="391" spans="1:8" x14ac:dyDescent="0.2">
      <c r="A391">
        <v>1</v>
      </c>
      <c r="B391">
        <v>2</v>
      </c>
      <c r="C391" t="s">
        <v>17</v>
      </c>
      <c r="D391">
        <v>17</v>
      </c>
      <c r="E391">
        <v>0</v>
      </c>
      <c r="F391">
        <v>0</v>
      </c>
      <c r="G391">
        <v>12</v>
      </c>
      <c r="H391" t="s">
        <v>20</v>
      </c>
    </row>
    <row r="392" spans="1:8" x14ac:dyDescent="0.2">
      <c r="A392">
        <v>1</v>
      </c>
      <c r="B392">
        <v>1</v>
      </c>
      <c r="C392" t="s">
        <v>13</v>
      </c>
      <c r="D392">
        <v>36</v>
      </c>
      <c r="E392">
        <v>1</v>
      </c>
      <c r="F392">
        <v>2</v>
      </c>
      <c r="G392">
        <v>120</v>
      </c>
      <c r="H392" t="s">
        <v>15</v>
      </c>
    </row>
    <row r="393" spans="1:8" x14ac:dyDescent="0.2">
      <c r="A393">
        <v>1</v>
      </c>
      <c r="B393">
        <v>3</v>
      </c>
      <c r="C393" t="s">
        <v>13</v>
      </c>
      <c r="D393">
        <v>21</v>
      </c>
      <c r="E393">
        <v>0</v>
      </c>
      <c r="F393">
        <v>0</v>
      </c>
      <c r="G393">
        <v>7.7957999999999998</v>
      </c>
      <c r="H393" t="s">
        <v>15</v>
      </c>
    </row>
    <row r="394" spans="1:8" x14ac:dyDescent="0.2">
      <c r="A394">
        <v>0</v>
      </c>
      <c r="B394">
        <v>3</v>
      </c>
      <c r="C394" t="s">
        <v>13</v>
      </c>
      <c r="D394">
        <v>28</v>
      </c>
      <c r="E394">
        <v>2</v>
      </c>
      <c r="F394">
        <v>0</v>
      </c>
      <c r="G394">
        <v>7.9249999999999998</v>
      </c>
      <c r="H394" t="s">
        <v>15</v>
      </c>
    </row>
    <row r="395" spans="1:8" x14ac:dyDescent="0.2">
      <c r="A395">
        <v>1</v>
      </c>
      <c r="B395">
        <v>1</v>
      </c>
      <c r="C395" t="s">
        <v>17</v>
      </c>
      <c r="D395">
        <v>23</v>
      </c>
      <c r="E395">
        <v>1</v>
      </c>
      <c r="F395">
        <v>0</v>
      </c>
      <c r="G395">
        <v>113.27500000000001</v>
      </c>
      <c r="H395" t="s">
        <v>20</v>
      </c>
    </row>
    <row r="396" spans="1:8" x14ac:dyDescent="0.2">
      <c r="A396">
        <v>1</v>
      </c>
      <c r="B396">
        <v>3</v>
      </c>
      <c r="C396" t="s">
        <v>17</v>
      </c>
      <c r="D396">
        <v>24</v>
      </c>
      <c r="E396">
        <v>0</v>
      </c>
      <c r="F396">
        <v>2</v>
      </c>
      <c r="G396">
        <v>16.7</v>
      </c>
      <c r="H396" t="s">
        <v>15</v>
      </c>
    </row>
    <row r="397" spans="1:8" x14ac:dyDescent="0.2">
      <c r="A397">
        <v>0</v>
      </c>
      <c r="B397">
        <v>3</v>
      </c>
      <c r="C397" t="s">
        <v>13</v>
      </c>
      <c r="D397">
        <v>22</v>
      </c>
      <c r="E397">
        <v>0</v>
      </c>
      <c r="F397">
        <v>0</v>
      </c>
      <c r="G397">
        <v>7.7957999999999998</v>
      </c>
      <c r="H397" t="s">
        <v>15</v>
      </c>
    </row>
    <row r="398" spans="1:8" x14ac:dyDescent="0.2">
      <c r="A398">
        <v>0</v>
      </c>
      <c r="B398">
        <v>3</v>
      </c>
      <c r="C398" t="s">
        <v>17</v>
      </c>
      <c r="D398">
        <v>31</v>
      </c>
      <c r="E398">
        <v>0</v>
      </c>
      <c r="F398">
        <v>0</v>
      </c>
      <c r="G398">
        <v>7.8541999999999996</v>
      </c>
      <c r="H398" t="s">
        <v>15</v>
      </c>
    </row>
    <row r="399" spans="1:8" x14ac:dyDescent="0.2">
      <c r="A399">
        <v>0</v>
      </c>
      <c r="B399">
        <v>2</v>
      </c>
      <c r="C399" t="s">
        <v>13</v>
      </c>
      <c r="D399">
        <v>46</v>
      </c>
      <c r="E399">
        <v>0</v>
      </c>
      <c r="F399">
        <v>0</v>
      </c>
      <c r="G399">
        <v>26</v>
      </c>
      <c r="H399" t="s">
        <v>15</v>
      </c>
    </row>
    <row r="400" spans="1:8" x14ac:dyDescent="0.2">
      <c r="A400">
        <v>0</v>
      </c>
      <c r="B400">
        <v>2</v>
      </c>
      <c r="C400" t="s">
        <v>13</v>
      </c>
      <c r="D400">
        <v>23</v>
      </c>
      <c r="E400">
        <v>0</v>
      </c>
      <c r="F400">
        <v>0</v>
      </c>
      <c r="G400">
        <v>10.5</v>
      </c>
      <c r="H400" t="s">
        <v>15</v>
      </c>
    </row>
    <row r="401" spans="1:8" x14ac:dyDescent="0.2">
      <c r="A401">
        <v>1</v>
      </c>
      <c r="B401">
        <v>2</v>
      </c>
      <c r="C401" t="s">
        <v>17</v>
      </c>
      <c r="D401">
        <v>28</v>
      </c>
      <c r="E401">
        <v>0</v>
      </c>
      <c r="F401">
        <v>0</v>
      </c>
      <c r="G401">
        <v>12.65</v>
      </c>
      <c r="H401" t="s">
        <v>15</v>
      </c>
    </row>
    <row r="402" spans="1:8" x14ac:dyDescent="0.2">
      <c r="A402">
        <v>1</v>
      </c>
      <c r="B402">
        <v>3</v>
      </c>
      <c r="C402" t="s">
        <v>13</v>
      </c>
      <c r="D402">
        <v>39</v>
      </c>
      <c r="E402">
        <v>0</v>
      </c>
      <c r="F402">
        <v>0</v>
      </c>
      <c r="G402">
        <v>7.9249999999999998</v>
      </c>
      <c r="H402" t="s">
        <v>15</v>
      </c>
    </row>
    <row r="403" spans="1:8" x14ac:dyDescent="0.2">
      <c r="A403">
        <v>0</v>
      </c>
      <c r="B403">
        <v>3</v>
      </c>
      <c r="C403" t="s">
        <v>13</v>
      </c>
      <c r="D403">
        <v>26</v>
      </c>
      <c r="E403">
        <v>0</v>
      </c>
      <c r="F403">
        <v>0</v>
      </c>
      <c r="G403">
        <v>8.0500000000000007</v>
      </c>
      <c r="H403" t="s">
        <v>15</v>
      </c>
    </row>
    <row r="404" spans="1:8" x14ac:dyDescent="0.2">
      <c r="A404">
        <v>0</v>
      </c>
      <c r="B404">
        <v>3</v>
      </c>
      <c r="C404" t="s">
        <v>17</v>
      </c>
      <c r="D404">
        <v>21</v>
      </c>
      <c r="E404">
        <v>1</v>
      </c>
      <c r="F404">
        <v>0</v>
      </c>
      <c r="G404">
        <v>9.8249999999999993</v>
      </c>
      <c r="H404" t="s">
        <v>15</v>
      </c>
    </row>
    <row r="405" spans="1:8" x14ac:dyDescent="0.2">
      <c r="A405">
        <v>0</v>
      </c>
      <c r="B405">
        <v>3</v>
      </c>
      <c r="C405" t="s">
        <v>13</v>
      </c>
      <c r="D405">
        <v>28</v>
      </c>
      <c r="E405">
        <v>1</v>
      </c>
      <c r="F405">
        <v>0</v>
      </c>
      <c r="G405">
        <v>15.85</v>
      </c>
      <c r="H405" t="s">
        <v>15</v>
      </c>
    </row>
    <row r="406" spans="1:8" x14ac:dyDescent="0.2">
      <c r="A406">
        <v>0</v>
      </c>
      <c r="B406">
        <v>3</v>
      </c>
      <c r="C406" t="s">
        <v>17</v>
      </c>
      <c r="D406">
        <v>20</v>
      </c>
      <c r="E406">
        <v>0</v>
      </c>
      <c r="F406">
        <v>0</v>
      </c>
      <c r="G406">
        <v>8.6624999999999996</v>
      </c>
      <c r="H406" t="s">
        <v>15</v>
      </c>
    </row>
    <row r="407" spans="1:8" x14ac:dyDescent="0.2">
      <c r="A407">
        <v>0</v>
      </c>
      <c r="B407">
        <v>2</v>
      </c>
      <c r="C407" t="s">
        <v>13</v>
      </c>
      <c r="D407">
        <v>34</v>
      </c>
      <c r="E407">
        <v>1</v>
      </c>
      <c r="F407">
        <v>0</v>
      </c>
      <c r="G407">
        <v>21</v>
      </c>
      <c r="H407" t="s">
        <v>15</v>
      </c>
    </row>
    <row r="408" spans="1:8" x14ac:dyDescent="0.2">
      <c r="A408">
        <v>0</v>
      </c>
      <c r="B408">
        <v>3</v>
      </c>
      <c r="C408" t="s">
        <v>13</v>
      </c>
      <c r="D408">
        <v>51</v>
      </c>
      <c r="E408">
        <v>0</v>
      </c>
      <c r="F408">
        <v>0</v>
      </c>
      <c r="G408">
        <v>7.75</v>
      </c>
      <c r="H408" t="s">
        <v>15</v>
      </c>
    </row>
    <row r="409" spans="1:8" x14ac:dyDescent="0.2">
      <c r="A409">
        <v>1</v>
      </c>
      <c r="B409">
        <v>2</v>
      </c>
      <c r="C409" t="s">
        <v>13</v>
      </c>
      <c r="D409">
        <v>3</v>
      </c>
      <c r="E409">
        <v>1</v>
      </c>
      <c r="F409">
        <v>1</v>
      </c>
      <c r="G409">
        <v>18.75</v>
      </c>
      <c r="H409" t="s">
        <v>15</v>
      </c>
    </row>
    <row r="410" spans="1:8" x14ac:dyDescent="0.2">
      <c r="A410">
        <v>0</v>
      </c>
      <c r="B410">
        <v>3</v>
      </c>
      <c r="C410" t="s">
        <v>13</v>
      </c>
      <c r="D410">
        <v>21</v>
      </c>
      <c r="E410">
        <v>0</v>
      </c>
      <c r="F410">
        <v>0</v>
      </c>
      <c r="G410">
        <v>7.7750000000000004</v>
      </c>
      <c r="H410" t="s">
        <v>15</v>
      </c>
    </row>
    <row r="411" spans="1:8" hidden="1" x14ac:dyDescent="0.2">
      <c r="A411">
        <v>0</v>
      </c>
      <c r="B411">
        <v>3</v>
      </c>
      <c r="C411" t="s">
        <v>17</v>
      </c>
      <c r="E411">
        <v>3</v>
      </c>
      <c r="F411">
        <v>1</v>
      </c>
      <c r="G411">
        <v>25.466699999999999</v>
      </c>
      <c r="H411" t="s">
        <v>15</v>
      </c>
    </row>
    <row r="412" spans="1:8" hidden="1" x14ac:dyDescent="0.2">
      <c r="A412">
        <v>0</v>
      </c>
      <c r="B412">
        <v>3</v>
      </c>
      <c r="C412" t="s">
        <v>13</v>
      </c>
      <c r="E412">
        <v>0</v>
      </c>
      <c r="F412">
        <v>0</v>
      </c>
      <c r="G412">
        <v>7.8958000000000004</v>
      </c>
      <c r="H412" t="s">
        <v>15</v>
      </c>
    </row>
    <row r="413" spans="1:8" hidden="1" x14ac:dyDescent="0.2">
      <c r="A413">
        <v>0</v>
      </c>
      <c r="B413">
        <v>3</v>
      </c>
      <c r="C413" t="s">
        <v>13</v>
      </c>
      <c r="E413">
        <v>0</v>
      </c>
      <c r="F413">
        <v>0</v>
      </c>
      <c r="G413">
        <v>6.8582999999999998</v>
      </c>
      <c r="H413" t="s">
        <v>27</v>
      </c>
    </row>
    <row r="414" spans="1:8" x14ac:dyDescent="0.2">
      <c r="A414">
        <v>1</v>
      </c>
      <c r="B414">
        <v>1</v>
      </c>
      <c r="C414" t="s">
        <v>17</v>
      </c>
      <c r="D414">
        <v>33</v>
      </c>
      <c r="E414">
        <v>1</v>
      </c>
      <c r="F414">
        <v>0</v>
      </c>
      <c r="G414">
        <v>90</v>
      </c>
      <c r="H414" t="s">
        <v>27</v>
      </c>
    </row>
    <row r="415" spans="1:8" hidden="1" x14ac:dyDescent="0.2">
      <c r="A415">
        <v>0</v>
      </c>
      <c r="B415">
        <v>2</v>
      </c>
      <c r="C415" t="s">
        <v>13</v>
      </c>
      <c r="E415">
        <v>0</v>
      </c>
      <c r="F415">
        <v>0</v>
      </c>
      <c r="G415">
        <v>0</v>
      </c>
      <c r="H415" t="s">
        <v>15</v>
      </c>
    </row>
    <row r="416" spans="1:8" x14ac:dyDescent="0.2">
      <c r="A416">
        <v>1</v>
      </c>
      <c r="B416">
        <v>3</v>
      </c>
      <c r="C416" t="s">
        <v>13</v>
      </c>
      <c r="D416">
        <v>44</v>
      </c>
      <c r="E416">
        <v>0</v>
      </c>
      <c r="F416">
        <v>0</v>
      </c>
      <c r="G416">
        <v>7.9249999999999998</v>
      </c>
      <c r="H416" t="s">
        <v>15</v>
      </c>
    </row>
    <row r="417" spans="1:8" hidden="1" x14ac:dyDescent="0.2">
      <c r="A417">
        <v>0</v>
      </c>
      <c r="B417">
        <v>3</v>
      </c>
      <c r="C417" t="s">
        <v>17</v>
      </c>
      <c r="E417">
        <v>0</v>
      </c>
      <c r="F417">
        <v>0</v>
      </c>
      <c r="G417">
        <v>8.0500000000000007</v>
      </c>
      <c r="H417" t="s">
        <v>15</v>
      </c>
    </row>
    <row r="418" spans="1:8" x14ac:dyDescent="0.2">
      <c r="A418">
        <v>1</v>
      </c>
      <c r="B418">
        <v>2</v>
      </c>
      <c r="C418" t="s">
        <v>17</v>
      </c>
      <c r="D418">
        <v>34</v>
      </c>
      <c r="E418">
        <v>1</v>
      </c>
      <c r="F418">
        <v>1</v>
      </c>
      <c r="G418">
        <v>32.5</v>
      </c>
      <c r="H418" t="s">
        <v>15</v>
      </c>
    </row>
    <row r="419" spans="1:8" x14ac:dyDescent="0.2">
      <c r="A419">
        <v>1</v>
      </c>
      <c r="B419">
        <v>2</v>
      </c>
      <c r="C419" t="s">
        <v>17</v>
      </c>
      <c r="D419">
        <v>18</v>
      </c>
      <c r="E419">
        <v>0</v>
      </c>
      <c r="F419">
        <v>2</v>
      </c>
      <c r="G419">
        <v>13</v>
      </c>
      <c r="H419" t="s">
        <v>15</v>
      </c>
    </row>
    <row r="420" spans="1:8" x14ac:dyDescent="0.2">
      <c r="A420">
        <v>0</v>
      </c>
      <c r="B420">
        <v>2</v>
      </c>
      <c r="C420" t="s">
        <v>13</v>
      </c>
      <c r="D420">
        <v>30</v>
      </c>
      <c r="E420">
        <v>0</v>
      </c>
      <c r="F420">
        <v>0</v>
      </c>
      <c r="G420">
        <v>13</v>
      </c>
      <c r="H420" t="s">
        <v>15</v>
      </c>
    </row>
    <row r="421" spans="1:8" x14ac:dyDescent="0.2">
      <c r="A421">
        <v>0</v>
      </c>
      <c r="B421">
        <v>3</v>
      </c>
      <c r="C421" t="s">
        <v>17</v>
      </c>
      <c r="D421">
        <v>10</v>
      </c>
      <c r="E421">
        <v>0</v>
      </c>
      <c r="F421">
        <v>2</v>
      </c>
      <c r="G421">
        <v>24.15</v>
      </c>
      <c r="H421" t="s">
        <v>15</v>
      </c>
    </row>
    <row r="422" spans="1:8" hidden="1" x14ac:dyDescent="0.2">
      <c r="A422">
        <v>0</v>
      </c>
      <c r="B422">
        <v>3</v>
      </c>
      <c r="C422" t="s">
        <v>13</v>
      </c>
      <c r="E422">
        <v>0</v>
      </c>
      <c r="F422">
        <v>0</v>
      </c>
      <c r="G422">
        <v>7.8958000000000004</v>
      </c>
      <c r="H422" t="s">
        <v>20</v>
      </c>
    </row>
    <row r="423" spans="1:8" x14ac:dyDescent="0.2">
      <c r="A423">
        <v>0</v>
      </c>
      <c r="B423">
        <v>3</v>
      </c>
      <c r="C423" t="s">
        <v>13</v>
      </c>
      <c r="D423">
        <v>21</v>
      </c>
      <c r="E423">
        <v>0</v>
      </c>
      <c r="F423">
        <v>0</v>
      </c>
      <c r="G423">
        <v>7.7332999999999998</v>
      </c>
      <c r="H423" t="s">
        <v>27</v>
      </c>
    </row>
    <row r="424" spans="1:8" x14ac:dyDescent="0.2">
      <c r="A424">
        <v>0</v>
      </c>
      <c r="B424">
        <v>3</v>
      </c>
      <c r="C424" t="s">
        <v>13</v>
      </c>
      <c r="D424">
        <v>29</v>
      </c>
      <c r="E424">
        <v>0</v>
      </c>
      <c r="F424">
        <v>0</v>
      </c>
      <c r="G424">
        <v>7.875</v>
      </c>
      <c r="H424" t="s">
        <v>15</v>
      </c>
    </row>
    <row r="425" spans="1:8" x14ac:dyDescent="0.2">
      <c r="A425">
        <v>0</v>
      </c>
      <c r="B425">
        <v>3</v>
      </c>
      <c r="C425" t="s">
        <v>17</v>
      </c>
      <c r="D425">
        <v>28</v>
      </c>
      <c r="E425">
        <v>1</v>
      </c>
      <c r="F425">
        <v>1</v>
      </c>
      <c r="G425">
        <v>14.4</v>
      </c>
      <c r="H425" t="s">
        <v>15</v>
      </c>
    </row>
    <row r="426" spans="1:8" x14ac:dyDescent="0.2">
      <c r="A426">
        <v>0</v>
      </c>
      <c r="B426">
        <v>3</v>
      </c>
      <c r="C426" t="s">
        <v>13</v>
      </c>
      <c r="D426">
        <v>18</v>
      </c>
      <c r="E426">
        <v>1</v>
      </c>
      <c r="F426">
        <v>1</v>
      </c>
      <c r="G426">
        <v>20.212499999999999</v>
      </c>
      <c r="H426" t="s">
        <v>15</v>
      </c>
    </row>
    <row r="427" spans="1:8" hidden="1" x14ac:dyDescent="0.2">
      <c r="A427">
        <v>0</v>
      </c>
      <c r="B427">
        <v>3</v>
      </c>
      <c r="C427" t="s">
        <v>13</v>
      </c>
      <c r="E427">
        <v>0</v>
      </c>
      <c r="F427">
        <v>0</v>
      </c>
      <c r="G427">
        <v>7.25</v>
      </c>
      <c r="H427" t="s">
        <v>15</v>
      </c>
    </row>
    <row r="428" spans="1:8" x14ac:dyDescent="0.2">
      <c r="A428">
        <v>1</v>
      </c>
      <c r="B428">
        <v>2</v>
      </c>
      <c r="C428" t="s">
        <v>17</v>
      </c>
      <c r="D428">
        <v>28</v>
      </c>
      <c r="E428">
        <v>1</v>
      </c>
      <c r="F428">
        <v>0</v>
      </c>
      <c r="G428">
        <v>26</v>
      </c>
      <c r="H428" t="s">
        <v>15</v>
      </c>
    </row>
    <row r="429" spans="1:8" x14ac:dyDescent="0.2">
      <c r="A429">
        <v>1</v>
      </c>
      <c r="B429">
        <v>2</v>
      </c>
      <c r="C429" t="s">
        <v>17</v>
      </c>
      <c r="D429">
        <v>19</v>
      </c>
      <c r="E429">
        <v>0</v>
      </c>
      <c r="F429">
        <v>0</v>
      </c>
      <c r="G429">
        <v>26</v>
      </c>
      <c r="H429" t="s">
        <v>15</v>
      </c>
    </row>
    <row r="430" spans="1:8" hidden="1" x14ac:dyDescent="0.2">
      <c r="A430">
        <v>0</v>
      </c>
      <c r="B430">
        <v>3</v>
      </c>
      <c r="C430" t="s">
        <v>13</v>
      </c>
      <c r="E430">
        <v>0</v>
      </c>
      <c r="F430">
        <v>0</v>
      </c>
      <c r="G430">
        <v>7.75</v>
      </c>
      <c r="H430" t="s">
        <v>27</v>
      </c>
    </row>
    <row r="431" spans="1:8" x14ac:dyDescent="0.2">
      <c r="A431">
        <v>1</v>
      </c>
      <c r="B431">
        <v>3</v>
      </c>
      <c r="C431" t="s">
        <v>13</v>
      </c>
      <c r="D431">
        <v>32</v>
      </c>
      <c r="E431">
        <v>0</v>
      </c>
      <c r="F431">
        <v>0</v>
      </c>
      <c r="G431">
        <v>8.0500000000000007</v>
      </c>
      <c r="H431" t="s">
        <v>15</v>
      </c>
    </row>
    <row r="432" spans="1:8" x14ac:dyDescent="0.2">
      <c r="A432">
        <v>1</v>
      </c>
      <c r="B432">
        <v>1</v>
      </c>
      <c r="C432" t="s">
        <v>13</v>
      </c>
      <c r="D432">
        <v>28</v>
      </c>
      <c r="E432">
        <v>0</v>
      </c>
      <c r="F432">
        <v>0</v>
      </c>
      <c r="G432">
        <v>26.55</v>
      </c>
      <c r="H432" t="s">
        <v>15</v>
      </c>
    </row>
    <row r="433" spans="1:8" hidden="1" x14ac:dyDescent="0.2">
      <c r="A433">
        <v>1</v>
      </c>
      <c r="B433">
        <v>3</v>
      </c>
      <c r="C433" t="s">
        <v>17</v>
      </c>
      <c r="E433">
        <v>1</v>
      </c>
      <c r="F433">
        <v>0</v>
      </c>
      <c r="G433">
        <v>16.100000000000001</v>
      </c>
      <c r="H433" t="s">
        <v>15</v>
      </c>
    </row>
    <row r="434" spans="1:8" x14ac:dyDescent="0.2">
      <c r="A434">
        <v>1</v>
      </c>
      <c r="B434">
        <v>2</v>
      </c>
      <c r="C434" t="s">
        <v>17</v>
      </c>
      <c r="D434">
        <v>42</v>
      </c>
      <c r="E434">
        <v>1</v>
      </c>
      <c r="F434">
        <v>0</v>
      </c>
      <c r="G434">
        <v>26</v>
      </c>
      <c r="H434" t="s">
        <v>15</v>
      </c>
    </row>
    <row r="435" spans="1:8" x14ac:dyDescent="0.2">
      <c r="A435">
        <v>0</v>
      </c>
      <c r="B435">
        <v>3</v>
      </c>
      <c r="C435" t="s">
        <v>13</v>
      </c>
      <c r="D435">
        <v>17</v>
      </c>
      <c r="E435">
        <v>0</v>
      </c>
      <c r="F435">
        <v>0</v>
      </c>
      <c r="G435">
        <v>7.125</v>
      </c>
      <c r="H435" t="s">
        <v>15</v>
      </c>
    </row>
    <row r="436" spans="1:8" x14ac:dyDescent="0.2">
      <c r="A436">
        <v>0</v>
      </c>
      <c r="B436">
        <v>1</v>
      </c>
      <c r="C436" t="s">
        <v>13</v>
      </c>
      <c r="D436">
        <v>50</v>
      </c>
      <c r="E436">
        <v>1</v>
      </c>
      <c r="F436">
        <v>0</v>
      </c>
      <c r="G436">
        <v>55.9</v>
      </c>
      <c r="H436" t="s">
        <v>15</v>
      </c>
    </row>
    <row r="437" spans="1:8" x14ac:dyDescent="0.2">
      <c r="A437">
        <v>1</v>
      </c>
      <c r="B437">
        <v>1</v>
      </c>
      <c r="C437" t="s">
        <v>17</v>
      </c>
      <c r="D437">
        <v>14</v>
      </c>
      <c r="E437">
        <v>1</v>
      </c>
      <c r="F437">
        <v>2</v>
      </c>
      <c r="G437">
        <v>120</v>
      </c>
      <c r="H437" t="s">
        <v>15</v>
      </c>
    </row>
    <row r="438" spans="1:8" x14ac:dyDescent="0.2">
      <c r="A438">
        <v>0</v>
      </c>
      <c r="B438">
        <v>3</v>
      </c>
      <c r="C438" t="s">
        <v>17</v>
      </c>
      <c r="D438">
        <v>21</v>
      </c>
      <c r="E438">
        <v>2</v>
      </c>
      <c r="F438">
        <v>2</v>
      </c>
      <c r="G438">
        <v>34.375</v>
      </c>
      <c r="H438" t="s">
        <v>15</v>
      </c>
    </row>
    <row r="439" spans="1:8" x14ac:dyDescent="0.2">
      <c r="A439">
        <v>1</v>
      </c>
      <c r="B439">
        <v>2</v>
      </c>
      <c r="C439" t="s">
        <v>17</v>
      </c>
      <c r="D439">
        <v>24</v>
      </c>
      <c r="E439">
        <v>2</v>
      </c>
      <c r="F439">
        <v>3</v>
      </c>
      <c r="G439">
        <v>18.75</v>
      </c>
      <c r="H439" t="s">
        <v>15</v>
      </c>
    </row>
    <row r="440" spans="1:8" x14ac:dyDescent="0.2">
      <c r="A440">
        <v>0</v>
      </c>
      <c r="B440">
        <v>1</v>
      </c>
      <c r="C440" t="s">
        <v>13</v>
      </c>
      <c r="D440">
        <v>64</v>
      </c>
      <c r="E440">
        <v>1</v>
      </c>
      <c r="F440">
        <v>4</v>
      </c>
      <c r="G440">
        <v>263</v>
      </c>
      <c r="H440" t="s">
        <v>15</v>
      </c>
    </row>
    <row r="441" spans="1:8" x14ac:dyDescent="0.2">
      <c r="A441">
        <v>0</v>
      </c>
      <c r="B441">
        <v>2</v>
      </c>
      <c r="C441" t="s">
        <v>13</v>
      </c>
      <c r="D441">
        <v>31</v>
      </c>
      <c r="E441">
        <v>0</v>
      </c>
      <c r="F441">
        <v>0</v>
      </c>
      <c r="G441">
        <v>10.5</v>
      </c>
      <c r="H441" t="s">
        <v>15</v>
      </c>
    </row>
    <row r="442" spans="1:8" x14ac:dyDescent="0.2">
      <c r="A442">
        <v>1</v>
      </c>
      <c r="B442">
        <v>2</v>
      </c>
      <c r="C442" t="s">
        <v>17</v>
      </c>
      <c r="D442">
        <v>45</v>
      </c>
      <c r="E442">
        <v>1</v>
      </c>
      <c r="F442">
        <v>1</v>
      </c>
      <c r="G442">
        <v>26.25</v>
      </c>
      <c r="H442" t="s">
        <v>15</v>
      </c>
    </row>
    <row r="443" spans="1:8" x14ac:dyDescent="0.2">
      <c r="A443">
        <v>0</v>
      </c>
      <c r="B443">
        <v>3</v>
      </c>
      <c r="C443" t="s">
        <v>13</v>
      </c>
      <c r="D443">
        <v>20</v>
      </c>
      <c r="E443">
        <v>0</v>
      </c>
      <c r="F443">
        <v>0</v>
      </c>
      <c r="G443">
        <v>9.5</v>
      </c>
      <c r="H443" t="s">
        <v>15</v>
      </c>
    </row>
    <row r="444" spans="1:8" x14ac:dyDescent="0.2">
      <c r="A444">
        <v>0</v>
      </c>
      <c r="B444">
        <v>3</v>
      </c>
      <c r="C444" t="s">
        <v>13</v>
      </c>
      <c r="D444">
        <v>25</v>
      </c>
      <c r="E444">
        <v>1</v>
      </c>
      <c r="F444">
        <v>0</v>
      </c>
      <c r="G444">
        <v>7.7750000000000004</v>
      </c>
      <c r="H444" t="s">
        <v>15</v>
      </c>
    </row>
    <row r="445" spans="1:8" x14ac:dyDescent="0.2">
      <c r="A445">
        <v>1</v>
      </c>
      <c r="B445">
        <v>2</v>
      </c>
      <c r="C445" t="s">
        <v>17</v>
      </c>
      <c r="D445">
        <v>28</v>
      </c>
      <c r="E445">
        <v>0</v>
      </c>
      <c r="F445">
        <v>0</v>
      </c>
      <c r="G445">
        <v>13</v>
      </c>
      <c r="H445" t="s">
        <v>15</v>
      </c>
    </row>
    <row r="446" spans="1:8" hidden="1" x14ac:dyDescent="0.2">
      <c r="A446">
        <v>1</v>
      </c>
      <c r="B446">
        <v>3</v>
      </c>
      <c r="C446" t="s">
        <v>13</v>
      </c>
      <c r="E446">
        <v>0</v>
      </c>
      <c r="F446">
        <v>0</v>
      </c>
      <c r="G446">
        <v>8.1125000000000007</v>
      </c>
      <c r="H446" t="s">
        <v>15</v>
      </c>
    </row>
    <row r="447" spans="1:8" x14ac:dyDescent="0.2">
      <c r="A447">
        <v>1</v>
      </c>
      <c r="B447">
        <v>1</v>
      </c>
      <c r="C447" t="s">
        <v>13</v>
      </c>
      <c r="D447">
        <v>4</v>
      </c>
      <c r="E447">
        <v>0</v>
      </c>
      <c r="F447">
        <v>2</v>
      </c>
      <c r="G447">
        <v>81.8583</v>
      </c>
      <c r="H447" t="s">
        <v>15</v>
      </c>
    </row>
    <row r="448" spans="1:8" x14ac:dyDescent="0.2">
      <c r="A448">
        <v>1</v>
      </c>
      <c r="B448">
        <v>2</v>
      </c>
      <c r="C448" t="s">
        <v>17</v>
      </c>
      <c r="D448">
        <v>13</v>
      </c>
      <c r="E448">
        <v>0</v>
      </c>
      <c r="F448">
        <v>1</v>
      </c>
      <c r="G448">
        <v>19.5</v>
      </c>
      <c r="H448" t="s">
        <v>15</v>
      </c>
    </row>
    <row r="449" spans="1:8" x14ac:dyDescent="0.2">
      <c r="A449">
        <v>1</v>
      </c>
      <c r="B449">
        <v>1</v>
      </c>
      <c r="C449" t="s">
        <v>13</v>
      </c>
      <c r="D449">
        <v>34</v>
      </c>
      <c r="E449">
        <v>0</v>
      </c>
      <c r="F449">
        <v>0</v>
      </c>
      <c r="G449">
        <v>26.55</v>
      </c>
      <c r="H449" t="s">
        <v>15</v>
      </c>
    </row>
    <row r="450" spans="1:8" x14ac:dyDescent="0.2">
      <c r="A450">
        <v>1</v>
      </c>
      <c r="B450">
        <v>3</v>
      </c>
      <c r="C450" t="s">
        <v>17</v>
      </c>
      <c r="D450">
        <v>5</v>
      </c>
      <c r="E450">
        <v>2</v>
      </c>
      <c r="F450">
        <v>1</v>
      </c>
      <c r="G450">
        <v>19.258299999999998</v>
      </c>
      <c r="H450" t="s">
        <v>20</v>
      </c>
    </row>
    <row r="451" spans="1:8" x14ac:dyDescent="0.2">
      <c r="A451">
        <v>1</v>
      </c>
      <c r="B451">
        <v>1</v>
      </c>
      <c r="C451" t="s">
        <v>13</v>
      </c>
      <c r="D451">
        <v>52</v>
      </c>
      <c r="E451">
        <v>0</v>
      </c>
      <c r="F451">
        <v>0</v>
      </c>
      <c r="G451">
        <v>30.5</v>
      </c>
      <c r="H451" t="s">
        <v>15</v>
      </c>
    </row>
    <row r="452" spans="1:8" x14ac:dyDescent="0.2">
      <c r="A452">
        <v>0</v>
      </c>
      <c r="B452">
        <v>2</v>
      </c>
      <c r="C452" t="s">
        <v>13</v>
      </c>
      <c r="D452">
        <v>36</v>
      </c>
      <c r="E452">
        <v>1</v>
      </c>
      <c r="F452">
        <v>2</v>
      </c>
      <c r="G452">
        <v>27.75</v>
      </c>
      <c r="H452" t="s">
        <v>15</v>
      </c>
    </row>
    <row r="453" spans="1:8" hidden="1" x14ac:dyDescent="0.2">
      <c r="A453">
        <v>0</v>
      </c>
      <c r="B453">
        <v>3</v>
      </c>
      <c r="C453" t="s">
        <v>13</v>
      </c>
      <c r="E453">
        <v>1</v>
      </c>
      <c r="F453">
        <v>0</v>
      </c>
      <c r="G453">
        <v>19.966699999999999</v>
      </c>
      <c r="H453" t="s">
        <v>15</v>
      </c>
    </row>
    <row r="454" spans="1:8" x14ac:dyDescent="0.2">
      <c r="A454">
        <v>0</v>
      </c>
      <c r="B454">
        <v>1</v>
      </c>
      <c r="C454" t="s">
        <v>13</v>
      </c>
      <c r="D454">
        <v>30</v>
      </c>
      <c r="E454">
        <v>0</v>
      </c>
      <c r="F454">
        <v>0</v>
      </c>
      <c r="G454">
        <v>27.75</v>
      </c>
      <c r="H454" t="s">
        <v>20</v>
      </c>
    </row>
    <row r="455" spans="1:8" x14ac:dyDescent="0.2">
      <c r="A455">
        <v>1</v>
      </c>
      <c r="B455">
        <v>1</v>
      </c>
      <c r="C455" t="s">
        <v>13</v>
      </c>
      <c r="D455">
        <v>49</v>
      </c>
      <c r="E455">
        <v>1</v>
      </c>
      <c r="F455">
        <v>0</v>
      </c>
      <c r="G455">
        <v>89.104200000000006</v>
      </c>
      <c r="H455" t="s">
        <v>20</v>
      </c>
    </row>
    <row r="456" spans="1:8" hidden="1" x14ac:dyDescent="0.2">
      <c r="A456">
        <v>0</v>
      </c>
      <c r="B456">
        <v>3</v>
      </c>
      <c r="C456" t="s">
        <v>13</v>
      </c>
      <c r="E456">
        <v>0</v>
      </c>
      <c r="F456">
        <v>0</v>
      </c>
      <c r="G456">
        <v>8.0500000000000007</v>
      </c>
      <c r="H456" t="s">
        <v>15</v>
      </c>
    </row>
    <row r="457" spans="1:8" x14ac:dyDescent="0.2">
      <c r="A457">
        <v>1</v>
      </c>
      <c r="B457">
        <v>3</v>
      </c>
      <c r="C457" t="s">
        <v>13</v>
      </c>
      <c r="D457">
        <v>29</v>
      </c>
      <c r="E457">
        <v>0</v>
      </c>
      <c r="F457">
        <v>0</v>
      </c>
      <c r="G457">
        <v>7.8958000000000004</v>
      </c>
      <c r="H457" t="s">
        <v>20</v>
      </c>
    </row>
    <row r="458" spans="1:8" x14ac:dyDescent="0.2">
      <c r="A458">
        <v>0</v>
      </c>
      <c r="B458">
        <v>1</v>
      </c>
      <c r="C458" t="s">
        <v>13</v>
      </c>
      <c r="D458">
        <v>65</v>
      </c>
      <c r="E458">
        <v>0</v>
      </c>
      <c r="F458">
        <v>0</v>
      </c>
      <c r="G458">
        <v>26.55</v>
      </c>
      <c r="H458" t="s">
        <v>15</v>
      </c>
    </row>
    <row r="459" spans="1:8" hidden="1" x14ac:dyDescent="0.2">
      <c r="A459">
        <v>1</v>
      </c>
      <c r="B459">
        <v>1</v>
      </c>
      <c r="C459" t="s">
        <v>17</v>
      </c>
      <c r="E459">
        <v>1</v>
      </c>
      <c r="F459">
        <v>0</v>
      </c>
      <c r="G459">
        <v>51.862499999999997</v>
      </c>
      <c r="H459" t="s">
        <v>15</v>
      </c>
    </row>
    <row r="460" spans="1:8" x14ac:dyDescent="0.2">
      <c r="A460">
        <v>1</v>
      </c>
      <c r="B460">
        <v>2</v>
      </c>
      <c r="C460" t="s">
        <v>17</v>
      </c>
      <c r="D460">
        <v>50</v>
      </c>
      <c r="E460">
        <v>0</v>
      </c>
      <c r="F460">
        <v>0</v>
      </c>
      <c r="G460">
        <v>10.5</v>
      </c>
      <c r="H460" t="s">
        <v>15</v>
      </c>
    </row>
    <row r="461" spans="1:8" hidden="1" x14ac:dyDescent="0.2">
      <c r="A461">
        <v>0</v>
      </c>
      <c r="B461">
        <v>3</v>
      </c>
      <c r="C461" t="s">
        <v>13</v>
      </c>
      <c r="E461">
        <v>0</v>
      </c>
      <c r="F461">
        <v>0</v>
      </c>
      <c r="G461">
        <v>7.75</v>
      </c>
      <c r="H461" t="s">
        <v>27</v>
      </c>
    </row>
    <row r="462" spans="1:8" x14ac:dyDescent="0.2">
      <c r="A462">
        <v>1</v>
      </c>
      <c r="B462">
        <v>1</v>
      </c>
      <c r="C462" t="s">
        <v>13</v>
      </c>
      <c r="D462">
        <v>48</v>
      </c>
      <c r="E462">
        <v>0</v>
      </c>
      <c r="F462">
        <v>0</v>
      </c>
      <c r="G462">
        <v>26.55</v>
      </c>
      <c r="H462" t="s">
        <v>15</v>
      </c>
    </row>
    <row r="463" spans="1:8" x14ac:dyDescent="0.2">
      <c r="A463">
        <v>0</v>
      </c>
      <c r="B463">
        <v>3</v>
      </c>
      <c r="C463" t="s">
        <v>13</v>
      </c>
      <c r="D463">
        <v>34</v>
      </c>
      <c r="E463">
        <v>0</v>
      </c>
      <c r="F463">
        <v>0</v>
      </c>
      <c r="G463">
        <v>8.0500000000000007</v>
      </c>
      <c r="H463" t="s">
        <v>15</v>
      </c>
    </row>
    <row r="464" spans="1:8" x14ac:dyDescent="0.2">
      <c r="A464">
        <v>0</v>
      </c>
      <c r="B464">
        <v>1</v>
      </c>
      <c r="C464" t="s">
        <v>13</v>
      </c>
      <c r="D464">
        <v>47</v>
      </c>
      <c r="E464">
        <v>0</v>
      </c>
      <c r="F464">
        <v>0</v>
      </c>
      <c r="G464">
        <v>38.5</v>
      </c>
      <c r="H464" t="s">
        <v>15</v>
      </c>
    </row>
    <row r="465" spans="1:8" x14ac:dyDescent="0.2">
      <c r="A465">
        <v>0</v>
      </c>
      <c r="B465">
        <v>2</v>
      </c>
      <c r="C465" t="s">
        <v>13</v>
      </c>
      <c r="D465">
        <v>48</v>
      </c>
      <c r="E465">
        <v>0</v>
      </c>
      <c r="F465">
        <v>0</v>
      </c>
      <c r="G465">
        <v>13</v>
      </c>
      <c r="H465" t="s">
        <v>15</v>
      </c>
    </row>
    <row r="466" spans="1:8" hidden="1" x14ac:dyDescent="0.2">
      <c r="A466">
        <v>0</v>
      </c>
      <c r="B466">
        <v>3</v>
      </c>
      <c r="C466" t="s">
        <v>13</v>
      </c>
      <c r="E466">
        <v>0</v>
      </c>
      <c r="F466">
        <v>0</v>
      </c>
      <c r="G466">
        <v>8.0500000000000007</v>
      </c>
      <c r="H466" t="s">
        <v>15</v>
      </c>
    </row>
    <row r="467" spans="1:8" x14ac:dyDescent="0.2">
      <c r="A467">
        <v>0</v>
      </c>
      <c r="B467">
        <v>3</v>
      </c>
      <c r="C467" t="s">
        <v>13</v>
      </c>
      <c r="D467">
        <v>38</v>
      </c>
      <c r="E467">
        <v>0</v>
      </c>
      <c r="F467">
        <v>0</v>
      </c>
      <c r="G467">
        <v>7.05</v>
      </c>
      <c r="H467" t="s">
        <v>15</v>
      </c>
    </row>
    <row r="468" spans="1:8" hidden="1" x14ac:dyDescent="0.2">
      <c r="A468">
        <v>0</v>
      </c>
      <c r="B468">
        <v>2</v>
      </c>
      <c r="C468" t="s">
        <v>13</v>
      </c>
      <c r="E468">
        <v>0</v>
      </c>
      <c r="F468">
        <v>0</v>
      </c>
      <c r="G468">
        <v>0</v>
      </c>
      <c r="H468" t="s">
        <v>15</v>
      </c>
    </row>
    <row r="469" spans="1:8" x14ac:dyDescent="0.2">
      <c r="A469">
        <v>0</v>
      </c>
      <c r="B469">
        <v>1</v>
      </c>
      <c r="C469" t="s">
        <v>13</v>
      </c>
      <c r="D469">
        <v>56</v>
      </c>
      <c r="E469">
        <v>0</v>
      </c>
      <c r="F469">
        <v>0</v>
      </c>
      <c r="G469">
        <v>26.55</v>
      </c>
      <c r="H469" t="s">
        <v>15</v>
      </c>
    </row>
    <row r="470" spans="1:8" hidden="1" x14ac:dyDescent="0.2">
      <c r="A470">
        <v>0</v>
      </c>
      <c r="B470">
        <v>3</v>
      </c>
      <c r="C470" t="s">
        <v>13</v>
      </c>
      <c r="E470">
        <v>0</v>
      </c>
      <c r="F470">
        <v>0</v>
      </c>
      <c r="G470">
        <v>7.7249999999999996</v>
      </c>
      <c r="H470" t="s">
        <v>27</v>
      </c>
    </row>
    <row r="471" spans="1:8" x14ac:dyDescent="0.2">
      <c r="A471">
        <v>1</v>
      </c>
      <c r="B471">
        <v>3</v>
      </c>
      <c r="C471" t="s">
        <v>17</v>
      </c>
      <c r="D471">
        <v>0.75</v>
      </c>
      <c r="E471">
        <v>2</v>
      </c>
      <c r="F471">
        <v>1</v>
      </c>
      <c r="G471">
        <v>19.258299999999998</v>
      </c>
      <c r="H471" t="s">
        <v>20</v>
      </c>
    </row>
    <row r="472" spans="1:8" hidden="1" x14ac:dyDescent="0.2">
      <c r="A472">
        <v>0</v>
      </c>
      <c r="B472">
        <v>3</v>
      </c>
      <c r="C472" t="s">
        <v>13</v>
      </c>
      <c r="E472">
        <v>0</v>
      </c>
      <c r="F472">
        <v>0</v>
      </c>
      <c r="G472">
        <v>7.25</v>
      </c>
      <c r="H472" t="s">
        <v>15</v>
      </c>
    </row>
    <row r="473" spans="1:8" x14ac:dyDescent="0.2">
      <c r="A473">
        <v>0</v>
      </c>
      <c r="B473">
        <v>3</v>
      </c>
      <c r="C473" t="s">
        <v>13</v>
      </c>
      <c r="D473">
        <v>38</v>
      </c>
      <c r="E473">
        <v>0</v>
      </c>
      <c r="F473">
        <v>0</v>
      </c>
      <c r="G473">
        <v>8.6624999999999996</v>
      </c>
      <c r="H473" t="s">
        <v>15</v>
      </c>
    </row>
    <row r="474" spans="1:8" x14ac:dyDescent="0.2">
      <c r="A474">
        <v>1</v>
      </c>
      <c r="B474">
        <v>2</v>
      </c>
      <c r="C474" t="s">
        <v>17</v>
      </c>
      <c r="D474">
        <v>33</v>
      </c>
      <c r="E474">
        <v>1</v>
      </c>
      <c r="F474">
        <v>2</v>
      </c>
      <c r="G474">
        <v>27.75</v>
      </c>
      <c r="H474" t="s">
        <v>15</v>
      </c>
    </row>
    <row r="475" spans="1:8" x14ac:dyDescent="0.2">
      <c r="A475">
        <v>1</v>
      </c>
      <c r="B475">
        <v>2</v>
      </c>
      <c r="C475" t="s">
        <v>17</v>
      </c>
      <c r="D475">
        <v>23</v>
      </c>
      <c r="E475">
        <v>0</v>
      </c>
      <c r="F475">
        <v>0</v>
      </c>
      <c r="G475">
        <v>13.791700000000001</v>
      </c>
      <c r="H475" t="s">
        <v>20</v>
      </c>
    </row>
    <row r="476" spans="1:8" x14ac:dyDescent="0.2">
      <c r="A476">
        <v>0</v>
      </c>
      <c r="B476">
        <v>3</v>
      </c>
      <c r="C476" t="s">
        <v>17</v>
      </c>
      <c r="D476">
        <v>22</v>
      </c>
      <c r="E476">
        <v>0</v>
      </c>
      <c r="F476">
        <v>0</v>
      </c>
      <c r="G476">
        <v>9.8375000000000004</v>
      </c>
      <c r="H476" t="s">
        <v>15</v>
      </c>
    </row>
    <row r="477" spans="1:8" hidden="1" x14ac:dyDescent="0.2">
      <c r="A477">
        <v>0</v>
      </c>
      <c r="B477">
        <v>1</v>
      </c>
      <c r="C477" t="s">
        <v>13</v>
      </c>
      <c r="E477">
        <v>0</v>
      </c>
      <c r="F477">
        <v>0</v>
      </c>
      <c r="G477">
        <v>52</v>
      </c>
      <c r="H477" t="s">
        <v>15</v>
      </c>
    </row>
    <row r="478" spans="1:8" x14ac:dyDescent="0.2">
      <c r="A478">
        <v>0</v>
      </c>
      <c r="B478">
        <v>2</v>
      </c>
      <c r="C478" t="s">
        <v>13</v>
      </c>
      <c r="D478">
        <v>34</v>
      </c>
      <c r="E478">
        <v>1</v>
      </c>
      <c r="F478">
        <v>0</v>
      </c>
      <c r="G478">
        <v>21</v>
      </c>
      <c r="H478" t="s">
        <v>15</v>
      </c>
    </row>
    <row r="479" spans="1:8" x14ac:dyDescent="0.2">
      <c r="A479">
        <v>0</v>
      </c>
      <c r="B479">
        <v>3</v>
      </c>
      <c r="C479" t="s">
        <v>13</v>
      </c>
      <c r="D479">
        <v>29</v>
      </c>
      <c r="E479">
        <v>1</v>
      </c>
      <c r="F479">
        <v>0</v>
      </c>
      <c r="G479">
        <v>7.0457999999999998</v>
      </c>
      <c r="H479" t="s">
        <v>15</v>
      </c>
    </row>
    <row r="480" spans="1:8" x14ac:dyDescent="0.2">
      <c r="A480">
        <v>0</v>
      </c>
      <c r="B480">
        <v>3</v>
      </c>
      <c r="C480" t="s">
        <v>13</v>
      </c>
      <c r="D480">
        <v>22</v>
      </c>
      <c r="E480">
        <v>0</v>
      </c>
      <c r="F480">
        <v>0</v>
      </c>
      <c r="G480">
        <v>7.5208000000000004</v>
      </c>
      <c r="H480" t="s">
        <v>15</v>
      </c>
    </row>
    <row r="481" spans="1:8" x14ac:dyDescent="0.2">
      <c r="A481">
        <v>1</v>
      </c>
      <c r="B481">
        <v>3</v>
      </c>
      <c r="C481" t="s">
        <v>17</v>
      </c>
      <c r="D481">
        <v>2</v>
      </c>
      <c r="E481">
        <v>0</v>
      </c>
      <c r="F481">
        <v>1</v>
      </c>
      <c r="G481">
        <v>12.2875</v>
      </c>
      <c r="H481" t="s">
        <v>15</v>
      </c>
    </row>
    <row r="482" spans="1:8" x14ac:dyDescent="0.2">
      <c r="A482">
        <v>0</v>
      </c>
      <c r="B482">
        <v>3</v>
      </c>
      <c r="C482" t="s">
        <v>13</v>
      </c>
      <c r="D482">
        <v>9</v>
      </c>
      <c r="E482">
        <v>5</v>
      </c>
      <c r="F482">
        <v>2</v>
      </c>
      <c r="G482">
        <v>46.9</v>
      </c>
      <c r="H482" t="s">
        <v>15</v>
      </c>
    </row>
    <row r="483" spans="1:8" hidden="1" x14ac:dyDescent="0.2">
      <c r="A483">
        <v>0</v>
      </c>
      <c r="B483">
        <v>2</v>
      </c>
      <c r="C483" t="s">
        <v>13</v>
      </c>
      <c r="E483">
        <v>0</v>
      </c>
      <c r="F483">
        <v>0</v>
      </c>
      <c r="G483">
        <v>0</v>
      </c>
      <c r="H483" t="s">
        <v>15</v>
      </c>
    </row>
    <row r="484" spans="1:8" x14ac:dyDescent="0.2">
      <c r="A484">
        <v>0</v>
      </c>
      <c r="B484">
        <v>3</v>
      </c>
      <c r="C484" t="s">
        <v>13</v>
      </c>
      <c r="D484">
        <v>50</v>
      </c>
      <c r="E484">
        <v>0</v>
      </c>
      <c r="F484">
        <v>0</v>
      </c>
      <c r="G484">
        <v>8.0500000000000007</v>
      </c>
      <c r="H484" t="s">
        <v>15</v>
      </c>
    </row>
    <row r="485" spans="1:8" x14ac:dyDescent="0.2">
      <c r="A485">
        <v>1</v>
      </c>
      <c r="B485">
        <v>3</v>
      </c>
      <c r="C485" t="s">
        <v>17</v>
      </c>
      <c r="D485">
        <v>63</v>
      </c>
      <c r="E485">
        <v>0</v>
      </c>
      <c r="F485">
        <v>0</v>
      </c>
      <c r="G485">
        <v>9.5875000000000004</v>
      </c>
      <c r="H485" t="s">
        <v>15</v>
      </c>
    </row>
    <row r="486" spans="1:8" x14ac:dyDescent="0.2">
      <c r="A486">
        <v>1</v>
      </c>
      <c r="B486">
        <v>1</v>
      </c>
      <c r="C486" t="s">
        <v>13</v>
      </c>
      <c r="D486">
        <v>25</v>
      </c>
      <c r="E486">
        <v>1</v>
      </c>
      <c r="F486">
        <v>0</v>
      </c>
      <c r="G486">
        <v>91.0792</v>
      </c>
      <c r="H486" t="s">
        <v>20</v>
      </c>
    </row>
    <row r="487" spans="1:8" hidden="1" x14ac:dyDescent="0.2">
      <c r="A487">
        <v>0</v>
      </c>
      <c r="B487">
        <v>3</v>
      </c>
      <c r="C487" t="s">
        <v>17</v>
      </c>
      <c r="E487">
        <v>3</v>
      </c>
      <c r="F487">
        <v>1</v>
      </c>
      <c r="G487">
        <v>25.466699999999999</v>
      </c>
      <c r="H487" t="s">
        <v>15</v>
      </c>
    </row>
    <row r="488" spans="1:8" x14ac:dyDescent="0.2">
      <c r="A488">
        <v>1</v>
      </c>
      <c r="B488">
        <v>1</v>
      </c>
      <c r="C488" t="s">
        <v>17</v>
      </c>
      <c r="D488">
        <v>35</v>
      </c>
      <c r="E488">
        <v>1</v>
      </c>
      <c r="F488">
        <v>0</v>
      </c>
      <c r="G488">
        <v>90</v>
      </c>
      <c r="H488" t="s">
        <v>15</v>
      </c>
    </row>
    <row r="489" spans="1:8" x14ac:dyDescent="0.2">
      <c r="A489">
        <v>0</v>
      </c>
      <c r="B489">
        <v>1</v>
      </c>
      <c r="C489" t="s">
        <v>13</v>
      </c>
      <c r="D489">
        <v>58</v>
      </c>
      <c r="E489">
        <v>0</v>
      </c>
      <c r="F489">
        <v>0</v>
      </c>
      <c r="G489">
        <v>29.7</v>
      </c>
      <c r="H489" t="s">
        <v>20</v>
      </c>
    </row>
    <row r="490" spans="1:8" x14ac:dyDescent="0.2">
      <c r="A490">
        <v>0</v>
      </c>
      <c r="B490">
        <v>3</v>
      </c>
      <c r="C490" t="s">
        <v>13</v>
      </c>
      <c r="D490">
        <v>30</v>
      </c>
      <c r="E490">
        <v>0</v>
      </c>
      <c r="F490">
        <v>0</v>
      </c>
      <c r="G490">
        <v>8.0500000000000007</v>
      </c>
      <c r="H490" t="s">
        <v>15</v>
      </c>
    </row>
    <row r="491" spans="1:8" x14ac:dyDescent="0.2">
      <c r="A491">
        <v>1</v>
      </c>
      <c r="B491">
        <v>3</v>
      </c>
      <c r="C491" t="s">
        <v>13</v>
      </c>
      <c r="D491">
        <v>9</v>
      </c>
      <c r="E491">
        <v>1</v>
      </c>
      <c r="F491">
        <v>1</v>
      </c>
      <c r="G491">
        <v>15.9</v>
      </c>
      <c r="H491" t="s">
        <v>15</v>
      </c>
    </row>
    <row r="492" spans="1:8" hidden="1" x14ac:dyDescent="0.2">
      <c r="A492">
        <v>0</v>
      </c>
      <c r="B492">
        <v>3</v>
      </c>
      <c r="C492" t="s">
        <v>13</v>
      </c>
      <c r="E492">
        <v>1</v>
      </c>
      <c r="F492">
        <v>0</v>
      </c>
      <c r="G492">
        <v>19.966699999999999</v>
      </c>
      <c r="H492" t="s">
        <v>15</v>
      </c>
    </row>
    <row r="493" spans="1:8" x14ac:dyDescent="0.2">
      <c r="A493">
        <v>0</v>
      </c>
      <c r="B493">
        <v>3</v>
      </c>
      <c r="C493" t="s">
        <v>13</v>
      </c>
      <c r="D493">
        <v>21</v>
      </c>
      <c r="E493">
        <v>0</v>
      </c>
      <c r="F493">
        <v>0</v>
      </c>
      <c r="G493">
        <v>7.25</v>
      </c>
      <c r="H493" t="s">
        <v>15</v>
      </c>
    </row>
    <row r="494" spans="1:8" x14ac:dyDescent="0.2">
      <c r="A494">
        <v>0</v>
      </c>
      <c r="B494">
        <v>1</v>
      </c>
      <c r="C494" t="s">
        <v>13</v>
      </c>
      <c r="D494">
        <v>55</v>
      </c>
      <c r="E494">
        <v>0</v>
      </c>
      <c r="F494">
        <v>0</v>
      </c>
      <c r="G494">
        <v>30.5</v>
      </c>
      <c r="H494" t="s">
        <v>15</v>
      </c>
    </row>
    <row r="495" spans="1:8" x14ac:dyDescent="0.2">
      <c r="A495">
        <v>0</v>
      </c>
      <c r="B495">
        <v>1</v>
      </c>
      <c r="C495" t="s">
        <v>13</v>
      </c>
      <c r="D495">
        <v>71</v>
      </c>
      <c r="E495">
        <v>0</v>
      </c>
      <c r="F495">
        <v>0</v>
      </c>
      <c r="G495">
        <v>49.504199999999997</v>
      </c>
      <c r="H495" t="s">
        <v>20</v>
      </c>
    </row>
    <row r="496" spans="1:8" x14ac:dyDescent="0.2">
      <c r="A496">
        <v>0</v>
      </c>
      <c r="B496">
        <v>3</v>
      </c>
      <c r="C496" t="s">
        <v>13</v>
      </c>
      <c r="D496">
        <v>21</v>
      </c>
      <c r="E496">
        <v>0</v>
      </c>
      <c r="F496">
        <v>0</v>
      </c>
      <c r="G496">
        <v>8.0500000000000007</v>
      </c>
      <c r="H496" t="s">
        <v>15</v>
      </c>
    </row>
    <row r="497" spans="1:8" hidden="1" x14ac:dyDescent="0.2">
      <c r="A497">
        <v>0</v>
      </c>
      <c r="B497">
        <v>3</v>
      </c>
      <c r="C497" t="s">
        <v>13</v>
      </c>
      <c r="E497">
        <v>0</v>
      </c>
      <c r="F497">
        <v>0</v>
      </c>
      <c r="G497">
        <v>14.458299999999999</v>
      </c>
      <c r="H497" t="s">
        <v>20</v>
      </c>
    </row>
    <row r="498" spans="1:8" x14ac:dyDescent="0.2">
      <c r="A498">
        <v>1</v>
      </c>
      <c r="B498">
        <v>1</v>
      </c>
      <c r="C498" t="s">
        <v>17</v>
      </c>
      <c r="D498">
        <v>54</v>
      </c>
      <c r="E498">
        <v>1</v>
      </c>
      <c r="F498">
        <v>0</v>
      </c>
      <c r="G498">
        <v>78.2667</v>
      </c>
      <c r="H498" t="s">
        <v>20</v>
      </c>
    </row>
    <row r="499" spans="1:8" hidden="1" x14ac:dyDescent="0.2">
      <c r="A499">
        <v>0</v>
      </c>
      <c r="B499">
        <v>3</v>
      </c>
      <c r="C499" t="s">
        <v>13</v>
      </c>
      <c r="E499">
        <v>0</v>
      </c>
      <c r="F499">
        <v>0</v>
      </c>
      <c r="G499">
        <v>15.1</v>
      </c>
      <c r="H499" t="s">
        <v>15</v>
      </c>
    </row>
    <row r="500" spans="1:8" x14ac:dyDescent="0.2">
      <c r="A500">
        <v>0</v>
      </c>
      <c r="B500">
        <v>1</v>
      </c>
      <c r="C500" t="s">
        <v>17</v>
      </c>
      <c r="D500">
        <v>25</v>
      </c>
      <c r="E500">
        <v>1</v>
      </c>
      <c r="F500">
        <v>2</v>
      </c>
      <c r="G500">
        <v>151.55000000000001</v>
      </c>
      <c r="H500" t="s">
        <v>15</v>
      </c>
    </row>
    <row r="501" spans="1:8" x14ac:dyDescent="0.2">
      <c r="A501">
        <v>0</v>
      </c>
      <c r="B501">
        <v>3</v>
      </c>
      <c r="C501" t="s">
        <v>13</v>
      </c>
      <c r="D501">
        <v>24</v>
      </c>
      <c r="E501">
        <v>0</v>
      </c>
      <c r="F501">
        <v>0</v>
      </c>
      <c r="G501">
        <v>7.7957999999999998</v>
      </c>
      <c r="H501" t="s">
        <v>15</v>
      </c>
    </row>
    <row r="502" spans="1:8" x14ac:dyDescent="0.2">
      <c r="A502">
        <v>0</v>
      </c>
      <c r="B502">
        <v>3</v>
      </c>
      <c r="C502" t="s">
        <v>13</v>
      </c>
      <c r="D502">
        <v>17</v>
      </c>
      <c r="E502">
        <v>0</v>
      </c>
      <c r="F502">
        <v>0</v>
      </c>
      <c r="G502">
        <v>8.6624999999999996</v>
      </c>
      <c r="H502" t="s">
        <v>15</v>
      </c>
    </row>
    <row r="503" spans="1:8" x14ac:dyDescent="0.2">
      <c r="A503">
        <v>0</v>
      </c>
      <c r="B503">
        <v>3</v>
      </c>
      <c r="C503" t="s">
        <v>17</v>
      </c>
      <c r="D503">
        <v>21</v>
      </c>
      <c r="E503">
        <v>0</v>
      </c>
      <c r="F503">
        <v>0</v>
      </c>
      <c r="G503">
        <v>7.75</v>
      </c>
      <c r="H503" t="s">
        <v>27</v>
      </c>
    </row>
    <row r="504" spans="1:8" hidden="1" x14ac:dyDescent="0.2">
      <c r="A504">
        <v>0</v>
      </c>
      <c r="B504">
        <v>3</v>
      </c>
      <c r="C504" t="s">
        <v>17</v>
      </c>
      <c r="E504">
        <v>0</v>
      </c>
      <c r="F504">
        <v>0</v>
      </c>
      <c r="G504">
        <v>7.6292</v>
      </c>
      <c r="H504" t="s">
        <v>27</v>
      </c>
    </row>
    <row r="505" spans="1:8" x14ac:dyDescent="0.2">
      <c r="A505">
        <v>0</v>
      </c>
      <c r="B505">
        <v>3</v>
      </c>
      <c r="C505" t="s">
        <v>17</v>
      </c>
      <c r="D505">
        <v>37</v>
      </c>
      <c r="E505">
        <v>0</v>
      </c>
      <c r="F505">
        <v>0</v>
      </c>
      <c r="G505">
        <v>9.5875000000000004</v>
      </c>
      <c r="H505" t="s">
        <v>15</v>
      </c>
    </row>
    <row r="506" spans="1:8" x14ac:dyDescent="0.2">
      <c r="A506">
        <v>1</v>
      </c>
      <c r="B506">
        <v>1</v>
      </c>
      <c r="C506" t="s">
        <v>17</v>
      </c>
      <c r="D506">
        <v>16</v>
      </c>
      <c r="E506">
        <v>0</v>
      </c>
      <c r="F506">
        <v>0</v>
      </c>
      <c r="G506">
        <v>86.5</v>
      </c>
      <c r="H506" t="s">
        <v>15</v>
      </c>
    </row>
    <row r="507" spans="1:8" x14ac:dyDescent="0.2">
      <c r="A507">
        <v>0</v>
      </c>
      <c r="B507">
        <v>1</v>
      </c>
      <c r="C507" t="s">
        <v>13</v>
      </c>
      <c r="D507">
        <v>18</v>
      </c>
      <c r="E507">
        <v>1</v>
      </c>
      <c r="F507">
        <v>0</v>
      </c>
      <c r="G507">
        <v>108.9</v>
      </c>
      <c r="H507" t="s">
        <v>20</v>
      </c>
    </row>
    <row r="508" spans="1:8" x14ac:dyDescent="0.2">
      <c r="A508">
        <v>1</v>
      </c>
      <c r="B508">
        <v>2</v>
      </c>
      <c r="C508" t="s">
        <v>17</v>
      </c>
      <c r="D508">
        <v>33</v>
      </c>
      <c r="E508">
        <v>0</v>
      </c>
      <c r="F508">
        <v>2</v>
      </c>
      <c r="G508">
        <v>26</v>
      </c>
      <c r="H508" t="s">
        <v>15</v>
      </c>
    </row>
    <row r="509" spans="1:8" hidden="1" x14ac:dyDescent="0.2">
      <c r="A509">
        <v>1</v>
      </c>
      <c r="B509">
        <v>1</v>
      </c>
      <c r="C509" t="s">
        <v>13</v>
      </c>
      <c r="E509">
        <v>0</v>
      </c>
      <c r="F509">
        <v>0</v>
      </c>
      <c r="G509">
        <v>26.55</v>
      </c>
      <c r="H509" t="s">
        <v>15</v>
      </c>
    </row>
    <row r="510" spans="1:8" x14ac:dyDescent="0.2">
      <c r="A510">
        <v>0</v>
      </c>
      <c r="B510">
        <v>3</v>
      </c>
      <c r="C510" t="s">
        <v>13</v>
      </c>
      <c r="D510">
        <v>28</v>
      </c>
      <c r="E510">
        <v>0</v>
      </c>
      <c r="F510">
        <v>0</v>
      </c>
      <c r="G510">
        <v>22.524999999999999</v>
      </c>
      <c r="H510" t="s">
        <v>15</v>
      </c>
    </row>
    <row r="511" spans="1:8" x14ac:dyDescent="0.2">
      <c r="A511">
        <v>1</v>
      </c>
      <c r="B511">
        <v>3</v>
      </c>
      <c r="C511" t="s">
        <v>13</v>
      </c>
      <c r="D511">
        <v>26</v>
      </c>
      <c r="E511">
        <v>0</v>
      </c>
      <c r="F511">
        <v>0</v>
      </c>
      <c r="G511">
        <v>56.495800000000003</v>
      </c>
      <c r="H511" t="s">
        <v>15</v>
      </c>
    </row>
    <row r="512" spans="1:8" x14ac:dyDescent="0.2">
      <c r="A512">
        <v>1</v>
      </c>
      <c r="B512">
        <v>3</v>
      </c>
      <c r="C512" t="s">
        <v>13</v>
      </c>
      <c r="D512">
        <v>29</v>
      </c>
      <c r="E512">
        <v>0</v>
      </c>
      <c r="F512">
        <v>0</v>
      </c>
      <c r="G512">
        <v>7.75</v>
      </c>
      <c r="H512" t="s">
        <v>27</v>
      </c>
    </row>
    <row r="513" spans="1:8" hidden="1" x14ac:dyDescent="0.2">
      <c r="A513">
        <v>0</v>
      </c>
      <c r="B513">
        <v>3</v>
      </c>
      <c r="C513" t="s">
        <v>13</v>
      </c>
      <c r="E513">
        <v>0</v>
      </c>
      <c r="F513">
        <v>0</v>
      </c>
      <c r="G513">
        <v>8.0500000000000007</v>
      </c>
      <c r="H513" t="s">
        <v>15</v>
      </c>
    </row>
    <row r="514" spans="1:8" x14ac:dyDescent="0.2">
      <c r="A514">
        <v>1</v>
      </c>
      <c r="B514">
        <v>1</v>
      </c>
      <c r="C514" t="s">
        <v>13</v>
      </c>
      <c r="D514">
        <v>36</v>
      </c>
      <c r="E514">
        <v>0</v>
      </c>
      <c r="F514">
        <v>0</v>
      </c>
      <c r="G514">
        <v>26.287500000000001</v>
      </c>
      <c r="H514" t="s">
        <v>15</v>
      </c>
    </row>
    <row r="515" spans="1:8" x14ac:dyDescent="0.2">
      <c r="A515">
        <v>1</v>
      </c>
      <c r="B515">
        <v>1</v>
      </c>
      <c r="C515" t="s">
        <v>17</v>
      </c>
      <c r="D515">
        <v>54</v>
      </c>
      <c r="E515">
        <v>1</v>
      </c>
      <c r="F515">
        <v>0</v>
      </c>
      <c r="G515">
        <v>59.4</v>
      </c>
      <c r="H515" t="s">
        <v>20</v>
      </c>
    </row>
    <row r="516" spans="1:8" x14ac:dyDescent="0.2">
      <c r="A516">
        <v>0</v>
      </c>
      <c r="B516">
        <v>3</v>
      </c>
      <c r="C516" t="s">
        <v>13</v>
      </c>
      <c r="D516">
        <v>24</v>
      </c>
      <c r="E516">
        <v>0</v>
      </c>
      <c r="F516">
        <v>0</v>
      </c>
      <c r="G516">
        <v>7.4958</v>
      </c>
      <c r="H516" t="s">
        <v>15</v>
      </c>
    </row>
    <row r="517" spans="1:8" x14ac:dyDescent="0.2">
      <c r="A517">
        <v>0</v>
      </c>
      <c r="B517">
        <v>1</v>
      </c>
      <c r="C517" t="s">
        <v>13</v>
      </c>
      <c r="D517">
        <v>47</v>
      </c>
      <c r="E517">
        <v>0</v>
      </c>
      <c r="F517">
        <v>0</v>
      </c>
      <c r="G517">
        <v>34.020800000000001</v>
      </c>
      <c r="H517" t="s">
        <v>15</v>
      </c>
    </row>
    <row r="518" spans="1:8" x14ac:dyDescent="0.2">
      <c r="A518">
        <v>1</v>
      </c>
      <c r="B518">
        <v>2</v>
      </c>
      <c r="C518" t="s">
        <v>17</v>
      </c>
      <c r="D518">
        <v>34</v>
      </c>
      <c r="E518">
        <v>0</v>
      </c>
      <c r="F518">
        <v>0</v>
      </c>
      <c r="G518">
        <v>10.5</v>
      </c>
      <c r="H518" t="s">
        <v>15</v>
      </c>
    </row>
    <row r="519" spans="1:8" hidden="1" x14ac:dyDescent="0.2">
      <c r="A519">
        <v>0</v>
      </c>
      <c r="B519">
        <v>3</v>
      </c>
      <c r="C519" t="s">
        <v>13</v>
      </c>
      <c r="E519">
        <v>0</v>
      </c>
      <c r="F519">
        <v>0</v>
      </c>
      <c r="G519">
        <v>24.15</v>
      </c>
      <c r="H519" t="s">
        <v>27</v>
      </c>
    </row>
    <row r="520" spans="1:8" x14ac:dyDescent="0.2">
      <c r="A520">
        <v>1</v>
      </c>
      <c r="B520">
        <v>2</v>
      </c>
      <c r="C520" t="s">
        <v>17</v>
      </c>
      <c r="D520">
        <v>36</v>
      </c>
      <c r="E520">
        <v>1</v>
      </c>
      <c r="F520">
        <v>0</v>
      </c>
      <c r="G520">
        <v>26</v>
      </c>
      <c r="H520" t="s">
        <v>15</v>
      </c>
    </row>
    <row r="521" spans="1:8" x14ac:dyDescent="0.2">
      <c r="A521">
        <v>0</v>
      </c>
      <c r="B521">
        <v>3</v>
      </c>
      <c r="C521" t="s">
        <v>13</v>
      </c>
      <c r="D521">
        <v>32</v>
      </c>
      <c r="E521">
        <v>0</v>
      </c>
      <c r="F521">
        <v>0</v>
      </c>
      <c r="G521">
        <v>7.8958000000000004</v>
      </c>
      <c r="H521" t="s">
        <v>15</v>
      </c>
    </row>
    <row r="522" spans="1:8" x14ac:dyDescent="0.2">
      <c r="A522">
        <v>1</v>
      </c>
      <c r="B522">
        <v>1</v>
      </c>
      <c r="C522" t="s">
        <v>17</v>
      </c>
      <c r="D522">
        <v>30</v>
      </c>
      <c r="E522">
        <v>0</v>
      </c>
      <c r="F522">
        <v>0</v>
      </c>
      <c r="G522">
        <v>93.5</v>
      </c>
      <c r="H522" t="s">
        <v>15</v>
      </c>
    </row>
    <row r="523" spans="1:8" x14ac:dyDescent="0.2">
      <c r="A523">
        <v>0</v>
      </c>
      <c r="B523">
        <v>3</v>
      </c>
      <c r="C523" t="s">
        <v>13</v>
      </c>
      <c r="D523">
        <v>22</v>
      </c>
      <c r="E523">
        <v>0</v>
      </c>
      <c r="F523">
        <v>0</v>
      </c>
      <c r="G523">
        <v>7.8958000000000004</v>
      </c>
      <c r="H523" t="s">
        <v>15</v>
      </c>
    </row>
    <row r="524" spans="1:8" hidden="1" x14ac:dyDescent="0.2">
      <c r="A524">
        <v>0</v>
      </c>
      <c r="B524">
        <v>3</v>
      </c>
      <c r="C524" t="s">
        <v>13</v>
      </c>
      <c r="E524">
        <v>0</v>
      </c>
      <c r="F524">
        <v>0</v>
      </c>
      <c r="G524">
        <v>7.2249999999999996</v>
      </c>
      <c r="H524" t="s">
        <v>20</v>
      </c>
    </row>
    <row r="525" spans="1:8" x14ac:dyDescent="0.2">
      <c r="A525">
        <v>1</v>
      </c>
      <c r="B525">
        <v>1</v>
      </c>
      <c r="C525" t="s">
        <v>17</v>
      </c>
      <c r="D525">
        <v>44</v>
      </c>
      <c r="E525">
        <v>0</v>
      </c>
      <c r="F525">
        <v>1</v>
      </c>
      <c r="G525">
        <v>57.979199999999999</v>
      </c>
      <c r="H525" t="s">
        <v>20</v>
      </c>
    </row>
    <row r="526" spans="1:8" hidden="1" x14ac:dyDescent="0.2">
      <c r="A526">
        <v>0</v>
      </c>
      <c r="B526">
        <v>3</v>
      </c>
      <c r="C526" t="s">
        <v>13</v>
      </c>
      <c r="E526">
        <v>0</v>
      </c>
      <c r="F526">
        <v>0</v>
      </c>
      <c r="G526">
        <v>7.2291999999999996</v>
      </c>
      <c r="H526" t="s">
        <v>20</v>
      </c>
    </row>
    <row r="527" spans="1:8" x14ac:dyDescent="0.2">
      <c r="A527">
        <v>0</v>
      </c>
      <c r="B527">
        <v>3</v>
      </c>
      <c r="C527" t="s">
        <v>13</v>
      </c>
      <c r="D527">
        <v>40.5</v>
      </c>
      <c r="E527">
        <v>0</v>
      </c>
      <c r="F527">
        <v>0</v>
      </c>
      <c r="G527">
        <v>7.75</v>
      </c>
      <c r="H527" t="s">
        <v>27</v>
      </c>
    </row>
    <row r="528" spans="1:8" x14ac:dyDescent="0.2">
      <c r="A528">
        <v>1</v>
      </c>
      <c r="B528">
        <v>2</v>
      </c>
      <c r="C528" t="s">
        <v>17</v>
      </c>
      <c r="D528">
        <v>50</v>
      </c>
      <c r="E528">
        <v>0</v>
      </c>
      <c r="F528">
        <v>0</v>
      </c>
      <c r="G528">
        <v>10.5</v>
      </c>
      <c r="H528" t="s">
        <v>15</v>
      </c>
    </row>
    <row r="529" spans="1:8" hidden="1" x14ac:dyDescent="0.2">
      <c r="A529">
        <v>0</v>
      </c>
      <c r="B529">
        <v>1</v>
      </c>
      <c r="C529" t="s">
        <v>13</v>
      </c>
      <c r="E529">
        <v>0</v>
      </c>
      <c r="F529">
        <v>0</v>
      </c>
      <c r="G529">
        <v>221.7792</v>
      </c>
      <c r="H529" t="s">
        <v>15</v>
      </c>
    </row>
    <row r="530" spans="1:8" x14ac:dyDescent="0.2">
      <c r="A530">
        <v>0</v>
      </c>
      <c r="B530">
        <v>3</v>
      </c>
      <c r="C530" t="s">
        <v>13</v>
      </c>
      <c r="D530">
        <v>39</v>
      </c>
      <c r="E530">
        <v>0</v>
      </c>
      <c r="F530">
        <v>0</v>
      </c>
      <c r="G530">
        <v>7.9249999999999998</v>
      </c>
      <c r="H530" t="s">
        <v>15</v>
      </c>
    </row>
    <row r="531" spans="1:8" x14ac:dyDescent="0.2">
      <c r="A531">
        <v>0</v>
      </c>
      <c r="B531">
        <v>2</v>
      </c>
      <c r="C531" t="s">
        <v>13</v>
      </c>
      <c r="D531">
        <v>23</v>
      </c>
      <c r="E531">
        <v>2</v>
      </c>
      <c r="F531">
        <v>1</v>
      </c>
      <c r="G531">
        <v>11.5</v>
      </c>
      <c r="H531" t="s">
        <v>15</v>
      </c>
    </row>
    <row r="532" spans="1:8" x14ac:dyDescent="0.2">
      <c r="A532">
        <v>1</v>
      </c>
      <c r="B532">
        <v>2</v>
      </c>
      <c r="C532" t="s">
        <v>17</v>
      </c>
      <c r="D532">
        <v>2</v>
      </c>
      <c r="E532">
        <v>1</v>
      </c>
      <c r="F532">
        <v>1</v>
      </c>
      <c r="G532">
        <v>26</v>
      </c>
      <c r="H532" t="s">
        <v>15</v>
      </c>
    </row>
    <row r="533" spans="1:8" hidden="1" x14ac:dyDescent="0.2">
      <c r="A533">
        <v>0</v>
      </c>
      <c r="B533">
        <v>3</v>
      </c>
      <c r="C533" t="s">
        <v>13</v>
      </c>
      <c r="E533">
        <v>0</v>
      </c>
      <c r="F533">
        <v>0</v>
      </c>
      <c r="G533">
        <v>7.2291999999999996</v>
      </c>
      <c r="H533" t="s">
        <v>20</v>
      </c>
    </row>
    <row r="534" spans="1:8" x14ac:dyDescent="0.2">
      <c r="A534">
        <v>0</v>
      </c>
      <c r="B534">
        <v>3</v>
      </c>
      <c r="C534" t="s">
        <v>13</v>
      </c>
      <c r="D534">
        <v>17</v>
      </c>
      <c r="E534">
        <v>1</v>
      </c>
      <c r="F534">
        <v>1</v>
      </c>
      <c r="G534">
        <v>7.2291999999999996</v>
      </c>
      <c r="H534" t="s">
        <v>20</v>
      </c>
    </row>
    <row r="535" spans="1:8" hidden="1" x14ac:dyDescent="0.2">
      <c r="A535">
        <v>1</v>
      </c>
      <c r="B535">
        <v>3</v>
      </c>
      <c r="C535" t="s">
        <v>17</v>
      </c>
      <c r="E535">
        <v>0</v>
      </c>
      <c r="F535">
        <v>2</v>
      </c>
      <c r="G535">
        <v>22.3583</v>
      </c>
      <c r="H535" t="s">
        <v>20</v>
      </c>
    </row>
    <row r="536" spans="1:8" x14ac:dyDescent="0.2">
      <c r="A536">
        <v>0</v>
      </c>
      <c r="B536">
        <v>3</v>
      </c>
      <c r="C536" t="s">
        <v>17</v>
      </c>
      <c r="D536">
        <v>30</v>
      </c>
      <c r="E536">
        <v>0</v>
      </c>
      <c r="F536">
        <v>0</v>
      </c>
      <c r="G536">
        <v>8.6624999999999996</v>
      </c>
      <c r="H536" t="s">
        <v>15</v>
      </c>
    </row>
    <row r="537" spans="1:8" x14ac:dyDescent="0.2">
      <c r="A537">
        <v>1</v>
      </c>
      <c r="B537">
        <v>2</v>
      </c>
      <c r="C537" t="s">
        <v>17</v>
      </c>
      <c r="D537">
        <v>7</v>
      </c>
      <c r="E537">
        <v>0</v>
      </c>
      <c r="F537">
        <v>2</v>
      </c>
      <c r="G537">
        <v>26.25</v>
      </c>
      <c r="H537" t="s">
        <v>15</v>
      </c>
    </row>
    <row r="538" spans="1:8" x14ac:dyDescent="0.2">
      <c r="A538">
        <v>0</v>
      </c>
      <c r="B538">
        <v>1</v>
      </c>
      <c r="C538" t="s">
        <v>13</v>
      </c>
      <c r="D538">
        <v>45</v>
      </c>
      <c r="E538">
        <v>0</v>
      </c>
      <c r="F538">
        <v>0</v>
      </c>
      <c r="G538">
        <v>26.55</v>
      </c>
      <c r="H538" t="s">
        <v>15</v>
      </c>
    </row>
    <row r="539" spans="1:8" x14ac:dyDescent="0.2">
      <c r="A539">
        <v>1</v>
      </c>
      <c r="B539">
        <v>1</v>
      </c>
      <c r="C539" t="s">
        <v>17</v>
      </c>
      <c r="D539">
        <v>30</v>
      </c>
      <c r="E539">
        <v>0</v>
      </c>
      <c r="F539">
        <v>0</v>
      </c>
      <c r="G539">
        <v>106.425</v>
      </c>
      <c r="H539" t="s">
        <v>20</v>
      </c>
    </row>
    <row r="540" spans="1:8" hidden="1" x14ac:dyDescent="0.2">
      <c r="A540">
        <v>0</v>
      </c>
      <c r="B540">
        <v>3</v>
      </c>
      <c r="C540" t="s">
        <v>13</v>
      </c>
      <c r="E540">
        <v>0</v>
      </c>
      <c r="F540">
        <v>0</v>
      </c>
      <c r="G540">
        <v>14.5</v>
      </c>
      <c r="H540" t="s">
        <v>15</v>
      </c>
    </row>
    <row r="541" spans="1:8" x14ac:dyDescent="0.2">
      <c r="A541">
        <v>1</v>
      </c>
      <c r="B541">
        <v>1</v>
      </c>
      <c r="C541" t="s">
        <v>17</v>
      </c>
      <c r="D541">
        <v>22</v>
      </c>
      <c r="E541">
        <v>0</v>
      </c>
      <c r="F541">
        <v>2</v>
      </c>
      <c r="G541">
        <v>49.5</v>
      </c>
      <c r="H541" t="s">
        <v>20</v>
      </c>
    </row>
    <row r="542" spans="1:8" x14ac:dyDescent="0.2">
      <c r="A542">
        <v>1</v>
      </c>
      <c r="B542">
        <v>1</v>
      </c>
      <c r="C542" t="s">
        <v>17</v>
      </c>
      <c r="D542">
        <v>36</v>
      </c>
      <c r="E542">
        <v>0</v>
      </c>
      <c r="F542">
        <v>2</v>
      </c>
      <c r="G542">
        <v>71</v>
      </c>
      <c r="H542" t="s">
        <v>15</v>
      </c>
    </row>
    <row r="543" spans="1:8" x14ac:dyDescent="0.2">
      <c r="A543">
        <v>0</v>
      </c>
      <c r="B543">
        <v>3</v>
      </c>
      <c r="C543" t="s">
        <v>17</v>
      </c>
      <c r="D543">
        <v>9</v>
      </c>
      <c r="E543">
        <v>4</v>
      </c>
      <c r="F543">
        <v>2</v>
      </c>
      <c r="G543">
        <v>31.274999999999999</v>
      </c>
      <c r="H543" t="s">
        <v>15</v>
      </c>
    </row>
    <row r="544" spans="1:8" x14ac:dyDescent="0.2">
      <c r="A544">
        <v>0</v>
      </c>
      <c r="B544">
        <v>3</v>
      </c>
      <c r="C544" t="s">
        <v>17</v>
      </c>
      <c r="D544">
        <v>11</v>
      </c>
      <c r="E544">
        <v>4</v>
      </c>
      <c r="F544">
        <v>2</v>
      </c>
      <c r="G544">
        <v>31.274999999999999</v>
      </c>
      <c r="H544" t="s">
        <v>15</v>
      </c>
    </row>
    <row r="545" spans="1:8" x14ac:dyDescent="0.2">
      <c r="A545">
        <v>1</v>
      </c>
      <c r="B545">
        <v>2</v>
      </c>
      <c r="C545" t="s">
        <v>13</v>
      </c>
      <c r="D545">
        <v>32</v>
      </c>
      <c r="E545">
        <v>1</v>
      </c>
      <c r="F545">
        <v>0</v>
      </c>
      <c r="G545">
        <v>26</v>
      </c>
      <c r="H545" t="s">
        <v>15</v>
      </c>
    </row>
    <row r="546" spans="1:8" x14ac:dyDescent="0.2">
      <c r="A546">
        <v>0</v>
      </c>
      <c r="B546">
        <v>1</v>
      </c>
      <c r="C546" t="s">
        <v>13</v>
      </c>
      <c r="D546">
        <v>50</v>
      </c>
      <c r="E546">
        <v>1</v>
      </c>
      <c r="F546">
        <v>0</v>
      </c>
      <c r="G546">
        <v>106.425</v>
      </c>
      <c r="H546" t="s">
        <v>20</v>
      </c>
    </row>
    <row r="547" spans="1:8" x14ac:dyDescent="0.2">
      <c r="A547">
        <v>0</v>
      </c>
      <c r="B547">
        <v>1</v>
      </c>
      <c r="C547" t="s">
        <v>13</v>
      </c>
      <c r="D547">
        <v>64</v>
      </c>
      <c r="E547">
        <v>0</v>
      </c>
      <c r="F547">
        <v>0</v>
      </c>
      <c r="G547">
        <v>26</v>
      </c>
      <c r="H547" t="s">
        <v>15</v>
      </c>
    </row>
    <row r="548" spans="1:8" x14ac:dyDescent="0.2">
      <c r="A548">
        <v>1</v>
      </c>
      <c r="B548">
        <v>2</v>
      </c>
      <c r="C548" t="s">
        <v>17</v>
      </c>
      <c r="D548">
        <v>19</v>
      </c>
      <c r="E548">
        <v>1</v>
      </c>
      <c r="F548">
        <v>0</v>
      </c>
      <c r="G548">
        <v>26</v>
      </c>
      <c r="H548" t="s">
        <v>15</v>
      </c>
    </row>
    <row r="549" spans="1:8" hidden="1" x14ac:dyDescent="0.2">
      <c r="A549">
        <v>1</v>
      </c>
      <c r="B549">
        <v>2</v>
      </c>
      <c r="C549" t="s">
        <v>13</v>
      </c>
      <c r="E549">
        <v>0</v>
      </c>
      <c r="F549">
        <v>0</v>
      </c>
      <c r="G549">
        <v>13.862500000000001</v>
      </c>
      <c r="H549" t="s">
        <v>20</v>
      </c>
    </row>
    <row r="550" spans="1:8" x14ac:dyDescent="0.2">
      <c r="A550">
        <v>0</v>
      </c>
      <c r="B550">
        <v>3</v>
      </c>
      <c r="C550" t="s">
        <v>13</v>
      </c>
      <c r="D550">
        <v>33</v>
      </c>
      <c r="E550">
        <v>1</v>
      </c>
      <c r="F550">
        <v>1</v>
      </c>
      <c r="G550">
        <v>20.524999999999999</v>
      </c>
      <c r="H550" t="s">
        <v>15</v>
      </c>
    </row>
    <row r="551" spans="1:8" x14ac:dyDescent="0.2">
      <c r="A551">
        <v>1</v>
      </c>
      <c r="B551">
        <v>2</v>
      </c>
      <c r="C551" t="s">
        <v>13</v>
      </c>
      <c r="D551">
        <v>8</v>
      </c>
      <c r="E551">
        <v>1</v>
      </c>
      <c r="F551">
        <v>1</v>
      </c>
      <c r="G551">
        <v>36.75</v>
      </c>
      <c r="H551" t="s">
        <v>15</v>
      </c>
    </row>
    <row r="552" spans="1:8" x14ac:dyDescent="0.2">
      <c r="A552">
        <v>1</v>
      </c>
      <c r="B552">
        <v>1</v>
      </c>
      <c r="C552" t="s">
        <v>13</v>
      </c>
      <c r="D552">
        <v>17</v>
      </c>
      <c r="E552">
        <v>0</v>
      </c>
      <c r="F552">
        <v>2</v>
      </c>
      <c r="G552">
        <v>110.88330000000001</v>
      </c>
      <c r="H552" t="s">
        <v>20</v>
      </c>
    </row>
    <row r="553" spans="1:8" x14ac:dyDescent="0.2">
      <c r="A553">
        <v>0</v>
      </c>
      <c r="B553">
        <v>2</v>
      </c>
      <c r="C553" t="s">
        <v>13</v>
      </c>
      <c r="D553">
        <v>27</v>
      </c>
      <c r="E553">
        <v>0</v>
      </c>
      <c r="F553">
        <v>0</v>
      </c>
      <c r="G553">
        <v>26</v>
      </c>
      <c r="H553" t="s">
        <v>15</v>
      </c>
    </row>
    <row r="554" spans="1:8" hidden="1" x14ac:dyDescent="0.2">
      <c r="A554">
        <v>0</v>
      </c>
      <c r="B554">
        <v>3</v>
      </c>
      <c r="C554" t="s">
        <v>13</v>
      </c>
      <c r="E554">
        <v>0</v>
      </c>
      <c r="F554">
        <v>0</v>
      </c>
      <c r="G554">
        <v>7.8292000000000002</v>
      </c>
      <c r="H554" t="s">
        <v>27</v>
      </c>
    </row>
    <row r="555" spans="1:8" x14ac:dyDescent="0.2">
      <c r="A555">
        <v>1</v>
      </c>
      <c r="B555">
        <v>3</v>
      </c>
      <c r="C555" t="s">
        <v>13</v>
      </c>
      <c r="D555">
        <v>22</v>
      </c>
      <c r="E555">
        <v>0</v>
      </c>
      <c r="F555">
        <v>0</v>
      </c>
      <c r="G555">
        <v>7.2249999999999996</v>
      </c>
      <c r="H555" t="s">
        <v>20</v>
      </c>
    </row>
    <row r="556" spans="1:8" x14ac:dyDescent="0.2">
      <c r="A556">
        <v>1</v>
      </c>
      <c r="B556">
        <v>3</v>
      </c>
      <c r="C556" t="s">
        <v>17</v>
      </c>
      <c r="D556">
        <v>22</v>
      </c>
      <c r="E556">
        <v>0</v>
      </c>
      <c r="F556">
        <v>0</v>
      </c>
      <c r="G556">
        <v>7.7750000000000004</v>
      </c>
      <c r="H556" t="s">
        <v>15</v>
      </c>
    </row>
    <row r="557" spans="1:8" x14ac:dyDescent="0.2">
      <c r="A557">
        <v>0</v>
      </c>
      <c r="B557">
        <v>1</v>
      </c>
      <c r="C557" t="s">
        <v>13</v>
      </c>
      <c r="D557">
        <v>62</v>
      </c>
      <c r="E557">
        <v>0</v>
      </c>
      <c r="F557">
        <v>0</v>
      </c>
      <c r="G557">
        <v>26.55</v>
      </c>
      <c r="H557" t="s">
        <v>15</v>
      </c>
    </row>
    <row r="558" spans="1:8" x14ac:dyDescent="0.2">
      <c r="A558">
        <v>1</v>
      </c>
      <c r="B558">
        <v>1</v>
      </c>
      <c r="C558" t="s">
        <v>17</v>
      </c>
      <c r="D558">
        <v>48</v>
      </c>
      <c r="E558">
        <v>1</v>
      </c>
      <c r="F558">
        <v>0</v>
      </c>
      <c r="G558">
        <v>39.6</v>
      </c>
      <c r="H558" t="s">
        <v>20</v>
      </c>
    </row>
    <row r="559" spans="1:8" hidden="1" x14ac:dyDescent="0.2">
      <c r="A559">
        <v>0</v>
      </c>
      <c r="B559">
        <v>1</v>
      </c>
      <c r="C559" t="s">
        <v>13</v>
      </c>
      <c r="E559">
        <v>0</v>
      </c>
      <c r="F559">
        <v>0</v>
      </c>
      <c r="G559">
        <v>227.52500000000001</v>
      </c>
      <c r="H559" t="s">
        <v>20</v>
      </c>
    </row>
    <row r="560" spans="1:8" x14ac:dyDescent="0.2">
      <c r="A560">
        <v>1</v>
      </c>
      <c r="B560">
        <v>1</v>
      </c>
      <c r="C560" t="s">
        <v>17</v>
      </c>
      <c r="D560">
        <v>39</v>
      </c>
      <c r="E560">
        <v>1</v>
      </c>
      <c r="F560">
        <v>1</v>
      </c>
      <c r="G560">
        <v>79.650000000000006</v>
      </c>
      <c r="H560" t="s">
        <v>15</v>
      </c>
    </row>
    <row r="561" spans="1:8" x14ac:dyDescent="0.2">
      <c r="A561">
        <v>1</v>
      </c>
      <c r="B561">
        <v>3</v>
      </c>
      <c r="C561" t="s">
        <v>17</v>
      </c>
      <c r="D561">
        <v>36</v>
      </c>
      <c r="E561">
        <v>1</v>
      </c>
      <c r="F561">
        <v>0</v>
      </c>
      <c r="G561">
        <v>17.399999999999999</v>
      </c>
      <c r="H561" t="s">
        <v>15</v>
      </c>
    </row>
    <row r="562" spans="1:8" hidden="1" x14ac:dyDescent="0.2">
      <c r="A562">
        <v>0</v>
      </c>
      <c r="B562">
        <v>3</v>
      </c>
      <c r="C562" t="s">
        <v>13</v>
      </c>
      <c r="E562">
        <v>0</v>
      </c>
      <c r="F562">
        <v>0</v>
      </c>
      <c r="G562">
        <v>7.75</v>
      </c>
      <c r="H562" t="s">
        <v>27</v>
      </c>
    </row>
    <row r="563" spans="1:8" x14ac:dyDescent="0.2">
      <c r="A563">
        <v>0</v>
      </c>
      <c r="B563">
        <v>3</v>
      </c>
      <c r="C563" t="s">
        <v>13</v>
      </c>
      <c r="D563">
        <v>40</v>
      </c>
      <c r="E563">
        <v>0</v>
      </c>
      <c r="F563">
        <v>0</v>
      </c>
      <c r="G563">
        <v>7.8958000000000004</v>
      </c>
      <c r="H563" t="s">
        <v>15</v>
      </c>
    </row>
    <row r="564" spans="1:8" x14ac:dyDescent="0.2">
      <c r="A564">
        <v>0</v>
      </c>
      <c r="B564">
        <v>2</v>
      </c>
      <c r="C564" t="s">
        <v>13</v>
      </c>
      <c r="D564">
        <v>28</v>
      </c>
      <c r="E564">
        <v>0</v>
      </c>
      <c r="F564">
        <v>0</v>
      </c>
      <c r="G564">
        <v>13.5</v>
      </c>
      <c r="H564" t="s">
        <v>15</v>
      </c>
    </row>
    <row r="565" spans="1:8" hidden="1" x14ac:dyDescent="0.2">
      <c r="A565">
        <v>0</v>
      </c>
      <c r="B565">
        <v>3</v>
      </c>
      <c r="C565" t="s">
        <v>13</v>
      </c>
      <c r="E565">
        <v>0</v>
      </c>
      <c r="F565">
        <v>0</v>
      </c>
      <c r="G565">
        <v>8.0500000000000007</v>
      </c>
      <c r="H565" t="s">
        <v>15</v>
      </c>
    </row>
    <row r="566" spans="1:8" hidden="1" x14ac:dyDescent="0.2">
      <c r="A566">
        <v>0</v>
      </c>
      <c r="B566">
        <v>3</v>
      </c>
      <c r="C566" t="s">
        <v>17</v>
      </c>
      <c r="E566">
        <v>0</v>
      </c>
      <c r="F566">
        <v>0</v>
      </c>
      <c r="G566">
        <v>8.0500000000000007</v>
      </c>
      <c r="H566" t="s">
        <v>15</v>
      </c>
    </row>
    <row r="567" spans="1:8" x14ac:dyDescent="0.2">
      <c r="A567">
        <v>0</v>
      </c>
      <c r="B567">
        <v>3</v>
      </c>
      <c r="C567" t="s">
        <v>13</v>
      </c>
      <c r="D567">
        <v>24</v>
      </c>
      <c r="E567">
        <v>2</v>
      </c>
      <c r="F567">
        <v>0</v>
      </c>
      <c r="G567">
        <v>24.15</v>
      </c>
      <c r="H567" t="s">
        <v>15</v>
      </c>
    </row>
    <row r="568" spans="1:8" x14ac:dyDescent="0.2">
      <c r="A568">
        <v>0</v>
      </c>
      <c r="B568">
        <v>3</v>
      </c>
      <c r="C568" t="s">
        <v>13</v>
      </c>
      <c r="D568">
        <v>19</v>
      </c>
      <c r="E568">
        <v>0</v>
      </c>
      <c r="F568">
        <v>0</v>
      </c>
      <c r="G568">
        <v>7.8958000000000004</v>
      </c>
      <c r="H568" t="s">
        <v>15</v>
      </c>
    </row>
    <row r="569" spans="1:8" x14ac:dyDescent="0.2">
      <c r="A569">
        <v>0</v>
      </c>
      <c r="B569">
        <v>3</v>
      </c>
      <c r="C569" t="s">
        <v>17</v>
      </c>
      <c r="D569">
        <v>29</v>
      </c>
      <c r="E569">
        <v>0</v>
      </c>
      <c r="F569">
        <v>4</v>
      </c>
      <c r="G569">
        <v>21.074999999999999</v>
      </c>
      <c r="H569" t="s">
        <v>15</v>
      </c>
    </row>
    <row r="570" spans="1:8" hidden="1" x14ac:dyDescent="0.2">
      <c r="A570">
        <v>0</v>
      </c>
      <c r="B570">
        <v>3</v>
      </c>
      <c r="C570" t="s">
        <v>13</v>
      </c>
      <c r="E570">
        <v>0</v>
      </c>
      <c r="F570">
        <v>0</v>
      </c>
      <c r="G570">
        <v>7.2291999999999996</v>
      </c>
      <c r="H570" t="s">
        <v>20</v>
      </c>
    </row>
    <row r="571" spans="1:8" x14ac:dyDescent="0.2">
      <c r="A571">
        <v>1</v>
      </c>
      <c r="B571">
        <v>3</v>
      </c>
      <c r="C571" t="s">
        <v>13</v>
      </c>
      <c r="D571">
        <v>32</v>
      </c>
      <c r="E571">
        <v>0</v>
      </c>
      <c r="F571">
        <v>0</v>
      </c>
      <c r="G571">
        <v>7.8541999999999996</v>
      </c>
      <c r="H571" t="s">
        <v>15</v>
      </c>
    </row>
    <row r="572" spans="1:8" x14ac:dyDescent="0.2">
      <c r="A572">
        <v>1</v>
      </c>
      <c r="B572">
        <v>2</v>
      </c>
      <c r="C572" t="s">
        <v>13</v>
      </c>
      <c r="D572">
        <v>62</v>
      </c>
      <c r="E572">
        <v>0</v>
      </c>
      <c r="F572">
        <v>0</v>
      </c>
      <c r="G572">
        <v>10.5</v>
      </c>
      <c r="H572" t="s">
        <v>15</v>
      </c>
    </row>
    <row r="573" spans="1:8" x14ac:dyDescent="0.2">
      <c r="A573">
        <v>1</v>
      </c>
      <c r="B573">
        <v>1</v>
      </c>
      <c r="C573" t="s">
        <v>17</v>
      </c>
      <c r="D573">
        <v>53</v>
      </c>
      <c r="E573">
        <v>2</v>
      </c>
      <c r="F573">
        <v>0</v>
      </c>
      <c r="G573">
        <v>51.479199999999999</v>
      </c>
      <c r="H573" t="s">
        <v>15</v>
      </c>
    </row>
    <row r="574" spans="1:8" x14ac:dyDescent="0.2">
      <c r="A574">
        <v>1</v>
      </c>
      <c r="B574">
        <v>1</v>
      </c>
      <c r="C574" t="s">
        <v>13</v>
      </c>
      <c r="D574">
        <v>36</v>
      </c>
      <c r="E574">
        <v>0</v>
      </c>
      <c r="F574">
        <v>0</v>
      </c>
      <c r="G574">
        <v>26.387499999999999</v>
      </c>
      <c r="H574" t="s">
        <v>15</v>
      </c>
    </row>
    <row r="575" spans="1:8" hidden="1" x14ac:dyDescent="0.2">
      <c r="A575">
        <v>1</v>
      </c>
      <c r="B575">
        <v>3</v>
      </c>
      <c r="C575" t="s">
        <v>17</v>
      </c>
      <c r="E575">
        <v>0</v>
      </c>
      <c r="F575">
        <v>0</v>
      </c>
      <c r="G575">
        <v>7.75</v>
      </c>
      <c r="H575" t="s">
        <v>27</v>
      </c>
    </row>
    <row r="576" spans="1:8" x14ac:dyDescent="0.2">
      <c r="A576">
        <v>0</v>
      </c>
      <c r="B576">
        <v>3</v>
      </c>
      <c r="C576" t="s">
        <v>13</v>
      </c>
      <c r="D576">
        <v>16</v>
      </c>
      <c r="E576">
        <v>0</v>
      </c>
      <c r="F576">
        <v>0</v>
      </c>
      <c r="G576">
        <v>8.0500000000000007</v>
      </c>
      <c r="H576" t="s">
        <v>15</v>
      </c>
    </row>
    <row r="577" spans="1:8" x14ac:dyDescent="0.2">
      <c r="A577">
        <v>0</v>
      </c>
      <c r="B577">
        <v>3</v>
      </c>
      <c r="C577" t="s">
        <v>13</v>
      </c>
      <c r="D577">
        <v>19</v>
      </c>
      <c r="E577">
        <v>0</v>
      </c>
      <c r="F577">
        <v>0</v>
      </c>
      <c r="G577">
        <v>14.5</v>
      </c>
      <c r="H577" t="s">
        <v>15</v>
      </c>
    </row>
    <row r="578" spans="1:8" x14ac:dyDescent="0.2">
      <c r="A578">
        <v>1</v>
      </c>
      <c r="B578">
        <v>2</v>
      </c>
      <c r="C578" t="s">
        <v>17</v>
      </c>
      <c r="D578">
        <v>34</v>
      </c>
      <c r="E578">
        <v>0</v>
      </c>
      <c r="F578">
        <v>0</v>
      </c>
      <c r="G578">
        <v>13</v>
      </c>
      <c r="H578" t="s">
        <v>15</v>
      </c>
    </row>
    <row r="579" spans="1:8" x14ac:dyDescent="0.2">
      <c r="A579">
        <v>1</v>
      </c>
      <c r="B579">
        <v>1</v>
      </c>
      <c r="C579" t="s">
        <v>17</v>
      </c>
      <c r="D579">
        <v>39</v>
      </c>
      <c r="E579">
        <v>1</v>
      </c>
      <c r="F579">
        <v>0</v>
      </c>
      <c r="G579">
        <v>55.9</v>
      </c>
      <c r="H579" t="s">
        <v>15</v>
      </c>
    </row>
    <row r="580" spans="1:8" hidden="1" x14ac:dyDescent="0.2">
      <c r="A580">
        <v>0</v>
      </c>
      <c r="B580">
        <v>3</v>
      </c>
      <c r="C580" t="s">
        <v>17</v>
      </c>
      <c r="E580">
        <v>1</v>
      </c>
      <c r="F580">
        <v>0</v>
      </c>
      <c r="G580">
        <v>14.458299999999999</v>
      </c>
      <c r="H580" t="s">
        <v>20</v>
      </c>
    </row>
    <row r="581" spans="1:8" x14ac:dyDescent="0.2">
      <c r="A581">
        <v>1</v>
      </c>
      <c r="B581">
        <v>3</v>
      </c>
      <c r="C581" t="s">
        <v>13</v>
      </c>
      <c r="D581">
        <v>32</v>
      </c>
      <c r="E581">
        <v>0</v>
      </c>
      <c r="F581">
        <v>0</v>
      </c>
      <c r="G581">
        <v>7.9249999999999998</v>
      </c>
      <c r="H581" t="s">
        <v>15</v>
      </c>
    </row>
    <row r="582" spans="1:8" x14ac:dyDescent="0.2">
      <c r="A582">
        <v>1</v>
      </c>
      <c r="B582">
        <v>2</v>
      </c>
      <c r="C582" t="s">
        <v>17</v>
      </c>
      <c r="D582">
        <v>25</v>
      </c>
      <c r="E582">
        <v>1</v>
      </c>
      <c r="F582">
        <v>1</v>
      </c>
      <c r="G582">
        <v>30</v>
      </c>
      <c r="H582" t="s">
        <v>15</v>
      </c>
    </row>
    <row r="583" spans="1:8" x14ac:dyDescent="0.2">
      <c r="A583">
        <v>1</v>
      </c>
      <c r="B583">
        <v>1</v>
      </c>
      <c r="C583" t="s">
        <v>17</v>
      </c>
      <c r="D583">
        <v>39</v>
      </c>
      <c r="E583">
        <v>1</v>
      </c>
      <c r="F583">
        <v>1</v>
      </c>
      <c r="G583">
        <v>110.88330000000001</v>
      </c>
      <c r="H583" t="s">
        <v>20</v>
      </c>
    </row>
    <row r="584" spans="1:8" x14ac:dyDescent="0.2">
      <c r="A584">
        <v>0</v>
      </c>
      <c r="B584">
        <v>2</v>
      </c>
      <c r="C584" t="s">
        <v>13</v>
      </c>
      <c r="D584">
        <v>54</v>
      </c>
      <c r="E584">
        <v>0</v>
      </c>
      <c r="F584">
        <v>0</v>
      </c>
      <c r="G584">
        <v>26</v>
      </c>
      <c r="H584" t="s">
        <v>15</v>
      </c>
    </row>
    <row r="585" spans="1:8" x14ac:dyDescent="0.2">
      <c r="A585">
        <v>0</v>
      </c>
      <c r="B585">
        <v>1</v>
      </c>
      <c r="C585" t="s">
        <v>13</v>
      </c>
      <c r="D585">
        <v>36</v>
      </c>
      <c r="E585">
        <v>0</v>
      </c>
      <c r="F585">
        <v>0</v>
      </c>
      <c r="G585">
        <v>40.125</v>
      </c>
      <c r="H585" t="s">
        <v>20</v>
      </c>
    </row>
    <row r="586" spans="1:8" hidden="1" x14ac:dyDescent="0.2">
      <c r="A586">
        <v>0</v>
      </c>
      <c r="B586">
        <v>3</v>
      </c>
      <c r="C586" t="s">
        <v>13</v>
      </c>
      <c r="E586">
        <v>0</v>
      </c>
      <c r="F586">
        <v>0</v>
      </c>
      <c r="G586">
        <v>8.7125000000000004</v>
      </c>
      <c r="H586" t="s">
        <v>20</v>
      </c>
    </row>
    <row r="587" spans="1:8" x14ac:dyDescent="0.2">
      <c r="A587">
        <v>1</v>
      </c>
      <c r="B587">
        <v>1</v>
      </c>
      <c r="C587" t="s">
        <v>17</v>
      </c>
      <c r="D587">
        <v>18</v>
      </c>
      <c r="E587">
        <v>0</v>
      </c>
      <c r="F587">
        <v>2</v>
      </c>
      <c r="G587">
        <v>79.650000000000006</v>
      </c>
      <c r="H587" t="s">
        <v>15</v>
      </c>
    </row>
    <row r="588" spans="1:8" x14ac:dyDescent="0.2">
      <c r="A588">
        <v>0</v>
      </c>
      <c r="B588">
        <v>2</v>
      </c>
      <c r="C588" t="s">
        <v>13</v>
      </c>
      <c r="D588">
        <v>47</v>
      </c>
      <c r="E588">
        <v>0</v>
      </c>
      <c r="F588">
        <v>0</v>
      </c>
      <c r="G588">
        <v>15</v>
      </c>
      <c r="H588" t="s">
        <v>15</v>
      </c>
    </row>
    <row r="589" spans="1:8" x14ac:dyDescent="0.2">
      <c r="A589">
        <v>1</v>
      </c>
      <c r="B589">
        <v>1</v>
      </c>
      <c r="C589" t="s">
        <v>13</v>
      </c>
      <c r="D589">
        <v>60</v>
      </c>
      <c r="E589">
        <v>1</v>
      </c>
      <c r="F589">
        <v>1</v>
      </c>
      <c r="G589">
        <v>79.2</v>
      </c>
      <c r="H589" t="s">
        <v>20</v>
      </c>
    </row>
    <row r="590" spans="1:8" x14ac:dyDescent="0.2">
      <c r="A590">
        <v>0</v>
      </c>
      <c r="B590">
        <v>3</v>
      </c>
      <c r="C590" t="s">
        <v>13</v>
      </c>
      <c r="D590">
        <v>22</v>
      </c>
      <c r="E590">
        <v>0</v>
      </c>
      <c r="F590">
        <v>0</v>
      </c>
      <c r="G590">
        <v>8.0500000000000007</v>
      </c>
      <c r="H590" t="s">
        <v>15</v>
      </c>
    </row>
    <row r="591" spans="1:8" hidden="1" x14ac:dyDescent="0.2">
      <c r="A591">
        <v>0</v>
      </c>
      <c r="B591">
        <v>3</v>
      </c>
      <c r="C591" t="s">
        <v>13</v>
      </c>
      <c r="E591">
        <v>0</v>
      </c>
      <c r="F591">
        <v>0</v>
      </c>
      <c r="G591">
        <v>8.0500000000000007</v>
      </c>
      <c r="H591" t="s">
        <v>15</v>
      </c>
    </row>
    <row r="592" spans="1:8" x14ac:dyDescent="0.2">
      <c r="A592">
        <v>0</v>
      </c>
      <c r="B592">
        <v>3</v>
      </c>
      <c r="C592" t="s">
        <v>13</v>
      </c>
      <c r="D592">
        <v>35</v>
      </c>
      <c r="E592">
        <v>0</v>
      </c>
      <c r="F592">
        <v>0</v>
      </c>
      <c r="G592">
        <v>7.125</v>
      </c>
      <c r="H592" t="s">
        <v>15</v>
      </c>
    </row>
    <row r="593" spans="1:8" x14ac:dyDescent="0.2">
      <c r="A593">
        <v>1</v>
      </c>
      <c r="B593">
        <v>1</v>
      </c>
      <c r="C593" t="s">
        <v>17</v>
      </c>
      <c r="D593">
        <v>52</v>
      </c>
      <c r="E593">
        <v>1</v>
      </c>
      <c r="F593">
        <v>0</v>
      </c>
      <c r="G593">
        <v>78.2667</v>
      </c>
      <c r="H593" t="s">
        <v>20</v>
      </c>
    </row>
    <row r="594" spans="1:8" x14ac:dyDescent="0.2">
      <c r="A594">
        <v>0</v>
      </c>
      <c r="B594">
        <v>3</v>
      </c>
      <c r="C594" t="s">
        <v>13</v>
      </c>
      <c r="D594">
        <v>47</v>
      </c>
      <c r="E594">
        <v>0</v>
      </c>
      <c r="F594">
        <v>0</v>
      </c>
      <c r="G594">
        <v>7.25</v>
      </c>
      <c r="H594" t="s">
        <v>15</v>
      </c>
    </row>
    <row r="595" spans="1:8" hidden="1" x14ac:dyDescent="0.2">
      <c r="A595">
        <v>0</v>
      </c>
      <c r="B595">
        <v>3</v>
      </c>
      <c r="C595" t="s">
        <v>17</v>
      </c>
      <c r="E595">
        <v>0</v>
      </c>
      <c r="F595">
        <v>2</v>
      </c>
      <c r="G595">
        <v>7.75</v>
      </c>
      <c r="H595" t="s">
        <v>27</v>
      </c>
    </row>
    <row r="596" spans="1:8" x14ac:dyDescent="0.2">
      <c r="A596">
        <v>0</v>
      </c>
      <c r="B596">
        <v>2</v>
      </c>
      <c r="C596" t="s">
        <v>13</v>
      </c>
      <c r="D596">
        <v>37</v>
      </c>
      <c r="E596">
        <v>1</v>
      </c>
      <c r="F596">
        <v>0</v>
      </c>
      <c r="G596">
        <v>26</v>
      </c>
      <c r="H596" t="s">
        <v>15</v>
      </c>
    </row>
    <row r="597" spans="1:8" x14ac:dyDescent="0.2">
      <c r="A597">
        <v>0</v>
      </c>
      <c r="B597">
        <v>3</v>
      </c>
      <c r="C597" t="s">
        <v>13</v>
      </c>
      <c r="D597">
        <v>36</v>
      </c>
      <c r="E597">
        <v>1</v>
      </c>
      <c r="F597">
        <v>1</v>
      </c>
      <c r="G597">
        <v>24.15</v>
      </c>
      <c r="H597" t="s">
        <v>15</v>
      </c>
    </row>
    <row r="598" spans="1:8" hidden="1" x14ac:dyDescent="0.2">
      <c r="A598">
        <v>1</v>
      </c>
      <c r="B598">
        <v>2</v>
      </c>
      <c r="C598" t="s">
        <v>17</v>
      </c>
      <c r="E598">
        <v>0</v>
      </c>
      <c r="F598">
        <v>0</v>
      </c>
      <c r="G598">
        <v>33</v>
      </c>
      <c r="H598" t="s">
        <v>15</v>
      </c>
    </row>
    <row r="599" spans="1:8" x14ac:dyDescent="0.2">
      <c r="A599">
        <v>0</v>
      </c>
      <c r="B599">
        <v>3</v>
      </c>
      <c r="C599" t="s">
        <v>13</v>
      </c>
      <c r="D599">
        <v>49</v>
      </c>
      <c r="E599">
        <v>0</v>
      </c>
      <c r="F599">
        <v>0</v>
      </c>
      <c r="G599">
        <v>0</v>
      </c>
      <c r="H599" t="s">
        <v>15</v>
      </c>
    </row>
    <row r="600" spans="1:8" hidden="1" x14ac:dyDescent="0.2">
      <c r="A600">
        <v>0</v>
      </c>
      <c r="B600">
        <v>3</v>
      </c>
      <c r="C600" t="s">
        <v>13</v>
      </c>
      <c r="E600">
        <v>0</v>
      </c>
      <c r="F600">
        <v>0</v>
      </c>
      <c r="G600">
        <v>7.2249999999999996</v>
      </c>
      <c r="H600" t="s">
        <v>20</v>
      </c>
    </row>
    <row r="601" spans="1:8" x14ac:dyDescent="0.2">
      <c r="A601">
        <v>1</v>
      </c>
      <c r="B601">
        <v>1</v>
      </c>
      <c r="C601" t="s">
        <v>13</v>
      </c>
      <c r="D601">
        <v>49</v>
      </c>
      <c r="E601">
        <v>1</v>
      </c>
      <c r="F601">
        <v>0</v>
      </c>
      <c r="G601">
        <v>56.929200000000002</v>
      </c>
      <c r="H601" t="s">
        <v>20</v>
      </c>
    </row>
    <row r="602" spans="1:8" x14ac:dyDescent="0.2">
      <c r="A602">
        <v>1</v>
      </c>
      <c r="B602">
        <v>2</v>
      </c>
      <c r="C602" t="s">
        <v>17</v>
      </c>
      <c r="D602">
        <v>24</v>
      </c>
      <c r="E602">
        <v>2</v>
      </c>
      <c r="F602">
        <v>1</v>
      </c>
      <c r="G602">
        <v>27</v>
      </c>
      <c r="H602" t="s">
        <v>15</v>
      </c>
    </row>
    <row r="603" spans="1:8" hidden="1" x14ac:dyDescent="0.2">
      <c r="A603">
        <v>0</v>
      </c>
      <c r="B603">
        <v>3</v>
      </c>
      <c r="C603" t="s">
        <v>13</v>
      </c>
      <c r="E603">
        <v>0</v>
      </c>
      <c r="F603">
        <v>0</v>
      </c>
      <c r="G603">
        <v>7.8958000000000004</v>
      </c>
      <c r="H603" t="s">
        <v>15</v>
      </c>
    </row>
    <row r="604" spans="1:8" hidden="1" x14ac:dyDescent="0.2">
      <c r="A604">
        <v>0</v>
      </c>
      <c r="B604">
        <v>1</v>
      </c>
      <c r="C604" t="s">
        <v>13</v>
      </c>
      <c r="E604">
        <v>0</v>
      </c>
      <c r="F604">
        <v>0</v>
      </c>
      <c r="G604">
        <v>42.4</v>
      </c>
      <c r="H604" t="s">
        <v>15</v>
      </c>
    </row>
    <row r="605" spans="1:8" x14ac:dyDescent="0.2">
      <c r="A605">
        <v>0</v>
      </c>
      <c r="B605">
        <v>3</v>
      </c>
      <c r="C605" t="s">
        <v>13</v>
      </c>
      <c r="D605">
        <v>44</v>
      </c>
      <c r="E605">
        <v>0</v>
      </c>
      <c r="F605">
        <v>0</v>
      </c>
      <c r="G605">
        <v>8.0500000000000007</v>
      </c>
      <c r="H605" t="s">
        <v>15</v>
      </c>
    </row>
    <row r="606" spans="1:8" x14ac:dyDescent="0.2">
      <c r="A606">
        <v>1</v>
      </c>
      <c r="B606">
        <v>1</v>
      </c>
      <c r="C606" t="s">
        <v>13</v>
      </c>
      <c r="D606">
        <v>35</v>
      </c>
      <c r="E606">
        <v>0</v>
      </c>
      <c r="F606">
        <v>0</v>
      </c>
      <c r="G606">
        <v>26.55</v>
      </c>
      <c r="H606" t="s">
        <v>20</v>
      </c>
    </row>
    <row r="607" spans="1:8" x14ac:dyDescent="0.2">
      <c r="A607">
        <v>0</v>
      </c>
      <c r="B607">
        <v>3</v>
      </c>
      <c r="C607" t="s">
        <v>13</v>
      </c>
      <c r="D607">
        <v>36</v>
      </c>
      <c r="E607">
        <v>1</v>
      </c>
      <c r="F607">
        <v>0</v>
      </c>
      <c r="G607">
        <v>15.55</v>
      </c>
      <c r="H607" t="s">
        <v>15</v>
      </c>
    </row>
    <row r="608" spans="1:8" x14ac:dyDescent="0.2">
      <c r="A608">
        <v>0</v>
      </c>
      <c r="B608">
        <v>3</v>
      </c>
      <c r="C608" t="s">
        <v>13</v>
      </c>
      <c r="D608">
        <v>30</v>
      </c>
      <c r="E608">
        <v>0</v>
      </c>
      <c r="F608">
        <v>0</v>
      </c>
      <c r="G608">
        <v>7.8958000000000004</v>
      </c>
      <c r="H608" t="s">
        <v>15</v>
      </c>
    </row>
    <row r="609" spans="1:8" x14ac:dyDescent="0.2">
      <c r="A609">
        <v>1</v>
      </c>
      <c r="B609">
        <v>1</v>
      </c>
      <c r="C609" t="s">
        <v>13</v>
      </c>
      <c r="D609">
        <v>27</v>
      </c>
      <c r="E609">
        <v>0</v>
      </c>
      <c r="F609">
        <v>0</v>
      </c>
      <c r="G609">
        <v>30.5</v>
      </c>
      <c r="H609" t="s">
        <v>15</v>
      </c>
    </row>
    <row r="610" spans="1:8" x14ac:dyDescent="0.2">
      <c r="A610">
        <v>1</v>
      </c>
      <c r="B610">
        <v>2</v>
      </c>
      <c r="C610" t="s">
        <v>17</v>
      </c>
      <c r="D610">
        <v>22</v>
      </c>
      <c r="E610">
        <v>1</v>
      </c>
      <c r="F610">
        <v>2</v>
      </c>
      <c r="G610">
        <v>41.5792</v>
      </c>
      <c r="H610" t="s">
        <v>20</v>
      </c>
    </row>
    <row r="611" spans="1:8" x14ac:dyDescent="0.2">
      <c r="A611">
        <v>1</v>
      </c>
      <c r="B611">
        <v>1</v>
      </c>
      <c r="C611" t="s">
        <v>17</v>
      </c>
      <c r="D611">
        <v>40</v>
      </c>
      <c r="E611">
        <v>0</v>
      </c>
      <c r="F611">
        <v>0</v>
      </c>
      <c r="G611">
        <v>153.46250000000001</v>
      </c>
      <c r="H611" t="s">
        <v>15</v>
      </c>
    </row>
    <row r="612" spans="1:8" x14ac:dyDescent="0.2">
      <c r="A612">
        <v>0</v>
      </c>
      <c r="B612">
        <v>3</v>
      </c>
      <c r="C612" t="s">
        <v>17</v>
      </c>
      <c r="D612">
        <v>39</v>
      </c>
      <c r="E612">
        <v>1</v>
      </c>
      <c r="F612">
        <v>5</v>
      </c>
      <c r="G612">
        <v>31.274999999999999</v>
      </c>
      <c r="H612" t="s">
        <v>15</v>
      </c>
    </row>
    <row r="613" spans="1:8" hidden="1" x14ac:dyDescent="0.2">
      <c r="A613">
        <v>0</v>
      </c>
      <c r="B613">
        <v>3</v>
      </c>
      <c r="C613" t="s">
        <v>13</v>
      </c>
      <c r="E613">
        <v>0</v>
      </c>
      <c r="F613">
        <v>0</v>
      </c>
      <c r="G613">
        <v>7.05</v>
      </c>
      <c r="H613" t="s">
        <v>15</v>
      </c>
    </row>
    <row r="614" spans="1:8" hidden="1" x14ac:dyDescent="0.2">
      <c r="A614">
        <v>1</v>
      </c>
      <c r="B614">
        <v>3</v>
      </c>
      <c r="C614" t="s">
        <v>17</v>
      </c>
      <c r="E614">
        <v>1</v>
      </c>
      <c r="F614">
        <v>0</v>
      </c>
      <c r="G614">
        <v>15.5</v>
      </c>
      <c r="H614" t="s">
        <v>27</v>
      </c>
    </row>
    <row r="615" spans="1:8" hidden="1" x14ac:dyDescent="0.2">
      <c r="A615">
        <v>0</v>
      </c>
      <c r="B615">
        <v>3</v>
      </c>
      <c r="C615" t="s">
        <v>13</v>
      </c>
      <c r="E615">
        <v>0</v>
      </c>
      <c r="F615">
        <v>0</v>
      </c>
      <c r="G615">
        <v>7.75</v>
      </c>
      <c r="H615" t="s">
        <v>27</v>
      </c>
    </row>
    <row r="616" spans="1:8" x14ac:dyDescent="0.2">
      <c r="A616">
        <v>0</v>
      </c>
      <c r="B616">
        <v>3</v>
      </c>
      <c r="C616" t="s">
        <v>13</v>
      </c>
      <c r="D616">
        <v>35</v>
      </c>
      <c r="E616">
        <v>0</v>
      </c>
      <c r="F616">
        <v>0</v>
      </c>
      <c r="G616">
        <v>8.0500000000000007</v>
      </c>
      <c r="H616" t="s">
        <v>15</v>
      </c>
    </row>
    <row r="617" spans="1:8" x14ac:dyDescent="0.2">
      <c r="A617">
        <v>1</v>
      </c>
      <c r="B617">
        <v>2</v>
      </c>
      <c r="C617" t="s">
        <v>17</v>
      </c>
      <c r="D617">
        <v>24</v>
      </c>
      <c r="E617">
        <v>1</v>
      </c>
      <c r="F617">
        <v>2</v>
      </c>
      <c r="G617">
        <v>65</v>
      </c>
      <c r="H617" t="s">
        <v>15</v>
      </c>
    </row>
    <row r="618" spans="1:8" x14ac:dyDescent="0.2">
      <c r="A618">
        <v>0</v>
      </c>
      <c r="B618">
        <v>3</v>
      </c>
      <c r="C618" t="s">
        <v>13</v>
      </c>
      <c r="D618">
        <v>34</v>
      </c>
      <c r="E618">
        <v>1</v>
      </c>
      <c r="F618">
        <v>1</v>
      </c>
      <c r="G618">
        <v>14.4</v>
      </c>
      <c r="H618" t="s">
        <v>15</v>
      </c>
    </row>
    <row r="619" spans="1:8" x14ac:dyDescent="0.2">
      <c r="A619">
        <v>0</v>
      </c>
      <c r="B619">
        <v>3</v>
      </c>
      <c r="C619" t="s">
        <v>17</v>
      </c>
      <c r="D619">
        <v>26</v>
      </c>
      <c r="E619">
        <v>1</v>
      </c>
      <c r="F619">
        <v>0</v>
      </c>
      <c r="G619">
        <v>16.100000000000001</v>
      </c>
      <c r="H619" t="s">
        <v>15</v>
      </c>
    </row>
    <row r="620" spans="1:8" x14ac:dyDescent="0.2">
      <c r="A620">
        <v>1</v>
      </c>
      <c r="B620">
        <v>2</v>
      </c>
      <c r="C620" t="s">
        <v>17</v>
      </c>
      <c r="D620">
        <v>4</v>
      </c>
      <c r="E620">
        <v>2</v>
      </c>
      <c r="F620">
        <v>1</v>
      </c>
      <c r="G620">
        <v>39</v>
      </c>
      <c r="H620" t="s">
        <v>15</v>
      </c>
    </row>
    <row r="621" spans="1:8" x14ac:dyDescent="0.2">
      <c r="A621">
        <v>0</v>
      </c>
      <c r="B621">
        <v>2</v>
      </c>
      <c r="C621" t="s">
        <v>13</v>
      </c>
      <c r="D621">
        <v>26</v>
      </c>
      <c r="E621">
        <v>0</v>
      </c>
      <c r="F621">
        <v>0</v>
      </c>
      <c r="G621">
        <v>10.5</v>
      </c>
      <c r="H621" t="s">
        <v>15</v>
      </c>
    </row>
    <row r="622" spans="1:8" x14ac:dyDescent="0.2">
      <c r="A622">
        <v>0</v>
      </c>
      <c r="B622">
        <v>3</v>
      </c>
      <c r="C622" t="s">
        <v>13</v>
      </c>
      <c r="D622">
        <v>27</v>
      </c>
      <c r="E622">
        <v>1</v>
      </c>
      <c r="F622">
        <v>0</v>
      </c>
      <c r="G622">
        <v>14.4542</v>
      </c>
      <c r="H622" t="s">
        <v>20</v>
      </c>
    </row>
    <row r="623" spans="1:8" x14ac:dyDescent="0.2">
      <c r="A623">
        <v>1</v>
      </c>
      <c r="B623">
        <v>1</v>
      </c>
      <c r="C623" t="s">
        <v>13</v>
      </c>
      <c r="D623">
        <v>42</v>
      </c>
      <c r="E623">
        <v>1</v>
      </c>
      <c r="F623">
        <v>0</v>
      </c>
      <c r="G623">
        <v>52.554200000000002</v>
      </c>
      <c r="H623" t="s">
        <v>15</v>
      </c>
    </row>
    <row r="624" spans="1:8" x14ac:dyDescent="0.2">
      <c r="A624">
        <v>1</v>
      </c>
      <c r="B624">
        <v>3</v>
      </c>
      <c r="C624" t="s">
        <v>13</v>
      </c>
      <c r="D624">
        <v>20</v>
      </c>
      <c r="E624">
        <v>1</v>
      </c>
      <c r="F624">
        <v>1</v>
      </c>
      <c r="G624">
        <v>15.7417</v>
      </c>
      <c r="H624" t="s">
        <v>20</v>
      </c>
    </row>
    <row r="625" spans="1:8" x14ac:dyDescent="0.2">
      <c r="A625">
        <v>0</v>
      </c>
      <c r="B625">
        <v>3</v>
      </c>
      <c r="C625" t="s">
        <v>13</v>
      </c>
      <c r="D625">
        <v>21</v>
      </c>
      <c r="E625">
        <v>0</v>
      </c>
      <c r="F625">
        <v>0</v>
      </c>
      <c r="G625">
        <v>7.8541999999999996</v>
      </c>
      <c r="H625" t="s">
        <v>15</v>
      </c>
    </row>
    <row r="626" spans="1:8" x14ac:dyDescent="0.2">
      <c r="A626">
        <v>0</v>
      </c>
      <c r="B626">
        <v>3</v>
      </c>
      <c r="C626" t="s">
        <v>13</v>
      </c>
      <c r="D626">
        <v>21</v>
      </c>
      <c r="E626">
        <v>0</v>
      </c>
      <c r="F626">
        <v>0</v>
      </c>
      <c r="G626">
        <v>16.100000000000001</v>
      </c>
      <c r="H626" t="s">
        <v>15</v>
      </c>
    </row>
    <row r="627" spans="1:8" x14ac:dyDescent="0.2">
      <c r="A627">
        <v>0</v>
      </c>
      <c r="B627">
        <v>1</v>
      </c>
      <c r="C627" t="s">
        <v>13</v>
      </c>
      <c r="D627">
        <v>61</v>
      </c>
      <c r="E627">
        <v>0</v>
      </c>
      <c r="F627">
        <v>0</v>
      </c>
      <c r="G627">
        <v>32.320799999999998</v>
      </c>
      <c r="H627" t="s">
        <v>15</v>
      </c>
    </row>
    <row r="628" spans="1:8" x14ac:dyDescent="0.2">
      <c r="A628">
        <v>0</v>
      </c>
      <c r="B628">
        <v>2</v>
      </c>
      <c r="C628" t="s">
        <v>13</v>
      </c>
      <c r="D628">
        <v>57</v>
      </c>
      <c r="E628">
        <v>0</v>
      </c>
      <c r="F628">
        <v>0</v>
      </c>
      <c r="G628">
        <v>12.35</v>
      </c>
      <c r="H628" t="s">
        <v>27</v>
      </c>
    </row>
    <row r="629" spans="1:8" x14ac:dyDescent="0.2">
      <c r="A629">
        <v>1</v>
      </c>
      <c r="B629">
        <v>1</v>
      </c>
      <c r="C629" t="s">
        <v>17</v>
      </c>
      <c r="D629">
        <v>21</v>
      </c>
      <c r="E629">
        <v>0</v>
      </c>
      <c r="F629">
        <v>0</v>
      </c>
      <c r="G629">
        <v>77.958299999999994</v>
      </c>
      <c r="H629" t="s">
        <v>15</v>
      </c>
    </row>
    <row r="630" spans="1:8" x14ac:dyDescent="0.2">
      <c r="A630">
        <v>0</v>
      </c>
      <c r="B630">
        <v>3</v>
      </c>
      <c r="C630" t="s">
        <v>13</v>
      </c>
      <c r="D630">
        <v>26</v>
      </c>
      <c r="E630">
        <v>0</v>
      </c>
      <c r="F630">
        <v>0</v>
      </c>
      <c r="G630">
        <v>7.8958000000000004</v>
      </c>
      <c r="H630" t="s">
        <v>15</v>
      </c>
    </row>
    <row r="631" spans="1:8" hidden="1" x14ac:dyDescent="0.2">
      <c r="A631">
        <v>0</v>
      </c>
      <c r="B631">
        <v>3</v>
      </c>
      <c r="C631" t="s">
        <v>13</v>
      </c>
      <c r="E631">
        <v>0</v>
      </c>
      <c r="F631">
        <v>0</v>
      </c>
      <c r="G631">
        <v>7.7332999999999998</v>
      </c>
      <c r="H631" t="s">
        <v>27</v>
      </c>
    </row>
    <row r="632" spans="1:8" x14ac:dyDescent="0.2">
      <c r="A632">
        <v>1</v>
      </c>
      <c r="B632">
        <v>1</v>
      </c>
      <c r="C632" t="s">
        <v>13</v>
      </c>
      <c r="D632">
        <v>80</v>
      </c>
      <c r="E632">
        <v>0</v>
      </c>
      <c r="F632">
        <v>0</v>
      </c>
      <c r="G632">
        <v>30</v>
      </c>
      <c r="H632" t="s">
        <v>15</v>
      </c>
    </row>
    <row r="633" spans="1:8" x14ac:dyDescent="0.2">
      <c r="A633">
        <v>0</v>
      </c>
      <c r="B633">
        <v>3</v>
      </c>
      <c r="C633" t="s">
        <v>13</v>
      </c>
      <c r="D633">
        <v>51</v>
      </c>
      <c r="E633">
        <v>0</v>
      </c>
      <c r="F633">
        <v>0</v>
      </c>
      <c r="G633">
        <v>7.0541999999999998</v>
      </c>
      <c r="H633" t="s">
        <v>15</v>
      </c>
    </row>
    <row r="634" spans="1:8" x14ac:dyDescent="0.2">
      <c r="A634">
        <v>1</v>
      </c>
      <c r="B634">
        <v>1</v>
      </c>
      <c r="C634" t="s">
        <v>13</v>
      </c>
      <c r="D634">
        <v>32</v>
      </c>
      <c r="E634">
        <v>0</v>
      </c>
      <c r="F634">
        <v>0</v>
      </c>
      <c r="G634">
        <v>30.5</v>
      </c>
      <c r="H634" t="s">
        <v>20</v>
      </c>
    </row>
    <row r="635" spans="1:8" hidden="1" x14ac:dyDescent="0.2">
      <c r="A635">
        <v>0</v>
      </c>
      <c r="B635">
        <v>1</v>
      </c>
      <c r="C635" t="s">
        <v>13</v>
      </c>
      <c r="E635">
        <v>0</v>
      </c>
      <c r="F635">
        <v>0</v>
      </c>
      <c r="G635">
        <v>0</v>
      </c>
      <c r="H635" t="s">
        <v>15</v>
      </c>
    </row>
    <row r="636" spans="1:8" x14ac:dyDescent="0.2">
      <c r="A636">
        <v>0</v>
      </c>
      <c r="B636">
        <v>3</v>
      </c>
      <c r="C636" t="s">
        <v>17</v>
      </c>
      <c r="D636">
        <v>9</v>
      </c>
      <c r="E636">
        <v>3</v>
      </c>
      <c r="F636">
        <v>2</v>
      </c>
      <c r="G636">
        <v>27.9</v>
      </c>
      <c r="H636" t="s">
        <v>15</v>
      </c>
    </row>
    <row r="637" spans="1:8" x14ac:dyDescent="0.2">
      <c r="A637">
        <v>1</v>
      </c>
      <c r="B637">
        <v>2</v>
      </c>
      <c r="C637" t="s">
        <v>17</v>
      </c>
      <c r="D637">
        <v>28</v>
      </c>
      <c r="E637">
        <v>0</v>
      </c>
      <c r="F637">
        <v>0</v>
      </c>
      <c r="G637">
        <v>13</v>
      </c>
      <c r="H637" t="s">
        <v>15</v>
      </c>
    </row>
    <row r="638" spans="1:8" x14ac:dyDescent="0.2">
      <c r="A638">
        <v>0</v>
      </c>
      <c r="B638">
        <v>3</v>
      </c>
      <c r="C638" t="s">
        <v>13</v>
      </c>
      <c r="D638">
        <v>32</v>
      </c>
      <c r="E638">
        <v>0</v>
      </c>
      <c r="F638">
        <v>0</v>
      </c>
      <c r="G638">
        <v>7.9249999999999998</v>
      </c>
      <c r="H638" t="s">
        <v>15</v>
      </c>
    </row>
    <row r="639" spans="1:8" x14ac:dyDescent="0.2">
      <c r="A639">
        <v>0</v>
      </c>
      <c r="B639">
        <v>2</v>
      </c>
      <c r="C639" t="s">
        <v>13</v>
      </c>
      <c r="D639">
        <v>31</v>
      </c>
      <c r="E639">
        <v>1</v>
      </c>
      <c r="F639">
        <v>1</v>
      </c>
      <c r="G639">
        <v>26.25</v>
      </c>
      <c r="H639" t="s">
        <v>15</v>
      </c>
    </row>
    <row r="640" spans="1:8" x14ac:dyDescent="0.2">
      <c r="A640">
        <v>0</v>
      </c>
      <c r="B640">
        <v>3</v>
      </c>
      <c r="C640" t="s">
        <v>17</v>
      </c>
      <c r="D640">
        <v>41</v>
      </c>
      <c r="E640">
        <v>0</v>
      </c>
      <c r="F640">
        <v>5</v>
      </c>
      <c r="G640">
        <v>39.6875</v>
      </c>
      <c r="H640" t="s">
        <v>15</v>
      </c>
    </row>
    <row r="641" spans="1:8" hidden="1" x14ac:dyDescent="0.2">
      <c r="A641">
        <v>0</v>
      </c>
      <c r="B641">
        <v>3</v>
      </c>
      <c r="C641" t="s">
        <v>13</v>
      </c>
      <c r="E641">
        <v>1</v>
      </c>
      <c r="F641">
        <v>0</v>
      </c>
      <c r="G641">
        <v>16.100000000000001</v>
      </c>
      <c r="H641" t="s">
        <v>15</v>
      </c>
    </row>
    <row r="642" spans="1:8" x14ac:dyDescent="0.2">
      <c r="A642">
        <v>0</v>
      </c>
      <c r="B642">
        <v>3</v>
      </c>
      <c r="C642" t="s">
        <v>13</v>
      </c>
      <c r="D642">
        <v>20</v>
      </c>
      <c r="E642">
        <v>0</v>
      </c>
      <c r="F642">
        <v>0</v>
      </c>
      <c r="G642">
        <v>7.8541999999999996</v>
      </c>
      <c r="H642" t="s">
        <v>15</v>
      </c>
    </row>
    <row r="643" spans="1:8" x14ac:dyDescent="0.2">
      <c r="A643">
        <v>1</v>
      </c>
      <c r="B643">
        <v>1</v>
      </c>
      <c r="C643" t="s">
        <v>17</v>
      </c>
      <c r="D643">
        <v>24</v>
      </c>
      <c r="E643">
        <v>0</v>
      </c>
      <c r="F643">
        <v>0</v>
      </c>
      <c r="G643">
        <v>69.3</v>
      </c>
      <c r="H643" t="s">
        <v>20</v>
      </c>
    </row>
    <row r="644" spans="1:8" x14ac:dyDescent="0.2">
      <c r="A644">
        <v>0</v>
      </c>
      <c r="B644">
        <v>3</v>
      </c>
      <c r="C644" t="s">
        <v>17</v>
      </c>
      <c r="D644">
        <v>2</v>
      </c>
      <c r="E644">
        <v>3</v>
      </c>
      <c r="F644">
        <v>2</v>
      </c>
      <c r="G644">
        <v>27.9</v>
      </c>
      <c r="H644" t="s">
        <v>15</v>
      </c>
    </row>
    <row r="645" spans="1:8" hidden="1" x14ac:dyDescent="0.2">
      <c r="A645">
        <v>1</v>
      </c>
      <c r="B645">
        <v>3</v>
      </c>
      <c r="C645" t="s">
        <v>13</v>
      </c>
      <c r="E645">
        <v>0</v>
      </c>
      <c r="F645">
        <v>0</v>
      </c>
      <c r="G645">
        <v>56.495800000000003</v>
      </c>
      <c r="H645" t="s">
        <v>15</v>
      </c>
    </row>
    <row r="646" spans="1:8" x14ac:dyDescent="0.2">
      <c r="A646">
        <v>1</v>
      </c>
      <c r="B646">
        <v>3</v>
      </c>
      <c r="C646" t="s">
        <v>17</v>
      </c>
      <c r="D646">
        <v>0.75</v>
      </c>
      <c r="E646">
        <v>2</v>
      </c>
      <c r="F646">
        <v>1</v>
      </c>
      <c r="G646">
        <v>19.258299999999998</v>
      </c>
      <c r="H646" t="s">
        <v>20</v>
      </c>
    </row>
    <row r="647" spans="1:8" x14ac:dyDescent="0.2">
      <c r="A647">
        <v>1</v>
      </c>
      <c r="B647">
        <v>1</v>
      </c>
      <c r="C647" t="s">
        <v>13</v>
      </c>
      <c r="D647">
        <v>48</v>
      </c>
      <c r="E647">
        <v>1</v>
      </c>
      <c r="F647">
        <v>0</v>
      </c>
      <c r="G647">
        <v>76.729200000000006</v>
      </c>
      <c r="H647" t="s">
        <v>20</v>
      </c>
    </row>
    <row r="648" spans="1:8" x14ac:dyDescent="0.2">
      <c r="A648">
        <v>0</v>
      </c>
      <c r="B648">
        <v>3</v>
      </c>
      <c r="C648" t="s">
        <v>13</v>
      </c>
      <c r="D648">
        <v>19</v>
      </c>
      <c r="E648">
        <v>0</v>
      </c>
      <c r="F648">
        <v>0</v>
      </c>
      <c r="G648">
        <v>7.8958000000000004</v>
      </c>
      <c r="H648" t="s">
        <v>15</v>
      </c>
    </row>
    <row r="649" spans="1:8" x14ac:dyDescent="0.2">
      <c r="A649">
        <v>1</v>
      </c>
      <c r="B649">
        <v>1</v>
      </c>
      <c r="C649" t="s">
        <v>13</v>
      </c>
      <c r="D649">
        <v>56</v>
      </c>
      <c r="E649">
        <v>0</v>
      </c>
      <c r="F649">
        <v>0</v>
      </c>
      <c r="G649">
        <v>35.5</v>
      </c>
      <c r="H649" t="s">
        <v>20</v>
      </c>
    </row>
    <row r="650" spans="1:8" hidden="1" x14ac:dyDescent="0.2">
      <c r="A650">
        <v>0</v>
      </c>
      <c r="B650">
        <v>3</v>
      </c>
      <c r="C650" t="s">
        <v>13</v>
      </c>
      <c r="E650">
        <v>0</v>
      </c>
      <c r="F650">
        <v>0</v>
      </c>
      <c r="G650">
        <v>7.55</v>
      </c>
      <c r="H650" t="s">
        <v>15</v>
      </c>
    </row>
    <row r="651" spans="1:8" x14ac:dyDescent="0.2">
      <c r="A651">
        <v>1</v>
      </c>
      <c r="B651">
        <v>3</v>
      </c>
      <c r="C651" t="s">
        <v>17</v>
      </c>
      <c r="D651">
        <v>23</v>
      </c>
      <c r="E651">
        <v>0</v>
      </c>
      <c r="F651">
        <v>0</v>
      </c>
      <c r="G651">
        <v>7.55</v>
      </c>
      <c r="H651" t="s">
        <v>15</v>
      </c>
    </row>
    <row r="652" spans="1:8" hidden="1" x14ac:dyDescent="0.2">
      <c r="A652">
        <v>0</v>
      </c>
      <c r="B652">
        <v>3</v>
      </c>
      <c r="C652" t="s">
        <v>13</v>
      </c>
      <c r="E652">
        <v>0</v>
      </c>
      <c r="F652">
        <v>0</v>
      </c>
      <c r="G652">
        <v>7.8958000000000004</v>
      </c>
      <c r="H652" t="s">
        <v>15</v>
      </c>
    </row>
    <row r="653" spans="1:8" x14ac:dyDescent="0.2">
      <c r="A653">
        <v>1</v>
      </c>
      <c r="B653">
        <v>2</v>
      </c>
      <c r="C653" t="s">
        <v>17</v>
      </c>
      <c r="D653">
        <v>18</v>
      </c>
      <c r="E653">
        <v>0</v>
      </c>
      <c r="F653">
        <v>1</v>
      </c>
      <c r="G653">
        <v>23</v>
      </c>
      <c r="H653" t="s">
        <v>15</v>
      </c>
    </row>
    <row r="654" spans="1:8" x14ac:dyDescent="0.2">
      <c r="A654">
        <v>0</v>
      </c>
      <c r="B654">
        <v>3</v>
      </c>
      <c r="C654" t="s">
        <v>13</v>
      </c>
      <c r="D654">
        <v>21</v>
      </c>
      <c r="E654">
        <v>0</v>
      </c>
      <c r="F654">
        <v>0</v>
      </c>
      <c r="G654">
        <v>8.4332999999999991</v>
      </c>
      <c r="H654" t="s">
        <v>15</v>
      </c>
    </row>
    <row r="655" spans="1:8" hidden="1" x14ac:dyDescent="0.2">
      <c r="A655">
        <v>1</v>
      </c>
      <c r="B655">
        <v>3</v>
      </c>
      <c r="C655" t="s">
        <v>17</v>
      </c>
      <c r="E655">
        <v>0</v>
      </c>
      <c r="F655">
        <v>0</v>
      </c>
      <c r="G655">
        <v>7.8292000000000002</v>
      </c>
      <c r="H655" t="s">
        <v>27</v>
      </c>
    </row>
    <row r="656" spans="1:8" x14ac:dyDescent="0.2">
      <c r="A656">
        <v>0</v>
      </c>
      <c r="B656">
        <v>3</v>
      </c>
      <c r="C656" t="s">
        <v>17</v>
      </c>
      <c r="D656">
        <v>18</v>
      </c>
      <c r="E656">
        <v>0</v>
      </c>
      <c r="F656">
        <v>0</v>
      </c>
      <c r="G656">
        <v>6.75</v>
      </c>
      <c r="H656" t="s">
        <v>27</v>
      </c>
    </row>
    <row r="657" spans="1:8" x14ac:dyDescent="0.2">
      <c r="A657">
        <v>0</v>
      </c>
      <c r="B657">
        <v>2</v>
      </c>
      <c r="C657" t="s">
        <v>13</v>
      </c>
      <c r="D657">
        <v>24</v>
      </c>
      <c r="E657">
        <v>2</v>
      </c>
      <c r="F657">
        <v>0</v>
      </c>
      <c r="G657">
        <v>73.5</v>
      </c>
      <c r="H657" t="s">
        <v>15</v>
      </c>
    </row>
    <row r="658" spans="1:8" hidden="1" x14ac:dyDescent="0.2">
      <c r="A658">
        <v>0</v>
      </c>
      <c r="B658">
        <v>3</v>
      </c>
      <c r="C658" t="s">
        <v>13</v>
      </c>
      <c r="E658">
        <v>0</v>
      </c>
      <c r="F658">
        <v>0</v>
      </c>
      <c r="G658">
        <v>7.8958000000000004</v>
      </c>
      <c r="H658" t="s">
        <v>15</v>
      </c>
    </row>
    <row r="659" spans="1:8" x14ac:dyDescent="0.2">
      <c r="A659">
        <v>0</v>
      </c>
      <c r="B659">
        <v>3</v>
      </c>
      <c r="C659" t="s">
        <v>17</v>
      </c>
      <c r="D659">
        <v>32</v>
      </c>
      <c r="E659">
        <v>1</v>
      </c>
      <c r="F659">
        <v>1</v>
      </c>
      <c r="G659">
        <v>15.5</v>
      </c>
      <c r="H659" t="s">
        <v>27</v>
      </c>
    </row>
    <row r="660" spans="1:8" x14ac:dyDescent="0.2">
      <c r="A660">
        <v>0</v>
      </c>
      <c r="B660">
        <v>2</v>
      </c>
      <c r="C660" t="s">
        <v>13</v>
      </c>
      <c r="D660">
        <v>23</v>
      </c>
      <c r="E660">
        <v>0</v>
      </c>
      <c r="F660">
        <v>0</v>
      </c>
      <c r="G660">
        <v>13</v>
      </c>
      <c r="H660" t="s">
        <v>15</v>
      </c>
    </row>
    <row r="661" spans="1:8" x14ac:dyDescent="0.2">
      <c r="A661">
        <v>0</v>
      </c>
      <c r="B661">
        <v>1</v>
      </c>
      <c r="C661" t="s">
        <v>13</v>
      </c>
      <c r="D661">
        <v>58</v>
      </c>
      <c r="E661">
        <v>0</v>
      </c>
      <c r="F661">
        <v>2</v>
      </c>
      <c r="G661">
        <v>113.27500000000001</v>
      </c>
      <c r="H661" t="s">
        <v>20</v>
      </c>
    </row>
    <row r="662" spans="1:8" x14ac:dyDescent="0.2">
      <c r="A662">
        <v>1</v>
      </c>
      <c r="B662">
        <v>1</v>
      </c>
      <c r="C662" t="s">
        <v>13</v>
      </c>
      <c r="D662">
        <v>50</v>
      </c>
      <c r="E662">
        <v>2</v>
      </c>
      <c r="F662">
        <v>0</v>
      </c>
      <c r="G662">
        <v>133.65</v>
      </c>
      <c r="H662" t="s">
        <v>15</v>
      </c>
    </row>
    <row r="663" spans="1:8" x14ac:dyDescent="0.2">
      <c r="A663">
        <v>0</v>
      </c>
      <c r="B663">
        <v>3</v>
      </c>
      <c r="C663" t="s">
        <v>13</v>
      </c>
      <c r="D663">
        <v>40</v>
      </c>
      <c r="E663">
        <v>0</v>
      </c>
      <c r="F663">
        <v>0</v>
      </c>
      <c r="G663">
        <v>7.2249999999999996</v>
      </c>
      <c r="H663" t="s">
        <v>20</v>
      </c>
    </row>
    <row r="664" spans="1:8" x14ac:dyDescent="0.2">
      <c r="A664">
        <v>0</v>
      </c>
      <c r="B664">
        <v>1</v>
      </c>
      <c r="C664" t="s">
        <v>13</v>
      </c>
      <c r="D664">
        <v>47</v>
      </c>
      <c r="E664">
        <v>0</v>
      </c>
      <c r="F664">
        <v>0</v>
      </c>
      <c r="G664">
        <v>25.587499999999999</v>
      </c>
      <c r="H664" t="s">
        <v>15</v>
      </c>
    </row>
    <row r="665" spans="1:8" x14ac:dyDescent="0.2">
      <c r="A665">
        <v>0</v>
      </c>
      <c r="B665">
        <v>3</v>
      </c>
      <c r="C665" t="s">
        <v>13</v>
      </c>
      <c r="D665">
        <v>36</v>
      </c>
      <c r="E665">
        <v>0</v>
      </c>
      <c r="F665">
        <v>0</v>
      </c>
      <c r="G665">
        <v>7.4958</v>
      </c>
      <c r="H665" t="s">
        <v>15</v>
      </c>
    </row>
    <row r="666" spans="1:8" x14ac:dyDescent="0.2">
      <c r="A666">
        <v>1</v>
      </c>
      <c r="B666">
        <v>3</v>
      </c>
      <c r="C666" t="s">
        <v>13</v>
      </c>
      <c r="D666">
        <v>20</v>
      </c>
      <c r="E666">
        <v>1</v>
      </c>
      <c r="F666">
        <v>0</v>
      </c>
      <c r="G666">
        <v>7.9249999999999998</v>
      </c>
      <c r="H666" t="s">
        <v>15</v>
      </c>
    </row>
    <row r="667" spans="1:8" x14ac:dyDescent="0.2">
      <c r="A667">
        <v>0</v>
      </c>
      <c r="B667">
        <v>2</v>
      </c>
      <c r="C667" t="s">
        <v>13</v>
      </c>
      <c r="D667">
        <v>32</v>
      </c>
      <c r="E667">
        <v>2</v>
      </c>
      <c r="F667">
        <v>0</v>
      </c>
      <c r="G667">
        <v>73.5</v>
      </c>
      <c r="H667" t="s">
        <v>15</v>
      </c>
    </row>
    <row r="668" spans="1:8" x14ac:dyDescent="0.2">
      <c r="A668">
        <v>0</v>
      </c>
      <c r="B668">
        <v>2</v>
      </c>
      <c r="C668" t="s">
        <v>13</v>
      </c>
      <c r="D668">
        <v>25</v>
      </c>
      <c r="E668">
        <v>0</v>
      </c>
      <c r="F668">
        <v>0</v>
      </c>
      <c r="G668">
        <v>13</v>
      </c>
      <c r="H668" t="s">
        <v>15</v>
      </c>
    </row>
    <row r="669" spans="1:8" hidden="1" x14ac:dyDescent="0.2">
      <c r="A669">
        <v>0</v>
      </c>
      <c r="B669">
        <v>3</v>
      </c>
      <c r="C669" t="s">
        <v>13</v>
      </c>
      <c r="E669">
        <v>0</v>
      </c>
      <c r="F669">
        <v>0</v>
      </c>
      <c r="G669">
        <v>7.7750000000000004</v>
      </c>
      <c r="H669" t="s">
        <v>15</v>
      </c>
    </row>
    <row r="670" spans="1:8" x14ac:dyDescent="0.2">
      <c r="A670">
        <v>0</v>
      </c>
      <c r="B670">
        <v>3</v>
      </c>
      <c r="C670" t="s">
        <v>13</v>
      </c>
      <c r="D670">
        <v>43</v>
      </c>
      <c r="E670">
        <v>0</v>
      </c>
      <c r="F670">
        <v>0</v>
      </c>
      <c r="G670">
        <v>8.0500000000000007</v>
      </c>
      <c r="H670" t="s">
        <v>15</v>
      </c>
    </row>
    <row r="671" spans="1:8" hidden="1" x14ac:dyDescent="0.2">
      <c r="A671">
        <v>1</v>
      </c>
      <c r="B671">
        <v>1</v>
      </c>
      <c r="C671" t="s">
        <v>17</v>
      </c>
      <c r="E671">
        <v>1</v>
      </c>
      <c r="F671">
        <v>0</v>
      </c>
      <c r="G671">
        <v>52</v>
      </c>
      <c r="H671" t="s">
        <v>15</v>
      </c>
    </row>
    <row r="672" spans="1:8" x14ac:dyDescent="0.2">
      <c r="A672">
        <v>1</v>
      </c>
      <c r="B672">
        <v>2</v>
      </c>
      <c r="C672" t="s">
        <v>17</v>
      </c>
      <c r="D672">
        <v>40</v>
      </c>
      <c r="E672">
        <v>1</v>
      </c>
      <c r="F672">
        <v>1</v>
      </c>
      <c r="G672">
        <v>39</v>
      </c>
      <c r="H672" t="s">
        <v>15</v>
      </c>
    </row>
    <row r="673" spans="1:8" x14ac:dyDescent="0.2">
      <c r="A673">
        <v>0</v>
      </c>
      <c r="B673">
        <v>1</v>
      </c>
      <c r="C673" t="s">
        <v>13</v>
      </c>
      <c r="D673">
        <v>31</v>
      </c>
      <c r="E673">
        <v>1</v>
      </c>
      <c r="F673">
        <v>0</v>
      </c>
      <c r="G673">
        <v>52</v>
      </c>
      <c r="H673" t="s">
        <v>15</v>
      </c>
    </row>
    <row r="674" spans="1:8" x14ac:dyDescent="0.2">
      <c r="A674">
        <v>0</v>
      </c>
      <c r="B674">
        <v>2</v>
      </c>
      <c r="C674" t="s">
        <v>13</v>
      </c>
      <c r="D674">
        <v>70</v>
      </c>
      <c r="E674">
        <v>0</v>
      </c>
      <c r="F674">
        <v>0</v>
      </c>
      <c r="G674">
        <v>10.5</v>
      </c>
      <c r="H674" t="s">
        <v>15</v>
      </c>
    </row>
    <row r="675" spans="1:8" x14ac:dyDescent="0.2">
      <c r="A675">
        <v>1</v>
      </c>
      <c r="B675">
        <v>2</v>
      </c>
      <c r="C675" t="s">
        <v>13</v>
      </c>
      <c r="D675">
        <v>31</v>
      </c>
      <c r="E675">
        <v>0</v>
      </c>
      <c r="F675">
        <v>0</v>
      </c>
      <c r="G675">
        <v>13</v>
      </c>
      <c r="H675" t="s">
        <v>15</v>
      </c>
    </row>
    <row r="676" spans="1:8" hidden="1" x14ac:dyDescent="0.2">
      <c r="A676">
        <v>0</v>
      </c>
      <c r="B676">
        <v>2</v>
      </c>
      <c r="C676" t="s">
        <v>13</v>
      </c>
      <c r="E676">
        <v>0</v>
      </c>
      <c r="F676">
        <v>0</v>
      </c>
      <c r="G676">
        <v>0</v>
      </c>
      <c r="H676" t="s">
        <v>15</v>
      </c>
    </row>
    <row r="677" spans="1:8" x14ac:dyDescent="0.2">
      <c r="A677">
        <v>0</v>
      </c>
      <c r="B677">
        <v>3</v>
      </c>
      <c r="C677" t="s">
        <v>13</v>
      </c>
      <c r="D677">
        <v>18</v>
      </c>
      <c r="E677">
        <v>0</v>
      </c>
      <c r="F677">
        <v>0</v>
      </c>
      <c r="G677">
        <v>7.7750000000000004</v>
      </c>
      <c r="H677" t="s">
        <v>15</v>
      </c>
    </row>
    <row r="678" spans="1:8" x14ac:dyDescent="0.2">
      <c r="A678">
        <v>0</v>
      </c>
      <c r="B678">
        <v>3</v>
      </c>
      <c r="C678" t="s">
        <v>13</v>
      </c>
      <c r="D678">
        <v>24.5</v>
      </c>
      <c r="E678">
        <v>0</v>
      </c>
      <c r="F678">
        <v>0</v>
      </c>
      <c r="G678">
        <v>8.0500000000000007</v>
      </c>
      <c r="H678" t="s">
        <v>15</v>
      </c>
    </row>
    <row r="679" spans="1:8" x14ac:dyDescent="0.2">
      <c r="A679">
        <v>1</v>
      </c>
      <c r="B679">
        <v>3</v>
      </c>
      <c r="C679" t="s">
        <v>17</v>
      </c>
      <c r="D679">
        <v>18</v>
      </c>
      <c r="E679">
        <v>0</v>
      </c>
      <c r="F679">
        <v>0</v>
      </c>
      <c r="G679">
        <v>9.8416999999999994</v>
      </c>
      <c r="H679" t="s">
        <v>15</v>
      </c>
    </row>
    <row r="680" spans="1:8" x14ac:dyDescent="0.2">
      <c r="A680">
        <v>0</v>
      </c>
      <c r="B680">
        <v>3</v>
      </c>
      <c r="C680" t="s">
        <v>17</v>
      </c>
      <c r="D680">
        <v>43</v>
      </c>
      <c r="E680">
        <v>1</v>
      </c>
      <c r="F680">
        <v>6</v>
      </c>
      <c r="G680">
        <v>46.9</v>
      </c>
      <c r="H680" t="s">
        <v>15</v>
      </c>
    </row>
    <row r="681" spans="1:8" x14ac:dyDescent="0.2">
      <c r="A681">
        <v>1</v>
      </c>
      <c r="B681">
        <v>1</v>
      </c>
      <c r="C681" t="s">
        <v>13</v>
      </c>
      <c r="D681">
        <v>36</v>
      </c>
      <c r="E681">
        <v>0</v>
      </c>
      <c r="F681">
        <v>1</v>
      </c>
      <c r="G681">
        <v>512.32920000000001</v>
      </c>
      <c r="H681" t="s">
        <v>20</v>
      </c>
    </row>
    <row r="682" spans="1:8" hidden="1" x14ac:dyDescent="0.2">
      <c r="A682">
        <v>0</v>
      </c>
      <c r="B682">
        <v>3</v>
      </c>
      <c r="C682" t="s">
        <v>17</v>
      </c>
      <c r="E682">
        <v>0</v>
      </c>
      <c r="F682">
        <v>0</v>
      </c>
      <c r="G682">
        <v>8.1374999999999993</v>
      </c>
      <c r="H682" t="s">
        <v>27</v>
      </c>
    </row>
    <row r="683" spans="1:8" x14ac:dyDescent="0.2">
      <c r="A683">
        <v>1</v>
      </c>
      <c r="B683">
        <v>1</v>
      </c>
      <c r="C683" t="s">
        <v>13</v>
      </c>
      <c r="D683">
        <v>27</v>
      </c>
      <c r="E683">
        <v>0</v>
      </c>
      <c r="F683">
        <v>0</v>
      </c>
      <c r="G683">
        <v>76.729200000000006</v>
      </c>
      <c r="H683" t="s">
        <v>20</v>
      </c>
    </row>
    <row r="684" spans="1:8" x14ac:dyDescent="0.2">
      <c r="A684">
        <v>0</v>
      </c>
      <c r="B684">
        <v>3</v>
      </c>
      <c r="C684" t="s">
        <v>13</v>
      </c>
      <c r="D684">
        <v>20</v>
      </c>
      <c r="E684">
        <v>0</v>
      </c>
      <c r="F684">
        <v>0</v>
      </c>
      <c r="G684">
        <v>9.2249999999999996</v>
      </c>
      <c r="H684" t="s">
        <v>15</v>
      </c>
    </row>
    <row r="685" spans="1:8" x14ac:dyDescent="0.2">
      <c r="A685">
        <v>0</v>
      </c>
      <c r="B685">
        <v>3</v>
      </c>
      <c r="C685" t="s">
        <v>13</v>
      </c>
      <c r="D685">
        <v>14</v>
      </c>
      <c r="E685">
        <v>5</v>
      </c>
      <c r="F685">
        <v>2</v>
      </c>
      <c r="G685">
        <v>46.9</v>
      </c>
      <c r="H685" t="s">
        <v>15</v>
      </c>
    </row>
    <row r="686" spans="1:8" x14ac:dyDescent="0.2">
      <c r="A686">
        <v>0</v>
      </c>
      <c r="B686">
        <v>2</v>
      </c>
      <c r="C686" t="s">
        <v>13</v>
      </c>
      <c r="D686">
        <v>60</v>
      </c>
      <c r="E686">
        <v>1</v>
      </c>
      <c r="F686">
        <v>1</v>
      </c>
      <c r="G686">
        <v>39</v>
      </c>
      <c r="H686" t="s">
        <v>15</v>
      </c>
    </row>
    <row r="687" spans="1:8" x14ac:dyDescent="0.2">
      <c r="A687">
        <v>0</v>
      </c>
      <c r="B687">
        <v>2</v>
      </c>
      <c r="C687" t="s">
        <v>13</v>
      </c>
      <c r="D687">
        <v>25</v>
      </c>
      <c r="E687">
        <v>1</v>
      </c>
      <c r="F687">
        <v>2</v>
      </c>
      <c r="G687">
        <v>41.5792</v>
      </c>
      <c r="H687" t="s">
        <v>20</v>
      </c>
    </row>
    <row r="688" spans="1:8" x14ac:dyDescent="0.2">
      <c r="A688">
        <v>0</v>
      </c>
      <c r="B688">
        <v>3</v>
      </c>
      <c r="C688" t="s">
        <v>13</v>
      </c>
      <c r="D688">
        <v>14</v>
      </c>
      <c r="E688">
        <v>4</v>
      </c>
      <c r="F688">
        <v>1</v>
      </c>
      <c r="G688">
        <v>39.6875</v>
      </c>
      <c r="H688" t="s">
        <v>15</v>
      </c>
    </row>
    <row r="689" spans="1:8" x14ac:dyDescent="0.2">
      <c r="A689">
        <v>0</v>
      </c>
      <c r="B689">
        <v>3</v>
      </c>
      <c r="C689" t="s">
        <v>13</v>
      </c>
      <c r="D689">
        <v>19</v>
      </c>
      <c r="E689">
        <v>0</v>
      </c>
      <c r="F689">
        <v>0</v>
      </c>
      <c r="G689">
        <v>10.1708</v>
      </c>
      <c r="H689" t="s">
        <v>15</v>
      </c>
    </row>
    <row r="690" spans="1:8" x14ac:dyDescent="0.2">
      <c r="A690">
        <v>0</v>
      </c>
      <c r="B690">
        <v>3</v>
      </c>
      <c r="C690" t="s">
        <v>13</v>
      </c>
      <c r="D690">
        <v>18</v>
      </c>
      <c r="E690">
        <v>0</v>
      </c>
      <c r="F690">
        <v>0</v>
      </c>
      <c r="G690">
        <v>7.7957999999999998</v>
      </c>
      <c r="H690" t="s">
        <v>15</v>
      </c>
    </row>
    <row r="691" spans="1:8" x14ac:dyDescent="0.2">
      <c r="A691">
        <v>1</v>
      </c>
      <c r="B691">
        <v>1</v>
      </c>
      <c r="C691" t="s">
        <v>17</v>
      </c>
      <c r="D691">
        <v>15</v>
      </c>
      <c r="E691">
        <v>0</v>
      </c>
      <c r="F691">
        <v>1</v>
      </c>
      <c r="G691">
        <v>211.33750000000001</v>
      </c>
      <c r="H691" t="s">
        <v>15</v>
      </c>
    </row>
    <row r="692" spans="1:8" x14ac:dyDescent="0.2">
      <c r="A692">
        <v>1</v>
      </c>
      <c r="B692">
        <v>1</v>
      </c>
      <c r="C692" t="s">
        <v>13</v>
      </c>
      <c r="D692">
        <v>31</v>
      </c>
      <c r="E692">
        <v>1</v>
      </c>
      <c r="F692">
        <v>0</v>
      </c>
      <c r="G692">
        <v>57</v>
      </c>
      <c r="H692" t="s">
        <v>15</v>
      </c>
    </row>
    <row r="693" spans="1:8" x14ac:dyDescent="0.2">
      <c r="A693">
        <v>1</v>
      </c>
      <c r="B693">
        <v>3</v>
      </c>
      <c r="C693" t="s">
        <v>17</v>
      </c>
      <c r="D693">
        <v>4</v>
      </c>
      <c r="E693">
        <v>0</v>
      </c>
      <c r="F693">
        <v>1</v>
      </c>
      <c r="G693">
        <v>13.416700000000001</v>
      </c>
      <c r="H693" t="s">
        <v>20</v>
      </c>
    </row>
    <row r="694" spans="1:8" hidden="1" x14ac:dyDescent="0.2">
      <c r="A694">
        <v>1</v>
      </c>
      <c r="B694">
        <v>3</v>
      </c>
      <c r="C694" t="s">
        <v>13</v>
      </c>
      <c r="E694">
        <v>0</v>
      </c>
      <c r="F694">
        <v>0</v>
      </c>
      <c r="G694">
        <v>56.495800000000003</v>
      </c>
      <c r="H694" t="s">
        <v>15</v>
      </c>
    </row>
    <row r="695" spans="1:8" x14ac:dyDescent="0.2">
      <c r="A695">
        <v>0</v>
      </c>
      <c r="B695">
        <v>3</v>
      </c>
      <c r="C695" t="s">
        <v>13</v>
      </c>
      <c r="D695">
        <v>25</v>
      </c>
      <c r="E695">
        <v>0</v>
      </c>
      <c r="F695">
        <v>0</v>
      </c>
      <c r="G695">
        <v>7.2249999999999996</v>
      </c>
      <c r="H695" t="s">
        <v>20</v>
      </c>
    </row>
    <row r="696" spans="1:8" x14ac:dyDescent="0.2">
      <c r="A696">
        <v>0</v>
      </c>
      <c r="B696">
        <v>1</v>
      </c>
      <c r="C696" t="s">
        <v>13</v>
      </c>
      <c r="D696">
        <v>60</v>
      </c>
      <c r="E696">
        <v>0</v>
      </c>
      <c r="F696">
        <v>0</v>
      </c>
      <c r="G696">
        <v>26.55</v>
      </c>
      <c r="H696" t="s">
        <v>15</v>
      </c>
    </row>
    <row r="697" spans="1:8" x14ac:dyDescent="0.2">
      <c r="A697">
        <v>0</v>
      </c>
      <c r="B697">
        <v>2</v>
      </c>
      <c r="C697" t="s">
        <v>13</v>
      </c>
      <c r="D697">
        <v>52</v>
      </c>
      <c r="E697">
        <v>0</v>
      </c>
      <c r="F697">
        <v>0</v>
      </c>
      <c r="G697">
        <v>13.5</v>
      </c>
      <c r="H697" t="s">
        <v>15</v>
      </c>
    </row>
    <row r="698" spans="1:8" x14ac:dyDescent="0.2">
      <c r="A698">
        <v>0</v>
      </c>
      <c r="B698">
        <v>3</v>
      </c>
      <c r="C698" t="s">
        <v>13</v>
      </c>
      <c r="D698">
        <v>44</v>
      </c>
      <c r="E698">
        <v>0</v>
      </c>
      <c r="F698">
        <v>0</v>
      </c>
      <c r="G698">
        <v>8.0500000000000007</v>
      </c>
      <c r="H698" t="s">
        <v>15</v>
      </c>
    </row>
    <row r="699" spans="1:8" hidden="1" x14ac:dyDescent="0.2">
      <c r="A699">
        <v>1</v>
      </c>
      <c r="B699">
        <v>3</v>
      </c>
      <c r="C699" t="s">
        <v>17</v>
      </c>
      <c r="E699">
        <v>0</v>
      </c>
      <c r="F699">
        <v>0</v>
      </c>
      <c r="G699">
        <v>7.7332999999999998</v>
      </c>
      <c r="H699" t="s">
        <v>27</v>
      </c>
    </row>
    <row r="700" spans="1:8" x14ac:dyDescent="0.2">
      <c r="A700">
        <v>0</v>
      </c>
      <c r="B700">
        <v>1</v>
      </c>
      <c r="C700" t="s">
        <v>13</v>
      </c>
      <c r="D700">
        <v>49</v>
      </c>
      <c r="E700">
        <v>1</v>
      </c>
      <c r="F700">
        <v>1</v>
      </c>
      <c r="G700">
        <v>110.88330000000001</v>
      </c>
      <c r="H700" t="s">
        <v>20</v>
      </c>
    </row>
    <row r="701" spans="1:8" x14ac:dyDescent="0.2">
      <c r="A701">
        <v>0</v>
      </c>
      <c r="B701">
        <v>3</v>
      </c>
      <c r="C701" t="s">
        <v>13</v>
      </c>
      <c r="D701">
        <v>42</v>
      </c>
      <c r="E701">
        <v>0</v>
      </c>
      <c r="F701">
        <v>0</v>
      </c>
      <c r="G701">
        <v>7.65</v>
      </c>
      <c r="H701" t="s">
        <v>15</v>
      </c>
    </row>
    <row r="702" spans="1:8" x14ac:dyDescent="0.2">
      <c r="A702">
        <v>1</v>
      </c>
      <c r="B702">
        <v>1</v>
      </c>
      <c r="C702" t="s">
        <v>17</v>
      </c>
      <c r="D702">
        <v>18</v>
      </c>
      <c r="E702">
        <v>1</v>
      </c>
      <c r="F702">
        <v>0</v>
      </c>
      <c r="G702">
        <v>227.52500000000001</v>
      </c>
      <c r="H702" t="s">
        <v>20</v>
      </c>
    </row>
    <row r="703" spans="1:8" x14ac:dyDescent="0.2">
      <c r="A703">
        <v>1</v>
      </c>
      <c r="B703">
        <v>1</v>
      </c>
      <c r="C703" t="s">
        <v>13</v>
      </c>
      <c r="D703">
        <v>35</v>
      </c>
      <c r="E703">
        <v>0</v>
      </c>
      <c r="F703">
        <v>0</v>
      </c>
      <c r="G703">
        <v>26.287500000000001</v>
      </c>
      <c r="H703" t="s">
        <v>15</v>
      </c>
    </row>
    <row r="704" spans="1:8" x14ac:dyDescent="0.2">
      <c r="A704">
        <v>0</v>
      </c>
      <c r="B704">
        <v>3</v>
      </c>
      <c r="C704" t="s">
        <v>17</v>
      </c>
      <c r="D704">
        <v>18</v>
      </c>
      <c r="E704">
        <v>0</v>
      </c>
      <c r="F704">
        <v>1</v>
      </c>
      <c r="G704">
        <v>14.4542</v>
      </c>
      <c r="H704" t="s">
        <v>20</v>
      </c>
    </row>
    <row r="705" spans="1:8" x14ac:dyDescent="0.2">
      <c r="A705">
        <v>0</v>
      </c>
      <c r="B705">
        <v>3</v>
      </c>
      <c r="C705" t="s">
        <v>13</v>
      </c>
      <c r="D705">
        <v>25</v>
      </c>
      <c r="E705">
        <v>0</v>
      </c>
      <c r="F705">
        <v>0</v>
      </c>
      <c r="G705">
        <v>7.7416999999999998</v>
      </c>
      <c r="H705" t="s">
        <v>27</v>
      </c>
    </row>
    <row r="706" spans="1:8" x14ac:dyDescent="0.2">
      <c r="A706">
        <v>0</v>
      </c>
      <c r="B706">
        <v>3</v>
      </c>
      <c r="C706" t="s">
        <v>13</v>
      </c>
      <c r="D706">
        <v>26</v>
      </c>
      <c r="E706">
        <v>1</v>
      </c>
      <c r="F706">
        <v>0</v>
      </c>
      <c r="G706">
        <v>7.8541999999999996</v>
      </c>
      <c r="H706" t="s">
        <v>15</v>
      </c>
    </row>
    <row r="707" spans="1:8" x14ac:dyDescent="0.2">
      <c r="A707">
        <v>0</v>
      </c>
      <c r="B707">
        <v>2</v>
      </c>
      <c r="C707" t="s">
        <v>13</v>
      </c>
      <c r="D707">
        <v>39</v>
      </c>
      <c r="E707">
        <v>0</v>
      </c>
      <c r="F707">
        <v>0</v>
      </c>
      <c r="G707">
        <v>26</v>
      </c>
      <c r="H707" t="s">
        <v>15</v>
      </c>
    </row>
    <row r="708" spans="1:8" x14ac:dyDescent="0.2">
      <c r="A708">
        <v>1</v>
      </c>
      <c r="B708">
        <v>2</v>
      </c>
      <c r="C708" t="s">
        <v>17</v>
      </c>
      <c r="D708">
        <v>45</v>
      </c>
      <c r="E708">
        <v>0</v>
      </c>
      <c r="F708">
        <v>0</v>
      </c>
      <c r="G708">
        <v>13.5</v>
      </c>
      <c r="H708" t="s">
        <v>15</v>
      </c>
    </row>
    <row r="709" spans="1:8" x14ac:dyDescent="0.2">
      <c r="A709">
        <v>1</v>
      </c>
      <c r="B709">
        <v>1</v>
      </c>
      <c r="C709" t="s">
        <v>13</v>
      </c>
      <c r="D709">
        <v>42</v>
      </c>
      <c r="E709">
        <v>0</v>
      </c>
      <c r="F709">
        <v>0</v>
      </c>
      <c r="G709">
        <v>26.287500000000001</v>
      </c>
      <c r="H709" t="s">
        <v>15</v>
      </c>
    </row>
    <row r="710" spans="1:8" x14ac:dyDescent="0.2">
      <c r="A710">
        <v>1</v>
      </c>
      <c r="B710">
        <v>1</v>
      </c>
      <c r="C710" t="s">
        <v>17</v>
      </c>
      <c r="D710">
        <v>22</v>
      </c>
      <c r="E710">
        <v>0</v>
      </c>
      <c r="F710">
        <v>0</v>
      </c>
      <c r="G710">
        <v>151.55000000000001</v>
      </c>
      <c r="H710" t="s">
        <v>15</v>
      </c>
    </row>
    <row r="711" spans="1:8" hidden="1" x14ac:dyDescent="0.2">
      <c r="A711">
        <v>1</v>
      </c>
      <c r="B711">
        <v>3</v>
      </c>
      <c r="C711" t="s">
        <v>13</v>
      </c>
      <c r="E711">
        <v>1</v>
      </c>
      <c r="F711">
        <v>1</v>
      </c>
      <c r="G711">
        <v>15.245799999999999</v>
      </c>
      <c r="H711" t="s">
        <v>20</v>
      </c>
    </row>
    <row r="712" spans="1:8" x14ac:dyDescent="0.2">
      <c r="A712">
        <v>1</v>
      </c>
      <c r="B712">
        <v>1</v>
      </c>
      <c r="C712" t="s">
        <v>17</v>
      </c>
      <c r="D712">
        <v>24</v>
      </c>
      <c r="E712">
        <v>0</v>
      </c>
      <c r="F712">
        <v>0</v>
      </c>
      <c r="G712">
        <v>49.504199999999997</v>
      </c>
      <c r="H712" t="s">
        <v>20</v>
      </c>
    </row>
    <row r="713" spans="1:8" hidden="1" x14ac:dyDescent="0.2">
      <c r="A713">
        <v>0</v>
      </c>
      <c r="B713">
        <v>1</v>
      </c>
      <c r="C713" t="s">
        <v>13</v>
      </c>
      <c r="E713">
        <v>0</v>
      </c>
      <c r="F713">
        <v>0</v>
      </c>
      <c r="G713">
        <v>26.55</v>
      </c>
      <c r="H713" t="s">
        <v>15</v>
      </c>
    </row>
    <row r="714" spans="1:8" x14ac:dyDescent="0.2">
      <c r="A714">
        <v>1</v>
      </c>
      <c r="B714">
        <v>1</v>
      </c>
      <c r="C714" t="s">
        <v>13</v>
      </c>
      <c r="D714">
        <v>48</v>
      </c>
      <c r="E714">
        <v>1</v>
      </c>
      <c r="F714">
        <v>0</v>
      </c>
      <c r="G714">
        <v>52</v>
      </c>
      <c r="H714" t="s">
        <v>15</v>
      </c>
    </row>
    <row r="715" spans="1:8" x14ac:dyDescent="0.2">
      <c r="A715">
        <v>0</v>
      </c>
      <c r="B715">
        <v>3</v>
      </c>
      <c r="C715" t="s">
        <v>13</v>
      </c>
      <c r="D715">
        <v>29</v>
      </c>
      <c r="E715">
        <v>0</v>
      </c>
      <c r="F715">
        <v>0</v>
      </c>
      <c r="G715">
        <v>9.4832999999999998</v>
      </c>
      <c r="H715" t="s">
        <v>15</v>
      </c>
    </row>
    <row r="716" spans="1:8" x14ac:dyDescent="0.2">
      <c r="A716">
        <v>0</v>
      </c>
      <c r="B716">
        <v>2</v>
      </c>
      <c r="C716" t="s">
        <v>13</v>
      </c>
      <c r="D716">
        <v>52</v>
      </c>
      <c r="E716">
        <v>0</v>
      </c>
      <c r="F716">
        <v>0</v>
      </c>
      <c r="G716">
        <v>13</v>
      </c>
      <c r="H716" t="s">
        <v>15</v>
      </c>
    </row>
    <row r="717" spans="1:8" x14ac:dyDescent="0.2">
      <c r="A717">
        <v>0</v>
      </c>
      <c r="B717">
        <v>3</v>
      </c>
      <c r="C717" t="s">
        <v>13</v>
      </c>
      <c r="D717">
        <v>19</v>
      </c>
      <c r="E717">
        <v>0</v>
      </c>
      <c r="F717">
        <v>0</v>
      </c>
      <c r="G717">
        <v>7.65</v>
      </c>
      <c r="H717" t="s">
        <v>15</v>
      </c>
    </row>
    <row r="718" spans="1:8" x14ac:dyDescent="0.2">
      <c r="A718">
        <v>1</v>
      </c>
      <c r="B718">
        <v>1</v>
      </c>
      <c r="C718" t="s">
        <v>17</v>
      </c>
      <c r="D718">
        <v>38</v>
      </c>
      <c r="E718">
        <v>0</v>
      </c>
      <c r="F718">
        <v>0</v>
      </c>
      <c r="G718">
        <v>227.52500000000001</v>
      </c>
      <c r="H718" t="s">
        <v>20</v>
      </c>
    </row>
    <row r="719" spans="1:8" x14ac:dyDescent="0.2">
      <c r="A719">
        <v>1</v>
      </c>
      <c r="B719">
        <v>2</v>
      </c>
      <c r="C719" t="s">
        <v>17</v>
      </c>
      <c r="D719">
        <v>27</v>
      </c>
      <c r="E719">
        <v>0</v>
      </c>
      <c r="F719">
        <v>0</v>
      </c>
      <c r="G719">
        <v>10.5</v>
      </c>
      <c r="H719" t="s">
        <v>15</v>
      </c>
    </row>
    <row r="720" spans="1:8" hidden="1" x14ac:dyDescent="0.2">
      <c r="A720">
        <v>0</v>
      </c>
      <c r="B720">
        <v>3</v>
      </c>
      <c r="C720" t="s">
        <v>13</v>
      </c>
      <c r="E720">
        <v>0</v>
      </c>
      <c r="F720">
        <v>0</v>
      </c>
      <c r="G720">
        <v>15.5</v>
      </c>
      <c r="H720" t="s">
        <v>27</v>
      </c>
    </row>
    <row r="721" spans="1:8" x14ac:dyDescent="0.2">
      <c r="A721">
        <v>0</v>
      </c>
      <c r="B721">
        <v>3</v>
      </c>
      <c r="C721" t="s">
        <v>13</v>
      </c>
      <c r="D721">
        <v>33</v>
      </c>
      <c r="E721">
        <v>0</v>
      </c>
      <c r="F721">
        <v>0</v>
      </c>
      <c r="G721">
        <v>7.7750000000000004</v>
      </c>
      <c r="H721" t="s">
        <v>15</v>
      </c>
    </row>
    <row r="722" spans="1:8" x14ac:dyDescent="0.2">
      <c r="A722">
        <v>1</v>
      </c>
      <c r="B722">
        <v>2</v>
      </c>
      <c r="C722" t="s">
        <v>17</v>
      </c>
      <c r="D722">
        <v>6</v>
      </c>
      <c r="E722">
        <v>0</v>
      </c>
      <c r="F722">
        <v>1</v>
      </c>
      <c r="G722">
        <v>33</v>
      </c>
      <c r="H722" t="s">
        <v>15</v>
      </c>
    </row>
    <row r="723" spans="1:8" x14ac:dyDescent="0.2">
      <c r="A723">
        <v>0</v>
      </c>
      <c r="B723">
        <v>3</v>
      </c>
      <c r="C723" t="s">
        <v>13</v>
      </c>
      <c r="D723">
        <v>17</v>
      </c>
      <c r="E723">
        <v>1</v>
      </c>
      <c r="F723">
        <v>0</v>
      </c>
      <c r="G723">
        <v>7.0541999999999998</v>
      </c>
      <c r="H723" t="s">
        <v>15</v>
      </c>
    </row>
    <row r="724" spans="1:8" x14ac:dyDescent="0.2">
      <c r="A724">
        <v>0</v>
      </c>
      <c r="B724">
        <v>2</v>
      </c>
      <c r="C724" t="s">
        <v>13</v>
      </c>
      <c r="D724">
        <v>34</v>
      </c>
      <c r="E724">
        <v>0</v>
      </c>
      <c r="F724">
        <v>0</v>
      </c>
      <c r="G724">
        <v>13</v>
      </c>
      <c r="H724" t="s">
        <v>15</v>
      </c>
    </row>
    <row r="725" spans="1:8" x14ac:dyDescent="0.2">
      <c r="A725">
        <v>0</v>
      </c>
      <c r="B725">
        <v>2</v>
      </c>
      <c r="C725" t="s">
        <v>13</v>
      </c>
      <c r="D725">
        <v>50</v>
      </c>
      <c r="E725">
        <v>0</v>
      </c>
      <c r="F725">
        <v>0</v>
      </c>
      <c r="G725">
        <v>13</v>
      </c>
      <c r="H725" t="s">
        <v>15</v>
      </c>
    </row>
    <row r="726" spans="1:8" x14ac:dyDescent="0.2">
      <c r="A726">
        <v>1</v>
      </c>
      <c r="B726">
        <v>1</v>
      </c>
      <c r="C726" t="s">
        <v>13</v>
      </c>
      <c r="D726">
        <v>27</v>
      </c>
      <c r="E726">
        <v>1</v>
      </c>
      <c r="F726">
        <v>0</v>
      </c>
      <c r="G726">
        <v>53.1</v>
      </c>
      <c r="H726" t="s">
        <v>15</v>
      </c>
    </row>
    <row r="727" spans="1:8" x14ac:dyDescent="0.2">
      <c r="A727">
        <v>0</v>
      </c>
      <c r="B727">
        <v>3</v>
      </c>
      <c r="C727" t="s">
        <v>13</v>
      </c>
      <c r="D727">
        <v>20</v>
      </c>
      <c r="E727">
        <v>0</v>
      </c>
      <c r="F727">
        <v>0</v>
      </c>
      <c r="G727">
        <v>8.6624999999999996</v>
      </c>
      <c r="H727" t="s">
        <v>15</v>
      </c>
    </row>
    <row r="728" spans="1:8" x14ac:dyDescent="0.2">
      <c r="A728">
        <v>1</v>
      </c>
      <c r="B728">
        <v>2</v>
      </c>
      <c r="C728" t="s">
        <v>17</v>
      </c>
      <c r="D728">
        <v>30</v>
      </c>
      <c r="E728">
        <v>3</v>
      </c>
      <c r="F728">
        <v>0</v>
      </c>
      <c r="G728">
        <v>21</v>
      </c>
      <c r="H728" t="s">
        <v>15</v>
      </c>
    </row>
    <row r="729" spans="1:8" hidden="1" x14ac:dyDescent="0.2">
      <c r="A729">
        <v>1</v>
      </c>
      <c r="B729">
        <v>3</v>
      </c>
      <c r="C729" t="s">
        <v>17</v>
      </c>
      <c r="E729">
        <v>0</v>
      </c>
      <c r="F729">
        <v>0</v>
      </c>
      <c r="G729">
        <v>7.7374999999999998</v>
      </c>
      <c r="H729" t="s">
        <v>27</v>
      </c>
    </row>
    <row r="730" spans="1:8" x14ac:dyDescent="0.2">
      <c r="A730">
        <v>0</v>
      </c>
      <c r="B730">
        <v>2</v>
      </c>
      <c r="C730" t="s">
        <v>13</v>
      </c>
      <c r="D730">
        <v>25</v>
      </c>
      <c r="E730">
        <v>1</v>
      </c>
      <c r="F730">
        <v>0</v>
      </c>
      <c r="G730">
        <v>26</v>
      </c>
      <c r="H730" t="s">
        <v>15</v>
      </c>
    </row>
    <row r="731" spans="1:8" x14ac:dyDescent="0.2">
      <c r="A731">
        <v>0</v>
      </c>
      <c r="B731">
        <v>3</v>
      </c>
      <c r="C731" t="s">
        <v>17</v>
      </c>
      <c r="D731">
        <v>25</v>
      </c>
      <c r="E731">
        <v>1</v>
      </c>
      <c r="F731">
        <v>0</v>
      </c>
      <c r="G731">
        <v>7.9249999999999998</v>
      </c>
      <c r="H731" t="s">
        <v>15</v>
      </c>
    </row>
    <row r="732" spans="1:8" x14ac:dyDescent="0.2">
      <c r="A732">
        <v>1</v>
      </c>
      <c r="B732">
        <v>1</v>
      </c>
      <c r="C732" t="s">
        <v>17</v>
      </c>
      <c r="D732">
        <v>29</v>
      </c>
      <c r="E732">
        <v>0</v>
      </c>
      <c r="F732">
        <v>0</v>
      </c>
      <c r="G732">
        <v>211.33750000000001</v>
      </c>
      <c r="H732" t="s">
        <v>15</v>
      </c>
    </row>
    <row r="733" spans="1:8" x14ac:dyDescent="0.2">
      <c r="A733">
        <v>0</v>
      </c>
      <c r="B733">
        <v>3</v>
      </c>
      <c r="C733" t="s">
        <v>13</v>
      </c>
      <c r="D733">
        <v>11</v>
      </c>
      <c r="E733">
        <v>0</v>
      </c>
      <c r="F733">
        <v>0</v>
      </c>
      <c r="G733">
        <v>18.787500000000001</v>
      </c>
      <c r="H733" t="s">
        <v>20</v>
      </c>
    </row>
    <row r="734" spans="1:8" hidden="1" x14ac:dyDescent="0.2">
      <c r="A734">
        <v>0</v>
      </c>
      <c r="B734">
        <v>2</v>
      </c>
      <c r="C734" t="s">
        <v>13</v>
      </c>
      <c r="E734">
        <v>0</v>
      </c>
      <c r="F734">
        <v>0</v>
      </c>
      <c r="G734">
        <v>0</v>
      </c>
      <c r="H734" t="s">
        <v>15</v>
      </c>
    </row>
    <row r="735" spans="1:8" x14ac:dyDescent="0.2">
      <c r="A735">
        <v>0</v>
      </c>
      <c r="B735">
        <v>2</v>
      </c>
      <c r="C735" t="s">
        <v>13</v>
      </c>
      <c r="D735">
        <v>23</v>
      </c>
      <c r="E735">
        <v>0</v>
      </c>
      <c r="F735">
        <v>0</v>
      </c>
      <c r="G735">
        <v>13</v>
      </c>
      <c r="H735" t="s">
        <v>15</v>
      </c>
    </row>
    <row r="736" spans="1:8" x14ac:dyDescent="0.2">
      <c r="A736">
        <v>0</v>
      </c>
      <c r="B736">
        <v>2</v>
      </c>
      <c r="C736" t="s">
        <v>13</v>
      </c>
      <c r="D736">
        <v>23</v>
      </c>
      <c r="E736">
        <v>0</v>
      </c>
      <c r="F736">
        <v>0</v>
      </c>
      <c r="G736">
        <v>13</v>
      </c>
      <c r="H736" t="s">
        <v>15</v>
      </c>
    </row>
    <row r="737" spans="1:8" x14ac:dyDescent="0.2">
      <c r="A737">
        <v>0</v>
      </c>
      <c r="B737">
        <v>3</v>
      </c>
      <c r="C737" t="s">
        <v>13</v>
      </c>
      <c r="D737">
        <v>28.5</v>
      </c>
      <c r="E737">
        <v>0</v>
      </c>
      <c r="F737">
        <v>0</v>
      </c>
      <c r="G737">
        <v>16.100000000000001</v>
      </c>
      <c r="H737" t="s">
        <v>15</v>
      </c>
    </row>
    <row r="738" spans="1:8" x14ac:dyDescent="0.2">
      <c r="A738">
        <v>0</v>
      </c>
      <c r="B738">
        <v>3</v>
      </c>
      <c r="C738" t="s">
        <v>17</v>
      </c>
      <c r="D738">
        <v>48</v>
      </c>
      <c r="E738">
        <v>1</v>
      </c>
      <c r="F738">
        <v>3</v>
      </c>
      <c r="G738">
        <v>34.375</v>
      </c>
      <c r="H738" t="s">
        <v>15</v>
      </c>
    </row>
    <row r="739" spans="1:8" x14ac:dyDescent="0.2">
      <c r="A739">
        <v>1</v>
      </c>
      <c r="B739">
        <v>1</v>
      </c>
      <c r="C739" t="s">
        <v>13</v>
      </c>
      <c r="D739">
        <v>35</v>
      </c>
      <c r="E739">
        <v>0</v>
      </c>
      <c r="F739">
        <v>0</v>
      </c>
      <c r="G739">
        <v>512.32920000000001</v>
      </c>
      <c r="H739" t="s">
        <v>20</v>
      </c>
    </row>
    <row r="740" spans="1:8" hidden="1" x14ac:dyDescent="0.2">
      <c r="A740">
        <v>0</v>
      </c>
      <c r="B740">
        <v>3</v>
      </c>
      <c r="C740" t="s">
        <v>13</v>
      </c>
      <c r="E740">
        <v>0</v>
      </c>
      <c r="F740">
        <v>0</v>
      </c>
      <c r="G740">
        <v>7.8958000000000004</v>
      </c>
      <c r="H740" t="s">
        <v>15</v>
      </c>
    </row>
    <row r="741" spans="1:8" hidden="1" x14ac:dyDescent="0.2">
      <c r="A741">
        <v>0</v>
      </c>
      <c r="B741">
        <v>3</v>
      </c>
      <c r="C741" t="s">
        <v>13</v>
      </c>
      <c r="E741">
        <v>0</v>
      </c>
      <c r="F741">
        <v>0</v>
      </c>
      <c r="G741">
        <v>7.8958000000000004</v>
      </c>
      <c r="H741" t="s">
        <v>15</v>
      </c>
    </row>
    <row r="742" spans="1:8" hidden="1" x14ac:dyDescent="0.2">
      <c r="A742">
        <v>1</v>
      </c>
      <c r="B742">
        <v>1</v>
      </c>
      <c r="C742" t="s">
        <v>13</v>
      </c>
      <c r="E742">
        <v>0</v>
      </c>
      <c r="F742">
        <v>0</v>
      </c>
      <c r="G742">
        <v>30</v>
      </c>
      <c r="H742" t="s">
        <v>15</v>
      </c>
    </row>
    <row r="743" spans="1:8" x14ac:dyDescent="0.2">
      <c r="A743">
        <v>0</v>
      </c>
      <c r="B743">
        <v>1</v>
      </c>
      <c r="C743" t="s">
        <v>13</v>
      </c>
      <c r="D743">
        <v>36</v>
      </c>
      <c r="E743">
        <v>1</v>
      </c>
      <c r="F743">
        <v>0</v>
      </c>
      <c r="G743">
        <v>78.849999999999994</v>
      </c>
      <c r="H743" t="s">
        <v>15</v>
      </c>
    </row>
    <row r="744" spans="1:8" x14ac:dyDescent="0.2">
      <c r="A744">
        <v>1</v>
      </c>
      <c r="B744">
        <v>1</v>
      </c>
      <c r="C744" t="s">
        <v>17</v>
      </c>
      <c r="D744">
        <v>21</v>
      </c>
      <c r="E744">
        <v>2</v>
      </c>
      <c r="F744">
        <v>2</v>
      </c>
      <c r="G744">
        <v>262.375</v>
      </c>
      <c r="H744" t="s">
        <v>20</v>
      </c>
    </row>
    <row r="745" spans="1:8" x14ac:dyDescent="0.2">
      <c r="A745">
        <v>0</v>
      </c>
      <c r="B745">
        <v>3</v>
      </c>
      <c r="C745" t="s">
        <v>13</v>
      </c>
      <c r="D745">
        <v>24</v>
      </c>
      <c r="E745">
        <v>1</v>
      </c>
      <c r="F745">
        <v>0</v>
      </c>
      <c r="G745">
        <v>16.100000000000001</v>
      </c>
      <c r="H745" t="s">
        <v>15</v>
      </c>
    </row>
    <row r="746" spans="1:8" x14ac:dyDescent="0.2">
      <c r="A746">
        <v>1</v>
      </c>
      <c r="B746">
        <v>3</v>
      </c>
      <c r="C746" t="s">
        <v>13</v>
      </c>
      <c r="D746">
        <v>31</v>
      </c>
      <c r="E746">
        <v>0</v>
      </c>
      <c r="F746">
        <v>0</v>
      </c>
      <c r="G746">
        <v>7.9249999999999998</v>
      </c>
      <c r="H746" t="s">
        <v>15</v>
      </c>
    </row>
    <row r="747" spans="1:8" x14ac:dyDescent="0.2">
      <c r="A747">
        <v>0</v>
      </c>
      <c r="B747">
        <v>1</v>
      </c>
      <c r="C747" t="s">
        <v>13</v>
      </c>
      <c r="D747">
        <v>70</v>
      </c>
      <c r="E747">
        <v>1</v>
      </c>
      <c r="F747">
        <v>1</v>
      </c>
      <c r="G747">
        <v>71</v>
      </c>
      <c r="H747" t="s">
        <v>15</v>
      </c>
    </row>
    <row r="748" spans="1:8" x14ac:dyDescent="0.2">
      <c r="A748">
        <v>0</v>
      </c>
      <c r="B748">
        <v>3</v>
      </c>
      <c r="C748" t="s">
        <v>13</v>
      </c>
      <c r="D748">
        <v>16</v>
      </c>
      <c r="E748">
        <v>1</v>
      </c>
      <c r="F748">
        <v>1</v>
      </c>
      <c r="G748">
        <v>20.25</v>
      </c>
      <c r="H748" t="s">
        <v>15</v>
      </c>
    </row>
    <row r="749" spans="1:8" x14ac:dyDescent="0.2">
      <c r="A749">
        <v>1</v>
      </c>
      <c r="B749">
        <v>2</v>
      </c>
      <c r="C749" t="s">
        <v>17</v>
      </c>
      <c r="D749">
        <v>30</v>
      </c>
      <c r="E749">
        <v>0</v>
      </c>
      <c r="F749">
        <v>0</v>
      </c>
      <c r="G749">
        <v>13</v>
      </c>
      <c r="H749" t="s">
        <v>15</v>
      </c>
    </row>
    <row r="750" spans="1:8" x14ac:dyDescent="0.2">
      <c r="A750">
        <v>0</v>
      </c>
      <c r="B750">
        <v>1</v>
      </c>
      <c r="C750" t="s">
        <v>13</v>
      </c>
      <c r="D750">
        <v>19</v>
      </c>
      <c r="E750">
        <v>1</v>
      </c>
      <c r="F750">
        <v>0</v>
      </c>
      <c r="G750">
        <v>53.1</v>
      </c>
      <c r="H750" t="s">
        <v>15</v>
      </c>
    </row>
    <row r="751" spans="1:8" x14ac:dyDescent="0.2">
      <c r="A751">
        <v>0</v>
      </c>
      <c r="B751">
        <v>3</v>
      </c>
      <c r="C751" t="s">
        <v>13</v>
      </c>
      <c r="D751">
        <v>31</v>
      </c>
      <c r="E751">
        <v>0</v>
      </c>
      <c r="F751">
        <v>0</v>
      </c>
      <c r="G751">
        <v>7.75</v>
      </c>
      <c r="H751" t="s">
        <v>27</v>
      </c>
    </row>
    <row r="752" spans="1:8" x14ac:dyDescent="0.2">
      <c r="A752">
        <v>1</v>
      </c>
      <c r="B752">
        <v>2</v>
      </c>
      <c r="C752" t="s">
        <v>17</v>
      </c>
      <c r="D752">
        <v>4</v>
      </c>
      <c r="E752">
        <v>1</v>
      </c>
      <c r="F752">
        <v>1</v>
      </c>
      <c r="G752">
        <v>23</v>
      </c>
      <c r="H752" t="s">
        <v>15</v>
      </c>
    </row>
    <row r="753" spans="1:8" x14ac:dyDescent="0.2">
      <c r="A753">
        <v>1</v>
      </c>
      <c r="B753">
        <v>3</v>
      </c>
      <c r="C753" t="s">
        <v>13</v>
      </c>
      <c r="D753">
        <v>6</v>
      </c>
      <c r="E753">
        <v>0</v>
      </c>
      <c r="F753">
        <v>1</v>
      </c>
      <c r="G753">
        <v>12.475</v>
      </c>
      <c r="H753" t="s">
        <v>15</v>
      </c>
    </row>
    <row r="754" spans="1:8" x14ac:dyDescent="0.2">
      <c r="A754">
        <v>0</v>
      </c>
      <c r="B754">
        <v>3</v>
      </c>
      <c r="C754" t="s">
        <v>13</v>
      </c>
      <c r="D754">
        <v>33</v>
      </c>
      <c r="E754">
        <v>0</v>
      </c>
      <c r="F754">
        <v>0</v>
      </c>
      <c r="G754">
        <v>9.5</v>
      </c>
      <c r="H754" t="s">
        <v>15</v>
      </c>
    </row>
    <row r="755" spans="1:8" x14ac:dyDescent="0.2">
      <c r="A755">
        <v>0</v>
      </c>
      <c r="B755">
        <v>3</v>
      </c>
      <c r="C755" t="s">
        <v>13</v>
      </c>
      <c r="D755">
        <v>23</v>
      </c>
      <c r="E755">
        <v>0</v>
      </c>
      <c r="F755">
        <v>0</v>
      </c>
      <c r="G755">
        <v>7.8958000000000004</v>
      </c>
      <c r="H755" t="s">
        <v>15</v>
      </c>
    </row>
    <row r="756" spans="1:8" x14ac:dyDescent="0.2">
      <c r="A756">
        <v>1</v>
      </c>
      <c r="B756">
        <v>2</v>
      </c>
      <c r="C756" t="s">
        <v>17</v>
      </c>
      <c r="D756">
        <v>48</v>
      </c>
      <c r="E756">
        <v>1</v>
      </c>
      <c r="F756">
        <v>2</v>
      </c>
      <c r="G756">
        <v>65</v>
      </c>
      <c r="H756" t="s">
        <v>15</v>
      </c>
    </row>
    <row r="757" spans="1:8" x14ac:dyDescent="0.2">
      <c r="A757">
        <v>1</v>
      </c>
      <c r="B757">
        <v>2</v>
      </c>
      <c r="C757" t="s">
        <v>13</v>
      </c>
      <c r="D757">
        <v>0.67</v>
      </c>
      <c r="E757">
        <v>1</v>
      </c>
      <c r="F757">
        <v>1</v>
      </c>
      <c r="G757">
        <v>14.5</v>
      </c>
      <c r="H757" t="s">
        <v>15</v>
      </c>
    </row>
    <row r="758" spans="1:8" x14ac:dyDescent="0.2">
      <c r="A758">
        <v>0</v>
      </c>
      <c r="B758">
        <v>3</v>
      </c>
      <c r="C758" t="s">
        <v>13</v>
      </c>
      <c r="D758">
        <v>28</v>
      </c>
      <c r="E758">
        <v>0</v>
      </c>
      <c r="F758">
        <v>0</v>
      </c>
      <c r="G758">
        <v>7.7957999999999998</v>
      </c>
      <c r="H758" t="s">
        <v>15</v>
      </c>
    </row>
    <row r="759" spans="1:8" x14ac:dyDescent="0.2">
      <c r="A759">
        <v>0</v>
      </c>
      <c r="B759">
        <v>2</v>
      </c>
      <c r="C759" t="s">
        <v>13</v>
      </c>
      <c r="D759">
        <v>18</v>
      </c>
      <c r="E759">
        <v>0</v>
      </c>
      <c r="F759">
        <v>0</v>
      </c>
      <c r="G759">
        <v>11.5</v>
      </c>
      <c r="H759" t="s">
        <v>15</v>
      </c>
    </row>
    <row r="760" spans="1:8" x14ac:dyDescent="0.2">
      <c r="A760">
        <v>0</v>
      </c>
      <c r="B760">
        <v>3</v>
      </c>
      <c r="C760" t="s">
        <v>13</v>
      </c>
      <c r="D760">
        <v>34</v>
      </c>
      <c r="E760">
        <v>0</v>
      </c>
      <c r="F760">
        <v>0</v>
      </c>
      <c r="G760">
        <v>8.0500000000000007</v>
      </c>
      <c r="H760" t="s">
        <v>15</v>
      </c>
    </row>
    <row r="761" spans="1:8" x14ac:dyDescent="0.2">
      <c r="A761">
        <v>1</v>
      </c>
      <c r="B761">
        <v>1</v>
      </c>
      <c r="C761" t="s">
        <v>17</v>
      </c>
      <c r="D761">
        <v>33</v>
      </c>
      <c r="E761">
        <v>0</v>
      </c>
      <c r="F761">
        <v>0</v>
      </c>
      <c r="G761">
        <v>86.5</v>
      </c>
      <c r="H761" t="s">
        <v>15</v>
      </c>
    </row>
    <row r="762" spans="1:8" hidden="1" x14ac:dyDescent="0.2">
      <c r="A762">
        <v>0</v>
      </c>
      <c r="B762">
        <v>3</v>
      </c>
      <c r="C762" t="s">
        <v>13</v>
      </c>
      <c r="E762">
        <v>0</v>
      </c>
      <c r="F762">
        <v>0</v>
      </c>
      <c r="G762">
        <v>14.5</v>
      </c>
      <c r="H762" t="s">
        <v>15</v>
      </c>
    </row>
    <row r="763" spans="1:8" x14ac:dyDescent="0.2">
      <c r="A763">
        <v>0</v>
      </c>
      <c r="B763">
        <v>3</v>
      </c>
      <c r="C763" t="s">
        <v>13</v>
      </c>
      <c r="D763">
        <v>41</v>
      </c>
      <c r="E763">
        <v>0</v>
      </c>
      <c r="F763">
        <v>0</v>
      </c>
      <c r="G763">
        <v>7.125</v>
      </c>
      <c r="H763" t="s">
        <v>15</v>
      </c>
    </row>
    <row r="764" spans="1:8" x14ac:dyDescent="0.2">
      <c r="A764">
        <v>1</v>
      </c>
      <c r="B764">
        <v>3</v>
      </c>
      <c r="C764" t="s">
        <v>13</v>
      </c>
      <c r="D764">
        <v>20</v>
      </c>
      <c r="E764">
        <v>0</v>
      </c>
      <c r="F764">
        <v>0</v>
      </c>
      <c r="G764">
        <v>7.2291999999999996</v>
      </c>
      <c r="H764" t="s">
        <v>20</v>
      </c>
    </row>
    <row r="765" spans="1:8" x14ac:dyDescent="0.2">
      <c r="A765">
        <v>1</v>
      </c>
      <c r="B765">
        <v>1</v>
      </c>
      <c r="C765" t="s">
        <v>17</v>
      </c>
      <c r="D765">
        <v>36</v>
      </c>
      <c r="E765">
        <v>1</v>
      </c>
      <c r="F765">
        <v>2</v>
      </c>
      <c r="G765">
        <v>120</v>
      </c>
      <c r="H765" t="s">
        <v>15</v>
      </c>
    </row>
    <row r="766" spans="1:8" x14ac:dyDescent="0.2">
      <c r="A766">
        <v>0</v>
      </c>
      <c r="B766">
        <v>3</v>
      </c>
      <c r="C766" t="s">
        <v>13</v>
      </c>
      <c r="D766">
        <v>16</v>
      </c>
      <c r="E766">
        <v>0</v>
      </c>
      <c r="F766">
        <v>0</v>
      </c>
      <c r="G766">
        <v>7.7750000000000004</v>
      </c>
      <c r="H766" t="s">
        <v>15</v>
      </c>
    </row>
    <row r="767" spans="1:8" x14ac:dyDescent="0.2">
      <c r="A767">
        <v>1</v>
      </c>
      <c r="B767">
        <v>1</v>
      </c>
      <c r="C767" t="s">
        <v>17</v>
      </c>
      <c r="D767">
        <v>51</v>
      </c>
      <c r="E767">
        <v>1</v>
      </c>
      <c r="F767">
        <v>0</v>
      </c>
      <c r="G767">
        <v>77.958299999999994</v>
      </c>
      <c r="H767" t="s">
        <v>15</v>
      </c>
    </row>
    <row r="768" spans="1:8" hidden="1" x14ac:dyDescent="0.2">
      <c r="A768">
        <v>0</v>
      </c>
      <c r="B768">
        <v>1</v>
      </c>
      <c r="C768" t="s">
        <v>13</v>
      </c>
      <c r="E768">
        <v>0</v>
      </c>
      <c r="F768">
        <v>0</v>
      </c>
      <c r="G768">
        <v>39.6</v>
      </c>
      <c r="H768" t="s">
        <v>20</v>
      </c>
    </row>
    <row r="769" spans="1:8" x14ac:dyDescent="0.2">
      <c r="A769">
        <v>0</v>
      </c>
      <c r="B769">
        <v>3</v>
      </c>
      <c r="C769" t="s">
        <v>17</v>
      </c>
      <c r="D769">
        <v>30.5</v>
      </c>
      <c r="E769">
        <v>0</v>
      </c>
      <c r="F769">
        <v>0</v>
      </c>
      <c r="G769">
        <v>7.75</v>
      </c>
      <c r="H769" t="s">
        <v>27</v>
      </c>
    </row>
    <row r="770" spans="1:8" hidden="1" x14ac:dyDescent="0.2">
      <c r="A770">
        <v>0</v>
      </c>
      <c r="B770">
        <v>3</v>
      </c>
      <c r="C770" t="s">
        <v>13</v>
      </c>
      <c r="E770">
        <v>1</v>
      </c>
      <c r="F770">
        <v>0</v>
      </c>
      <c r="G770">
        <v>24.15</v>
      </c>
      <c r="H770" t="s">
        <v>27</v>
      </c>
    </row>
    <row r="771" spans="1:8" x14ac:dyDescent="0.2">
      <c r="A771">
        <v>0</v>
      </c>
      <c r="B771">
        <v>3</v>
      </c>
      <c r="C771" t="s">
        <v>13</v>
      </c>
      <c r="D771">
        <v>32</v>
      </c>
      <c r="E771">
        <v>0</v>
      </c>
      <c r="F771">
        <v>0</v>
      </c>
      <c r="G771">
        <v>8.3625000000000007</v>
      </c>
      <c r="H771" t="s">
        <v>15</v>
      </c>
    </row>
    <row r="772" spans="1:8" x14ac:dyDescent="0.2">
      <c r="A772">
        <v>0</v>
      </c>
      <c r="B772">
        <v>3</v>
      </c>
      <c r="C772" t="s">
        <v>13</v>
      </c>
      <c r="D772">
        <v>24</v>
      </c>
      <c r="E772">
        <v>0</v>
      </c>
      <c r="F772">
        <v>0</v>
      </c>
      <c r="G772">
        <v>9.5</v>
      </c>
      <c r="H772" t="s">
        <v>15</v>
      </c>
    </row>
    <row r="773" spans="1:8" x14ac:dyDescent="0.2">
      <c r="A773">
        <v>0</v>
      </c>
      <c r="B773">
        <v>3</v>
      </c>
      <c r="C773" t="s">
        <v>13</v>
      </c>
      <c r="D773">
        <v>48</v>
      </c>
      <c r="E773">
        <v>0</v>
      </c>
      <c r="F773">
        <v>0</v>
      </c>
      <c r="G773">
        <v>7.8541999999999996</v>
      </c>
      <c r="H773" t="s">
        <v>15</v>
      </c>
    </row>
    <row r="774" spans="1:8" x14ac:dyDescent="0.2">
      <c r="A774">
        <v>0</v>
      </c>
      <c r="B774">
        <v>2</v>
      </c>
      <c r="C774" t="s">
        <v>17</v>
      </c>
      <c r="D774">
        <v>57</v>
      </c>
      <c r="E774">
        <v>0</v>
      </c>
      <c r="F774">
        <v>0</v>
      </c>
      <c r="G774">
        <v>10.5</v>
      </c>
      <c r="H774" t="s">
        <v>15</v>
      </c>
    </row>
    <row r="775" spans="1:8" hidden="1" x14ac:dyDescent="0.2">
      <c r="A775">
        <v>0</v>
      </c>
      <c r="B775">
        <v>3</v>
      </c>
      <c r="C775" t="s">
        <v>13</v>
      </c>
      <c r="E775">
        <v>0</v>
      </c>
      <c r="F775">
        <v>0</v>
      </c>
      <c r="G775">
        <v>7.2249999999999996</v>
      </c>
      <c r="H775" t="s">
        <v>20</v>
      </c>
    </row>
    <row r="776" spans="1:8" x14ac:dyDescent="0.2">
      <c r="A776">
        <v>1</v>
      </c>
      <c r="B776">
        <v>2</v>
      </c>
      <c r="C776" t="s">
        <v>17</v>
      </c>
      <c r="D776">
        <v>54</v>
      </c>
      <c r="E776">
        <v>1</v>
      </c>
      <c r="F776">
        <v>3</v>
      </c>
      <c r="G776">
        <v>23</v>
      </c>
      <c r="H776" t="s">
        <v>15</v>
      </c>
    </row>
    <row r="777" spans="1:8" x14ac:dyDescent="0.2">
      <c r="A777">
        <v>0</v>
      </c>
      <c r="B777">
        <v>3</v>
      </c>
      <c r="C777" t="s">
        <v>13</v>
      </c>
      <c r="D777">
        <v>18</v>
      </c>
      <c r="E777">
        <v>0</v>
      </c>
      <c r="F777">
        <v>0</v>
      </c>
      <c r="G777">
        <v>7.75</v>
      </c>
      <c r="H777" t="s">
        <v>15</v>
      </c>
    </row>
    <row r="778" spans="1:8" hidden="1" x14ac:dyDescent="0.2">
      <c r="A778">
        <v>0</v>
      </c>
      <c r="B778">
        <v>3</v>
      </c>
      <c r="C778" t="s">
        <v>13</v>
      </c>
      <c r="E778">
        <v>0</v>
      </c>
      <c r="F778">
        <v>0</v>
      </c>
      <c r="G778">
        <v>7.75</v>
      </c>
      <c r="H778" t="s">
        <v>27</v>
      </c>
    </row>
    <row r="779" spans="1:8" x14ac:dyDescent="0.2">
      <c r="A779">
        <v>1</v>
      </c>
      <c r="B779">
        <v>3</v>
      </c>
      <c r="C779" t="s">
        <v>17</v>
      </c>
      <c r="D779">
        <v>5</v>
      </c>
      <c r="E779">
        <v>0</v>
      </c>
      <c r="F779">
        <v>0</v>
      </c>
      <c r="G779">
        <v>12.475</v>
      </c>
      <c r="H779" t="s">
        <v>15</v>
      </c>
    </row>
    <row r="780" spans="1:8" hidden="1" x14ac:dyDescent="0.2">
      <c r="A780">
        <v>0</v>
      </c>
      <c r="B780">
        <v>3</v>
      </c>
      <c r="C780" t="s">
        <v>13</v>
      </c>
      <c r="E780">
        <v>0</v>
      </c>
      <c r="F780">
        <v>0</v>
      </c>
      <c r="G780">
        <v>7.7374999999999998</v>
      </c>
      <c r="H780" t="s">
        <v>27</v>
      </c>
    </row>
    <row r="781" spans="1:8" x14ac:dyDescent="0.2">
      <c r="A781">
        <v>1</v>
      </c>
      <c r="B781">
        <v>1</v>
      </c>
      <c r="C781" t="s">
        <v>17</v>
      </c>
      <c r="D781">
        <v>43</v>
      </c>
      <c r="E781">
        <v>0</v>
      </c>
      <c r="F781">
        <v>1</v>
      </c>
      <c r="G781">
        <v>211.33750000000001</v>
      </c>
      <c r="H781" t="s">
        <v>15</v>
      </c>
    </row>
    <row r="782" spans="1:8" x14ac:dyDescent="0.2">
      <c r="A782">
        <v>1</v>
      </c>
      <c r="B782">
        <v>3</v>
      </c>
      <c r="C782" t="s">
        <v>17</v>
      </c>
      <c r="D782">
        <v>13</v>
      </c>
      <c r="E782">
        <v>0</v>
      </c>
      <c r="F782">
        <v>0</v>
      </c>
      <c r="G782">
        <v>7.2291999999999996</v>
      </c>
      <c r="H782" t="s">
        <v>20</v>
      </c>
    </row>
    <row r="783" spans="1:8" x14ac:dyDescent="0.2">
      <c r="A783">
        <v>1</v>
      </c>
      <c r="B783">
        <v>1</v>
      </c>
      <c r="C783" t="s">
        <v>17</v>
      </c>
      <c r="D783">
        <v>17</v>
      </c>
      <c r="E783">
        <v>1</v>
      </c>
      <c r="F783">
        <v>0</v>
      </c>
      <c r="G783">
        <v>57</v>
      </c>
      <c r="H783" t="s">
        <v>15</v>
      </c>
    </row>
    <row r="784" spans="1:8" x14ac:dyDescent="0.2">
      <c r="A784">
        <v>0</v>
      </c>
      <c r="B784">
        <v>1</v>
      </c>
      <c r="C784" t="s">
        <v>13</v>
      </c>
      <c r="D784">
        <v>29</v>
      </c>
      <c r="E784">
        <v>0</v>
      </c>
      <c r="F784">
        <v>0</v>
      </c>
      <c r="G784">
        <v>30</v>
      </c>
      <c r="H784" t="s">
        <v>15</v>
      </c>
    </row>
    <row r="785" spans="1:8" hidden="1" x14ac:dyDescent="0.2">
      <c r="A785">
        <v>0</v>
      </c>
      <c r="B785">
        <v>3</v>
      </c>
      <c r="C785" t="s">
        <v>13</v>
      </c>
      <c r="E785">
        <v>1</v>
      </c>
      <c r="F785">
        <v>2</v>
      </c>
      <c r="G785">
        <v>23.45</v>
      </c>
      <c r="H785" t="s">
        <v>15</v>
      </c>
    </row>
    <row r="786" spans="1:8" x14ac:dyDescent="0.2">
      <c r="A786">
        <v>0</v>
      </c>
      <c r="B786">
        <v>3</v>
      </c>
      <c r="C786" t="s">
        <v>13</v>
      </c>
      <c r="D786">
        <v>25</v>
      </c>
      <c r="E786">
        <v>0</v>
      </c>
      <c r="F786">
        <v>0</v>
      </c>
      <c r="G786">
        <v>7.05</v>
      </c>
      <c r="H786" t="s">
        <v>15</v>
      </c>
    </row>
    <row r="787" spans="1:8" x14ac:dyDescent="0.2">
      <c r="A787">
        <v>0</v>
      </c>
      <c r="B787">
        <v>3</v>
      </c>
      <c r="C787" t="s">
        <v>13</v>
      </c>
      <c r="D787">
        <v>25</v>
      </c>
      <c r="E787">
        <v>0</v>
      </c>
      <c r="F787">
        <v>0</v>
      </c>
      <c r="G787">
        <v>7.25</v>
      </c>
      <c r="H787" t="s">
        <v>15</v>
      </c>
    </row>
    <row r="788" spans="1:8" x14ac:dyDescent="0.2">
      <c r="A788">
        <v>1</v>
      </c>
      <c r="B788">
        <v>3</v>
      </c>
      <c r="C788" t="s">
        <v>17</v>
      </c>
      <c r="D788">
        <v>18</v>
      </c>
      <c r="E788">
        <v>0</v>
      </c>
      <c r="F788">
        <v>0</v>
      </c>
      <c r="G788">
        <v>7.4958</v>
      </c>
      <c r="H788" t="s">
        <v>15</v>
      </c>
    </row>
    <row r="789" spans="1:8" x14ac:dyDescent="0.2">
      <c r="A789">
        <v>0</v>
      </c>
      <c r="B789">
        <v>3</v>
      </c>
      <c r="C789" t="s">
        <v>13</v>
      </c>
      <c r="D789">
        <v>8</v>
      </c>
      <c r="E789">
        <v>4</v>
      </c>
      <c r="F789">
        <v>1</v>
      </c>
      <c r="G789">
        <v>29.125</v>
      </c>
      <c r="H789" t="s">
        <v>27</v>
      </c>
    </row>
    <row r="790" spans="1:8" x14ac:dyDescent="0.2">
      <c r="A790">
        <v>1</v>
      </c>
      <c r="B790">
        <v>3</v>
      </c>
      <c r="C790" t="s">
        <v>13</v>
      </c>
      <c r="D790">
        <v>1</v>
      </c>
      <c r="E790">
        <v>1</v>
      </c>
      <c r="F790">
        <v>2</v>
      </c>
      <c r="G790">
        <v>20.574999999999999</v>
      </c>
      <c r="H790" t="s">
        <v>15</v>
      </c>
    </row>
    <row r="791" spans="1:8" x14ac:dyDescent="0.2">
      <c r="A791">
        <v>0</v>
      </c>
      <c r="B791">
        <v>1</v>
      </c>
      <c r="C791" t="s">
        <v>13</v>
      </c>
      <c r="D791">
        <v>46</v>
      </c>
      <c r="E791">
        <v>0</v>
      </c>
      <c r="F791">
        <v>0</v>
      </c>
      <c r="G791">
        <v>79.2</v>
      </c>
      <c r="H791" t="s">
        <v>20</v>
      </c>
    </row>
    <row r="792" spans="1:8" hidden="1" x14ac:dyDescent="0.2">
      <c r="A792">
        <v>0</v>
      </c>
      <c r="B792">
        <v>3</v>
      </c>
      <c r="C792" t="s">
        <v>13</v>
      </c>
      <c r="E792">
        <v>0</v>
      </c>
      <c r="F792">
        <v>0</v>
      </c>
      <c r="G792">
        <v>7.75</v>
      </c>
      <c r="H792" t="s">
        <v>27</v>
      </c>
    </row>
    <row r="793" spans="1:8" x14ac:dyDescent="0.2">
      <c r="A793">
        <v>0</v>
      </c>
      <c r="B793">
        <v>2</v>
      </c>
      <c r="C793" t="s">
        <v>13</v>
      </c>
      <c r="D793">
        <v>16</v>
      </c>
      <c r="E793">
        <v>0</v>
      </c>
      <c r="F793">
        <v>0</v>
      </c>
      <c r="G793">
        <v>26</v>
      </c>
      <c r="H793" t="s">
        <v>15</v>
      </c>
    </row>
    <row r="794" spans="1:8" hidden="1" x14ac:dyDescent="0.2">
      <c r="A794">
        <v>0</v>
      </c>
      <c r="B794">
        <v>3</v>
      </c>
      <c r="C794" t="s">
        <v>17</v>
      </c>
      <c r="E794">
        <v>8</v>
      </c>
      <c r="F794">
        <v>2</v>
      </c>
      <c r="G794">
        <v>69.55</v>
      </c>
      <c r="H794" t="s">
        <v>15</v>
      </c>
    </row>
    <row r="795" spans="1:8" hidden="1" x14ac:dyDescent="0.2">
      <c r="A795">
        <v>0</v>
      </c>
      <c r="B795">
        <v>1</v>
      </c>
      <c r="C795" t="s">
        <v>13</v>
      </c>
      <c r="E795">
        <v>0</v>
      </c>
      <c r="F795">
        <v>0</v>
      </c>
      <c r="G795">
        <v>30.695799999999998</v>
      </c>
      <c r="H795" t="s">
        <v>20</v>
      </c>
    </row>
    <row r="796" spans="1:8" x14ac:dyDescent="0.2">
      <c r="A796">
        <v>0</v>
      </c>
      <c r="B796">
        <v>3</v>
      </c>
      <c r="C796" t="s">
        <v>13</v>
      </c>
      <c r="D796">
        <v>25</v>
      </c>
      <c r="E796">
        <v>0</v>
      </c>
      <c r="F796">
        <v>0</v>
      </c>
      <c r="G796">
        <v>7.8958000000000004</v>
      </c>
      <c r="H796" t="s">
        <v>15</v>
      </c>
    </row>
    <row r="797" spans="1:8" x14ac:dyDescent="0.2">
      <c r="A797">
        <v>0</v>
      </c>
      <c r="B797">
        <v>2</v>
      </c>
      <c r="C797" t="s">
        <v>13</v>
      </c>
      <c r="D797">
        <v>39</v>
      </c>
      <c r="E797">
        <v>0</v>
      </c>
      <c r="F797">
        <v>0</v>
      </c>
      <c r="G797">
        <v>13</v>
      </c>
      <c r="H797" t="s">
        <v>15</v>
      </c>
    </row>
    <row r="798" spans="1:8" x14ac:dyDescent="0.2">
      <c r="A798">
        <v>1</v>
      </c>
      <c r="B798">
        <v>1</v>
      </c>
      <c r="C798" t="s">
        <v>17</v>
      </c>
      <c r="D798">
        <v>49</v>
      </c>
      <c r="E798">
        <v>0</v>
      </c>
      <c r="F798">
        <v>0</v>
      </c>
      <c r="G798">
        <v>25.929200000000002</v>
      </c>
      <c r="H798" t="s">
        <v>15</v>
      </c>
    </row>
    <row r="799" spans="1:8" x14ac:dyDescent="0.2">
      <c r="A799">
        <v>1</v>
      </c>
      <c r="B799">
        <v>3</v>
      </c>
      <c r="C799" t="s">
        <v>17</v>
      </c>
      <c r="D799">
        <v>31</v>
      </c>
      <c r="E799">
        <v>0</v>
      </c>
      <c r="F799">
        <v>0</v>
      </c>
      <c r="G799">
        <v>8.6832999999999991</v>
      </c>
      <c r="H799" t="s">
        <v>15</v>
      </c>
    </row>
    <row r="800" spans="1:8" x14ac:dyDescent="0.2">
      <c r="A800">
        <v>0</v>
      </c>
      <c r="B800">
        <v>3</v>
      </c>
      <c r="C800" t="s">
        <v>13</v>
      </c>
      <c r="D800">
        <v>30</v>
      </c>
      <c r="E800">
        <v>0</v>
      </c>
      <c r="F800">
        <v>0</v>
      </c>
      <c r="G800">
        <v>7.2291999999999996</v>
      </c>
      <c r="H800" t="s">
        <v>20</v>
      </c>
    </row>
    <row r="801" spans="1:8" x14ac:dyDescent="0.2">
      <c r="A801">
        <v>0</v>
      </c>
      <c r="B801">
        <v>3</v>
      </c>
      <c r="C801" t="s">
        <v>17</v>
      </c>
      <c r="D801">
        <v>30</v>
      </c>
      <c r="E801">
        <v>1</v>
      </c>
      <c r="F801">
        <v>1</v>
      </c>
      <c r="G801">
        <v>24.15</v>
      </c>
      <c r="H801" t="s">
        <v>15</v>
      </c>
    </row>
    <row r="802" spans="1:8" x14ac:dyDescent="0.2">
      <c r="A802">
        <v>0</v>
      </c>
      <c r="B802">
        <v>2</v>
      </c>
      <c r="C802" t="s">
        <v>13</v>
      </c>
      <c r="D802">
        <v>34</v>
      </c>
      <c r="E802">
        <v>0</v>
      </c>
      <c r="F802">
        <v>0</v>
      </c>
      <c r="G802">
        <v>13</v>
      </c>
      <c r="H802" t="s">
        <v>15</v>
      </c>
    </row>
    <row r="803" spans="1:8" x14ac:dyDescent="0.2">
      <c r="A803">
        <v>1</v>
      </c>
      <c r="B803">
        <v>2</v>
      </c>
      <c r="C803" t="s">
        <v>17</v>
      </c>
      <c r="D803">
        <v>31</v>
      </c>
      <c r="E803">
        <v>1</v>
      </c>
      <c r="F803">
        <v>1</v>
      </c>
      <c r="G803">
        <v>26.25</v>
      </c>
      <c r="H803" t="s">
        <v>15</v>
      </c>
    </row>
    <row r="804" spans="1:8" x14ac:dyDescent="0.2">
      <c r="A804">
        <v>1</v>
      </c>
      <c r="B804">
        <v>1</v>
      </c>
      <c r="C804" t="s">
        <v>13</v>
      </c>
      <c r="D804">
        <v>11</v>
      </c>
      <c r="E804">
        <v>1</v>
      </c>
      <c r="F804">
        <v>2</v>
      </c>
      <c r="G804">
        <v>120</v>
      </c>
      <c r="H804" t="s">
        <v>15</v>
      </c>
    </row>
    <row r="805" spans="1:8" x14ac:dyDescent="0.2">
      <c r="A805">
        <v>1</v>
      </c>
      <c r="B805">
        <v>3</v>
      </c>
      <c r="C805" t="s">
        <v>13</v>
      </c>
      <c r="D805">
        <v>0.42</v>
      </c>
      <c r="E805">
        <v>0</v>
      </c>
      <c r="F805">
        <v>1</v>
      </c>
      <c r="G805">
        <v>8.5167000000000002</v>
      </c>
      <c r="H805" t="s">
        <v>20</v>
      </c>
    </row>
    <row r="806" spans="1:8" x14ac:dyDescent="0.2">
      <c r="A806">
        <v>1</v>
      </c>
      <c r="B806">
        <v>3</v>
      </c>
      <c r="C806" t="s">
        <v>13</v>
      </c>
      <c r="D806">
        <v>27</v>
      </c>
      <c r="E806">
        <v>0</v>
      </c>
      <c r="F806">
        <v>0</v>
      </c>
      <c r="G806">
        <v>6.9749999999999996</v>
      </c>
      <c r="H806" t="s">
        <v>15</v>
      </c>
    </row>
    <row r="807" spans="1:8" x14ac:dyDescent="0.2">
      <c r="A807">
        <v>0</v>
      </c>
      <c r="B807">
        <v>3</v>
      </c>
      <c r="C807" t="s">
        <v>13</v>
      </c>
      <c r="D807">
        <v>31</v>
      </c>
      <c r="E807">
        <v>0</v>
      </c>
      <c r="F807">
        <v>0</v>
      </c>
      <c r="G807">
        <v>7.7750000000000004</v>
      </c>
      <c r="H807" t="s">
        <v>15</v>
      </c>
    </row>
    <row r="808" spans="1:8" x14ac:dyDescent="0.2">
      <c r="A808">
        <v>0</v>
      </c>
      <c r="B808">
        <v>1</v>
      </c>
      <c r="C808" t="s">
        <v>13</v>
      </c>
      <c r="D808">
        <v>39</v>
      </c>
      <c r="E808">
        <v>0</v>
      </c>
      <c r="F808">
        <v>0</v>
      </c>
      <c r="G808">
        <v>0</v>
      </c>
      <c r="H808" t="s">
        <v>15</v>
      </c>
    </row>
    <row r="809" spans="1:8" x14ac:dyDescent="0.2">
      <c r="A809">
        <v>0</v>
      </c>
      <c r="B809">
        <v>3</v>
      </c>
      <c r="C809" t="s">
        <v>17</v>
      </c>
      <c r="D809">
        <v>18</v>
      </c>
      <c r="E809">
        <v>0</v>
      </c>
      <c r="F809">
        <v>0</v>
      </c>
      <c r="G809">
        <v>7.7750000000000004</v>
      </c>
      <c r="H809" t="s">
        <v>15</v>
      </c>
    </row>
    <row r="810" spans="1:8" x14ac:dyDescent="0.2">
      <c r="A810">
        <v>0</v>
      </c>
      <c r="B810">
        <v>2</v>
      </c>
      <c r="C810" t="s">
        <v>13</v>
      </c>
      <c r="D810">
        <v>39</v>
      </c>
      <c r="E810">
        <v>0</v>
      </c>
      <c r="F810">
        <v>0</v>
      </c>
      <c r="G810">
        <v>13</v>
      </c>
      <c r="H810" t="s">
        <v>15</v>
      </c>
    </row>
    <row r="811" spans="1:8" x14ac:dyDescent="0.2">
      <c r="A811">
        <v>1</v>
      </c>
      <c r="B811">
        <v>1</v>
      </c>
      <c r="C811" t="s">
        <v>17</v>
      </c>
      <c r="D811">
        <v>33</v>
      </c>
      <c r="E811">
        <v>1</v>
      </c>
      <c r="F811">
        <v>0</v>
      </c>
      <c r="G811">
        <v>53.1</v>
      </c>
      <c r="H811" t="s">
        <v>15</v>
      </c>
    </row>
    <row r="812" spans="1:8" x14ac:dyDescent="0.2">
      <c r="A812">
        <v>0</v>
      </c>
      <c r="B812">
        <v>3</v>
      </c>
      <c r="C812" t="s">
        <v>13</v>
      </c>
      <c r="D812">
        <v>26</v>
      </c>
      <c r="E812">
        <v>0</v>
      </c>
      <c r="F812">
        <v>0</v>
      </c>
      <c r="G812">
        <v>7.8875000000000002</v>
      </c>
      <c r="H812" t="s">
        <v>15</v>
      </c>
    </row>
    <row r="813" spans="1:8" x14ac:dyDescent="0.2">
      <c r="A813">
        <v>0</v>
      </c>
      <c r="B813">
        <v>3</v>
      </c>
      <c r="C813" t="s">
        <v>13</v>
      </c>
      <c r="D813">
        <v>39</v>
      </c>
      <c r="E813">
        <v>0</v>
      </c>
      <c r="F813">
        <v>0</v>
      </c>
      <c r="G813">
        <v>24.15</v>
      </c>
      <c r="H813" t="s">
        <v>15</v>
      </c>
    </row>
    <row r="814" spans="1:8" x14ac:dyDescent="0.2">
      <c r="A814">
        <v>0</v>
      </c>
      <c r="B814">
        <v>2</v>
      </c>
      <c r="C814" t="s">
        <v>13</v>
      </c>
      <c r="D814">
        <v>35</v>
      </c>
      <c r="E814">
        <v>0</v>
      </c>
      <c r="F814">
        <v>0</v>
      </c>
      <c r="G814">
        <v>10.5</v>
      </c>
      <c r="H814" t="s">
        <v>15</v>
      </c>
    </row>
    <row r="815" spans="1:8" x14ac:dyDescent="0.2">
      <c r="A815">
        <v>0</v>
      </c>
      <c r="B815">
        <v>3</v>
      </c>
      <c r="C815" t="s">
        <v>17</v>
      </c>
      <c r="D815">
        <v>6</v>
      </c>
      <c r="E815">
        <v>4</v>
      </c>
      <c r="F815">
        <v>2</v>
      </c>
      <c r="G815">
        <v>31.274999999999999</v>
      </c>
      <c r="H815" t="s">
        <v>15</v>
      </c>
    </row>
    <row r="816" spans="1:8" x14ac:dyDescent="0.2">
      <c r="A816">
        <v>0</v>
      </c>
      <c r="B816">
        <v>3</v>
      </c>
      <c r="C816" t="s">
        <v>13</v>
      </c>
      <c r="D816">
        <v>30.5</v>
      </c>
      <c r="E816">
        <v>0</v>
      </c>
      <c r="F816">
        <v>0</v>
      </c>
      <c r="G816">
        <v>8.0500000000000007</v>
      </c>
      <c r="H816" t="s">
        <v>15</v>
      </c>
    </row>
    <row r="817" spans="1:8" hidden="1" x14ac:dyDescent="0.2">
      <c r="A817">
        <v>0</v>
      </c>
      <c r="B817">
        <v>1</v>
      </c>
      <c r="C817" t="s">
        <v>13</v>
      </c>
      <c r="E817">
        <v>0</v>
      </c>
      <c r="F817">
        <v>0</v>
      </c>
      <c r="G817">
        <v>0</v>
      </c>
      <c r="H817" t="s">
        <v>15</v>
      </c>
    </row>
    <row r="818" spans="1:8" x14ac:dyDescent="0.2">
      <c r="A818">
        <v>0</v>
      </c>
      <c r="B818">
        <v>3</v>
      </c>
      <c r="C818" t="s">
        <v>17</v>
      </c>
      <c r="D818">
        <v>23</v>
      </c>
      <c r="E818">
        <v>0</v>
      </c>
      <c r="F818">
        <v>0</v>
      </c>
      <c r="G818">
        <v>7.9249999999999998</v>
      </c>
      <c r="H818" t="s">
        <v>15</v>
      </c>
    </row>
    <row r="819" spans="1:8" x14ac:dyDescent="0.2">
      <c r="A819">
        <v>0</v>
      </c>
      <c r="B819">
        <v>2</v>
      </c>
      <c r="C819" t="s">
        <v>13</v>
      </c>
      <c r="D819">
        <v>31</v>
      </c>
      <c r="E819">
        <v>1</v>
      </c>
      <c r="F819">
        <v>1</v>
      </c>
      <c r="G819">
        <v>37.004199999999997</v>
      </c>
      <c r="H819" t="s">
        <v>20</v>
      </c>
    </row>
    <row r="820" spans="1:8" x14ac:dyDescent="0.2">
      <c r="A820">
        <v>0</v>
      </c>
      <c r="B820">
        <v>3</v>
      </c>
      <c r="C820" t="s">
        <v>13</v>
      </c>
      <c r="D820">
        <v>43</v>
      </c>
      <c r="E820">
        <v>0</v>
      </c>
      <c r="F820">
        <v>0</v>
      </c>
      <c r="G820">
        <v>6.45</v>
      </c>
      <c r="H820" t="s">
        <v>15</v>
      </c>
    </row>
    <row r="821" spans="1:8" x14ac:dyDescent="0.2">
      <c r="A821">
        <v>0</v>
      </c>
      <c r="B821">
        <v>3</v>
      </c>
      <c r="C821" t="s">
        <v>13</v>
      </c>
      <c r="D821">
        <v>10</v>
      </c>
      <c r="E821">
        <v>3</v>
      </c>
      <c r="F821">
        <v>2</v>
      </c>
      <c r="G821">
        <v>27.9</v>
      </c>
      <c r="H821" t="s">
        <v>15</v>
      </c>
    </row>
    <row r="822" spans="1:8" x14ac:dyDescent="0.2">
      <c r="A822">
        <v>1</v>
      </c>
      <c r="B822">
        <v>1</v>
      </c>
      <c r="C822" t="s">
        <v>17</v>
      </c>
      <c r="D822">
        <v>52</v>
      </c>
      <c r="E822">
        <v>1</v>
      </c>
      <c r="F822">
        <v>1</v>
      </c>
      <c r="G822">
        <v>93.5</v>
      </c>
      <c r="H822" t="s">
        <v>15</v>
      </c>
    </row>
    <row r="823" spans="1:8" x14ac:dyDescent="0.2">
      <c r="A823">
        <v>1</v>
      </c>
      <c r="B823">
        <v>3</v>
      </c>
      <c r="C823" t="s">
        <v>13</v>
      </c>
      <c r="D823">
        <v>27</v>
      </c>
      <c r="E823">
        <v>0</v>
      </c>
      <c r="F823">
        <v>0</v>
      </c>
      <c r="G823">
        <v>8.6624999999999996</v>
      </c>
      <c r="H823" t="s">
        <v>15</v>
      </c>
    </row>
    <row r="824" spans="1:8" x14ac:dyDescent="0.2">
      <c r="A824">
        <v>0</v>
      </c>
      <c r="B824">
        <v>1</v>
      </c>
      <c r="C824" t="s">
        <v>13</v>
      </c>
      <c r="D824">
        <v>38</v>
      </c>
      <c r="E824">
        <v>0</v>
      </c>
      <c r="F824">
        <v>0</v>
      </c>
      <c r="G824">
        <v>0</v>
      </c>
      <c r="H824" t="s">
        <v>15</v>
      </c>
    </row>
    <row r="825" spans="1:8" x14ac:dyDescent="0.2">
      <c r="A825">
        <v>1</v>
      </c>
      <c r="B825">
        <v>3</v>
      </c>
      <c r="C825" t="s">
        <v>17</v>
      </c>
      <c r="D825">
        <v>27</v>
      </c>
      <c r="E825">
        <v>0</v>
      </c>
      <c r="F825">
        <v>1</v>
      </c>
      <c r="G825">
        <v>12.475</v>
      </c>
      <c r="H825" t="s">
        <v>15</v>
      </c>
    </row>
    <row r="826" spans="1:8" x14ac:dyDescent="0.2">
      <c r="A826">
        <v>0</v>
      </c>
      <c r="B826">
        <v>3</v>
      </c>
      <c r="C826" t="s">
        <v>13</v>
      </c>
      <c r="D826">
        <v>2</v>
      </c>
      <c r="E826">
        <v>4</v>
      </c>
      <c r="F826">
        <v>1</v>
      </c>
      <c r="G826">
        <v>39.6875</v>
      </c>
      <c r="H826" t="s">
        <v>15</v>
      </c>
    </row>
    <row r="827" spans="1:8" hidden="1" x14ac:dyDescent="0.2">
      <c r="A827">
        <v>0</v>
      </c>
      <c r="B827">
        <v>3</v>
      </c>
      <c r="C827" t="s">
        <v>13</v>
      </c>
      <c r="E827">
        <v>0</v>
      </c>
      <c r="F827">
        <v>0</v>
      </c>
      <c r="G827">
        <v>6.95</v>
      </c>
      <c r="H827" t="s">
        <v>27</v>
      </c>
    </row>
    <row r="828" spans="1:8" hidden="1" x14ac:dyDescent="0.2">
      <c r="A828">
        <v>0</v>
      </c>
      <c r="B828">
        <v>3</v>
      </c>
      <c r="C828" t="s">
        <v>13</v>
      </c>
      <c r="E828">
        <v>0</v>
      </c>
      <c r="F828">
        <v>0</v>
      </c>
      <c r="G828">
        <v>56.495800000000003</v>
      </c>
      <c r="H828" t="s">
        <v>15</v>
      </c>
    </row>
    <row r="829" spans="1:8" x14ac:dyDescent="0.2">
      <c r="A829">
        <v>1</v>
      </c>
      <c r="B829">
        <v>2</v>
      </c>
      <c r="C829" t="s">
        <v>13</v>
      </c>
      <c r="D829">
        <v>1</v>
      </c>
      <c r="E829">
        <v>0</v>
      </c>
      <c r="F829">
        <v>2</v>
      </c>
      <c r="G829">
        <v>37.004199999999997</v>
      </c>
      <c r="H829" t="s">
        <v>20</v>
      </c>
    </row>
    <row r="830" spans="1:8" hidden="1" x14ac:dyDescent="0.2">
      <c r="A830">
        <v>1</v>
      </c>
      <c r="B830">
        <v>3</v>
      </c>
      <c r="C830" t="s">
        <v>13</v>
      </c>
      <c r="E830">
        <v>0</v>
      </c>
      <c r="F830">
        <v>0</v>
      </c>
      <c r="G830">
        <v>7.75</v>
      </c>
      <c r="H830" t="s">
        <v>27</v>
      </c>
    </row>
    <row r="831" spans="1:8" hidden="1" x14ac:dyDescent="0.2">
      <c r="A831">
        <v>1</v>
      </c>
      <c r="B831">
        <v>1</v>
      </c>
      <c r="C831" t="s">
        <v>17</v>
      </c>
      <c r="D831">
        <v>62</v>
      </c>
      <c r="E831">
        <v>0</v>
      </c>
      <c r="F831">
        <v>0</v>
      </c>
      <c r="G831">
        <v>80</v>
      </c>
    </row>
    <row r="832" spans="1:8" x14ac:dyDescent="0.2">
      <c r="A832">
        <v>1</v>
      </c>
      <c r="B832">
        <v>3</v>
      </c>
      <c r="C832" t="s">
        <v>17</v>
      </c>
      <c r="D832">
        <v>15</v>
      </c>
      <c r="E832">
        <v>1</v>
      </c>
      <c r="F832">
        <v>0</v>
      </c>
      <c r="G832">
        <v>14.4542</v>
      </c>
      <c r="H832" t="s">
        <v>20</v>
      </c>
    </row>
    <row r="833" spans="1:8" x14ac:dyDescent="0.2">
      <c r="A833">
        <v>1</v>
      </c>
      <c r="B833">
        <v>2</v>
      </c>
      <c r="C833" t="s">
        <v>13</v>
      </c>
      <c r="D833">
        <v>0.83</v>
      </c>
      <c r="E833">
        <v>1</v>
      </c>
      <c r="F833">
        <v>1</v>
      </c>
      <c r="G833">
        <v>18.75</v>
      </c>
      <c r="H833" t="s">
        <v>15</v>
      </c>
    </row>
    <row r="834" spans="1:8" hidden="1" x14ac:dyDescent="0.2">
      <c r="A834">
        <v>0</v>
      </c>
      <c r="B834">
        <v>3</v>
      </c>
      <c r="C834" t="s">
        <v>13</v>
      </c>
      <c r="E834">
        <v>0</v>
      </c>
      <c r="F834">
        <v>0</v>
      </c>
      <c r="G834">
        <v>7.2291999999999996</v>
      </c>
      <c r="H834" t="s">
        <v>20</v>
      </c>
    </row>
    <row r="835" spans="1:8" x14ac:dyDescent="0.2">
      <c r="A835">
        <v>0</v>
      </c>
      <c r="B835">
        <v>3</v>
      </c>
      <c r="C835" t="s">
        <v>13</v>
      </c>
      <c r="D835">
        <v>23</v>
      </c>
      <c r="E835">
        <v>0</v>
      </c>
      <c r="F835">
        <v>0</v>
      </c>
      <c r="G835">
        <v>7.8541999999999996</v>
      </c>
      <c r="H835" t="s">
        <v>15</v>
      </c>
    </row>
    <row r="836" spans="1:8" x14ac:dyDescent="0.2">
      <c r="A836">
        <v>0</v>
      </c>
      <c r="B836">
        <v>3</v>
      </c>
      <c r="C836" t="s">
        <v>13</v>
      </c>
      <c r="D836">
        <v>18</v>
      </c>
      <c r="E836">
        <v>0</v>
      </c>
      <c r="F836">
        <v>0</v>
      </c>
      <c r="G836">
        <v>8.3000000000000007</v>
      </c>
      <c r="H836" t="s">
        <v>15</v>
      </c>
    </row>
    <row r="837" spans="1:8" x14ac:dyDescent="0.2">
      <c r="A837">
        <v>1</v>
      </c>
      <c r="B837">
        <v>1</v>
      </c>
      <c r="C837" t="s">
        <v>17</v>
      </c>
      <c r="D837">
        <v>39</v>
      </c>
      <c r="E837">
        <v>1</v>
      </c>
      <c r="F837">
        <v>1</v>
      </c>
      <c r="G837">
        <v>83.158299999999997</v>
      </c>
      <c r="H837" t="s">
        <v>20</v>
      </c>
    </row>
    <row r="838" spans="1:8" x14ac:dyDescent="0.2">
      <c r="A838">
        <v>0</v>
      </c>
      <c r="B838">
        <v>3</v>
      </c>
      <c r="C838" t="s">
        <v>13</v>
      </c>
      <c r="D838">
        <v>21</v>
      </c>
      <c r="E838">
        <v>0</v>
      </c>
      <c r="F838">
        <v>0</v>
      </c>
      <c r="G838">
        <v>8.6624999999999996</v>
      </c>
      <c r="H838" t="s">
        <v>15</v>
      </c>
    </row>
    <row r="839" spans="1:8" hidden="1" x14ac:dyDescent="0.2">
      <c r="A839">
        <v>0</v>
      </c>
      <c r="B839">
        <v>3</v>
      </c>
      <c r="C839" t="s">
        <v>13</v>
      </c>
      <c r="E839">
        <v>0</v>
      </c>
      <c r="F839">
        <v>0</v>
      </c>
      <c r="G839">
        <v>8.0500000000000007</v>
      </c>
      <c r="H839" t="s">
        <v>15</v>
      </c>
    </row>
    <row r="840" spans="1:8" x14ac:dyDescent="0.2">
      <c r="A840">
        <v>1</v>
      </c>
      <c r="B840">
        <v>3</v>
      </c>
      <c r="C840" t="s">
        <v>13</v>
      </c>
      <c r="D840">
        <v>32</v>
      </c>
      <c r="E840">
        <v>0</v>
      </c>
      <c r="F840">
        <v>0</v>
      </c>
      <c r="G840">
        <v>56.495800000000003</v>
      </c>
      <c r="H840" t="s">
        <v>15</v>
      </c>
    </row>
    <row r="841" spans="1:8" hidden="1" x14ac:dyDescent="0.2">
      <c r="A841">
        <v>1</v>
      </c>
      <c r="B841">
        <v>1</v>
      </c>
      <c r="C841" t="s">
        <v>13</v>
      </c>
      <c r="E841">
        <v>0</v>
      </c>
      <c r="F841">
        <v>0</v>
      </c>
      <c r="G841">
        <v>29.7</v>
      </c>
      <c r="H841" t="s">
        <v>20</v>
      </c>
    </row>
    <row r="842" spans="1:8" x14ac:dyDescent="0.2">
      <c r="A842">
        <v>0</v>
      </c>
      <c r="B842">
        <v>3</v>
      </c>
      <c r="C842" t="s">
        <v>13</v>
      </c>
      <c r="D842">
        <v>20</v>
      </c>
      <c r="E842">
        <v>0</v>
      </c>
      <c r="F842">
        <v>0</v>
      </c>
      <c r="G842">
        <v>7.9249999999999998</v>
      </c>
      <c r="H842" t="s">
        <v>15</v>
      </c>
    </row>
    <row r="843" spans="1:8" x14ac:dyDescent="0.2">
      <c r="A843">
        <v>0</v>
      </c>
      <c r="B843">
        <v>2</v>
      </c>
      <c r="C843" t="s">
        <v>13</v>
      </c>
      <c r="D843">
        <v>16</v>
      </c>
      <c r="E843">
        <v>0</v>
      </c>
      <c r="F843">
        <v>0</v>
      </c>
      <c r="G843">
        <v>10.5</v>
      </c>
      <c r="H843" t="s">
        <v>15</v>
      </c>
    </row>
    <row r="844" spans="1:8" x14ac:dyDescent="0.2">
      <c r="A844">
        <v>1</v>
      </c>
      <c r="B844">
        <v>1</v>
      </c>
      <c r="C844" t="s">
        <v>17</v>
      </c>
      <c r="D844">
        <v>30</v>
      </c>
      <c r="E844">
        <v>0</v>
      </c>
      <c r="F844">
        <v>0</v>
      </c>
      <c r="G844">
        <v>31</v>
      </c>
      <c r="H844" t="s">
        <v>20</v>
      </c>
    </row>
    <row r="845" spans="1:8" x14ac:dyDescent="0.2">
      <c r="A845">
        <v>0</v>
      </c>
      <c r="B845">
        <v>3</v>
      </c>
      <c r="C845" t="s">
        <v>13</v>
      </c>
      <c r="D845">
        <v>34.5</v>
      </c>
      <c r="E845">
        <v>0</v>
      </c>
      <c r="F845">
        <v>0</v>
      </c>
      <c r="G845">
        <v>6.4375</v>
      </c>
      <c r="H845" t="s">
        <v>20</v>
      </c>
    </row>
    <row r="846" spans="1:8" x14ac:dyDescent="0.2">
      <c r="A846">
        <v>0</v>
      </c>
      <c r="B846">
        <v>3</v>
      </c>
      <c r="C846" t="s">
        <v>13</v>
      </c>
      <c r="D846">
        <v>17</v>
      </c>
      <c r="E846">
        <v>0</v>
      </c>
      <c r="F846">
        <v>0</v>
      </c>
      <c r="G846">
        <v>8.6624999999999996</v>
      </c>
      <c r="H846" t="s">
        <v>15</v>
      </c>
    </row>
    <row r="847" spans="1:8" x14ac:dyDescent="0.2">
      <c r="A847">
        <v>0</v>
      </c>
      <c r="B847">
        <v>3</v>
      </c>
      <c r="C847" t="s">
        <v>13</v>
      </c>
      <c r="D847">
        <v>42</v>
      </c>
      <c r="E847">
        <v>0</v>
      </c>
      <c r="F847">
        <v>0</v>
      </c>
      <c r="G847">
        <v>7.55</v>
      </c>
      <c r="H847" t="s">
        <v>15</v>
      </c>
    </row>
    <row r="848" spans="1:8" hidden="1" x14ac:dyDescent="0.2">
      <c r="A848">
        <v>0</v>
      </c>
      <c r="B848">
        <v>3</v>
      </c>
      <c r="C848" t="s">
        <v>13</v>
      </c>
      <c r="E848">
        <v>8</v>
      </c>
      <c r="F848">
        <v>2</v>
      </c>
      <c r="G848">
        <v>69.55</v>
      </c>
      <c r="H848" t="s">
        <v>15</v>
      </c>
    </row>
    <row r="849" spans="1:8" x14ac:dyDescent="0.2">
      <c r="A849">
        <v>0</v>
      </c>
      <c r="B849">
        <v>3</v>
      </c>
      <c r="C849" t="s">
        <v>13</v>
      </c>
      <c r="D849">
        <v>35</v>
      </c>
      <c r="E849">
        <v>0</v>
      </c>
      <c r="F849">
        <v>0</v>
      </c>
      <c r="G849">
        <v>7.8958000000000004</v>
      </c>
      <c r="H849" t="s">
        <v>20</v>
      </c>
    </row>
    <row r="850" spans="1:8" x14ac:dyDescent="0.2">
      <c r="A850">
        <v>0</v>
      </c>
      <c r="B850">
        <v>2</v>
      </c>
      <c r="C850" t="s">
        <v>13</v>
      </c>
      <c r="D850">
        <v>28</v>
      </c>
      <c r="E850">
        <v>0</v>
      </c>
      <c r="F850">
        <v>1</v>
      </c>
      <c r="G850">
        <v>33</v>
      </c>
      <c r="H850" t="s">
        <v>15</v>
      </c>
    </row>
    <row r="851" spans="1:8" hidden="1" x14ac:dyDescent="0.2">
      <c r="A851">
        <v>1</v>
      </c>
      <c r="B851">
        <v>1</v>
      </c>
      <c r="C851" t="s">
        <v>17</v>
      </c>
      <c r="E851">
        <v>1</v>
      </c>
      <c r="F851">
        <v>0</v>
      </c>
      <c r="G851">
        <v>89.104200000000006</v>
      </c>
      <c r="H851" t="s">
        <v>20</v>
      </c>
    </row>
    <row r="852" spans="1:8" x14ac:dyDescent="0.2">
      <c r="A852">
        <v>0</v>
      </c>
      <c r="B852">
        <v>3</v>
      </c>
      <c r="C852" t="s">
        <v>13</v>
      </c>
      <c r="D852">
        <v>4</v>
      </c>
      <c r="E852">
        <v>4</v>
      </c>
      <c r="F852">
        <v>2</v>
      </c>
      <c r="G852">
        <v>31.274999999999999</v>
      </c>
      <c r="H852" t="s">
        <v>15</v>
      </c>
    </row>
    <row r="853" spans="1:8" x14ac:dyDescent="0.2">
      <c r="A853">
        <v>0</v>
      </c>
      <c r="B853">
        <v>3</v>
      </c>
      <c r="C853" t="s">
        <v>13</v>
      </c>
      <c r="D853">
        <v>74</v>
      </c>
      <c r="E853">
        <v>0</v>
      </c>
      <c r="F853">
        <v>0</v>
      </c>
      <c r="G853">
        <v>7.7750000000000004</v>
      </c>
      <c r="H853" t="s">
        <v>15</v>
      </c>
    </row>
    <row r="854" spans="1:8" x14ac:dyDescent="0.2">
      <c r="A854">
        <v>0</v>
      </c>
      <c r="B854">
        <v>3</v>
      </c>
      <c r="C854" t="s">
        <v>17</v>
      </c>
      <c r="D854">
        <v>9</v>
      </c>
      <c r="E854">
        <v>1</v>
      </c>
      <c r="F854">
        <v>1</v>
      </c>
      <c r="G854">
        <v>15.245799999999999</v>
      </c>
      <c r="H854" t="s">
        <v>20</v>
      </c>
    </row>
    <row r="855" spans="1:8" x14ac:dyDescent="0.2">
      <c r="A855">
        <v>1</v>
      </c>
      <c r="B855">
        <v>1</v>
      </c>
      <c r="C855" t="s">
        <v>17</v>
      </c>
      <c r="D855">
        <v>16</v>
      </c>
      <c r="E855">
        <v>0</v>
      </c>
      <c r="F855">
        <v>1</v>
      </c>
      <c r="G855">
        <v>39.4</v>
      </c>
      <c r="H855" t="s">
        <v>15</v>
      </c>
    </row>
    <row r="856" spans="1:8" x14ac:dyDescent="0.2">
      <c r="A856">
        <v>0</v>
      </c>
      <c r="B856">
        <v>2</v>
      </c>
      <c r="C856" t="s">
        <v>17</v>
      </c>
      <c r="D856">
        <v>44</v>
      </c>
      <c r="E856">
        <v>1</v>
      </c>
      <c r="F856">
        <v>0</v>
      </c>
      <c r="G856">
        <v>26</v>
      </c>
      <c r="H856" t="s">
        <v>15</v>
      </c>
    </row>
    <row r="857" spans="1:8" x14ac:dyDescent="0.2">
      <c r="A857">
        <v>1</v>
      </c>
      <c r="B857">
        <v>3</v>
      </c>
      <c r="C857" t="s">
        <v>17</v>
      </c>
      <c r="D857">
        <v>18</v>
      </c>
      <c r="E857">
        <v>0</v>
      </c>
      <c r="F857">
        <v>1</v>
      </c>
      <c r="G857">
        <v>9.35</v>
      </c>
      <c r="H857" t="s">
        <v>15</v>
      </c>
    </row>
    <row r="858" spans="1:8" x14ac:dyDescent="0.2">
      <c r="A858">
        <v>1</v>
      </c>
      <c r="B858">
        <v>1</v>
      </c>
      <c r="C858" t="s">
        <v>17</v>
      </c>
      <c r="D858">
        <v>45</v>
      </c>
      <c r="E858">
        <v>1</v>
      </c>
      <c r="F858">
        <v>1</v>
      </c>
      <c r="G858">
        <v>164.86670000000001</v>
      </c>
      <c r="H858" t="s">
        <v>15</v>
      </c>
    </row>
    <row r="859" spans="1:8" x14ac:dyDescent="0.2">
      <c r="A859">
        <v>1</v>
      </c>
      <c r="B859">
        <v>1</v>
      </c>
      <c r="C859" t="s">
        <v>13</v>
      </c>
      <c r="D859">
        <v>51</v>
      </c>
      <c r="E859">
        <v>0</v>
      </c>
      <c r="F859">
        <v>0</v>
      </c>
      <c r="G859">
        <v>26.55</v>
      </c>
      <c r="H859" t="s">
        <v>15</v>
      </c>
    </row>
    <row r="860" spans="1:8" x14ac:dyDescent="0.2">
      <c r="A860">
        <v>1</v>
      </c>
      <c r="B860">
        <v>3</v>
      </c>
      <c r="C860" t="s">
        <v>17</v>
      </c>
      <c r="D860">
        <v>24</v>
      </c>
      <c r="E860">
        <v>0</v>
      </c>
      <c r="F860">
        <v>3</v>
      </c>
      <c r="G860">
        <v>19.258299999999998</v>
      </c>
      <c r="H860" t="s">
        <v>20</v>
      </c>
    </row>
    <row r="861" spans="1:8" hidden="1" x14ac:dyDescent="0.2">
      <c r="A861">
        <v>0</v>
      </c>
      <c r="B861">
        <v>3</v>
      </c>
      <c r="C861" t="s">
        <v>13</v>
      </c>
      <c r="E861">
        <v>0</v>
      </c>
      <c r="F861">
        <v>0</v>
      </c>
      <c r="G861">
        <v>7.2291999999999996</v>
      </c>
      <c r="H861" t="s">
        <v>20</v>
      </c>
    </row>
    <row r="862" spans="1:8" x14ac:dyDescent="0.2">
      <c r="A862">
        <v>0</v>
      </c>
      <c r="B862">
        <v>3</v>
      </c>
      <c r="C862" t="s">
        <v>13</v>
      </c>
      <c r="D862">
        <v>41</v>
      </c>
      <c r="E862">
        <v>2</v>
      </c>
      <c r="F862">
        <v>0</v>
      </c>
      <c r="G862">
        <v>14.1083</v>
      </c>
      <c r="H862" t="s">
        <v>15</v>
      </c>
    </row>
    <row r="863" spans="1:8" x14ac:dyDescent="0.2">
      <c r="A863">
        <v>0</v>
      </c>
      <c r="B863">
        <v>2</v>
      </c>
      <c r="C863" t="s">
        <v>13</v>
      </c>
      <c r="D863">
        <v>21</v>
      </c>
      <c r="E863">
        <v>1</v>
      </c>
      <c r="F863">
        <v>0</v>
      </c>
      <c r="G863">
        <v>11.5</v>
      </c>
      <c r="H863" t="s">
        <v>15</v>
      </c>
    </row>
    <row r="864" spans="1:8" x14ac:dyDescent="0.2">
      <c r="A864">
        <v>1</v>
      </c>
      <c r="B864">
        <v>1</v>
      </c>
      <c r="C864" t="s">
        <v>17</v>
      </c>
      <c r="D864">
        <v>48</v>
      </c>
      <c r="E864">
        <v>0</v>
      </c>
      <c r="F864">
        <v>0</v>
      </c>
      <c r="G864">
        <v>25.929200000000002</v>
      </c>
      <c r="H864" t="s">
        <v>15</v>
      </c>
    </row>
    <row r="865" spans="1:8" hidden="1" x14ac:dyDescent="0.2">
      <c r="A865">
        <v>0</v>
      </c>
      <c r="B865">
        <v>3</v>
      </c>
      <c r="C865" t="s">
        <v>17</v>
      </c>
      <c r="E865">
        <v>8</v>
      </c>
      <c r="F865">
        <v>2</v>
      </c>
      <c r="G865">
        <v>69.55</v>
      </c>
      <c r="H865" t="s">
        <v>15</v>
      </c>
    </row>
    <row r="866" spans="1:8" x14ac:dyDescent="0.2">
      <c r="A866">
        <v>0</v>
      </c>
      <c r="B866">
        <v>2</v>
      </c>
      <c r="C866" t="s">
        <v>13</v>
      </c>
      <c r="D866">
        <v>24</v>
      </c>
      <c r="E866">
        <v>0</v>
      </c>
      <c r="F866">
        <v>0</v>
      </c>
      <c r="G866">
        <v>13</v>
      </c>
      <c r="H866" t="s">
        <v>15</v>
      </c>
    </row>
    <row r="867" spans="1:8" x14ac:dyDescent="0.2">
      <c r="A867">
        <v>1</v>
      </c>
      <c r="B867">
        <v>2</v>
      </c>
      <c r="C867" t="s">
        <v>17</v>
      </c>
      <c r="D867">
        <v>42</v>
      </c>
      <c r="E867">
        <v>0</v>
      </c>
      <c r="F867">
        <v>0</v>
      </c>
      <c r="G867">
        <v>13</v>
      </c>
      <c r="H867" t="s">
        <v>15</v>
      </c>
    </row>
    <row r="868" spans="1:8" x14ac:dyDescent="0.2">
      <c r="A868">
        <v>1</v>
      </c>
      <c r="B868">
        <v>2</v>
      </c>
      <c r="C868" t="s">
        <v>17</v>
      </c>
      <c r="D868">
        <v>27</v>
      </c>
      <c r="E868">
        <v>1</v>
      </c>
      <c r="F868">
        <v>0</v>
      </c>
      <c r="G868">
        <v>13.8583</v>
      </c>
      <c r="H868" t="s">
        <v>20</v>
      </c>
    </row>
    <row r="869" spans="1:8" x14ac:dyDescent="0.2">
      <c r="A869">
        <v>0</v>
      </c>
      <c r="B869">
        <v>1</v>
      </c>
      <c r="C869" t="s">
        <v>13</v>
      </c>
      <c r="D869">
        <v>31</v>
      </c>
      <c r="E869">
        <v>0</v>
      </c>
      <c r="F869">
        <v>0</v>
      </c>
      <c r="G869">
        <v>50.495800000000003</v>
      </c>
      <c r="H869" t="s">
        <v>15</v>
      </c>
    </row>
    <row r="870" spans="1:8" hidden="1" x14ac:dyDescent="0.2">
      <c r="A870">
        <v>0</v>
      </c>
      <c r="B870">
        <v>3</v>
      </c>
      <c r="C870" t="s">
        <v>13</v>
      </c>
      <c r="E870">
        <v>0</v>
      </c>
      <c r="F870">
        <v>0</v>
      </c>
      <c r="G870">
        <v>9.5</v>
      </c>
      <c r="H870" t="s">
        <v>15</v>
      </c>
    </row>
    <row r="871" spans="1:8" x14ac:dyDescent="0.2">
      <c r="A871">
        <v>1</v>
      </c>
      <c r="B871">
        <v>3</v>
      </c>
      <c r="C871" t="s">
        <v>13</v>
      </c>
      <c r="D871">
        <v>4</v>
      </c>
      <c r="E871">
        <v>1</v>
      </c>
      <c r="F871">
        <v>1</v>
      </c>
      <c r="G871">
        <v>11.1333</v>
      </c>
      <c r="H871" t="s">
        <v>15</v>
      </c>
    </row>
    <row r="872" spans="1:8" x14ac:dyDescent="0.2">
      <c r="A872">
        <v>0</v>
      </c>
      <c r="B872">
        <v>3</v>
      </c>
      <c r="C872" t="s">
        <v>13</v>
      </c>
      <c r="D872">
        <v>26</v>
      </c>
      <c r="E872">
        <v>0</v>
      </c>
      <c r="F872">
        <v>0</v>
      </c>
      <c r="G872">
        <v>7.8958000000000004</v>
      </c>
      <c r="H872" t="s">
        <v>15</v>
      </c>
    </row>
    <row r="873" spans="1:8" x14ac:dyDescent="0.2">
      <c r="A873">
        <v>1</v>
      </c>
      <c r="B873">
        <v>1</v>
      </c>
      <c r="C873" t="s">
        <v>17</v>
      </c>
      <c r="D873">
        <v>47</v>
      </c>
      <c r="E873">
        <v>1</v>
      </c>
      <c r="F873">
        <v>1</v>
      </c>
      <c r="G873">
        <v>52.554200000000002</v>
      </c>
      <c r="H873" t="s">
        <v>15</v>
      </c>
    </row>
    <row r="874" spans="1:8" x14ac:dyDescent="0.2">
      <c r="A874">
        <v>0</v>
      </c>
      <c r="B874">
        <v>1</v>
      </c>
      <c r="C874" t="s">
        <v>13</v>
      </c>
      <c r="D874">
        <v>33</v>
      </c>
      <c r="E874">
        <v>0</v>
      </c>
      <c r="F874">
        <v>0</v>
      </c>
      <c r="G874">
        <v>5</v>
      </c>
      <c r="H874" t="s">
        <v>15</v>
      </c>
    </row>
    <row r="875" spans="1:8" x14ac:dyDescent="0.2">
      <c r="A875">
        <v>0</v>
      </c>
      <c r="B875">
        <v>3</v>
      </c>
      <c r="C875" t="s">
        <v>13</v>
      </c>
      <c r="D875">
        <v>47</v>
      </c>
      <c r="E875">
        <v>0</v>
      </c>
      <c r="F875">
        <v>0</v>
      </c>
      <c r="G875">
        <v>9</v>
      </c>
      <c r="H875" t="s">
        <v>15</v>
      </c>
    </row>
    <row r="876" spans="1:8" x14ac:dyDescent="0.2">
      <c r="A876">
        <v>1</v>
      </c>
      <c r="B876">
        <v>2</v>
      </c>
      <c r="C876" t="s">
        <v>17</v>
      </c>
      <c r="D876">
        <v>28</v>
      </c>
      <c r="E876">
        <v>1</v>
      </c>
      <c r="F876">
        <v>0</v>
      </c>
      <c r="G876">
        <v>24</v>
      </c>
      <c r="H876" t="s">
        <v>20</v>
      </c>
    </row>
    <row r="877" spans="1:8" x14ac:dyDescent="0.2">
      <c r="A877">
        <v>1</v>
      </c>
      <c r="B877">
        <v>3</v>
      </c>
      <c r="C877" t="s">
        <v>17</v>
      </c>
      <c r="D877">
        <v>15</v>
      </c>
      <c r="E877">
        <v>0</v>
      </c>
      <c r="F877">
        <v>0</v>
      </c>
      <c r="G877">
        <v>7.2249999999999996</v>
      </c>
      <c r="H877" t="s">
        <v>20</v>
      </c>
    </row>
    <row r="878" spans="1:8" x14ac:dyDescent="0.2">
      <c r="A878">
        <v>0</v>
      </c>
      <c r="B878">
        <v>3</v>
      </c>
      <c r="C878" t="s">
        <v>13</v>
      </c>
      <c r="D878">
        <v>20</v>
      </c>
      <c r="E878">
        <v>0</v>
      </c>
      <c r="F878">
        <v>0</v>
      </c>
      <c r="G878">
        <v>9.8458000000000006</v>
      </c>
      <c r="H878" t="s">
        <v>15</v>
      </c>
    </row>
    <row r="879" spans="1:8" x14ac:dyDescent="0.2">
      <c r="A879">
        <v>0</v>
      </c>
      <c r="B879">
        <v>3</v>
      </c>
      <c r="C879" t="s">
        <v>13</v>
      </c>
      <c r="D879">
        <v>19</v>
      </c>
      <c r="E879">
        <v>0</v>
      </c>
      <c r="F879">
        <v>0</v>
      </c>
      <c r="G879">
        <v>7.8958000000000004</v>
      </c>
      <c r="H879" t="s">
        <v>15</v>
      </c>
    </row>
    <row r="880" spans="1:8" hidden="1" x14ac:dyDescent="0.2">
      <c r="A880">
        <v>0</v>
      </c>
      <c r="B880">
        <v>3</v>
      </c>
      <c r="C880" t="s">
        <v>13</v>
      </c>
      <c r="E880">
        <v>0</v>
      </c>
      <c r="F880">
        <v>0</v>
      </c>
      <c r="G880">
        <v>7.8958000000000004</v>
      </c>
      <c r="H880" t="s">
        <v>15</v>
      </c>
    </row>
    <row r="881" spans="1:8" x14ac:dyDescent="0.2">
      <c r="A881">
        <v>1</v>
      </c>
      <c r="B881">
        <v>1</v>
      </c>
      <c r="C881" t="s">
        <v>17</v>
      </c>
      <c r="D881">
        <v>56</v>
      </c>
      <c r="E881">
        <v>0</v>
      </c>
      <c r="F881">
        <v>1</v>
      </c>
      <c r="G881">
        <v>83.158299999999997</v>
      </c>
      <c r="H881" t="s">
        <v>20</v>
      </c>
    </row>
    <row r="882" spans="1:8" x14ac:dyDescent="0.2">
      <c r="A882">
        <v>1</v>
      </c>
      <c r="B882">
        <v>2</v>
      </c>
      <c r="C882" t="s">
        <v>17</v>
      </c>
      <c r="D882">
        <v>25</v>
      </c>
      <c r="E882">
        <v>0</v>
      </c>
      <c r="F882">
        <v>1</v>
      </c>
      <c r="G882">
        <v>26</v>
      </c>
      <c r="H882" t="s">
        <v>15</v>
      </c>
    </row>
    <row r="883" spans="1:8" x14ac:dyDescent="0.2">
      <c r="A883">
        <v>0</v>
      </c>
      <c r="B883">
        <v>3</v>
      </c>
      <c r="C883" t="s">
        <v>13</v>
      </c>
      <c r="D883">
        <v>33</v>
      </c>
      <c r="E883">
        <v>0</v>
      </c>
      <c r="F883">
        <v>0</v>
      </c>
      <c r="G883">
        <v>7.8958000000000004</v>
      </c>
      <c r="H883" t="s">
        <v>15</v>
      </c>
    </row>
    <row r="884" spans="1:8" x14ac:dyDescent="0.2">
      <c r="A884">
        <v>0</v>
      </c>
      <c r="B884">
        <v>3</v>
      </c>
      <c r="C884" t="s">
        <v>17</v>
      </c>
      <c r="D884">
        <v>22</v>
      </c>
      <c r="E884">
        <v>0</v>
      </c>
      <c r="F884">
        <v>0</v>
      </c>
      <c r="G884">
        <v>10.5167</v>
      </c>
      <c r="H884" t="s">
        <v>15</v>
      </c>
    </row>
    <row r="885" spans="1:8" x14ac:dyDescent="0.2">
      <c r="A885">
        <v>0</v>
      </c>
      <c r="B885">
        <v>2</v>
      </c>
      <c r="C885" t="s">
        <v>13</v>
      </c>
      <c r="D885">
        <v>28</v>
      </c>
      <c r="E885">
        <v>0</v>
      </c>
      <c r="F885">
        <v>0</v>
      </c>
      <c r="G885">
        <v>10.5</v>
      </c>
      <c r="H885" t="s">
        <v>15</v>
      </c>
    </row>
    <row r="886" spans="1:8" x14ac:dyDescent="0.2">
      <c r="A886">
        <v>0</v>
      </c>
      <c r="B886">
        <v>3</v>
      </c>
      <c r="C886" t="s">
        <v>13</v>
      </c>
      <c r="D886">
        <v>25</v>
      </c>
      <c r="E886">
        <v>0</v>
      </c>
      <c r="F886">
        <v>0</v>
      </c>
      <c r="G886">
        <v>7.05</v>
      </c>
      <c r="H886" t="s">
        <v>15</v>
      </c>
    </row>
    <row r="887" spans="1:8" x14ac:dyDescent="0.2">
      <c r="A887">
        <v>0</v>
      </c>
      <c r="B887">
        <v>3</v>
      </c>
      <c r="C887" t="s">
        <v>17</v>
      </c>
      <c r="D887">
        <v>39</v>
      </c>
      <c r="E887">
        <v>0</v>
      </c>
      <c r="F887">
        <v>5</v>
      </c>
      <c r="G887">
        <v>29.125</v>
      </c>
      <c r="H887" t="s">
        <v>27</v>
      </c>
    </row>
    <row r="888" spans="1:8" x14ac:dyDescent="0.2">
      <c r="A888">
        <v>0</v>
      </c>
      <c r="B888">
        <v>2</v>
      </c>
      <c r="C888" t="s">
        <v>13</v>
      </c>
      <c r="D888">
        <v>27</v>
      </c>
      <c r="E888">
        <v>0</v>
      </c>
      <c r="F888">
        <v>0</v>
      </c>
      <c r="G888">
        <v>13</v>
      </c>
      <c r="H888" t="s">
        <v>15</v>
      </c>
    </row>
    <row r="889" spans="1:8" x14ac:dyDescent="0.2">
      <c r="A889">
        <v>1</v>
      </c>
      <c r="B889">
        <v>1</v>
      </c>
      <c r="C889" t="s">
        <v>17</v>
      </c>
      <c r="D889">
        <v>19</v>
      </c>
      <c r="E889">
        <v>0</v>
      </c>
      <c r="F889">
        <v>0</v>
      </c>
      <c r="G889">
        <v>30</v>
      </c>
      <c r="H889" t="s">
        <v>15</v>
      </c>
    </row>
    <row r="890" spans="1:8" hidden="1" x14ac:dyDescent="0.2">
      <c r="A890">
        <v>0</v>
      </c>
      <c r="B890">
        <v>3</v>
      </c>
      <c r="C890" t="s">
        <v>17</v>
      </c>
      <c r="E890">
        <v>1</v>
      </c>
      <c r="F890">
        <v>2</v>
      </c>
      <c r="G890">
        <v>23.45</v>
      </c>
      <c r="H890" t="s">
        <v>15</v>
      </c>
    </row>
    <row r="891" spans="1:8" x14ac:dyDescent="0.2">
      <c r="A891">
        <v>1</v>
      </c>
      <c r="B891">
        <v>1</v>
      </c>
      <c r="C891" t="s">
        <v>13</v>
      </c>
      <c r="D891">
        <v>26</v>
      </c>
      <c r="E891">
        <v>0</v>
      </c>
      <c r="F891">
        <v>0</v>
      </c>
      <c r="G891">
        <v>30</v>
      </c>
      <c r="H891" t="s">
        <v>20</v>
      </c>
    </row>
    <row r="892" spans="1:8" x14ac:dyDescent="0.2">
      <c r="A892">
        <v>0</v>
      </c>
      <c r="B892">
        <v>3</v>
      </c>
      <c r="C892" t="s">
        <v>13</v>
      </c>
      <c r="D892">
        <v>32</v>
      </c>
      <c r="E892">
        <v>0</v>
      </c>
      <c r="F892">
        <v>0</v>
      </c>
      <c r="G892">
        <v>7.75</v>
      </c>
      <c r="H892" t="s">
        <v>27</v>
      </c>
    </row>
  </sheetData>
  <autoFilter ref="A1:H892" xr:uid="{B50F80C4-27F4-1C46-85D1-F6802778CDB1}">
    <filterColumn colId="3">
      <customFilters>
        <customFilter operator="notEqual" val=" "/>
      </customFilters>
    </filterColumn>
    <filterColumn colId="7">
      <customFilters>
        <customFilter operator="notEqual" val=" "/>
      </customFilters>
    </filterColumn>
  </autoFilter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25375-1707-1949-BCFD-74B7220F89F5}">
  <dimension ref="A1:AD716"/>
  <sheetViews>
    <sheetView workbookViewId="0">
      <selection activeCell="AA26" sqref="AA26"/>
    </sheetView>
  </sheetViews>
  <sheetFormatPr baseColWidth="10" defaultRowHeight="16" x14ac:dyDescent="0.2"/>
  <cols>
    <col min="2" max="2" width="11.83203125" customWidth="1"/>
    <col min="7" max="7" width="8.1640625" bestFit="1" customWidth="1"/>
    <col min="18" max="18" width="12.83203125" bestFit="1" customWidth="1"/>
    <col min="19" max="19" width="5.6640625" bestFit="1" customWidth="1"/>
    <col min="20" max="20" width="6.6640625" bestFit="1" customWidth="1"/>
    <col min="21" max="21" width="8.33203125" bestFit="1" customWidth="1"/>
    <col min="22" max="23" width="8.1640625" bestFit="1" customWidth="1"/>
    <col min="24" max="26" width="9.5" bestFit="1" customWidth="1"/>
    <col min="27" max="27" width="5.33203125" bestFit="1" customWidth="1"/>
    <col min="30" max="30" width="11.6640625" customWidth="1"/>
  </cols>
  <sheetData>
    <row r="1" spans="1:30" ht="29" x14ac:dyDescent="0.35">
      <c r="A1" s="4" t="s">
        <v>1222</v>
      </c>
      <c r="D1" s="5" t="s">
        <v>1223</v>
      </c>
      <c r="E1">
        <f>MAX(Table24[Age])</f>
        <v>80</v>
      </c>
      <c r="F1">
        <f>MAX(Table24[Fare])</f>
        <v>512.32920000000001</v>
      </c>
      <c r="R1" s="5" t="s">
        <v>1232</v>
      </c>
      <c r="AC1" s="5" t="s">
        <v>1235</v>
      </c>
    </row>
    <row r="3" spans="1:30" x14ac:dyDescent="0.2">
      <c r="A3" t="s">
        <v>1</v>
      </c>
      <c r="B3" t="s">
        <v>11</v>
      </c>
      <c r="C3" t="s">
        <v>2</v>
      </c>
      <c r="D3" t="s">
        <v>4</v>
      </c>
      <c r="E3" t="s">
        <v>5</v>
      </c>
      <c r="F3" t="s">
        <v>9</v>
      </c>
      <c r="G3" t="s">
        <v>6</v>
      </c>
      <c r="H3" t="s">
        <v>7</v>
      </c>
      <c r="I3" t="s">
        <v>1224</v>
      </c>
      <c r="J3" t="s">
        <v>1225</v>
      </c>
      <c r="K3" t="s">
        <v>1226</v>
      </c>
      <c r="L3" t="s">
        <v>1227</v>
      </c>
      <c r="M3" t="s">
        <v>1228</v>
      </c>
      <c r="N3" t="s">
        <v>1229</v>
      </c>
      <c r="O3" t="s">
        <v>1230</v>
      </c>
      <c r="P3" t="s">
        <v>1231</v>
      </c>
      <c r="R3" s="1" t="s">
        <v>6</v>
      </c>
      <c r="S3" s="1" t="s">
        <v>7</v>
      </c>
      <c r="T3" s="1" t="s">
        <v>1224</v>
      </c>
      <c r="U3" s="1" t="s">
        <v>1225</v>
      </c>
      <c r="V3" s="1" t="s">
        <v>1226</v>
      </c>
      <c r="W3" s="1" t="s">
        <v>1227</v>
      </c>
      <c r="X3" s="1" t="s">
        <v>1228</v>
      </c>
      <c r="Y3" s="1" t="s">
        <v>1229</v>
      </c>
      <c r="Z3" s="1" t="s">
        <v>1230</v>
      </c>
      <c r="AA3" s="2" t="s">
        <v>1234</v>
      </c>
      <c r="AC3" s="7" t="s">
        <v>1236</v>
      </c>
      <c r="AD3" s="7" t="s">
        <v>1237</v>
      </c>
    </row>
    <row r="4" spans="1:30" x14ac:dyDescent="0.2">
      <c r="A4">
        <v>0</v>
      </c>
      <c r="B4" t="s">
        <v>15</v>
      </c>
      <c r="C4">
        <v>3</v>
      </c>
      <c r="D4" t="s">
        <v>13</v>
      </c>
      <c r="E4">
        <v>22</v>
      </c>
      <c r="F4">
        <v>7.25</v>
      </c>
      <c r="G4">
        <v>1</v>
      </c>
      <c r="H4">
        <v>0</v>
      </c>
      <c r="I4" s="6">
        <f>Table24[[#This Row],[Age]]/$E$1</f>
        <v>0.27500000000000002</v>
      </c>
      <c r="J4" s="6">
        <f>LOG10(Table24[[#This Row],[Fare]] +1)</f>
        <v>0.91645394854992512</v>
      </c>
      <c r="K4">
        <f>IF(Table24[[#This Row],[Pclass]]=1, 1, 0)</f>
        <v>0</v>
      </c>
      <c r="L4">
        <f>IF(Table24[[#This Row],[Pclass]]=2, 1,0)</f>
        <v>0</v>
      </c>
      <c r="M4">
        <f>IF(Table24[[#This Row],[Embarked]]="S", 1, 0)</f>
        <v>1</v>
      </c>
      <c r="N4">
        <f>IF(Table24[[#This Row],[Embarked]]="C", 1, 0)</f>
        <v>0</v>
      </c>
      <c r="O4">
        <f>IF(Table24[[#This Row],[Sex]]="male", 1, 0)</f>
        <v>1</v>
      </c>
      <c r="P4">
        <v>1</v>
      </c>
      <c r="R4" s="6">
        <v>-5.4934805401749186E-2</v>
      </c>
      <c r="S4" s="6">
        <v>-1.3926432067579332E-2</v>
      </c>
      <c r="T4" s="6">
        <v>-0.51211464303053844</v>
      </c>
      <c r="U4" s="6">
        <v>4.8746023181005994E-2</v>
      </c>
      <c r="V4" s="6">
        <v>0.35260433061519997</v>
      </c>
      <c r="W4" s="6">
        <v>0.18284013867609783</v>
      </c>
      <c r="X4" s="6">
        <v>3.0718464612250758E-2</v>
      </c>
      <c r="Y4" s="6">
        <v>9.6813992351011319E-2</v>
      </c>
      <c r="Z4" s="6">
        <v>-0.48306428633301035</v>
      </c>
      <c r="AA4" s="6">
        <v>0.69440623233507071</v>
      </c>
      <c r="AC4" s="6">
        <f>SUMPRODUCT(Table24[[#This Row],[SibSp]:[Ones]], $R$4:$AA$4)</f>
        <v>9.0967563799502993E-2</v>
      </c>
      <c r="AD4" s="6">
        <f>(AC4-Table24[[#This Row],[Survived]])^2</f>
        <v>8.2750976636166481E-3</v>
      </c>
    </row>
    <row r="5" spans="1:30" x14ac:dyDescent="0.2">
      <c r="A5">
        <v>1</v>
      </c>
      <c r="B5" t="s">
        <v>20</v>
      </c>
      <c r="C5">
        <v>1</v>
      </c>
      <c r="D5" t="s">
        <v>17</v>
      </c>
      <c r="E5">
        <v>38</v>
      </c>
      <c r="F5">
        <v>71.283299999999997</v>
      </c>
      <c r="G5">
        <v>1</v>
      </c>
      <c r="H5">
        <v>0</v>
      </c>
      <c r="I5" s="6">
        <f>Table24[[#This Row],[Age]]/$E$1</f>
        <v>0.47499999999999998</v>
      </c>
      <c r="J5" s="6">
        <f>LOG10(Table24[[#This Row],[Fare]] +1)</f>
        <v>1.8590379714909278</v>
      </c>
      <c r="K5">
        <f>IF(Table24[[#This Row],[Pclass]]=1, 1, 0)</f>
        <v>1</v>
      </c>
      <c r="L5">
        <f>IF(Table24[[#This Row],[Pclass]]=2, 1,0)</f>
        <v>0</v>
      </c>
      <c r="M5">
        <f>IF(Table24[[#This Row],[Embarked]]="S", 1, 0)</f>
        <v>0</v>
      </c>
      <c r="N5">
        <f>IF(Table24[[#This Row],[Embarked]]="C", 1, 0)</f>
        <v>1</v>
      </c>
      <c r="O5">
        <f>IF(Table24[[#This Row],[Sex]]="male", 1, 0)</f>
        <v>0</v>
      </c>
      <c r="P5">
        <v>1</v>
      </c>
      <c r="AC5" s="6">
        <f>SUMPRODUCT(Table24[[#This Row],[SibSp]:[Ones]], $R$4:$AA$4)</f>
        <v>0.93625600251269425</v>
      </c>
      <c r="AD5" s="6">
        <f>(AC5-Table24[[#This Row],[Survived]])^2</f>
        <v>4.0632972156616418E-3</v>
      </c>
    </row>
    <row r="6" spans="1:30" x14ac:dyDescent="0.2">
      <c r="A6">
        <v>1</v>
      </c>
      <c r="B6" t="s">
        <v>15</v>
      </c>
      <c r="C6">
        <v>3</v>
      </c>
      <c r="D6" t="s">
        <v>17</v>
      </c>
      <c r="E6">
        <v>26</v>
      </c>
      <c r="F6">
        <v>7.9249999999999998</v>
      </c>
      <c r="G6">
        <v>0</v>
      </c>
      <c r="H6">
        <v>0</v>
      </c>
      <c r="I6" s="6">
        <f>Table24[[#This Row],[Age]]/$E$1</f>
        <v>0.32500000000000001</v>
      </c>
      <c r="J6" s="6">
        <f>LOG10(Table24[[#This Row],[Fare]] +1)</f>
        <v>0.95060822478423079</v>
      </c>
      <c r="K6">
        <f>IF(Table24[[#This Row],[Pclass]]=1, 1, 0)</f>
        <v>0</v>
      </c>
      <c r="L6">
        <f>IF(Table24[[#This Row],[Pclass]]=2, 1,0)</f>
        <v>0</v>
      </c>
      <c r="M6">
        <f>IF(Table24[[#This Row],[Embarked]]="S", 1, 0)</f>
        <v>1</v>
      </c>
      <c r="N6">
        <f>IF(Table24[[#This Row],[Embarked]]="C", 1, 0)</f>
        <v>0</v>
      </c>
      <c r="O6">
        <f>IF(Table24[[#This Row],[Sex]]="male", 1, 0)</f>
        <v>0</v>
      </c>
      <c r="P6">
        <v>1</v>
      </c>
      <c r="AC6" s="6">
        <f>SUMPRODUCT(Table24[[#This Row],[SibSp]:[Ones]], $R$4:$AA$4)</f>
        <v>0.60502580852378351</v>
      </c>
      <c r="AD6" s="6">
        <f>(AC6-Table24[[#This Row],[Survived]])^2</f>
        <v>0.15600461193229093</v>
      </c>
    </row>
    <row r="7" spans="1:30" x14ac:dyDescent="0.2">
      <c r="A7">
        <v>1</v>
      </c>
      <c r="B7" t="s">
        <v>15</v>
      </c>
      <c r="C7">
        <v>1</v>
      </c>
      <c r="D7" t="s">
        <v>17</v>
      </c>
      <c r="E7">
        <v>35</v>
      </c>
      <c r="F7">
        <v>53.1</v>
      </c>
      <c r="G7">
        <v>1</v>
      </c>
      <c r="H7">
        <v>0</v>
      </c>
      <c r="I7" s="6">
        <f>Table24[[#This Row],[Age]]/$E$1</f>
        <v>0.4375</v>
      </c>
      <c r="J7" s="6">
        <f>LOG10(Table24[[#This Row],[Fare]] +1)</f>
        <v>1.7331972651065695</v>
      </c>
      <c r="K7">
        <f>IF(Table24[[#This Row],[Pclass]]=1, 1, 0)</f>
        <v>1</v>
      </c>
      <c r="L7">
        <f>IF(Table24[[#This Row],[Pclass]]=2, 1,0)</f>
        <v>0</v>
      </c>
      <c r="M7">
        <f>IF(Table24[[#This Row],[Embarked]]="S", 1, 0)</f>
        <v>1</v>
      </c>
      <c r="N7">
        <f>IF(Table24[[#This Row],[Embarked]]="C", 1, 0)</f>
        <v>0</v>
      </c>
      <c r="O7">
        <f>IF(Table24[[#This Row],[Sex]]="male", 1, 0)</f>
        <v>0</v>
      </c>
      <c r="P7">
        <v>1</v>
      </c>
      <c r="Z7" s="3" t="s">
        <v>1233</v>
      </c>
      <c r="AA7" s="6">
        <f>AVERAGE(AD4:AD715)</f>
        <v>0.14422714930947422</v>
      </c>
      <c r="AC7" s="6">
        <f>SUMPRODUCT(Table24[[#This Row],[SibSp]:[Ones]], $R$4:$AA$4)</f>
        <v>0.88323053989705269</v>
      </c>
      <c r="AD7" s="6">
        <f>(AC7-Table24[[#This Row],[Survived]])^2</f>
        <v>1.3635106812733803E-2</v>
      </c>
    </row>
    <row r="8" spans="1:30" x14ac:dyDescent="0.2">
      <c r="A8">
        <v>0</v>
      </c>
      <c r="B8" t="s">
        <v>15</v>
      </c>
      <c r="C8">
        <v>3</v>
      </c>
      <c r="D8" t="s">
        <v>13</v>
      </c>
      <c r="E8">
        <v>35</v>
      </c>
      <c r="F8">
        <v>8.0500000000000007</v>
      </c>
      <c r="G8">
        <v>0</v>
      </c>
      <c r="H8">
        <v>0</v>
      </c>
      <c r="I8" s="6">
        <f>Table24[[#This Row],[Age]]/$E$1</f>
        <v>0.4375</v>
      </c>
      <c r="J8" s="6">
        <f>LOG10(Table24[[#This Row],[Fare]] +1)</f>
        <v>0.9566485792052033</v>
      </c>
      <c r="K8">
        <f>IF(Table24[[#This Row],[Pclass]]=1, 1, 0)</f>
        <v>0</v>
      </c>
      <c r="L8">
        <f>IF(Table24[[#This Row],[Pclass]]=2, 1,0)</f>
        <v>0</v>
      </c>
      <c r="M8">
        <f>IF(Table24[[#This Row],[Embarked]]="S", 1, 0)</f>
        <v>1</v>
      </c>
      <c r="N8">
        <f>IF(Table24[[#This Row],[Embarked]]="C", 1, 0)</f>
        <v>0</v>
      </c>
      <c r="O8">
        <f>IF(Table24[[#This Row],[Sex]]="male", 1, 0)</f>
        <v>1</v>
      </c>
      <c r="P8">
        <v>1</v>
      </c>
      <c r="AC8" s="6">
        <f>SUMPRODUCT(Table24[[#This Row],[SibSp]:[Ones]], $R$4:$AA$4)</f>
        <v>6.4643068106463808E-2</v>
      </c>
      <c r="AD8" s="6">
        <f>(AC8-Table24[[#This Row],[Survived]])^2</f>
        <v>4.1787262542169181E-3</v>
      </c>
    </row>
    <row r="9" spans="1:30" x14ac:dyDescent="0.2">
      <c r="A9">
        <v>0</v>
      </c>
      <c r="B9" t="s">
        <v>15</v>
      </c>
      <c r="C9">
        <v>1</v>
      </c>
      <c r="D9" t="s">
        <v>13</v>
      </c>
      <c r="E9">
        <v>54</v>
      </c>
      <c r="F9">
        <v>51.862499999999997</v>
      </c>
      <c r="G9">
        <v>0</v>
      </c>
      <c r="H9">
        <v>0</v>
      </c>
      <c r="I9" s="6">
        <f>Table24[[#This Row],[Age]]/$E$1</f>
        <v>0.67500000000000004</v>
      </c>
      <c r="J9" s="6">
        <f>LOG10(Table24[[#This Row],[Fare]] +1)</f>
        <v>1.7231476981549567</v>
      </c>
      <c r="K9">
        <f>IF(Table24[[#This Row],[Pclass]]=1, 1, 0)</f>
        <v>1</v>
      </c>
      <c r="L9">
        <f>IF(Table24[[#This Row],[Pclass]]=2, 1,0)</f>
        <v>0</v>
      </c>
      <c r="M9">
        <f>IF(Table24[[#This Row],[Embarked]]="S", 1, 0)</f>
        <v>1</v>
      </c>
      <c r="N9">
        <f>IF(Table24[[#This Row],[Embarked]]="C", 1, 0)</f>
        <v>0</v>
      </c>
      <c r="O9">
        <f>IF(Table24[[#This Row],[Sex]]="male", 1, 0)</f>
        <v>1</v>
      </c>
      <c r="P9">
        <v>1</v>
      </c>
      <c r="AC9" s="6">
        <f>SUMPRODUCT(Table24[[#This Row],[SibSp]:[Ones]], $R$4:$AA$4)</f>
        <v>0.33298395482245624</v>
      </c>
      <c r="AD9" s="6">
        <f>(AC9-Table24[[#This Row],[Survived]])^2</f>
        <v>0.11087831416920357</v>
      </c>
    </row>
    <row r="10" spans="1:30" x14ac:dyDescent="0.2">
      <c r="A10">
        <v>0</v>
      </c>
      <c r="B10" t="s">
        <v>15</v>
      </c>
      <c r="C10">
        <v>3</v>
      </c>
      <c r="D10" t="s">
        <v>13</v>
      </c>
      <c r="E10">
        <v>2</v>
      </c>
      <c r="F10">
        <v>21.074999999999999</v>
      </c>
      <c r="G10">
        <v>3</v>
      </c>
      <c r="H10">
        <v>1</v>
      </c>
      <c r="I10" s="6">
        <f>Table24[[#This Row],[Age]]/$E$1</f>
        <v>2.5000000000000001E-2</v>
      </c>
      <c r="J10" s="6">
        <f>LOG10(Table24[[#This Row],[Fare]] +1)</f>
        <v>1.3439007122496063</v>
      </c>
      <c r="K10">
        <f>IF(Table24[[#This Row],[Pclass]]=1, 1, 0)</f>
        <v>0</v>
      </c>
      <c r="L10">
        <f>IF(Table24[[#This Row],[Pclass]]=2, 1,0)</f>
        <v>0</v>
      </c>
      <c r="M10">
        <f>IF(Table24[[#This Row],[Embarked]]="S", 1, 0)</f>
        <v>1</v>
      </c>
      <c r="N10">
        <f>IF(Table24[[#This Row],[Embarked]]="C", 1, 0)</f>
        <v>0</v>
      </c>
      <c r="O10">
        <f>IF(Table24[[#This Row],[Sex]]="male", 1, 0)</f>
        <v>1</v>
      </c>
      <c r="P10">
        <v>1</v>
      </c>
      <c r="AC10" s="6">
        <f>SUMPRODUCT(Table24[[#This Row],[SibSp]:[Ones]], $R$4:$AA$4)</f>
        <v>0.11603651153801053</v>
      </c>
      <c r="AD10" s="6">
        <f>(AC10-Table24[[#This Row],[Survived]])^2</f>
        <v>1.3464472009910852E-2</v>
      </c>
    </row>
    <row r="11" spans="1:30" x14ac:dyDescent="0.2">
      <c r="A11">
        <v>1</v>
      </c>
      <c r="B11" t="s">
        <v>15</v>
      </c>
      <c r="C11">
        <v>3</v>
      </c>
      <c r="D11" t="s">
        <v>17</v>
      </c>
      <c r="E11">
        <v>27</v>
      </c>
      <c r="F11">
        <v>11.1333</v>
      </c>
      <c r="G11">
        <v>0</v>
      </c>
      <c r="H11">
        <v>2</v>
      </c>
      <c r="I11" s="6">
        <f>Table24[[#This Row],[Age]]/$E$1</f>
        <v>0.33750000000000002</v>
      </c>
      <c r="J11" s="6">
        <f>LOG10(Table24[[#This Row],[Fare]] +1)</f>
        <v>1.0839789358110461</v>
      </c>
      <c r="K11">
        <f>IF(Table24[[#This Row],[Pclass]]=1, 1, 0)</f>
        <v>0</v>
      </c>
      <c r="L11">
        <f>IF(Table24[[#This Row],[Pclass]]=2, 1,0)</f>
        <v>0</v>
      </c>
      <c r="M11">
        <f>IF(Table24[[#This Row],[Embarked]]="S", 1, 0)</f>
        <v>1</v>
      </c>
      <c r="N11">
        <f>IF(Table24[[#This Row],[Embarked]]="C", 1, 0)</f>
        <v>0</v>
      </c>
      <c r="O11">
        <f>IF(Table24[[#This Row],[Sex]]="male", 1, 0)</f>
        <v>0</v>
      </c>
      <c r="P11">
        <v>1</v>
      </c>
      <c r="AC11" s="6">
        <f>SUMPRODUCT(Table24[[#This Row],[SibSp]:[Ones]], $R$4:$AA$4)</f>
        <v>0.57727280312212348</v>
      </c>
      <c r="AD11" s="6">
        <f>(AC11-Table24[[#This Row],[Survived]])^2</f>
        <v>0.17869828298022697</v>
      </c>
    </row>
    <row r="12" spans="1:30" x14ac:dyDescent="0.2">
      <c r="A12">
        <v>1</v>
      </c>
      <c r="B12" t="s">
        <v>20</v>
      </c>
      <c r="C12">
        <v>2</v>
      </c>
      <c r="D12" t="s">
        <v>17</v>
      </c>
      <c r="E12">
        <v>14</v>
      </c>
      <c r="F12">
        <v>30.070799999999998</v>
      </c>
      <c r="G12">
        <v>1</v>
      </c>
      <c r="H12">
        <v>0</v>
      </c>
      <c r="I12" s="6">
        <f>Table24[[#This Row],[Age]]/$E$1</f>
        <v>0.17499999999999999</v>
      </c>
      <c r="J12" s="6">
        <f>LOG10(Table24[[#This Row],[Fare]] +1)</f>
        <v>1.492352435460081</v>
      </c>
      <c r="K12">
        <f>IF(Table24[[#This Row],[Pclass]]=1, 1, 0)</f>
        <v>0</v>
      </c>
      <c r="L12">
        <f>IF(Table24[[#This Row],[Pclass]]=2, 1,0)</f>
        <v>1</v>
      </c>
      <c r="M12">
        <f>IF(Table24[[#This Row],[Embarked]]="S", 1, 0)</f>
        <v>0</v>
      </c>
      <c r="N12">
        <f>IF(Table24[[#This Row],[Embarked]]="C", 1, 0)</f>
        <v>1</v>
      </c>
      <c r="O12">
        <f>IF(Table24[[#This Row],[Sex]]="male", 1, 0)</f>
        <v>0</v>
      </c>
      <c r="P12">
        <v>1</v>
      </c>
      <c r="AC12" s="6">
        <f>SUMPRODUCT(Table24[[#This Row],[SibSp]:[Ones]], $R$4:$AA$4)</f>
        <v>0.9022517418432543</v>
      </c>
      <c r="AD12" s="6">
        <f>(AC12-Table24[[#This Row],[Survived]])^2</f>
        <v>9.5547219726778033E-3</v>
      </c>
    </row>
    <row r="13" spans="1:30" x14ac:dyDescent="0.2">
      <c r="A13">
        <v>1</v>
      </c>
      <c r="B13" t="s">
        <v>15</v>
      </c>
      <c r="C13">
        <v>3</v>
      </c>
      <c r="D13" t="s">
        <v>17</v>
      </c>
      <c r="E13">
        <v>4</v>
      </c>
      <c r="F13">
        <v>16.7</v>
      </c>
      <c r="G13">
        <v>1</v>
      </c>
      <c r="H13">
        <v>1</v>
      </c>
      <c r="I13" s="6">
        <f>Table24[[#This Row],[Age]]/$E$1</f>
        <v>0.05</v>
      </c>
      <c r="J13" s="6">
        <f>LOG10(Table24[[#This Row],[Fare]] +1)</f>
        <v>1.2479732663618066</v>
      </c>
      <c r="K13">
        <f>IF(Table24[[#This Row],[Pclass]]=1, 1, 0)</f>
        <v>0</v>
      </c>
      <c r="L13">
        <f>IF(Table24[[#This Row],[Pclass]]=2, 1,0)</f>
        <v>0</v>
      </c>
      <c r="M13">
        <f>IF(Table24[[#This Row],[Embarked]]="S", 1, 0)</f>
        <v>1</v>
      </c>
      <c r="N13">
        <f>IF(Table24[[#This Row],[Embarked]]="C", 1, 0)</f>
        <v>0</v>
      </c>
      <c r="O13">
        <f>IF(Table24[[#This Row],[Sex]]="male", 1, 0)</f>
        <v>0</v>
      </c>
      <c r="P13">
        <v>1</v>
      </c>
      <c r="AC13" s="6">
        <f>SUMPRODUCT(Table24[[#This Row],[SibSp]:[Ones]], $R$4:$AA$4)</f>
        <v>0.69149146109781445</v>
      </c>
      <c r="AD13" s="6">
        <f>(AC13-Table24[[#This Row],[Survived]])^2</f>
        <v>9.5177518575561337E-2</v>
      </c>
    </row>
    <row r="14" spans="1:30" x14ac:dyDescent="0.2">
      <c r="A14">
        <v>1</v>
      </c>
      <c r="B14" t="s">
        <v>15</v>
      </c>
      <c r="C14">
        <v>1</v>
      </c>
      <c r="D14" t="s">
        <v>17</v>
      </c>
      <c r="E14">
        <v>58</v>
      </c>
      <c r="F14">
        <v>26.55</v>
      </c>
      <c r="G14">
        <v>0</v>
      </c>
      <c r="H14">
        <v>0</v>
      </c>
      <c r="I14" s="6">
        <f>Table24[[#This Row],[Age]]/$E$1</f>
        <v>0.72499999999999998</v>
      </c>
      <c r="J14" s="6">
        <f>LOG10(Table24[[#This Row],[Fare]] +1)</f>
        <v>1.4401216031878039</v>
      </c>
      <c r="K14">
        <f>IF(Table24[[#This Row],[Pclass]]=1, 1, 0)</f>
        <v>1</v>
      </c>
      <c r="L14">
        <f>IF(Table24[[#This Row],[Pclass]]=2, 1,0)</f>
        <v>0</v>
      </c>
      <c r="M14">
        <f>IF(Table24[[#This Row],[Embarked]]="S", 1, 0)</f>
        <v>1</v>
      </c>
      <c r="N14">
        <f>IF(Table24[[#This Row],[Embarked]]="C", 1, 0)</f>
        <v>0</v>
      </c>
      <c r="O14">
        <f>IF(Table24[[#This Row],[Sex]]="male", 1, 0)</f>
        <v>0</v>
      </c>
      <c r="P14">
        <v>1</v>
      </c>
      <c r="AC14" s="6">
        <f>SUMPRODUCT(Table24[[#This Row],[SibSp]:[Ones]], $R$4:$AA$4)</f>
        <v>0.77664611241784121</v>
      </c>
      <c r="AD14" s="6">
        <f>(AC14-Table24[[#This Row],[Survived]])^2</f>
        <v>4.9886959098063628E-2</v>
      </c>
    </row>
    <row r="15" spans="1:30" x14ac:dyDescent="0.2">
      <c r="A15">
        <v>0</v>
      </c>
      <c r="B15" t="s">
        <v>15</v>
      </c>
      <c r="C15">
        <v>3</v>
      </c>
      <c r="D15" t="s">
        <v>13</v>
      </c>
      <c r="E15">
        <v>20</v>
      </c>
      <c r="F15">
        <v>8.0500000000000007</v>
      </c>
      <c r="G15">
        <v>0</v>
      </c>
      <c r="H15">
        <v>0</v>
      </c>
      <c r="I15" s="6">
        <f>Table24[[#This Row],[Age]]/$E$1</f>
        <v>0.25</v>
      </c>
      <c r="J15" s="6">
        <f>LOG10(Table24[[#This Row],[Fare]] +1)</f>
        <v>0.9566485792052033</v>
      </c>
      <c r="K15">
        <f>IF(Table24[[#This Row],[Pclass]]=1, 1, 0)</f>
        <v>0</v>
      </c>
      <c r="L15">
        <f>IF(Table24[[#This Row],[Pclass]]=2, 1,0)</f>
        <v>0</v>
      </c>
      <c r="M15">
        <f>IF(Table24[[#This Row],[Embarked]]="S", 1, 0)</f>
        <v>1</v>
      </c>
      <c r="N15">
        <f>IF(Table24[[#This Row],[Embarked]]="C", 1, 0)</f>
        <v>0</v>
      </c>
      <c r="O15">
        <f>IF(Table24[[#This Row],[Sex]]="male", 1, 0)</f>
        <v>1</v>
      </c>
      <c r="P15">
        <v>1</v>
      </c>
      <c r="AC15" s="6">
        <f>SUMPRODUCT(Table24[[#This Row],[SibSp]:[Ones]], $R$4:$AA$4)</f>
        <v>0.16066456367468984</v>
      </c>
      <c r="AD15" s="6">
        <f>(AC15-Table24[[#This Row],[Survived]])^2</f>
        <v>2.5813102020778467E-2</v>
      </c>
    </row>
    <row r="16" spans="1:30" x14ac:dyDescent="0.2">
      <c r="A16">
        <v>0</v>
      </c>
      <c r="B16" t="s">
        <v>15</v>
      </c>
      <c r="C16">
        <v>3</v>
      </c>
      <c r="D16" t="s">
        <v>13</v>
      </c>
      <c r="E16">
        <v>39</v>
      </c>
      <c r="F16">
        <v>31.274999999999999</v>
      </c>
      <c r="G16">
        <v>1</v>
      </c>
      <c r="H16">
        <v>5</v>
      </c>
      <c r="I16" s="6">
        <f>Table24[[#This Row],[Age]]/$E$1</f>
        <v>0.48749999999999999</v>
      </c>
      <c r="J16" s="6">
        <f>LOG10(Table24[[#This Row],[Fare]] +1)</f>
        <v>1.5088662509384578</v>
      </c>
      <c r="K16">
        <f>IF(Table24[[#This Row],[Pclass]]=1, 1, 0)</f>
        <v>0</v>
      </c>
      <c r="L16">
        <f>IF(Table24[[#This Row],[Pclass]]=2, 1,0)</f>
        <v>0</v>
      </c>
      <c r="M16">
        <f>IF(Table24[[#This Row],[Embarked]]="S", 1, 0)</f>
        <v>1</v>
      </c>
      <c r="N16">
        <f>IF(Table24[[#This Row],[Embarked]]="C", 1, 0)</f>
        <v>0</v>
      </c>
      <c r="O16">
        <f>IF(Table24[[#This Row],[Sex]]="male", 1, 0)</f>
        <v>1</v>
      </c>
      <c r="P16">
        <v>1</v>
      </c>
      <c r="AC16" s="6">
        <f>SUMPRODUCT(Table24[[#This Row],[SibSp]:[Ones]], $R$4:$AA$4)</f>
        <v>-5.8611214357438546E-2</v>
      </c>
      <c r="AD16" s="6">
        <f>(AC16-Table24[[#This Row],[Survived]])^2</f>
        <v>3.4352744484536105E-3</v>
      </c>
    </row>
    <row r="17" spans="1:30" x14ac:dyDescent="0.2">
      <c r="A17">
        <v>0</v>
      </c>
      <c r="B17" t="s">
        <v>15</v>
      </c>
      <c r="C17">
        <v>3</v>
      </c>
      <c r="D17" t="s">
        <v>17</v>
      </c>
      <c r="E17">
        <v>14</v>
      </c>
      <c r="F17">
        <v>7.8541999999999996</v>
      </c>
      <c r="G17">
        <v>0</v>
      </c>
      <c r="H17">
        <v>0</v>
      </c>
      <c r="I17" s="6">
        <f>Table24[[#This Row],[Age]]/$E$1</f>
        <v>0.17499999999999999</v>
      </c>
      <c r="J17" s="6">
        <f>LOG10(Table24[[#This Row],[Fare]] +1)</f>
        <v>0.94714932766263737</v>
      </c>
      <c r="K17">
        <f>IF(Table24[[#This Row],[Pclass]]=1, 1, 0)</f>
        <v>0</v>
      </c>
      <c r="L17">
        <f>IF(Table24[[#This Row],[Pclass]]=2, 1,0)</f>
        <v>0</v>
      </c>
      <c r="M17">
        <f>IF(Table24[[#This Row],[Embarked]]="S", 1, 0)</f>
        <v>1</v>
      </c>
      <c r="N17">
        <f>IF(Table24[[#This Row],[Embarked]]="C", 1, 0)</f>
        <v>0</v>
      </c>
      <c r="O17">
        <f>IF(Table24[[#This Row],[Sex]]="male", 1, 0)</f>
        <v>0</v>
      </c>
      <c r="P17">
        <v>1</v>
      </c>
      <c r="AC17" s="6">
        <f>SUMPRODUCT(Table24[[#This Row],[SibSp]:[Ones]], $R$4:$AA$4)</f>
        <v>0.68167439749909442</v>
      </c>
      <c r="AD17" s="6">
        <f>(AC17-Table24[[#This Row],[Survived]])^2</f>
        <v>0.4646799842057534</v>
      </c>
    </row>
    <row r="18" spans="1:30" x14ac:dyDescent="0.2">
      <c r="A18">
        <v>1</v>
      </c>
      <c r="B18" t="s">
        <v>15</v>
      </c>
      <c r="C18">
        <v>2</v>
      </c>
      <c r="D18" t="s">
        <v>17</v>
      </c>
      <c r="E18">
        <v>55</v>
      </c>
      <c r="F18">
        <v>16</v>
      </c>
      <c r="G18">
        <v>0</v>
      </c>
      <c r="H18">
        <v>0</v>
      </c>
      <c r="I18" s="6">
        <f>Table24[[#This Row],[Age]]/$E$1</f>
        <v>0.6875</v>
      </c>
      <c r="J18" s="6">
        <f>LOG10(Table24[[#This Row],[Fare]] +1)</f>
        <v>1.2304489213782739</v>
      </c>
      <c r="K18">
        <f>IF(Table24[[#This Row],[Pclass]]=1, 1, 0)</f>
        <v>0</v>
      </c>
      <c r="L18">
        <f>IF(Table24[[#This Row],[Pclass]]=2, 1,0)</f>
        <v>1</v>
      </c>
      <c r="M18">
        <f>IF(Table24[[#This Row],[Embarked]]="S", 1, 0)</f>
        <v>1</v>
      </c>
      <c r="N18">
        <f>IF(Table24[[#This Row],[Embarked]]="C", 1, 0)</f>
        <v>0</v>
      </c>
      <c r="O18">
        <f>IF(Table24[[#This Row],[Sex]]="male", 1, 0)</f>
        <v>0</v>
      </c>
      <c r="P18">
        <v>1</v>
      </c>
      <c r="AC18" s="6">
        <f>SUMPRODUCT(Table24[[#This Row],[SibSp]:[Ones]], $R$4:$AA$4)</f>
        <v>0.61586551018447322</v>
      </c>
      <c r="AD18" s="6">
        <f>(AC18-Table24[[#This Row],[Survived]])^2</f>
        <v>0.14755930626583505</v>
      </c>
    </row>
    <row r="19" spans="1:30" x14ac:dyDescent="0.2">
      <c r="A19">
        <v>0</v>
      </c>
      <c r="B19" t="s">
        <v>27</v>
      </c>
      <c r="C19">
        <v>3</v>
      </c>
      <c r="D19" t="s">
        <v>13</v>
      </c>
      <c r="E19">
        <v>2</v>
      </c>
      <c r="F19">
        <v>29.125</v>
      </c>
      <c r="G19">
        <v>4</v>
      </c>
      <c r="H19">
        <v>1</v>
      </c>
      <c r="I19" s="6">
        <f>Table24[[#This Row],[Age]]/$E$1</f>
        <v>2.5000000000000001E-2</v>
      </c>
      <c r="J19" s="6">
        <f>LOG10(Table24[[#This Row],[Fare]] +1)</f>
        <v>1.4789270555829248</v>
      </c>
      <c r="K19">
        <f>IF(Table24[[#This Row],[Pclass]]=1, 1, 0)</f>
        <v>0</v>
      </c>
      <c r="L19">
        <f>IF(Table24[[#This Row],[Pclass]]=2, 1,0)</f>
        <v>0</v>
      </c>
      <c r="M19">
        <f>IF(Table24[[#This Row],[Embarked]]="S", 1, 0)</f>
        <v>0</v>
      </c>
      <c r="N19">
        <f>IF(Table24[[#This Row],[Embarked]]="C", 1, 0)</f>
        <v>0</v>
      </c>
      <c r="O19">
        <f>IF(Table24[[#This Row],[Sex]]="male", 1, 0)</f>
        <v>1</v>
      </c>
      <c r="P19">
        <v>1</v>
      </c>
      <c r="AC19" s="6">
        <f>SUMPRODUCT(Table24[[#This Row],[SibSp]:[Ones]], $R$4:$AA$4)</f>
        <v>3.6965238786183074E-2</v>
      </c>
      <c r="AD19" s="6">
        <f>(AC19-Table24[[#This Row],[Survived]])^2</f>
        <v>1.3664288785195336E-3</v>
      </c>
    </row>
    <row r="20" spans="1:30" x14ac:dyDescent="0.2">
      <c r="A20">
        <v>0</v>
      </c>
      <c r="B20" t="s">
        <v>15</v>
      </c>
      <c r="C20">
        <v>3</v>
      </c>
      <c r="D20" t="s">
        <v>17</v>
      </c>
      <c r="E20">
        <v>31</v>
      </c>
      <c r="F20">
        <v>18</v>
      </c>
      <c r="G20">
        <v>1</v>
      </c>
      <c r="H20">
        <v>0</v>
      </c>
      <c r="I20" s="6">
        <f>Table24[[#This Row],[Age]]/$E$1</f>
        <v>0.38750000000000001</v>
      </c>
      <c r="J20" s="6">
        <f>LOG10(Table24[[#This Row],[Fare]] +1)</f>
        <v>1.2787536009528289</v>
      </c>
      <c r="K20">
        <f>IF(Table24[[#This Row],[Pclass]]=1, 1, 0)</f>
        <v>0</v>
      </c>
      <c r="L20">
        <f>IF(Table24[[#This Row],[Pclass]]=2, 1,0)</f>
        <v>0</v>
      </c>
      <c r="M20">
        <f>IF(Table24[[#This Row],[Embarked]]="S", 1, 0)</f>
        <v>1</v>
      </c>
      <c r="N20">
        <f>IF(Table24[[#This Row],[Embarked]]="C", 1, 0)</f>
        <v>0</v>
      </c>
      <c r="O20">
        <f>IF(Table24[[#This Row],[Sex]]="male", 1, 0)</f>
        <v>0</v>
      </c>
      <c r="P20">
        <v>1</v>
      </c>
      <c r="AC20" s="6">
        <f>SUMPRODUCT(Table24[[#This Row],[SibSp]:[Ones]], $R$4:$AA$4)</f>
        <v>0.53407962004608012</v>
      </c>
      <c r="AD20" s="6">
        <f>(AC20-Table24[[#This Row],[Survived]])^2</f>
        <v>0.28524104054856531</v>
      </c>
    </row>
    <row r="21" spans="1:30" x14ac:dyDescent="0.2">
      <c r="A21">
        <v>0</v>
      </c>
      <c r="B21" t="s">
        <v>15</v>
      </c>
      <c r="C21">
        <v>2</v>
      </c>
      <c r="D21" t="s">
        <v>13</v>
      </c>
      <c r="E21">
        <v>35</v>
      </c>
      <c r="F21">
        <v>26</v>
      </c>
      <c r="G21">
        <v>0</v>
      </c>
      <c r="H21">
        <v>0</v>
      </c>
      <c r="I21" s="6">
        <f>Table24[[#This Row],[Age]]/$E$1</f>
        <v>0.4375</v>
      </c>
      <c r="J21" s="6">
        <f>LOG10(Table24[[#This Row],[Fare]] +1)</f>
        <v>1.4313637641589874</v>
      </c>
      <c r="K21">
        <f>IF(Table24[[#This Row],[Pclass]]=1, 1, 0)</f>
        <v>0</v>
      </c>
      <c r="L21">
        <f>IF(Table24[[#This Row],[Pclass]]=2, 1,0)</f>
        <v>1</v>
      </c>
      <c r="M21">
        <f>IF(Table24[[#This Row],[Embarked]]="S", 1, 0)</f>
        <v>1</v>
      </c>
      <c r="N21">
        <f>IF(Table24[[#This Row],[Embarked]]="C", 1, 0)</f>
        <v>0</v>
      </c>
      <c r="O21">
        <f>IF(Table24[[#This Row],[Sex]]="male", 1, 0)</f>
        <v>1</v>
      </c>
      <c r="P21">
        <v>1</v>
      </c>
      <c r="AC21" s="6">
        <f>SUMPRODUCT(Table24[[#This Row],[SibSp]:[Ones]], $R$4:$AA$4)</f>
        <v>0.27062368419269439</v>
      </c>
      <c r="AD21" s="6">
        <f>(AC21-Table24[[#This Row],[Survived]])^2</f>
        <v>7.3237178446027187E-2</v>
      </c>
    </row>
    <row r="22" spans="1:30" x14ac:dyDescent="0.2">
      <c r="A22">
        <v>1</v>
      </c>
      <c r="B22" t="s">
        <v>15</v>
      </c>
      <c r="C22">
        <v>2</v>
      </c>
      <c r="D22" t="s">
        <v>13</v>
      </c>
      <c r="E22">
        <v>34</v>
      </c>
      <c r="F22">
        <v>13</v>
      </c>
      <c r="G22">
        <v>0</v>
      </c>
      <c r="H22">
        <v>0</v>
      </c>
      <c r="I22" s="6">
        <f>Table24[[#This Row],[Age]]/$E$1</f>
        <v>0.42499999999999999</v>
      </c>
      <c r="J22" s="6">
        <f>LOG10(Table24[[#This Row],[Fare]] +1)</f>
        <v>1.146128035678238</v>
      </c>
      <c r="K22">
        <f>IF(Table24[[#This Row],[Pclass]]=1, 1, 0)</f>
        <v>0</v>
      </c>
      <c r="L22">
        <f>IF(Table24[[#This Row],[Pclass]]=2, 1,0)</f>
        <v>1</v>
      </c>
      <c r="M22">
        <f>IF(Table24[[#This Row],[Embarked]]="S", 1, 0)</f>
        <v>1</v>
      </c>
      <c r="N22">
        <f>IF(Table24[[#This Row],[Embarked]]="C", 1, 0)</f>
        <v>0</v>
      </c>
      <c r="O22">
        <f>IF(Table24[[#This Row],[Sex]]="male", 1, 0)</f>
        <v>1</v>
      </c>
      <c r="P22">
        <v>1</v>
      </c>
      <c r="AC22" s="6">
        <f>SUMPRODUCT(Table24[[#This Row],[SibSp]:[Ones]], $R$4:$AA$4)</f>
        <v>0.26312100979800235</v>
      </c>
      <c r="AD22" s="6">
        <f>(AC22-Table24[[#This Row],[Survived]])^2</f>
        <v>0.5429906462011157</v>
      </c>
    </row>
    <row r="23" spans="1:30" x14ac:dyDescent="0.2">
      <c r="A23">
        <v>1</v>
      </c>
      <c r="B23" t="s">
        <v>27</v>
      </c>
      <c r="C23">
        <v>3</v>
      </c>
      <c r="D23" t="s">
        <v>17</v>
      </c>
      <c r="E23">
        <v>15</v>
      </c>
      <c r="F23">
        <v>8.0291999999999994</v>
      </c>
      <c r="G23">
        <v>0</v>
      </c>
      <c r="H23">
        <v>0</v>
      </c>
      <c r="I23" s="6">
        <f>Table24[[#This Row],[Age]]/$E$1</f>
        <v>0.1875</v>
      </c>
      <c r="J23" s="6">
        <f>LOG10(Table24[[#This Row],[Fare]] +1)</f>
        <v>0.95564927290744683</v>
      </c>
      <c r="K23">
        <f>IF(Table24[[#This Row],[Pclass]]=1, 1, 0)</f>
        <v>0</v>
      </c>
      <c r="L23">
        <f>IF(Table24[[#This Row],[Pclass]]=2, 1,0)</f>
        <v>0</v>
      </c>
      <c r="M23">
        <f>IF(Table24[[#This Row],[Embarked]]="S", 1, 0)</f>
        <v>0</v>
      </c>
      <c r="N23">
        <f>IF(Table24[[#This Row],[Embarked]]="C", 1, 0)</f>
        <v>0</v>
      </c>
      <c r="O23">
        <f>IF(Table24[[#This Row],[Sex]]="male", 1, 0)</f>
        <v>0</v>
      </c>
      <c r="P23">
        <v>1</v>
      </c>
      <c r="AC23" s="6">
        <f>SUMPRODUCT(Table24[[#This Row],[SibSp]:[Ones]], $R$4:$AA$4)</f>
        <v>0.64496883837690266</v>
      </c>
      <c r="AD23" s="6">
        <f>(AC23-Table24[[#This Row],[Survived]])^2</f>
        <v>0.12604712572344587</v>
      </c>
    </row>
    <row r="24" spans="1:30" x14ac:dyDescent="0.2">
      <c r="A24">
        <v>1</v>
      </c>
      <c r="B24" t="s">
        <v>15</v>
      </c>
      <c r="C24">
        <v>1</v>
      </c>
      <c r="D24" t="s">
        <v>13</v>
      </c>
      <c r="E24">
        <v>28</v>
      </c>
      <c r="F24">
        <v>35.5</v>
      </c>
      <c r="G24">
        <v>0</v>
      </c>
      <c r="H24">
        <v>0</v>
      </c>
      <c r="I24" s="6">
        <f>Table24[[#This Row],[Age]]/$E$1</f>
        <v>0.35</v>
      </c>
      <c r="J24" s="6">
        <f>LOG10(Table24[[#This Row],[Fare]] +1)</f>
        <v>1.5622928644564746</v>
      </c>
      <c r="K24">
        <f>IF(Table24[[#This Row],[Pclass]]=1, 1, 0)</f>
        <v>1</v>
      </c>
      <c r="L24">
        <f>IF(Table24[[#This Row],[Pclass]]=2, 1,0)</f>
        <v>0</v>
      </c>
      <c r="M24">
        <f>IF(Table24[[#This Row],[Embarked]]="S", 1, 0)</f>
        <v>1</v>
      </c>
      <c r="N24">
        <f>IF(Table24[[#This Row],[Embarked]]="C", 1, 0)</f>
        <v>0</v>
      </c>
      <c r="O24">
        <f>IF(Table24[[#This Row],[Sex]]="male", 1, 0)</f>
        <v>1</v>
      </c>
      <c r="P24">
        <v>1</v>
      </c>
      <c r="AC24" s="6">
        <f>SUMPRODUCT(Table24[[#This Row],[SibSp]:[Ones]], $R$4:$AA$4)</f>
        <v>0.49158018035513817</v>
      </c>
      <c r="AD24" s="6">
        <f>(AC24-Table24[[#This Row],[Survived]])^2</f>
        <v>0.25849071300771381</v>
      </c>
    </row>
    <row r="25" spans="1:30" x14ac:dyDescent="0.2">
      <c r="A25">
        <v>0</v>
      </c>
      <c r="B25" t="s">
        <v>15</v>
      </c>
      <c r="C25">
        <v>3</v>
      </c>
      <c r="D25" t="s">
        <v>17</v>
      </c>
      <c r="E25">
        <v>8</v>
      </c>
      <c r="F25">
        <v>21.074999999999999</v>
      </c>
      <c r="G25">
        <v>3</v>
      </c>
      <c r="H25">
        <v>1</v>
      </c>
      <c r="I25" s="6">
        <f>Table24[[#This Row],[Age]]/$E$1</f>
        <v>0.1</v>
      </c>
      <c r="J25" s="6">
        <f>LOG10(Table24[[#This Row],[Fare]] +1)</f>
        <v>1.3439007122496063</v>
      </c>
      <c r="K25">
        <f>IF(Table24[[#This Row],[Pclass]]=1, 1, 0)</f>
        <v>0</v>
      </c>
      <c r="L25">
        <f>IF(Table24[[#This Row],[Pclass]]=2, 1,0)</f>
        <v>0</v>
      </c>
      <c r="M25">
        <f>IF(Table24[[#This Row],[Embarked]]="S", 1, 0)</f>
        <v>1</v>
      </c>
      <c r="N25">
        <f>IF(Table24[[#This Row],[Embarked]]="C", 1, 0)</f>
        <v>0</v>
      </c>
      <c r="O25">
        <f>IF(Table24[[#This Row],[Sex]]="male", 1, 0)</f>
        <v>0</v>
      </c>
      <c r="P25">
        <v>1</v>
      </c>
      <c r="AC25" s="6">
        <f>SUMPRODUCT(Table24[[#This Row],[SibSp]:[Ones]], $R$4:$AA$4)</f>
        <v>0.56069219964373052</v>
      </c>
      <c r="AD25" s="6">
        <f>(AC25-Table24[[#This Row],[Survived]])^2</f>
        <v>0.31437574274132496</v>
      </c>
    </row>
    <row r="26" spans="1:30" x14ac:dyDescent="0.2">
      <c r="A26">
        <v>1</v>
      </c>
      <c r="B26" t="s">
        <v>15</v>
      </c>
      <c r="C26">
        <v>3</v>
      </c>
      <c r="D26" t="s">
        <v>17</v>
      </c>
      <c r="E26">
        <v>38</v>
      </c>
      <c r="F26">
        <v>31.387499999999999</v>
      </c>
      <c r="G26">
        <v>1</v>
      </c>
      <c r="H26">
        <v>5</v>
      </c>
      <c r="I26" s="6">
        <f>Table24[[#This Row],[Age]]/$E$1</f>
        <v>0.47499999999999998</v>
      </c>
      <c r="J26" s="6">
        <f>LOG10(Table24[[#This Row],[Fare]] +1)</f>
        <v>1.5103774259938814</v>
      </c>
      <c r="K26">
        <f>IF(Table24[[#This Row],[Pclass]]=1, 1, 0)</f>
        <v>0</v>
      </c>
      <c r="L26">
        <f>IF(Table24[[#This Row],[Pclass]]=2, 1,0)</f>
        <v>0</v>
      </c>
      <c r="M26">
        <f>IF(Table24[[#This Row],[Embarked]]="S", 1, 0)</f>
        <v>1</v>
      </c>
      <c r="N26">
        <f>IF(Table24[[#This Row],[Embarked]]="C", 1, 0)</f>
        <v>0</v>
      </c>
      <c r="O26">
        <f>IF(Table24[[#This Row],[Sex]]="male", 1, 0)</f>
        <v>0</v>
      </c>
      <c r="P26">
        <v>1</v>
      </c>
      <c r="AC26" s="6">
        <f>SUMPRODUCT(Table24[[#This Row],[SibSp]:[Ones]], $R$4:$AA$4)</f>
        <v>0.43092816878773571</v>
      </c>
      <c r="AD26" s="6">
        <f>(AC26-Table24[[#This Row],[Survived]])^2</f>
        <v>0.32384274907927973</v>
      </c>
    </row>
    <row r="27" spans="1:30" x14ac:dyDescent="0.2">
      <c r="A27">
        <v>0</v>
      </c>
      <c r="B27" t="s">
        <v>15</v>
      </c>
      <c r="C27">
        <v>1</v>
      </c>
      <c r="D27" t="s">
        <v>13</v>
      </c>
      <c r="E27">
        <v>19</v>
      </c>
      <c r="F27">
        <v>263</v>
      </c>
      <c r="G27">
        <v>3</v>
      </c>
      <c r="H27">
        <v>2</v>
      </c>
      <c r="I27" s="6">
        <f>Table24[[#This Row],[Age]]/$E$1</f>
        <v>0.23749999999999999</v>
      </c>
      <c r="J27" s="6">
        <f>LOG10(Table24[[#This Row],[Fare]] +1)</f>
        <v>2.4216039268698313</v>
      </c>
      <c r="K27">
        <f>IF(Table24[[#This Row],[Pclass]]=1, 1, 0)</f>
        <v>1</v>
      </c>
      <c r="L27">
        <f>IF(Table24[[#This Row],[Pclass]]=2, 1,0)</f>
        <v>0</v>
      </c>
      <c r="M27">
        <f>IF(Table24[[#This Row],[Embarked]]="S", 1, 0)</f>
        <v>1</v>
      </c>
      <c r="N27">
        <f>IF(Table24[[#This Row],[Embarked]]="C", 1, 0)</f>
        <v>0</v>
      </c>
      <c r="O27">
        <f>IF(Table24[[#This Row],[Sex]]="male", 1, 0)</f>
        <v>1</v>
      </c>
      <c r="P27">
        <v>1</v>
      </c>
      <c r="AC27" s="6">
        <f>SUMPRODUCT(Table24[[#This Row],[SibSp]:[Ones]], $R$4:$AA$4)</f>
        <v>0.39842379432376396</v>
      </c>
      <c r="AD27" s="6">
        <f>(AC27-Table24[[#This Row],[Survived]])^2</f>
        <v>0.15874151988334498</v>
      </c>
    </row>
    <row r="28" spans="1:30" x14ac:dyDescent="0.2">
      <c r="A28">
        <v>0</v>
      </c>
      <c r="B28" t="s">
        <v>20</v>
      </c>
      <c r="C28">
        <v>1</v>
      </c>
      <c r="D28" t="s">
        <v>13</v>
      </c>
      <c r="E28">
        <v>40</v>
      </c>
      <c r="F28">
        <v>27.720800000000001</v>
      </c>
      <c r="G28">
        <v>0</v>
      </c>
      <c r="H28">
        <v>0</v>
      </c>
      <c r="I28" s="6">
        <f>Table24[[#This Row],[Age]]/$E$1</f>
        <v>0.5</v>
      </c>
      <c r="J28" s="6">
        <f>LOG10(Table24[[#This Row],[Fare]] +1)</f>
        <v>1.4581965327411079</v>
      </c>
      <c r="K28">
        <f>IF(Table24[[#This Row],[Pclass]]=1, 1, 0)</f>
        <v>1</v>
      </c>
      <c r="L28">
        <f>IF(Table24[[#This Row],[Pclass]]=2, 1,0)</f>
        <v>0</v>
      </c>
      <c r="M28">
        <f>IF(Table24[[#This Row],[Embarked]]="S", 1, 0)</f>
        <v>0</v>
      </c>
      <c r="N28">
        <f>IF(Table24[[#This Row],[Embarked]]="C", 1, 0)</f>
        <v>1</v>
      </c>
      <c r="O28">
        <f>IF(Table24[[#This Row],[Sex]]="male", 1, 0)</f>
        <v>1</v>
      </c>
      <c r="P28">
        <v>1</v>
      </c>
      <c r="AC28" s="6">
        <f>SUMPRODUCT(Table24[[#This Row],[SibSp]:[Ones]], $R$4:$AA$4)</f>
        <v>0.47578422944046306</v>
      </c>
      <c r="AD28" s="6">
        <f>(AC28-Table24[[#This Row],[Survived]])^2</f>
        <v>0.22637063298425519</v>
      </c>
    </row>
    <row r="29" spans="1:30" x14ac:dyDescent="0.2">
      <c r="A29">
        <v>0</v>
      </c>
      <c r="B29" t="s">
        <v>15</v>
      </c>
      <c r="C29">
        <v>2</v>
      </c>
      <c r="D29" t="s">
        <v>13</v>
      </c>
      <c r="E29">
        <v>66</v>
      </c>
      <c r="F29">
        <v>10.5</v>
      </c>
      <c r="G29">
        <v>0</v>
      </c>
      <c r="H29">
        <v>0</v>
      </c>
      <c r="I29" s="6">
        <f>Table24[[#This Row],[Age]]/$E$1</f>
        <v>0.82499999999999996</v>
      </c>
      <c r="J29" s="6">
        <f>LOG10(Table24[[#This Row],[Fare]] +1)</f>
        <v>1.0606978403536116</v>
      </c>
      <c r="K29">
        <f>IF(Table24[[#This Row],[Pclass]]=1, 1, 0)</f>
        <v>0</v>
      </c>
      <c r="L29">
        <f>IF(Table24[[#This Row],[Pclass]]=2, 1,0)</f>
        <v>1</v>
      </c>
      <c r="M29">
        <f>IF(Table24[[#This Row],[Embarked]]="S", 1, 0)</f>
        <v>1</v>
      </c>
      <c r="N29">
        <f>IF(Table24[[#This Row],[Embarked]]="C", 1, 0)</f>
        <v>0</v>
      </c>
      <c r="O29">
        <f>IF(Table24[[#This Row],[Sex]]="male", 1, 0)</f>
        <v>1</v>
      </c>
      <c r="P29">
        <v>1</v>
      </c>
      <c r="AC29" s="6">
        <f>SUMPRODUCT(Table24[[#This Row],[SibSp]:[Ones]], $R$4:$AA$4)</f>
        <v>5.4110770304134914E-2</v>
      </c>
      <c r="AD29" s="6">
        <f>(AC29-Table24[[#This Row],[Survived]])^2</f>
        <v>2.9279754629068489E-3</v>
      </c>
    </row>
    <row r="30" spans="1:30" x14ac:dyDescent="0.2">
      <c r="A30">
        <v>0</v>
      </c>
      <c r="B30" t="s">
        <v>20</v>
      </c>
      <c r="C30">
        <v>1</v>
      </c>
      <c r="D30" t="s">
        <v>13</v>
      </c>
      <c r="E30">
        <v>28</v>
      </c>
      <c r="F30">
        <v>82.1708</v>
      </c>
      <c r="G30">
        <v>1</v>
      </c>
      <c r="H30">
        <v>0</v>
      </c>
      <c r="I30" s="6">
        <f>Table24[[#This Row],[Age]]/$E$1</f>
        <v>0.35</v>
      </c>
      <c r="J30" s="6">
        <f>LOG10(Table24[[#This Row],[Fare]] +1)</f>
        <v>1.9199708788780554</v>
      </c>
      <c r="K30">
        <f>IF(Table24[[#This Row],[Pclass]]=1, 1, 0)</f>
        <v>1</v>
      </c>
      <c r="L30">
        <f>IF(Table24[[#This Row],[Pclass]]=2, 1,0)</f>
        <v>0</v>
      </c>
      <c r="M30">
        <f>IF(Table24[[#This Row],[Embarked]]="S", 1, 0)</f>
        <v>0</v>
      </c>
      <c r="N30">
        <f>IF(Table24[[#This Row],[Embarked]]="C", 1, 0)</f>
        <v>1</v>
      </c>
      <c r="O30">
        <f>IF(Table24[[#This Row],[Sex]]="male", 1, 0)</f>
        <v>1</v>
      </c>
      <c r="P30">
        <v>1</v>
      </c>
      <c r="AC30" s="6">
        <f>SUMPRODUCT(Table24[[#This Row],[SibSp]:[Ones]], $R$4:$AA$4)</f>
        <v>0.52017628347448008</v>
      </c>
      <c r="AD30" s="6">
        <f>(AC30-Table24[[#This Row],[Survived]])^2</f>
        <v>0.27058336588932264</v>
      </c>
    </row>
    <row r="31" spans="1:30" x14ac:dyDescent="0.2">
      <c r="A31">
        <v>0</v>
      </c>
      <c r="B31" t="s">
        <v>15</v>
      </c>
      <c r="C31">
        <v>1</v>
      </c>
      <c r="D31" t="s">
        <v>13</v>
      </c>
      <c r="E31">
        <v>42</v>
      </c>
      <c r="F31">
        <v>52</v>
      </c>
      <c r="G31">
        <v>1</v>
      </c>
      <c r="H31">
        <v>0</v>
      </c>
      <c r="I31" s="6">
        <f>Table24[[#This Row],[Age]]/$E$1</f>
        <v>0.52500000000000002</v>
      </c>
      <c r="J31" s="6">
        <f>LOG10(Table24[[#This Row],[Fare]] +1)</f>
        <v>1.7242758696007889</v>
      </c>
      <c r="K31">
        <f>IF(Table24[[#This Row],[Pclass]]=1, 1, 0)</f>
        <v>1</v>
      </c>
      <c r="L31">
        <f>IF(Table24[[#This Row],[Pclass]]=2, 1,0)</f>
        <v>0</v>
      </c>
      <c r="M31">
        <f>IF(Table24[[#This Row],[Embarked]]="S", 1, 0)</f>
        <v>1</v>
      </c>
      <c r="N31">
        <f>IF(Table24[[#This Row],[Embarked]]="C", 1, 0)</f>
        <v>0</v>
      </c>
      <c r="O31">
        <f>IF(Table24[[#This Row],[Sex]]="male", 1, 0)</f>
        <v>1</v>
      </c>
      <c r="P31">
        <v>1</v>
      </c>
      <c r="AC31" s="6">
        <f>SUMPRODUCT(Table24[[#This Row],[SibSp]:[Ones]], $R$4:$AA$4)</f>
        <v>0.35492133974673856</v>
      </c>
      <c r="AD31" s="6">
        <f>(AC31-Table24[[#This Row],[Survived]])^2</f>
        <v>0.12596915740761983</v>
      </c>
    </row>
    <row r="32" spans="1:30" x14ac:dyDescent="0.2">
      <c r="A32">
        <v>0</v>
      </c>
      <c r="B32" t="s">
        <v>15</v>
      </c>
      <c r="C32">
        <v>3</v>
      </c>
      <c r="D32" t="s">
        <v>13</v>
      </c>
      <c r="E32">
        <v>21</v>
      </c>
      <c r="F32">
        <v>8.0500000000000007</v>
      </c>
      <c r="G32">
        <v>0</v>
      </c>
      <c r="H32">
        <v>0</v>
      </c>
      <c r="I32" s="6">
        <f>Table24[[#This Row],[Age]]/$E$1</f>
        <v>0.26250000000000001</v>
      </c>
      <c r="J32" s="6">
        <f>LOG10(Table24[[#This Row],[Fare]] +1)</f>
        <v>0.9566485792052033</v>
      </c>
      <c r="K32">
        <f>IF(Table24[[#This Row],[Pclass]]=1, 1, 0)</f>
        <v>0</v>
      </c>
      <c r="L32">
        <f>IF(Table24[[#This Row],[Pclass]]=2, 1,0)</f>
        <v>0</v>
      </c>
      <c r="M32">
        <f>IF(Table24[[#This Row],[Embarked]]="S", 1, 0)</f>
        <v>1</v>
      </c>
      <c r="N32">
        <f>IF(Table24[[#This Row],[Embarked]]="C", 1, 0)</f>
        <v>0</v>
      </c>
      <c r="O32">
        <f>IF(Table24[[#This Row],[Sex]]="male", 1, 0)</f>
        <v>1</v>
      </c>
      <c r="P32">
        <v>1</v>
      </c>
      <c r="AC32" s="6">
        <f>SUMPRODUCT(Table24[[#This Row],[SibSp]:[Ones]], $R$4:$AA$4)</f>
        <v>0.15426313063680808</v>
      </c>
      <c r="AD32" s="6">
        <f>(AC32-Table24[[#This Row],[Survived]])^2</f>
        <v>2.3797113473868915E-2</v>
      </c>
    </row>
    <row r="33" spans="1:30" x14ac:dyDescent="0.2">
      <c r="A33">
        <v>0</v>
      </c>
      <c r="B33" t="s">
        <v>15</v>
      </c>
      <c r="C33">
        <v>3</v>
      </c>
      <c r="D33" t="s">
        <v>17</v>
      </c>
      <c r="E33">
        <v>18</v>
      </c>
      <c r="F33">
        <v>18</v>
      </c>
      <c r="G33">
        <v>2</v>
      </c>
      <c r="H33">
        <v>0</v>
      </c>
      <c r="I33" s="6">
        <f>Table24[[#This Row],[Age]]/$E$1</f>
        <v>0.22500000000000001</v>
      </c>
      <c r="J33" s="6">
        <f>LOG10(Table24[[#This Row],[Fare]] +1)</f>
        <v>1.2787536009528289</v>
      </c>
      <c r="K33">
        <f>IF(Table24[[#This Row],[Pclass]]=1, 1, 0)</f>
        <v>0</v>
      </c>
      <c r="L33">
        <f>IF(Table24[[#This Row],[Pclass]]=2, 1,0)</f>
        <v>0</v>
      </c>
      <c r="M33">
        <f>IF(Table24[[#This Row],[Embarked]]="S", 1, 0)</f>
        <v>1</v>
      </c>
      <c r="N33">
        <f>IF(Table24[[#This Row],[Embarked]]="C", 1, 0)</f>
        <v>0</v>
      </c>
      <c r="O33">
        <f>IF(Table24[[#This Row],[Sex]]="male", 1, 0)</f>
        <v>0</v>
      </c>
      <c r="P33">
        <v>1</v>
      </c>
      <c r="AC33" s="6">
        <f>SUMPRODUCT(Table24[[#This Row],[SibSp]:[Ones]], $R$4:$AA$4)</f>
        <v>0.5623634441367934</v>
      </c>
      <c r="AD33" s="6">
        <f>(AC33-Table24[[#This Row],[Survived]])^2</f>
        <v>0.31625264330139635</v>
      </c>
    </row>
    <row r="34" spans="1:30" x14ac:dyDescent="0.2">
      <c r="A34">
        <v>1</v>
      </c>
      <c r="B34" t="s">
        <v>20</v>
      </c>
      <c r="C34">
        <v>3</v>
      </c>
      <c r="D34" t="s">
        <v>17</v>
      </c>
      <c r="E34">
        <v>14</v>
      </c>
      <c r="F34">
        <v>11.2417</v>
      </c>
      <c r="G34">
        <v>1</v>
      </c>
      <c r="H34">
        <v>0</v>
      </c>
      <c r="I34" s="6">
        <f>Table24[[#This Row],[Age]]/$E$1</f>
        <v>0.17499999999999999</v>
      </c>
      <c r="J34" s="6">
        <f>LOG10(Table24[[#This Row],[Fare]] +1)</f>
        <v>1.0878417322991751</v>
      </c>
      <c r="K34">
        <f>IF(Table24[[#This Row],[Pclass]]=1, 1, 0)</f>
        <v>0</v>
      </c>
      <c r="L34">
        <f>IF(Table24[[#This Row],[Pclass]]=2, 1,0)</f>
        <v>0</v>
      </c>
      <c r="M34">
        <f>IF(Table24[[#This Row],[Embarked]]="S", 1, 0)</f>
        <v>0</v>
      </c>
      <c r="N34">
        <f>IF(Table24[[#This Row],[Embarked]]="C", 1, 0)</f>
        <v>1</v>
      </c>
      <c r="O34">
        <f>IF(Table24[[#This Row],[Sex]]="male", 1, 0)</f>
        <v>0</v>
      </c>
      <c r="P34">
        <v>1</v>
      </c>
      <c r="AC34" s="6">
        <f>SUMPRODUCT(Table24[[#This Row],[SibSp]:[Ones]], $R$4:$AA$4)</f>
        <v>0.69969331505390997</v>
      </c>
      <c r="AD34" s="6">
        <f>(AC34-Table24[[#This Row],[Survived]])^2</f>
        <v>9.0184105023310174E-2</v>
      </c>
    </row>
    <row r="35" spans="1:30" x14ac:dyDescent="0.2">
      <c r="A35">
        <v>0</v>
      </c>
      <c r="B35" t="s">
        <v>15</v>
      </c>
      <c r="C35">
        <v>3</v>
      </c>
      <c r="D35" t="s">
        <v>17</v>
      </c>
      <c r="E35">
        <v>40</v>
      </c>
      <c r="F35">
        <v>9.4749999999999996</v>
      </c>
      <c r="G35">
        <v>1</v>
      </c>
      <c r="H35">
        <v>0</v>
      </c>
      <c r="I35" s="6">
        <f>Table24[[#This Row],[Age]]/$E$1</f>
        <v>0.5</v>
      </c>
      <c r="J35" s="6">
        <f>LOG10(Table24[[#This Row],[Fare]] +1)</f>
        <v>1.0201540316383328</v>
      </c>
      <c r="K35">
        <f>IF(Table24[[#This Row],[Pclass]]=1, 1, 0)</f>
        <v>0</v>
      </c>
      <c r="L35">
        <f>IF(Table24[[#This Row],[Pclass]]=2, 1,0)</f>
        <v>0</v>
      </c>
      <c r="M35">
        <f>IF(Table24[[#This Row],[Embarked]]="S", 1, 0)</f>
        <v>1</v>
      </c>
      <c r="N35">
        <f>IF(Table24[[#This Row],[Embarked]]="C", 1, 0)</f>
        <v>0</v>
      </c>
      <c r="O35">
        <f>IF(Table24[[#This Row],[Sex]]="male", 1, 0)</f>
        <v>0</v>
      </c>
      <c r="P35">
        <v>1</v>
      </c>
      <c r="AC35" s="6">
        <f>SUMPRODUCT(Table24[[#This Row],[SibSp]:[Ones]], $R$4:$AA$4)</f>
        <v>0.46386102210474195</v>
      </c>
      <c r="AD35" s="6">
        <f>(AC35-Table24[[#This Row],[Survived]])^2</f>
        <v>0.2151670478280559</v>
      </c>
    </row>
    <row r="36" spans="1:30" x14ac:dyDescent="0.2">
      <c r="A36">
        <v>0</v>
      </c>
      <c r="B36" t="s">
        <v>15</v>
      </c>
      <c r="C36">
        <v>2</v>
      </c>
      <c r="D36" t="s">
        <v>17</v>
      </c>
      <c r="E36">
        <v>27</v>
      </c>
      <c r="F36">
        <v>21</v>
      </c>
      <c r="G36">
        <v>1</v>
      </c>
      <c r="H36">
        <v>0</v>
      </c>
      <c r="I36" s="6">
        <f>Table24[[#This Row],[Age]]/$E$1</f>
        <v>0.33750000000000002</v>
      </c>
      <c r="J36" s="6">
        <f>LOG10(Table24[[#This Row],[Fare]] +1)</f>
        <v>1.3424226808222062</v>
      </c>
      <c r="K36">
        <f>IF(Table24[[#This Row],[Pclass]]=1, 1, 0)</f>
        <v>0</v>
      </c>
      <c r="L36">
        <f>IF(Table24[[#This Row],[Pclass]]=2, 1,0)</f>
        <v>1</v>
      </c>
      <c r="M36">
        <f>IF(Table24[[#This Row],[Embarked]]="S", 1, 0)</f>
        <v>1</v>
      </c>
      <c r="N36">
        <f>IF(Table24[[#This Row],[Embarked]]="C", 1, 0)</f>
        <v>0</v>
      </c>
      <c r="O36">
        <f>IF(Table24[[#This Row],[Sex]]="male", 1, 0)</f>
        <v>0</v>
      </c>
      <c r="P36">
        <v>1</v>
      </c>
      <c r="AC36" s="6">
        <f>SUMPRODUCT(Table24[[#This Row],[SibSp]:[Ones]], $R$4:$AA$4)</f>
        <v>0.74562910531693083</v>
      </c>
      <c r="AD36" s="6">
        <f>(AC36-Table24[[#This Row],[Survived]])^2</f>
        <v>0.55596276269572675</v>
      </c>
    </row>
    <row r="37" spans="1:30" x14ac:dyDescent="0.2">
      <c r="A37">
        <v>1</v>
      </c>
      <c r="B37" t="s">
        <v>20</v>
      </c>
      <c r="C37">
        <v>2</v>
      </c>
      <c r="D37" t="s">
        <v>17</v>
      </c>
      <c r="E37">
        <v>3</v>
      </c>
      <c r="F37">
        <v>41.5792</v>
      </c>
      <c r="G37">
        <v>1</v>
      </c>
      <c r="H37">
        <v>2</v>
      </c>
      <c r="I37" s="6">
        <f>Table24[[#This Row],[Age]]/$E$1</f>
        <v>3.7499999999999999E-2</v>
      </c>
      <c r="J37" s="6">
        <f>LOG10(Table24[[#This Row],[Fare]] +1)</f>
        <v>1.6291974974299364</v>
      </c>
      <c r="K37">
        <f>IF(Table24[[#This Row],[Pclass]]=1, 1, 0)</f>
        <v>0</v>
      </c>
      <c r="L37">
        <f>IF(Table24[[#This Row],[Pclass]]=2, 1,0)</f>
        <v>1</v>
      </c>
      <c r="M37">
        <f>IF(Table24[[#This Row],[Embarked]]="S", 1, 0)</f>
        <v>0</v>
      </c>
      <c r="N37">
        <f>IF(Table24[[#This Row],[Embarked]]="C", 1, 0)</f>
        <v>1</v>
      </c>
      <c r="O37">
        <f>IF(Table24[[#This Row],[Sex]]="male", 1, 0)</f>
        <v>0</v>
      </c>
      <c r="P37">
        <v>1</v>
      </c>
      <c r="AC37" s="6">
        <f>SUMPRODUCT(Table24[[#This Row],[SibSp]:[Ones]], $R$4:$AA$4)</f>
        <v>0.95148529368778345</v>
      </c>
      <c r="AD37" s="6">
        <f>(AC37-Table24[[#This Row],[Survived]])^2</f>
        <v>2.3536767285606244E-3</v>
      </c>
    </row>
    <row r="38" spans="1:30" x14ac:dyDescent="0.2">
      <c r="A38">
        <v>1</v>
      </c>
      <c r="B38" t="s">
        <v>27</v>
      </c>
      <c r="C38">
        <v>3</v>
      </c>
      <c r="D38" t="s">
        <v>17</v>
      </c>
      <c r="E38">
        <v>19</v>
      </c>
      <c r="F38">
        <v>7.8792</v>
      </c>
      <c r="G38">
        <v>0</v>
      </c>
      <c r="H38">
        <v>0</v>
      </c>
      <c r="I38" s="6">
        <f>Table24[[#This Row],[Age]]/$E$1</f>
        <v>0.23749999999999999</v>
      </c>
      <c r="J38" s="6">
        <f>LOG10(Table24[[#This Row],[Fare]] +1)</f>
        <v>0.94837383838707923</v>
      </c>
      <c r="K38">
        <f>IF(Table24[[#This Row],[Pclass]]=1, 1, 0)</f>
        <v>0</v>
      </c>
      <c r="L38">
        <f>IF(Table24[[#This Row],[Pclass]]=2, 1,0)</f>
        <v>0</v>
      </c>
      <c r="M38">
        <f>IF(Table24[[#This Row],[Embarked]]="S", 1, 0)</f>
        <v>0</v>
      </c>
      <c r="N38">
        <f>IF(Table24[[#This Row],[Embarked]]="C", 1, 0)</f>
        <v>0</v>
      </c>
      <c r="O38">
        <f>IF(Table24[[#This Row],[Sex]]="male", 1, 0)</f>
        <v>0</v>
      </c>
      <c r="P38">
        <v>1</v>
      </c>
      <c r="AC38" s="6">
        <f>SUMPRODUCT(Table24[[#This Row],[SibSp]:[Ones]], $R$4:$AA$4)</f>
        <v>0.61900845772559399</v>
      </c>
      <c r="AD38" s="6">
        <f>(AC38-Table24[[#This Row],[Survived]])^2</f>
        <v>0.1451545552846305</v>
      </c>
    </row>
    <row r="39" spans="1:30" x14ac:dyDescent="0.2">
      <c r="A39">
        <v>0</v>
      </c>
      <c r="B39" t="s">
        <v>15</v>
      </c>
      <c r="C39">
        <v>3</v>
      </c>
      <c r="D39" t="s">
        <v>17</v>
      </c>
      <c r="E39">
        <v>18</v>
      </c>
      <c r="F39">
        <v>17.8</v>
      </c>
      <c r="G39">
        <v>1</v>
      </c>
      <c r="H39">
        <v>0</v>
      </c>
      <c r="I39" s="6">
        <f>Table24[[#This Row],[Age]]/$E$1</f>
        <v>0.22500000000000001</v>
      </c>
      <c r="J39" s="6">
        <f>LOG10(Table24[[#This Row],[Fare]] +1)</f>
        <v>1.2741578492636798</v>
      </c>
      <c r="K39">
        <f>IF(Table24[[#This Row],[Pclass]]=1, 1, 0)</f>
        <v>0</v>
      </c>
      <c r="L39">
        <f>IF(Table24[[#This Row],[Pclass]]=2, 1,0)</f>
        <v>0</v>
      </c>
      <c r="M39">
        <f>IF(Table24[[#This Row],[Embarked]]="S", 1, 0)</f>
        <v>1</v>
      </c>
      <c r="N39">
        <f>IF(Table24[[#This Row],[Embarked]]="C", 1, 0)</f>
        <v>0</v>
      </c>
      <c r="O39">
        <f>IF(Table24[[#This Row],[Sex]]="male", 1, 0)</f>
        <v>0</v>
      </c>
      <c r="P39">
        <v>1</v>
      </c>
      <c r="AC39" s="6">
        <f>SUMPRODUCT(Table24[[#This Row],[SibSp]:[Ones]], $R$4:$AA$4)</f>
        <v>0.61707422492016928</v>
      </c>
      <c r="AD39" s="6">
        <f>(AC39-Table24[[#This Row],[Survived]])^2</f>
        <v>0.38078059906082767</v>
      </c>
    </row>
    <row r="40" spans="1:30" x14ac:dyDescent="0.2">
      <c r="A40">
        <v>0</v>
      </c>
      <c r="B40" t="s">
        <v>15</v>
      </c>
      <c r="C40">
        <v>3</v>
      </c>
      <c r="D40" t="s">
        <v>13</v>
      </c>
      <c r="E40">
        <v>7</v>
      </c>
      <c r="F40">
        <v>39.6875</v>
      </c>
      <c r="G40">
        <v>4</v>
      </c>
      <c r="H40">
        <v>1</v>
      </c>
      <c r="I40" s="6">
        <f>Table24[[#This Row],[Age]]/$E$1</f>
        <v>8.7499999999999994E-2</v>
      </c>
      <c r="J40" s="6">
        <f>LOG10(Table24[[#This Row],[Fare]] +1)</f>
        <v>1.6094610059122672</v>
      </c>
      <c r="K40">
        <f>IF(Table24[[#This Row],[Pclass]]=1, 1, 0)</f>
        <v>0</v>
      </c>
      <c r="L40">
        <f>IF(Table24[[#This Row],[Pclass]]=2, 1,0)</f>
        <v>0</v>
      </c>
      <c r="M40">
        <f>IF(Table24[[#This Row],[Embarked]]="S", 1, 0)</f>
        <v>1</v>
      </c>
      <c r="N40">
        <f>IF(Table24[[#This Row],[Embarked]]="C", 1, 0)</f>
        <v>0</v>
      </c>
      <c r="O40">
        <f>IF(Table24[[#This Row],[Sex]]="male", 1, 0)</f>
        <v>1</v>
      </c>
      <c r="P40">
        <v>1</v>
      </c>
      <c r="AC40" s="6">
        <f>SUMPRODUCT(Table24[[#This Row],[SibSp]:[Ones]], $R$4:$AA$4)</f>
        <v>4.2039549177687596E-2</v>
      </c>
      <c r="AD40" s="6">
        <f>(AC40-Table24[[#This Row],[Survived]])^2</f>
        <v>1.7673236950632139E-3</v>
      </c>
    </row>
    <row r="41" spans="1:30" x14ac:dyDescent="0.2">
      <c r="A41">
        <v>0</v>
      </c>
      <c r="B41" t="s">
        <v>15</v>
      </c>
      <c r="C41">
        <v>3</v>
      </c>
      <c r="D41" t="s">
        <v>13</v>
      </c>
      <c r="E41">
        <v>21</v>
      </c>
      <c r="F41">
        <v>7.8</v>
      </c>
      <c r="G41">
        <v>0</v>
      </c>
      <c r="H41">
        <v>0</v>
      </c>
      <c r="I41" s="6">
        <f>Table24[[#This Row],[Age]]/$E$1</f>
        <v>0.26250000000000001</v>
      </c>
      <c r="J41" s="6">
        <f>LOG10(Table24[[#This Row],[Fare]] +1)</f>
        <v>0.94448267215016868</v>
      </c>
      <c r="K41">
        <f>IF(Table24[[#This Row],[Pclass]]=1, 1, 0)</f>
        <v>0</v>
      </c>
      <c r="L41">
        <f>IF(Table24[[#This Row],[Pclass]]=2, 1,0)</f>
        <v>0</v>
      </c>
      <c r="M41">
        <f>IF(Table24[[#This Row],[Embarked]]="S", 1, 0)</f>
        <v>1</v>
      </c>
      <c r="N41">
        <f>IF(Table24[[#This Row],[Embarked]]="C", 1, 0)</f>
        <v>0</v>
      </c>
      <c r="O41">
        <f>IF(Table24[[#This Row],[Sex]]="male", 1, 0)</f>
        <v>1</v>
      </c>
      <c r="P41">
        <v>1</v>
      </c>
      <c r="AC41" s="6">
        <f>SUMPRODUCT(Table24[[#This Row],[SibSp]:[Ones]], $R$4:$AA$4)</f>
        <v>0.15367009104948537</v>
      </c>
      <c r="AD41" s="6">
        <f>(AC41-Table24[[#This Row],[Survived]])^2</f>
        <v>2.3614496883157123E-2</v>
      </c>
    </row>
    <row r="42" spans="1:30" x14ac:dyDescent="0.2">
      <c r="A42">
        <v>1</v>
      </c>
      <c r="B42" t="s">
        <v>20</v>
      </c>
      <c r="C42">
        <v>1</v>
      </c>
      <c r="D42" t="s">
        <v>17</v>
      </c>
      <c r="E42">
        <v>49</v>
      </c>
      <c r="F42">
        <v>76.729200000000006</v>
      </c>
      <c r="G42">
        <v>1</v>
      </c>
      <c r="H42">
        <v>0</v>
      </c>
      <c r="I42" s="6">
        <f>Table24[[#This Row],[Age]]/$E$1</f>
        <v>0.61250000000000004</v>
      </c>
      <c r="J42" s="6">
        <f>LOG10(Table24[[#This Row],[Fare]] +1)</f>
        <v>1.8905841979078102</v>
      </c>
      <c r="K42">
        <f>IF(Table24[[#This Row],[Pclass]]=1, 1, 0)</f>
        <v>1</v>
      </c>
      <c r="L42">
        <f>IF(Table24[[#This Row],[Pclass]]=2, 1,0)</f>
        <v>0</v>
      </c>
      <c r="M42">
        <f>IF(Table24[[#This Row],[Embarked]]="S", 1, 0)</f>
        <v>0</v>
      </c>
      <c r="N42">
        <f>IF(Table24[[#This Row],[Embarked]]="C", 1, 0)</f>
        <v>1</v>
      </c>
      <c r="O42">
        <f>IF(Table24[[#This Row],[Sex]]="male", 1, 0)</f>
        <v>0</v>
      </c>
      <c r="P42">
        <v>1</v>
      </c>
      <c r="AC42" s="6">
        <f>SUMPRODUCT(Table24[[#This Row],[SibSp]:[Ones]], $R$4:$AA$4)</f>
        <v>0.86737799218018574</v>
      </c>
      <c r="AD42" s="6">
        <f>(AC42-Table24[[#This Row],[Survived]])^2</f>
        <v>1.7588596958158873E-2</v>
      </c>
    </row>
    <row r="43" spans="1:30" x14ac:dyDescent="0.2">
      <c r="A43">
        <v>1</v>
      </c>
      <c r="B43" t="s">
        <v>15</v>
      </c>
      <c r="C43">
        <v>2</v>
      </c>
      <c r="D43" t="s">
        <v>17</v>
      </c>
      <c r="E43">
        <v>29</v>
      </c>
      <c r="F43">
        <v>26</v>
      </c>
      <c r="G43">
        <v>1</v>
      </c>
      <c r="H43">
        <v>0</v>
      </c>
      <c r="I43" s="6">
        <f>Table24[[#This Row],[Age]]/$E$1</f>
        <v>0.36249999999999999</v>
      </c>
      <c r="J43" s="6">
        <f>LOG10(Table24[[#This Row],[Fare]] +1)</f>
        <v>1.4313637641589874</v>
      </c>
      <c r="K43">
        <f>IF(Table24[[#This Row],[Pclass]]=1, 1, 0)</f>
        <v>0</v>
      </c>
      <c r="L43">
        <f>IF(Table24[[#This Row],[Pclass]]=2, 1,0)</f>
        <v>1</v>
      </c>
      <c r="M43">
        <f>IF(Table24[[#This Row],[Embarked]]="S", 1, 0)</f>
        <v>1</v>
      </c>
      <c r="N43">
        <f>IF(Table24[[#This Row],[Embarked]]="C", 1, 0)</f>
        <v>0</v>
      </c>
      <c r="O43">
        <f>IF(Table24[[#This Row],[Sex]]="male", 1, 0)</f>
        <v>0</v>
      </c>
      <c r="P43">
        <v>1</v>
      </c>
      <c r="AC43" s="6">
        <f>SUMPRODUCT(Table24[[#This Row],[SibSp]:[Ones]], $R$4:$AA$4)</f>
        <v>0.73716176335124595</v>
      </c>
      <c r="AD43" s="6">
        <f>(AC43-Table24[[#This Row],[Survived]])^2</f>
        <v>6.9083938644626433E-2</v>
      </c>
    </row>
    <row r="44" spans="1:30" x14ac:dyDescent="0.2">
      <c r="A44">
        <v>0</v>
      </c>
      <c r="B44" t="s">
        <v>20</v>
      </c>
      <c r="C44">
        <v>1</v>
      </c>
      <c r="D44" t="s">
        <v>13</v>
      </c>
      <c r="E44">
        <v>65</v>
      </c>
      <c r="F44">
        <v>61.979199999999999</v>
      </c>
      <c r="G44">
        <v>0</v>
      </c>
      <c r="H44">
        <v>1</v>
      </c>
      <c r="I44" s="6">
        <f>Table24[[#This Row],[Age]]/$E$1</f>
        <v>0.8125</v>
      </c>
      <c r="J44" s="6">
        <f>LOG10(Table24[[#This Row],[Fare]] +1)</f>
        <v>1.7991971396636215</v>
      </c>
      <c r="K44">
        <f>IF(Table24[[#This Row],[Pclass]]=1, 1, 0)</f>
        <v>1</v>
      </c>
      <c r="L44">
        <f>IF(Table24[[#This Row],[Pclass]]=2, 1,0)</f>
        <v>0</v>
      </c>
      <c r="M44">
        <f>IF(Table24[[#This Row],[Embarked]]="S", 1, 0)</f>
        <v>0</v>
      </c>
      <c r="N44">
        <f>IF(Table24[[#This Row],[Embarked]]="C", 1, 0)</f>
        <v>1</v>
      </c>
      <c r="O44">
        <f>IF(Table24[[#This Row],[Sex]]="male", 1, 0)</f>
        <v>1</v>
      </c>
      <c r="P44">
        <v>1</v>
      </c>
      <c r="AC44" s="6">
        <f>SUMPRODUCT(Table24[[#This Row],[SibSp]:[Ones]], $R$4:$AA$4)</f>
        <v>0.31844439491562249</v>
      </c>
      <c r="AD44" s="6">
        <f>(AC44-Table24[[#This Row],[Survived]])^2</f>
        <v>0.10140683265317693</v>
      </c>
    </row>
    <row r="45" spans="1:30" x14ac:dyDescent="0.2">
      <c r="A45">
        <v>1</v>
      </c>
      <c r="B45" t="s">
        <v>15</v>
      </c>
      <c r="C45">
        <v>2</v>
      </c>
      <c r="D45" t="s">
        <v>17</v>
      </c>
      <c r="E45">
        <v>21</v>
      </c>
      <c r="F45">
        <v>10.5</v>
      </c>
      <c r="G45">
        <v>0</v>
      </c>
      <c r="H45">
        <v>0</v>
      </c>
      <c r="I45" s="6">
        <f>Table24[[#This Row],[Age]]/$E$1</f>
        <v>0.26250000000000001</v>
      </c>
      <c r="J45" s="6">
        <f>LOG10(Table24[[#This Row],[Fare]] +1)</f>
        <v>1.0606978403536116</v>
      </c>
      <c r="K45">
        <f>IF(Table24[[#This Row],[Pclass]]=1, 1, 0)</f>
        <v>0</v>
      </c>
      <c r="L45">
        <f>IF(Table24[[#This Row],[Pclass]]=2, 1,0)</f>
        <v>1</v>
      </c>
      <c r="M45">
        <f>IF(Table24[[#This Row],[Embarked]]="S", 1, 0)</f>
        <v>1</v>
      </c>
      <c r="N45">
        <f>IF(Table24[[#This Row],[Embarked]]="C", 1, 0)</f>
        <v>0</v>
      </c>
      <c r="O45">
        <f>IF(Table24[[#This Row],[Sex]]="male", 1, 0)</f>
        <v>0</v>
      </c>
      <c r="P45">
        <v>1</v>
      </c>
      <c r="AC45" s="6">
        <f>SUMPRODUCT(Table24[[#This Row],[SibSp]:[Ones]], $R$4:$AA$4)</f>
        <v>0.82523954334182315</v>
      </c>
      <c r="AD45" s="6">
        <f>(AC45-Table24[[#This Row],[Survived]])^2</f>
        <v>3.0541217211374511E-2</v>
      </c>
    </row>
    <row r="46" spans="1:30" x14ac:dyDescent="0.2">
      <c r="A46">
        <v>0</v>
      </c>
      <c r="B46" t="s">
        <v>20</v>
      </c>
      <c r="C46">
        <v>3</v>
      </c>
      <c r="D46" t="s">
        <v>13</v>
      </c>
      <c r="E46">
        <v>28.5</v>
      </c>
      <c r="F46">
        <v>7.2291999999999996</v>
      </c>
      <c r="G46">
        <v>0</v>
      </c>
      <c r="H46">
        <v>0</v>
      </c>
      <c r="I46" s="6">
        <f>Table24[[#This Row],[Age]]/$E$1</f>
        <v>0.35625000000000001</v>
      </c>
      <c r="J46" s="6">
        <f>LOG10(Table24[[#This Row],[Fare]] +1)</f>
        <v>0.91535761741483168</v>
      </c>
      <c r="K46">
        <f>IF(Table24[[#This Row],[Pclass]]=1, 1, 0)</f>
        <v>0</v>
      </c>
      <c r="L46">
        <f>IF(Table24[[#This Row],[Pclass]]=2, 1,0)</f>
        <v>0</v>
      </c>
      <c r="M46">
        <f>IF(Table24[[#This Row],[Embarked]]="S", 1, 0)</f>
        <v>0</v>
      </c>
      <c r="N46">
        <f>IF(Table24[[#This Row],[Embarked]]="C", 1, 0)</f>
        <v>1</v>
      </c>
      <c r="O46">
        <f>IF(Table24[[#This Row],[Sex]]="male", 1, 0)</f>
        <v>1</v>
      </c>
      <c r="P46">
        <v>1</v>
      </c>
      <c r="AC46" s="6">
        <f>SUMPRODUCT(Table24[[#This Row],[SibSp]:[Ones]], $R$4:$AA$4)</f>
        <v>0.17033514041085618</v>
      </c>
      <c r="AD46" s="6">
        <f>(AC46-Table24[[#This Row],[Survived]])^2</f>
        <v>2.9014060058786088E-2</v>
      </c>
    </row>
    <row r="47" spans="1:30" x14ac:dyDescent="0.2">
      <c r="A47">
        <v>1</v>
      </c>
      <c r="B47" t="s">
        <v>15</v>
      </c>
      <c r="C47">
        <v>2</v>
      </c>
      <c r="D47" t="s">
        <v>17</v>
      </c>
      <c r="E47">
        <v>5</v>
      </c>
      <c r="F47">
        <v>27.75</v>
      </c>
      <c r="G47">
        <v>1</v>
      </c>
      <c r="H47">
        <v>2</v>
      </c>
      <c r="I47" s="6">
        <f>Table24[[#This Row],[Age]]/$E$1</f>
        <v>6.25E-2</v>
      </c>
      <c r="J47" s="6">
        <f>LOG10(Table24[[#This Row],[Fare]] +1)</f>
        <v>1.4586378490256493</v>
      </c>
      <c r="K47">
        <f>IF(Table24[[#This Row],[Pclass]]=1, 1, 0)</f>
        <v>0</v>
      </c>
      <c r="L47">
        <f>IF(Table24[[#This Row],[Pclass]]=2, 1,0)</f>
        <v>1</v>
      </c>
      <c r="M47">
        <f>IF(Table24[[#This Row],[Embarked]]="S", 1, 0)</f>
        <v>1</v>
      </c>
      <c r="N47">
        <f>IF(Table24[[#This Row],[Embarked]]="C", 1, 0)</f>
        <v>0</v>
      </c>
      <c r="O47">
        <f>IF(Table24[[#This Row],[Sex]]="male", 1, 0)</f>
        <v>0</v>
      </c>
      <c r="P47">
        <v>1</v>
      </c>
      <c r="AC47" s="6">
        <f>SUMPRODUCT(Table24[[#This Row],[SibSp]:[Ones]], $R$4:$AA$4)</f>
        <v>0.86427279529839984</v>
      </c>
      <c r="AD47" s="6">
        <f>(AC47-Table24[[#This Row],[Survived]])^2</f>
        <v>1.8421874096110073E-2</v>
      </c>
    </row>
    <row r="48" spans="1:30" x14ac:dyDescent="0.2">
      <c r="A48">
        <v>0</v>
      </c>
      <c r="B48" t="s">
        <v>15</v>
      </c>
      <c r="C48">
        <v>3</v>
      </c>
      <c r="D48" t="s">
        <v>13</v>
      </c>
      <c r="E48">
        <v>11</v>
      </c>
      <c r="F48">
        <v>46.9</v>
      </c>
      <c r="G48">
        <v>5</v>
      </c>
      <c r="H48">
        <v>2</v>
      </c>
      <c r="I48" s="6">
        <f>Table24[[#This Row],[Age]]/$E$1</f>
        <v>0.13750000000000001</v>
      </c>
      <c r="J48" s="6">
        <f>LOG10(Table24[[#This Row],[Fare]] +1)</f>
        <v>1.6803355134145632</v>
      </c>
      <c r="K48">
        <f>IF(Table24[[#This Row],[Pclass]]=1, 1, 0)</f>
        <v>0</v>
      </c>
      <c r="L48">
        <f>IF(Table24[[#This Row],[Pclass]]=2, 1,0)</f>
        <v>0</v>
      </c>
      <c r="M48">
        <f>IF(Table24[[#This Row],[Embarked]]="S", 1, 0)</f>
        <v>1</v>
      </c>
      <c r="N48">
        <f>IF(Table24[[#This Row],[Embarked]]="C", 1, 0)</f>
        <v>0</v>
      </c>
      <c r="O48">
        <f>IF(Table24[[#This Row],[Sex]]="male", 1, 0)</f>
        <v>1</v>
      </c>
      <c r="P48">
        <v>1</v>
      </c>
      <c r="AC48" s="6">
        <f>SUMPRODUCT(Table24[[#This Row],[SibSp]:[Ones]], $R$4:$AA$4)</f>
        <v>-4.897257005751865E-2</v>
      </c>
      <c r="AD48" s="6">
        <f>(AC48-Table24[[#This Row],[Survived]])^2</f>
        <v>2.3983126180385722E-3</v>
      </c>
    </row>
    <row r="49" spans="1:30" x14ac:dyDescent="0.2">
      <c r="A49">
        <v>0</v>
      </c>
      <c r="B49" t="s">
        <v>20</v>
      </c>
      <c r="C49">
        <v>3</v>
      </c>
      <c r="D49" t="s">
        <v>13</v>
      </c>
      <c r="E49">
        <v>22</v>
      </c>
      <c r="F49">
        <v>7.2291999999999996</v>
      </c>
      <c r="G49">
        <v>0</v>
      </c>
      <c r="H49">
        <v>0</v>
      </c>
      <c r="I49" s="6">
        <f>Table24[[#This Row],[Age]]/$E$1</f>
        <v>0.27500000000000002</v>
      </c>
      <c r="J49" s="6">
        <f>LOG10(Table24[[#This Row],[Fare]] +1)</f>
        <v>0.91535761741483168</v>
      </c>
      <c r="K49">
        <f>IF(Table24[[#This Row],[Pclass]]=1, 1, 0)</f>
        <v>0</v>
      </c>
      <c r="L49">
        <f>IF(Table24[[#This Row],[Pclass]]=2, 1,0)</f>
        <v>0</v>
      </c>
      <c r="M49">
        <f>IF(Table24[[#This Row],[Embarked]]="S", 1, 0)</f>
        <v>0</v>
      </c>
      <c r="N49">
        <f>IF(Table24[[#This Row],[Embarked]]="C", 1, 0)</f>
        <v>1</v>
      </c>
      <c r="O49">
        <f>IF(Table24[[#This Row],[Sex]]="male", 1, 0)</f>
        <v>1</v>
      </c>
      <c r="P49">
        <v>1</v>
      </c>
      <c r="AC49" s="6">
        <f>SUMPRODUCT(Table24[[#This Row],[SibSp]:[Ones]], $R$4:$AA$4)</f>
        <v>0.21194445515708737</v>
      </c>
      <c r="AD49" s="6">
        <f>(AC49-Table24[[#This Row],[Survived]])^2</f>
        <v>4.4920452071834621E-2</v>
      </c>
    </row>
    <row r="50" spans="1:30" x14ac:dyDescent="0.2">
      <c r="A50">
        <v>0</v>
      </c>
      <c r="B50" t="s">
        <v>15</v>
      </c>
      <c r="C50">
        <v>1</v>
      </c>
      <c r="D50" t="s">
        <v>13</v>
      </c>
      <c r="E50">
        <v>45</v>
      </c>
      <c r="F50">
        <v>83.474999999999994</v>
      </c>
      <c r="G50">
        <v>1</v>
      </c>
      <c r="H50">
        <v>0</v>
      </c>
      <c r="I50" s="6">
        <f>Table24[[#This Row],[Age]]/$E$1</f>
        <v>0.5625</v>
      </c>
      <c r="J50" s="6">
        <f>LOG10(Table24[[#This Row],[Fare]] +1)</f>
        <v>1.9267282004469339</v>
      </c>
      <c r="K50">
        <f>IF(Table24[[#This Row],[Pclass]]=1, 1, 0)</f>
        <v>1</v>
      </c>
      <c r="L50">
        <f>IF(Table24[[#This Row],[Pclass]]=2, 1,0)</f>
        <v>0</v>
      </c>
      <c r="M50">
        <f>IF(Table24[[#This Row],[Embarked]]="S", 1, 0)</f>
        <v>1</v>
      </c>
      <c r="N50">
        <f>IF(Table24[[#This Row],[Embarked]]="C", 1, 0)</f>
        <v>0</v>
      </c>
      <c r="O50">
        <f>IF(Table24[[#This Row],[Sex]]="male", 1, 0)</f>
        <v>1</v>
      </c>
      <c r="P50">
        <v>1</v>
      </c>
      <c r="AC50" s="6">
        <f>SUMPRODUCT(Table24[[#This Row],[SibSp]:[Ones]], $R$4:$AA$4)</f>
        <v>0.34558578664556822</v>
      </c>
      <c r="AD50" s="6">
        <f>(AC50-Table24[[#This Row],[Survived]])^2</f>
        <v>0.1194295359314362</v>
      </c>
    </row>
    <row r="51" spans="1:30" x14ac:dyDescent="0.2">
      <c r="A51">
        <v>0</v>
      </c>
      <c r="B51" t="s">
        <v>15</v>
      </c>
      <c r="C51">
        <v>3</v>
      </c>
      <c r="D51" t="s">
        <v>13</v>
      </c>
      <c r="E51">
        <v>4</v>
      </c>
      <c r="F51">
        <v>27.9</v>
      </c>
      <c r="G51">
        <v>3</v>
      </c>
      <c r="H51">
        <v>2</v>
      </c>
      <c r="I51" s="6">
        <f>Table24[[#This Row],[Age]]/$E$1</f>
        <v>0.05</v>
      </c>
      <c r="J51" s="6">
        <f>LOG10(Table24[[#This Row],[Fare]] +1)</f>
        <v>1.4608978427565478</v>
      </c>
      <c r="K51">
        <f>IF(Table24[[#This Row],[Pclass]]=1, 1, 0)</f>
        <v>0</v>
      </c>
      <c r="L51">
        <f>IF(Table24[[#This Row],[Pclass]]=2, 1,0)</f>
        <v>0</v>
      </c>
      <c r="M51">
        <f>IF(Table24[[#This Row],[Embarked]]="S", 1, 0)</f>
        <v>1</v>
      </c>
      <c r="N51">
        <f>IF(Table24[[#This Row],[Embarked]]="C", 1, 0)</f>
        <v>0</v>
      </c>
      <c r="O51">
        <f>IF(Table24[[#This Row],[Sex]]="male", 1, 0)</f>
        <v>1</v>
      </c>
      <c r="P51">
        <v>1</v>
      </c>
      <c r="AC51" s="6">
        <f>SUMPRODUCT(Table24[[#This Row],[SibSp]:[Ones]], $R$4:$AA$4)</f>
        <v>9.5010358230470326E-2</v>
      </c>
      <c r="AD51" s="6">
        <f>(AC51-Table24[[#This Row],[Survived]])^2</f>
        <v>9.0269681710823009E-3</v>
      </c>
    </row>
    <row r="52" spans="1:30" x14ac:dyDescent="0.2">
      <c r="A52">
        <v>1</v>
      </c>
      <c r="B52" t="s">
        <v>15</v>
      </c>
      <c r="C52">
        <v>2</v>
      </c>
      <c r="D52" t="s">
        <v>17</v>
      </c>
      <c r="E52">
        <v>29</v>
      </c>
      <c r="F52">
        <v>10.5</v>
      </c>
      <c r="G52">
        <v>0</v>
      </c>
      <c r="H52">
        <v>0</v>
      </c>
      <c r="I52" s="6">
        <f>Table24[[#This Row],[Age]]/$E$1</f>
        <v>0.36249999999999999</v>
      </c>
      <c r="J52" s="6">
        <f>LOG10(Table24[[#This Row],[Fare]] +1)</f>
        <v>1.0606978403536116</v>
      </c>
      <c r="K52">
        <f>IF(Table24[[#This Row],[Pclass]]=1, 1, 0)</f>
        <v>0</v>
      </c>
      <c r="L52">
        <f>IF(Table24[[#This Row],[Pclass]]=2, 1,0)</f>
        <v>1</v>
      </c>
      <c r="M52">
        <f>IF(Table24[[#This Row],[Embarked]]="S", 1, 0)</f>
        <v>1</v>
      </c>
      <c r="N52">
        <f>IF(Table24[[#This Row],[Embarked]]="C", 1, 0)</f>
        <v>0</v>
      </c>
      <c r="O52">
        <f>IF(Table24[[#This Row],[Sex]]="male", 1, 0)</f>
        <v>0</v>
      </c>
      <c r="P52">
        <v>1</v>
      </c>
      <c r="AC52" s="6">
        <f>SUMPRODUCT(Table24[[#This Row],[SibSp]:[Ones]], $R$4:$AA$4)</f>
        <v>0.77402807903876925</v>
      </c>
      <c r="AD52" s="6">
        <f>(AC52-Table24[[#This Row],[Survived]])^2</f>
        <v>5.1063309062908721E-2</v>
      </c>
    </row>
    <row r="53" spans="1:30" x14ac:dyDescent="0.2">
      <c r="A53">
        <v>0</v>
      </c>
      <c r="B53" t="s">
        <v>15</v>
      </c>
      <c r="C53">
        <v>3</v>
      </c>
      <c r="D53" t="s">
        <v>13</v>
      </c>
      <c r="E53">
        <v>19</v>
      </c>
      <c r="F53">
        <v>8.1583000000000006</v>
      </c>
      <c r="G53">
        <v>0</v>
      </c>
      <c r="H53">
        <v>0</v>
      </c>
      <c r="I53" s="6">
        <f>Table24[[#This Row],[Age]]/$E$1</f>
        <v>0.23749999999999999</v>
      </c>
      <c r="J53" s="6">
        <f>LOG10(Table24[[#This Row],[Fare]] +1)</f>
        <v>0.96181486568333707</v>
      </c>
      <c r="K53">
        <f>IF(Table24[[#This Row],[Pclass]]=1, 1, 0)</f>
        <v>0</v>
      </c>
      <c r="L53">
        <f>IF(Table24[[#This Row],[Pclass]]=2, 1,0)</f>
        <v>0</v>
      </c>
      <c r="M53">
        <f>IF(Table24[[#This Row],[Embarked]]="S", 1, 0)</f>
        <v>1</v>
      </c>
      <c r="N53">
        <f>IF(Table24[[#This Row],[Embarked]]="C", 1, 0)</f>
        <v>0</v>
      </c>
      <c r="O53">
        <f>IF(Table24[[#This Row],[Sex]]="male", 1, 0)</f>
        <v>1</v>
      </c>
      <c r="P53">
        <v>1</v>
      </c>
      <c r="AC53" s="6">
        <f>SUMPRODUCT(Table24[[#This Row],[SibSp]:[Ones]], $R$4:$AA$4)</f>
        <v>0.16731783263299438</v>
      </c>
      <c r="AD53" s="6">
        <f>(AC53-Table24[[#This Row],[Survived]])^2</f>
        <v>2.7995257117002719E-2</v>
      </c>
    </row>
    <row r="54" spans="1:30" x14ac:dyDescent="0.2">
      <c r="A54">
        <v>1</v>
      </c>
      <c r="B54" t="s">
        <v>15</v>
      </c>
      <c r="C54">
        <v>3</v>
      </c>
      <c r="D54" t="s">
        <v>17</v>
      </c>
      <c r="E54">
        <v>17</v>
      </c>
      <c r="F54">
        <v>7.9249999999999998</v>
      </c>
      <c r="G54">
        <v>4</v>
      </c>
      <c r="H54">
        <v>2</v>
      </c>
      <c r="I54" s="6">
        <f>Table24[[#This Row],[Age]]/$E$1</f>
        <v>0.21249999999999999</v>
      </c>
      <c r="J54" s="6">
        <f>LOG10(Table24[[#This Row],[Fare]] +1)</f>
        <v>0.95060822478423079</v>
      </c>
      <c r="K54">
        <f>IF(Table24[[#This Row],[Pclass]]=1, 1, 0)</f>
        <v>0</v>
      </c>
      <c r="L54">
        <f>IF(Table24[[#This Row],[Pclass]]=2, 1,0)</f>
        <v>0</v>
      </c>
      <c r="M54">
        <f>IF(Table24[[#This Row],[Embarked]]="S", 1, 0)</f>
        <v>1</v>
      </c>
      <c r="N54">
        <f>IF(Table24[[#This Row],[Embarked]]="C", 1, 0)</f>
        <v>0</v>
      </c>
      <c r="O54">
        <f>IF(Table24[[#This Row],[Sex]]="male", 1, 0)</f>
        <v>0</v>
      </c>
      <c r="P54">
        <v>1</v>
      </c>
      <c r="AC54" s="6">
        <f>SUMPRODUCT(Table24[[#This Row],[SibSp]:[Ones]], $R$4:$AA$4)</f>
        <v>0.41504662012256371</v>
      </c>
      <c r="AD54" s="6">
        <f>(AC54-Table24[[#This Row],[Survived]])^2</f>
        <v>0.3421704566300362</v>
      </c>
    </row>
    <row r="55" spans="1:30" x14ac:dyDescent="0.2">
      <c r="A55">
        <v>0</v>
      </c>
      <c r="B55" t="s">
        <v>15</v>
      </c>
      <c r="C55">
        <v>3</v>
      </c>
      <c r="D55" t="s">
        <v>13</v>
      </c>
      <c r="E55">
        <v>26</v>
      </c>
      <c r="F55">
        <v>8.6624999999999996</v>
      </c>
      <c r="G55">
        <v>2</v>
      </c>
      <c r="H55">
        <v>0</v>
      </c>
      <c r="I55" s="6">
        <f>Table24[[#This Row],[Age]]/$E$1</f>
        <v>0.32500000000000001</v>
      </c>
      <c r="J55" s="6">
        <f>LOG10(Table24[[#This Row],[Fare]] +1)</f>
        <v>0.98508950692638131</v>
      </c>
      <c r="K55">
        <f>IF(Table24[[#This Row],[Pclass]]=1, 1, 0)</f>
        <v>0</v>
      </c>
      <c r="L55">
        <f>IF(Table24[[#This Row],[Pclass]]=2, 1,0)</f>
        <v>0</v>
      </c>
      <c r="M55">
        <f>IF(Table24[[#This Row],[Embarked]]="S", 1, 0)</f>
        <v>1</v>
      </c>
      <c r="N55">
        <f>IF(Table24[[#This Row],[Embarked]]="C", 1, 0)</f>
        <v>0</v>
      </c>
      <c r="O55">
        <f>IF(Table24[[#This Row],[Sex]]="male", 1, 0)</f>
        <v>1</v>
      </c>
      <c r="P55">
        <v>1</v>
      </c>
      <c r="AC55" s="6">
        <f>SUMPRODUCT(Table24[[#This Row],[SibSp]:[Ones]], $R$4:$AA$4)</f>
        <v>1.3772736765886862E-2</v>
      </c>
      <c r="AD55" s="6">
        <f>(AC55-Table24[[#This Row],[Survived]])^2</f>
        <v>1.8968827802241168E-4</v>
      </c>
    </row>
    <row r="56" spans="1:30" x14ac:dyDescent="0.2">
      <c r="A56">
        <v>0</v>
      </c>
      <c r="B56" t="s">
        <v>15</v>
      </c>
      <c r="C56">
        <v>2</v>
      </c>
      <c r="D56" t="s">
        <v>13</v>
      </c>
      <c r="E56">
        <v>32</v>
      </c>
      <c r="F56">
        <v>10.5</v>
      </c>
      <c r="G56">
        <v>0</v>
      </c>
      <c r="H56">
        <v>0</v>
      </c>
      <c r="I56" s="6">
        <f>Table24[[#This Row],[Age]]/$E$1</f>
        <v>0.4</v>
      </c>
      <c r="J56" s="6">
        <f>LOG10(Table24[[#This Row],[Fare]] +1)</f>
        <v>1.0606978403536116</v>
      </c>
      <c r="K56">
        <f>IF(Table24[[#This Row],[Pclass]]=1, 1, 0)</f>
        <v>0</v>
      </c>
      <c r="L56">
        <f>IF(Table24[[#This Row],[Pclass]]=2, 1,0)</f>
        <v>1</v>
      </c>
      <c r="M56">
        <f>IF(Table24[[#This Row],[Embarked]]="S", 1, 0)</f>
        <v>1</v>
      </c>
      <c r="N56">
        <f>IF(Table24[[#This Row],[Embarked]]="C", 1, 0)</f>
        <v>0</v>
      </c>
      <c r="O56">
        <f>IF(Table24[[#This Row],[Sex]]="male", 1, 0)</f>
        <v>1</v>
      </c>
      <c r="P56">
        <v>1</v>
      </c>
      <c r="AC56" s="6">
        <f>SUMPRODUCT(Table24[[#This Row],[SibSp]:[Ones]], $R$4:$AA$4)</f>
        <v>0.27175949359211371</v>
      </c>
      <c r="AD56" s="6">
        <f>(AC56-Table24[[#This Row],[Survived]])^2</f>
        <v>7.3853222357442086E-2</v>
      </c>
    </row>
    <row r="57" spans="1:30" x14ac:dyDescent="0.2">
      <c r="A57">
        <v>0</v>
      </c>
      <c r="B57" t="s">
        <v>15</v>
      </c>
      <c r="C57">
        <v>3</v>
      </c>
      <c r="D57" t="s">
        <v>17</v>
      </c>
      <c r="E57">
        <v>16</v>
      </c>
      <c r="F57">
        <v>46.9</v>
      </c>
      <c r="G57">
        <v>5</v>
      </c>
      <c r="H57">
        <v>2</v>
      </c>
      <c r="I57" s="6">
        <f>Table24[[#This Row],[Age]]/$E$1</f>
        <v>0.2</v>
      </c>
      <c r="J57" s="6">
        <f>LOG10(Table24[[#This Row],[Fare]] +1)</f>
        <v>1.6803355134145632</v>
      </c>
      <c r="K57">
        <f>IF(Table24[[#This Row],[Pclass]]=1, 1, 0)</f>
        <v>0</v>
      </c>
      <c r="L57">
        <f>IF(Table24[[#This Row],[Pclass]]=2, 1,0)</f>
        <v>0</v>
      </c>
      <c r="M57">
        <f>IF(Table24[[#This Row],[Embarked]]="S", 1, 0)</f>
        <v>1</v>
      </c>
      <c r="N57">
        <f>IF(Table24[[#This Row],[Embarked]]="C", 1, 0)</f>
        <v>0</v>
      </c>
      <c r="O57">
        <f>IF(Table24[[#This Row],[Sex]]="male", 1, 0)</f>
        <v>0</v>
      </c>
      <c r="P57">
        <v>1</v>
      </c>
      <c r="AC57" s="6">
        <f>SUMPRODUCT(Table24[[#This Row],[SibSp]:[Ones]], $R$4:$AA$4)</f>
        <v>0.4020845510860831</v>
      </c>
      <c r="AD57" s="6">
        <f>(AC57-Table24[[#This Row],[Survived]])^2</f>
        <v>0.16167198622209697</v>
      </c>
    </row>
    <row r="58" spans="1:30" x14ac:dyDescent="0.2">
      <c r="A58">
        <v>0</v>
      </c>
      <c r="B58" t="s">
        <v>15</v>
      </c>
      <c r="C58">
        <v>2</v>
      </c>
      <c r="D58" t="s">
        <v>13</v>
      </c>
      <c r="E58">
        <v>21</v>
      </c>
      <c r="F58">
        <v>73.5</v>
      </c>
      <c r="G58">
        <v>0</v>
      </c>
      <c r="H58">
        <v>0</v>
      </c>
      <c r="I58" s="6">
        <f>Table24[[#This Row],[Age]]/$E$1</f>
        <v>0.26250000000000001</v>
      </c>
      <c r="J58" s="6">
        <f>LOG10(Table24[[#This Row],[Fare]] +1)</f>
        <v>1.8721562727482928</v>
      </c>
      <c r="K58">
        <f>IF(Table24[[#This Row],[Pclass]]=1, 1, 0)</f>
        <v>0</v>
      </c>
      <c r="L58">
        <f>IF(Table24[[#This Row],[Pclass]]=2, 1,0)</f>
        <v>1</v>
      </c>
      <c r="M58">
        <f>IF(Table24[[#This Row],[Embarked]]="S", 1, 0)</f>
        <v>1</v>
      </c>
      <c r="N58">
        <f>IF(Table24[[#This Row],[Embarked]]="C", 1, 0)</f>
        <v>0</v>
      </c>
      <c r="O58">
        <f>IF(Table24[[#This Row],[Sex]]="male", 1, 0)</f>
        <v>1</v>
      </c>
      <c r="P58">
        <v>1</v>
      </c>
      <c r="AC58" s="6">
        <f>SUMPRODUCT(Table24[[#This Row],[SibSp]:[Ones]], $R$4:$AA$4)</f>
        <v>0.38173062856474665</v>
      </c>
      <c r="AD58" s="6">
        <f>(AC58-Table24[[#This Row],[Survived]])^2</f>
        <v>0.14571827278443658</v>
      </c>
    </row>
    <row r="59" spans="1:30" x14ac:dyDescent="0.2">
      <c r="A59">
        <v>0</v>
      </c>
      <c r="B59" t="s">
        <v>20</v>
      </c>
      <c r="C59">
        <v>3</v>
      </c>
      <c r="D59" t="s">
        <v>13</v>
      </c>
      <c r="E59">
        <v>26</v>
      </c>
      <c r="F59">
        <v>14.4542</v>
      </c>
      <c r="G59">
        <v>1</v>
      </c>
      <c r="H59">
        <v>0</v>
      </c>
      <c r="I59" s="6">
        <f>Table24[[#This Row],[Age]]/$E$1</f>
        <v>0.32500000000000001</v>
      </c>
      <c r="J59" s="6">
        <f>LOG10(Table24[[#This Row],[Fare]] +1)</f>
        <v>1.1890465283525415</v>
      </c>
      <c r="K59">
        <f>IF(Table24[[#This Row],[Pclass]]=1, 1, 0)</f>
        <v>0</v>
      </c>
      <c r="L59">
        <f>IF(Table24[[#This Row],[Pclass]]=2, 1,0)</f>
        <v>0</v>
      </c>
      <c r="M59">
        <f>IF(Table24[[#This Row],[Embarked]]="S", 1, 0)</f>
        <v>0</v>
      </c>
      <c r="N59">
        <f>IF(Table24[[#This Row],[Embarked]]="C", 1, 0)</f>
        <v>1</v>
      </c>
      <c r="O59">
        <f>IF(Table24[[#This Row],[Sex]]="male", 1, 0)</f>
        <v>1</v>
      </c>
      <c r="P59">
        <v>1</v>
      </c>
      <c r="AC59" s="6">
        <f>SUMPRODUCT(Table24[[#This Row],[SibSp]:[Ones]], $R$4:$AA$4)</f>
        <v>0.14474516360076517</v>
      </c>
      <c r="AD59" s="6">
        <f>(AC59-Table24[[#This Row],[Survived]])^2</f>
        <v>2.0951162385812273E-2</v>
      </c>
    </row>
    <row r="60" spans="1:30" x14ac:dyDescent="0.2">
      <c r="A60">
        <v>1</v>
      </c>
      <c r="B60" t="s">
        <v>15</v>
      </c>
      <c r="C60">
        <v>3</v>
      </c>
      <c r="D60" t="s">
        <v>13</v>
      </c>
      <c r="E60">
        <v>32</v>
      </c>
      <c r="F60">
        <v>56.495800000000003</v>
      </c>
      <c r="G60">
        <v>0</v>
      </c>
      <c r="H60">
        <v>0</v>
      </c>
      <c r="I60" s="6">
        <f>Table24[[#This Row],[Age]]/$E$1</f>
        <v>0.4</v>
      </c>
      <c r="J60" s="6">
        <f>LOG10(Table24[[#This Row],[Fare]] +1)</f>
        <v>1.7596361211514699</v>
      </c>
      <c r="K60">
        <f>IF(Table24[[#This Row],[Pclass]]=1, 1, 0)</f>
        <v>0</v>
      </c>
      <c r="L60">
        <f>IF(Table24[[#This Row],[Pclass]]=2, 1,0)</f>
        <v>0</v>
      </c>
      <c r="M60">
        <f>IF(Table24[[#This Row],[Embarked]]="S", 1, 0)</f>
        <v>1</v>
      </c>
      <c r="N60">
        <f>IF(Table24[[#This Row],[Embarked]]="C", 1, 0)</f>
        <v>0</v>
      </c>
      <c r="O60">
        <f>IF(Table24[[#This Row],[Sex]]="male", 1, 0)</f>
        <v>1</v>
      </c>
      <c r="P60">
        <v>1</v>
      </c>
      <c r="AC60" s="6">
        <f>SUMPRODUCT(Table24[[#This Row],[SibSp]:[Ones]], $R$4:$AA$4)</f>
        <v>0.12298981655388075</v>
      </c>
      <c r="AD60" s="6">
        <f>(AC60-Table24[[#This Row],[Survived]])^2</f>
        <v>0.7691468618681957</v>
      </c>
    </row>
    <row r="61" spans="1:30" x14ac:dyDescent="0.2">
      <c r="A61">
        <v>0</v>
      </c>
      <c r="B61" t="s">
        <v>15</v>
      </c>
      <c r="C61">
        <v>3</v>
      </c>
      <c r="D61" t="s">
        <v>13</v>
      </c>
      <c r="E61">
        <v>25</v>
      </c>
      <c r="F61">
        <v>7.65</v>
      </c>
      <c r="G61">
        <v>0</v>
      </c>
      <c r="H61">
        <v>0</v>
      </c>
      <c r="I61" s="6">
        <f>Table24[[#This Row],[Age]]/$E$1</f>
        <v>0.3125</v>
      </c>
      <c r="J61" s="6">
        <f>LOG10(Table24[[#This Row],[Fare]] +1)</f>
        <v>0.93701610746481423</v>
      </c>
      <c r="K61">
        <f>IF(Table24[[#This Row],[Pclass]]=1, 1, 0)</f>
        <v>0</v>
      </c>
      <c r="L61">
        <f>IF(Table24[[#This Row],[Pclass]]=2, 1,0)</f>
        <v>0</v>
      </c>
      <c r="M61">
        <f>IF(Table24[[#This Row],[Embarked]]="S", 1, 0)</f>
        <v>1</v>
      </c>
      <c r="N61">
        <f>IF(Table24[[#This Row],[Embarked]]="C", 1, 0)</f>
        <v>0</v>
      </c>
      <c r="O61">
        <f>IF(Table24[[#This Row],[Sex]]="male", 1, 0)</f>
        <v>1</v>
      </c>
      <c r="P61">
        <v>1</v>
      </c>
      <c r="AC61" s="6">
        <f>SUMPRODUCT(Table24[[#This Row],[SibSp]:[Ones]], $R$4:$AA$4)</f>
        <v>0.12770039356272367</v>
      </c>
      <c r="AD61" s="6">
        <f>(AC61-Table24[[#This Row],[Survived]])^2</f>
        <v>1.6307390516074518E-2</v>
      </c>
    </row>
    <row r="62" spans="1:30" x14ac:dyDescent="0.2">
      <c r="A62">
        <v>1</v>
      </c>
      <c r="B62" t="s">
        <v>15</v>
      </c>
      <c r="C62">
        <v>2</v>
      </c>
      <c r="D62" t="s">
        <v>13</v>
      </c>
      <c r="E62">
        <v>0.83</v>
      </c>
      <c r="F62">
        <v>29</v>
      </c>
      <c r="G62">
        <v>0</v>
      </c>
      <c r="H62">
        <v>2</v>
      </c>
      <c r="I62" s="6">
        <f>Table24[[#This Row],[Age]]/$E$1</f>
        <v>1.0374999999999999E-2</v>
      </c>
      <c r="J62" s="6">
        <f>LOG10(Table24[[#This Row],[Fare]] +1)</f>
        <v>1.4771212547196624</v>
      </c>
      <c r="K62">
        <f>IF(Table24[[#This Row],[Pclass]]=1, 1, 0)</f>
        <v>0</v>
      </c>
      <c r="L62">
        <f>IF(Table24[[#This Row],[Pclass]]=2, 1,0)</f>
        <v>1</v>
      </c>
      <c r="M62">
        <f>IF(Table24[[#This Row],[Embarked]]="S", 1, 0)</f>
        <v>1</v>
      </c>
      <c r="N62">
        <f>IF(Table24[[#This Row],[Embarked]]="C", 1, 0)</f>
        <v>0</v>
      </c>
      <c r="O62">
        <f>IF(Table24[[#This Row],[Sex]]="male", 1, 0)</f>
        <v>1</v>
      </c>
      <c r="P62">
        <v>1</v>
      </c>
      <c r="AC62" s="6">
        <f>SUMPRODUCT(Table24[[#This Row],[SibSp]:[Ones]], $R$4:$AA$4)</f>
        <v>0.46373828265752975</v>
      </c>
      <c r="AD62" s="6">
        <f>(AC62-Table24[[#This Row],[Survived]])^2</f>
        <v>0.28757662948709539</v>
      </c>
    </row>
    <row r="63" spans="1:30" x14ac:dyDescent="0.2">
      <c r="A63">
        <v>1</v>
      </c>
      <c r="B63" t="s">
        <v>15</v>
      </c>
      <c r="C63">
        <v>3</v>
      </c>
      <c r="D63" t="s">
        <v>17</v>
      </c>
      <c r="E63">
        <v>30</v>
      </c>
      <c r="F63">
        <v>12.475</v>
      </c>
      <c r="G63">
        <v>0</v>
      </c>
      <c r="H63">
        <v>0</v>
      </c>
      <c r="I63" s="6">
        <f>Table24[[#This Row],[Age]]/$E$1</f>
        <v>0.375</v>
      </c>
      <c r="J63" s="6">
        <f>LOG10(Table24[[#This Row],[Fare]] +1)</f>
        <v>1.1295287738587763</v>
      </c>
      <c r="K63">
        <f>IF(Table24[[#This Row],[Pclass]]=1, 1, 0)</f>
        <v>0</v>
      </c>
      <c r="L63">
        <f>IF(Table24[[#This Row],[Pclass]]=2, 1,0)</f>
        <v>0</v>
      </c>
      <c r="M63">
        <f>IF(Table24[[#This Row],[Embarked]]="S", 1, 0)</f>
        <v>1</v>
      </c>
      <c r="N63">
        <f>IF(Table24[[#This Row],[Embarked]]="C", 1, 0)</f>
        <v>0</v>
      </c>
      <c r="O63">
        <f>IF(Table24[[#This Row],[Sex]]="male", 1, 0)</f>
        <v>0</v>
      </c>
      <c r="P63">
        <v>1</v>
      </c>
      <c r="AC63" s="6">
        <f>SUMPRODUCT(Table24[[#This Row],[SibSp]:[Ones]], $R$4:$AA$4)</f>
        <v>0.58814174160500277</v>
      </c>
      <c r="AD63" s="6">
        <f>(AC63-Table24[[#This Row],[Survived]])^2</f>
        <v>0.1696272250081603</v>
      </c>
    </row>
    <row r="64" spans="1:30" x14ac:dyDescent="0.2">
      <c r="A64">
        <v>0</v>
      </c>
      <c r="B64" t="s">
        <v>15</v>
      </c>
      <c r="C64">
        <v>3</v>
      </c>
      <c r="D64" t="s">
        <v>13</v>
      </c>
      <c r="E64">
        <v>22</v>
      </c>
      <c r="F64">
        <v>9</v>
      </c>
      <c r="G64">
        <v>0</v>
      </c>
      <c r="H64">
        <v>0</v>
      </c>
      <c r="I64" s="6">
        <f>Table24[[#This Row],[Age]]/$E$1</f>
        <v>0.27500000000000002</v>
      </c>
      <c r="J64" s="6">
        <f>LOG10(Table24[[#This Row],[Fare]] +1)</f>
        <v>1</v>
      </c>
      <c r="K64">
        <f>IF(Table24[[#This Row],[Pclass]]=1, 1, 0)</f>
        <v>0</v>
      </c>
      <c r="L64">
        <f>IF(Table24[[#This Row],[Pclass]]=2, 1,0)</f>
        <v>0</v>
      </c>
      <c r="M64">
        <f>IF(Table24[[#This Row],[Embarked]]="S", 1, 0)</f>
        <v>1</v>
      </c>
      <c r="N64">
        <f>IF(Table24[[#This Row],[Embarked]]="C", 1, 0)</f>
        <v>0</v>
      </c>
      <c r="O64">
        <f>IF(Table24[[#This Row],[Sex]]="male", 1, 0)</f>
        <v>1</v>
      </c>
      <c r="P64">
        <v>1</v>
      </c>
      <c r="AC64" s="6">
        <f>SUMPRODUCT(Table24[[#This Row],[SibSp]:[Ones]], $R$4:$AA$4)</f>
        <v>0.14997490696191906</v>
      </c>
      <c r="AD64" s="6">
        <f>(AC64-Table24[[#This Row],[Survived]])^2</f>
        <v>2.2492472718236279E-2</v>
      </c>
    </row>
    <row r="65" spans="1:30" x14ac:dyDescent="0.2">
      <c r="A65">
        <v>1</v>
      </c>
      <c r="B65" t="s">
        <v>15</v>
      </c>
      <c r="C65">
        <v>3</v>
      </c>
      <c r="D65" t="s">
        <v>13</v>
      </c>
      <c r="E65">
        <v>29</v>
      </c>
      <c r="F65">
        <v>9.5</v>
      </c>
      <c r="G65">
        <v>0</v>
      </c>
      <c r="H65">
        <v>0</v>
      </c>
      <c r="I65" s="6">
        <f>Table24[[#This Row],[Age]]/$E$1</f>
        <v>0.36249999999999999</v>
      </c>
      <c r="J65" s="6">
        <f>LOG10(Table24[[#This Row],[Fare]] +1)</f>
        <v>1.0211892990699381</v>
      </c>
      <c r="K65">
        <f>IF(Table24[[#This Row],[Pclass]]=1, 1, 0)</f>
        <v>0</v>
      </c>
      <c r="L65">
        <f>IF(Table24[[#This Row],[Pclass]]=2, 1,0)</f>
        <v>0</v>
      </c>
      <c r="M65">
        <f>IF(Table24[[#This Row],[Embarked]]="S", 1, 0)</f>
        <v>1</v>
      </c>
      <c r="N65">
        <f>IF(Table24[[#This Row],[Embarked]]="C", 1, 0)</f>
        <v>0</v>
      </c>
      <c r="O65">
        <f>IF(Table24[[#This Row],[Sex]]="male", 1, 0)</f>
        <v>1</v>
      </c>
      <c r="P65">
        <v>1</v>
      </c>
      <c r="AC65" s="6">
        <f>SUMPRODUCT(Table24[[#This Row],[SibSp]:[Ones]], $R$4:$AA$4)</f>
        <v>0.10619776976039941</v>
      </c>
      <c r="AD65" s="6">
        <f>(AC65-Table24[[#This Row],[Survived]])^2</f>
        <v>0.79888242678128396</v>
      </c>
    </row>
    <row r="66" spans="1:30" x14ac:dyDescent="0.2">
      <c r="A66">
        <v>0</v>
      </c>
      <c r="B66" t="s">
        <v>15</v>
      </c>
      <c r="C66">
        <v>1</v>
      </c>
      <c r="D66" t="s">
        <v>13</v>
      </c>
      <c r="E66">
        <v>28</v>
      </c>
      <c r="F66">
        <v>47.1</v>
      </c>
      <c r="G66">
        <v>0</v>
      </c>
      <c r="H66">
        <v>0</v>
      </c>
      <c r="I66" s="6">
        <f>Table24[[#This Row],[Age]]/$E$1</f>
        <v>0.35</v>
      </c>
      <c r="J66" s="6">
        <f>LOG10(Table24[[#This Row],[Fare]] +1)</f>
        <v>1.6821450763738317</v>
      </c>
      <c r="K66">
        <f>IF(Table24[[#This Row],[Pclass]]=1, 1, 0)</f>
        <v>1</v>
      </c>
      <c r="L66">
        <f>IF(Table24[[#This Row],[Pclass]]=2, 1,0)</f>
        <v>0</v>
      </c>
      <c r="M66">
        <f>IF(Table24[[#This Row],[Embarked]]="S", 1, 0)</f>
        <v>1</v>
      </c>
      <c r="N66">
        <f>IF(Table24[[#This Row],[Embarked]]="C", 1, 0)</f>
        <v>0</v>
      </c>
      <c r="O66">
        <f>IF(Table24[[#This Row],[Sex]]="male", 1, 0)</f>
        <v>1</v>
      </c>
      <c r="P66">
        <v>1</v>
      </c>
      <c r="AC66" s="6">
        <f>SUMPRODUCT(Table24[[#This Row],[SibSp]:[Ones]], $R$4:$AA$4)</f>
        <v>0.49742249905555652</v>
      </c>
      <c r="AD66" s="6">
        <f>(AC66-Table24[[#This Row],[Survived]])^2</f>
        <v>0.24742914256667514</v>
      </c>
    </row>
    <row r="67" spans="1:30" x14ac:dyDescent="0.2">
      <c r="A67">
        <v>1</v>
      </c>
      <c r="B67" t="s">
        <v>15</v>
      </c>
      <c r="C67">
        <v>2</v>
      </c>
      <c r="D67" t="s">
        <v>17</v>
      </c>
      <c r="E67">
        <v>17</v>
      </c>
      <c r="F67">
        <v>10.5</v>
      </c>
      <c r="G67">
        <v>0</v>
      </c>
      <c r="H67">
        <v>0</v>
      </c>
      <c r="I67" s="6">
        <f>Table24[[#This Row],[Age]]/$E$1</f>
        <v>0.21249999999999999</v>
      </c>
      <c r="J67" s="6">
        <f>LOG10(Table24[[#This Row],[Fare]] +1)</f>
        <v>1.0606978403536116</v>
      </c>
      <c r="K67">
        <f>IF(Table24[[#This Row],[Pclass]]=1, 1, 0)</f>
        <v>0</v>
      </c>
      <c r="L67">
        <f>IF(Table24[[#This Row],[Pclass]]=2, 1,0)</f>
        <v>1</v>
      </c>
      <c r="M67">
        <f>IF(Table24[[#This Row],[Embarked]]="S", 1, 0)</f>
        <v>1</v>
      </c>
      <c r="N67">
        <f>IF(Table24[[#This Row],[Embarked]]="C", 1, 0)</f>
        <v>0</v>
      </c>
      <c r="O67">
        <f>IF(Table24[[#This Row],[Sex]]="male", 1, 0)</f>
        <v>0</v>
      </c>
      <c r="P67">
        <v>1</v>
      </c>
      <c r="AC67" s="6">
        <f>SUMPRODUCT(Table24[[#This Row],[SibSp]:[Ones]], $R$4:$AA$4)</f>
        <v>0.85084527549334998</v>
      </c>
      <c r="AD67" s="6">
        <f>(AC67-Table24[[#This Row],[Survived]])^2</f>
        <v>2.2247131842654661E-2</v>
      </c>
    </row>
    <row r="68" spans="1:30" x14ac:dyDescent="0.2">
      <c r="A68">
        <v>1</v>
      </c>
      <c r="B68" t="s">
        <v>15</v>
      </c>
      <c r="C68">
        <v>3</v>
      </c>
      <c r="D68" t="s">
        <v>17</v>
      </c>
      <c r="E68">
        <v>33</v>
      </c>
      <c r="F68">
        <v>15.85</v>
      </c>
      <c r="G68">
        <v>3</v>
      </c>
      <c r="H68">
        <v>0</v>
      </c>
      <c r="I68" s="6">
        <f>Table24[[#This Row],[Age]]/$E$1</f>
        <v>0.41249999999999998</v>
      </c>
      <c r="J68" s="6">
        <f>LOG10(Table24[[#This Row],[Fare]] +1)</f>
        <v>1.2265999052073575</v>
      </c>
      <c r="K68">
        <f>IF(Table24[[#This Row],[Pclass]]=1, 1, 0)</f>
        <v>0</v>
      </c>
      <c r="L68">
        <f>IF(Table24[[#This Row],[Pclass]]=2, 1,0)</f>
        <v>0</v>
      </c>
      <c r="M68">
        <f>IF(Table24[[#This Row],[Embarked]]="S", 1, 0)</f>
        <v>1</v>
      </c>
      <c r="N68">
        <f>IF(Table24[[#This Row],[Embarked]]="C", 1, 0)</f>
        <v>0</v>
      </c>
      <c r="O68">
        <f>IF(Table24[[#This Row],[Sex]]="male", 1, 0)</f>
        <v>0</v>
      </c>
      <c r="P68">
        <v>1</v>
      </c>
      <c r="AC68" s="6">
        <f>SUMPRODUCT(Table24[[#This Row],[SibSp]:[Ones]], $R$4:$AA$4)</f>
        <v>0.40886485790503441</v>
      </c>
      <c r="AD68" s="6">
        <f>(AC68-Table24[[#This Row],[Survived]])^2</f>
        <v>0.34944075621963511</v>
      </c>
    </row>
    <row r="69" spans="1:30" x14ac:dyDescent="0.2">
      <c r="A69">
        <v>0</v>
      </c>
      <c r="B69" t="s">
        <v>15</v>
      </c>
      <c r="C69">
        <v>3</v>
      </c>
      <c r="D69" t="s">
        <v>13</v>
      </c>
      <c r="E69">
        <v>16</v>
      </c>
      <c r="F69">
        <v>34.375</v>
      </c>
      <c r="G69">
        <v>1</v>
      </c>
      <c r="H69">
        <v>3</v>
      </c>
      <c r="I69" s="6">
        <f>Table24[[#This Row],[Age]]/$E$1</f>
        <v>0.2</v>
      </c>
      <c r="J69" s="6">
        <f>LOG10(Table24[[#This Row],[Fare]] +1)</f>
        <v>1.5486964485323467</v>
      </c>
      <c r="K69">
        <f>IF(Table24[[#This Row],[Pclass]]=1, 1, 0)</f>
        <v>0</v>
      </c>
      <c r="L69">
        <f>IF(Table24[[#This Row],[Pclass]]=2, 1,0)</f>
        <v>0</v>
      </c>
      <c r="M69">
        <f>IF(Table24[[#This Row],[Embarked]]="S", 1, 0)</f>
        <v>1</v>
      </c>
      <c r="N69">
        <f>IF(Table24[[#This Row],[Embarked]]="C", 1, 0)</f>
        <v>0</v>
      </c>
      <c r="O69">
        <f>IF(Table24[[#This Row],[Sex]]="male", 1, 0)</f>
        <v>1</v>
      </c>
      <c r="P69">
        <v>1</v>
      </c>
      <c r="AC69" s="6">
        <f>SUMPRODUCT(Table24[[#This Row],[SibSp]:[Ones]], $R$4:$AA$4)</f>
        <v>0.11841617338421562</v>
      </c>
      <c r="AD69" s="6">
        <f>(AC69-Table24[[#This Row],[Survived]])^2</f>
        <v>1.4022390118960615E-2</v>
      </c>
    </row>
    <row r="70" spans="1:30" x14ac:dyDescent="0.2">
      <c r="A70">
        <v>1</v>
      </c>
      <c r="B70" t="s">
        <v>15</v>
      </c>
      <c r="C70">
        <v>1</v>
      </c>
      <c r="D70" t="s">
        <v>17</v>
      </c>
      <c r="E70">
        <v>23</v>
      </c>
      <c r="F70">
        <v>263</v>
      </c>
      <c r="G70">
        <v>3</v>
      </c>
      <c r="H70">
        <v>2</v>
      </c>
      <c r="I70" s="6">
        <f>Table24[[#This Row],[Age]]/$E$1</f>
        <v>0.28749999999999998</v>
      </c>
      <c r="J70" s="6">
        <f>LOG10(Table24[[#This Row],[Fare]] +1)</f>
        <v>2.4216039268698313</v>
      </c>
      <c r="K70">
        <f>IF(Table24[[#This Row],[Pclass]]=1, 1, 0)</f>
        <v>1</v>
      </c>
      <c r="L70">
        <f>IF(Table24[[#This Row],[Pclass]]=2, 1,0)</f>
        <v>0</v>
      </c>
      <c r="M70">
        <f>IF(Table24[[#This Row],[Embarked]]="S", 1, 0)</f>
        <v>1</v>
      </c>
      <c r="N70">
        <f>IF(Table24[[#This Row],[Embarked]]="C", 1, 0)</f>
        <v>0</v>
      </c>
      <c r="O70">
        <f>IF(Table24[[#This Row],[Sex]]="male", 1, 0)</f>
        <v>0</v>
      </c>
      <c r="P70">
        <v>1</v>
      </c>
      <c r="AC70" s="6">
        <f>SUMPRODUCT(Table24[[#This Row],[SibSp]:[Ones]], $R$4:$AA$4)</f>
        <v>0.85588234850524736</v>
      </c>
      <c r="AD70" s="6">
        <f>(AC70-Table24[[#This Row],[Survived]])^2</f>
        <v>2.0769897472362978E-2</v>
      </c>
    </row>
    <row r="71" spans="1:30" x14ac:dyDescent="0.2">
      <c r="A71">
        <v>0</v>
      </c>
      <c r="B71" t="s">
        <v>15</v>
      </c>
      <c r="C71">
        <v>3</v>
      </c>
      <c r="D71" t="s">
        <v>13</v>
      </c>
      <c r="E71">
        <v>24</v>
      </c>
      <c r="F71">
        <v>8.0500000000000007</v>
      </c>
      <c r="G71">
        <v>0</v>
      </c>
      <c r="H71">
        <v>0</v>
      </c>
      <c r="I71" s="6">
        <f>Table24[[#This Row],[Age]]/$E$1</f>
        <v>0.3</v>
      </c>
      <c r="J71" s="6">
        <f>LOG10(Table24[[#This Row],[Fare]] +1)</f>
        <v>0.9566485792052033</v>
      </c>
      <c r="K71">
        <f>IF(Table24[[#This Row],[Pclass]]=1, 1, 0)</f>
        <v>0</v>
      </c>
      <c r="L71">
        <f>IF(Table24[[#This Row],[Pclass]]=2, 1,0)</f>
        <v>0</v>
      </c>
      <c r="M71">
        <f>IF(Table24[[#This Row],[Embarked]]="S", 1, 0)</f>
        <v>1</v>
      </c>
      <c r="N71">
        <f>IF(Table24[[#This Row],[Embarked]]="C", 1, 0)</f>
        <v>0</v>
      </c>
      <c r="O71">
        <f>IF(Table24[[#This Row],[Sex]]="male", 1, 0)</f>
        <v>1</v>
      </c>
      <c r="P71">
        <v>1</v>
      </c>
      <c r="AC71" s="6">
        <f>SUMPRODUCT(Table24[[#This Row],[SibSp]:[Ones]], $R$4:$AA$4)</f>
        <v>0.13505883152316289</v>
      </c>
      <c r="AD71" s="6">
        <f>(AC71-Table24[[#This Row],[Survived]])^2</f>
        <v>1.8240887972402097E-2</v>
      </c>
    </row>
    <row r="72" spans="1:30" x14ac:dyDescent="0.2">
      <c r="A72">
        <v>0</v>
      </c>
      <c r="B72" t="s">
        <v>15</v>
      </c>
      <c r="C72">
        <v>3</v>
      </c>
      <c r="D72" t="s">
        <v>13</v>
      </c>
      <c r="E72">
        <v>29</v>
      </c>
      <c r="F72">
        <v>8.0500000000000007</v>
      </c>
      <c r="G72">
        <v>0</v>
      </c>
      <c r="H72">
        <v>0</v>
      </c>
      <c r="I72" s="6">
        <f>Table24[[#This Row],[Age]]/$E$1</f>
        <v>0.36249999999999999</v>
      </c>
      <c r="J72" s="6">
        <f>LOG10(Table24[[#This Row],[Fare]] +1)</f>
        <v>0.9566485792052033</v>
      </c>
      <c r="K72">
        <f>IF(Table24[[#This Row],[Pclass]]=1, 1, 0)</f>
        <v>0</v>
      </c>
      <c r="L72">
        <f>IF(Table24[[#This Row],[Pclass]]=2, 1,0)</f>
        <v>0</v>
      </c>
      <c r="M72">
        <f>IF(Table24[[#This Row],[Embarked]]="S", 1, 0)</f>
        <v>1</v>
      </c>
      <c r="N72">
        <f>IF(Table24[[#This Row],[Embarked]]="C", 1, 0)</f>
        <v>0</v>
      </c>
      <c r="O72">
        <f>IF(Table24[[#This Row],[Sex]]="male", 1, 0)</f>
        <v>1</v>
      </c>
      <c r="P72">
        <v>1</v>
      </c>
      <c r="AC72" s="6">
        <f>SUMPRODUCT(Table24[[#This Row],[SibSp]:[Ones]], $R$4:$AA$4)</f>
        <v>0.10305166633375418</v>
      </c>
      <c r="AD72" s="6">
        <f>(AC72-Table24[[#This Row],[Survived]])^2</f>
        <v>1.0619645934163403E-2</v>
      </c>
    </row>
    <row r="73" spans="1:30" x14ac:dyDescent="0.2">
      <c r="A73">
        <v>0</v>
      </c>
      <c r="B73" t="s">
        <v>15</v>
      </c>
      <c r="C73">
        <v>3</v>
      </c>
      <c r="D73" t="s">
        <v>13</v>
      </c>
      <c r="E73">
        <v>20</v>
      </c>
      <c r="F73">
        <v>7.8541999999999996</v>
      </c>
      <c r="G73">
        <v>0</v>
      </c>
      <c r="H73">
        <v>0</v>
      </c>
      <c r="I73" s="6">
        <f>Table24[[#This Row],[Age]]/$E$1</f>
        <v>0.25</v>
      </c>
      <c r="J73" s="6">
        <f>LOG10(Table24[[#This Row],[Fare]] +1)</f>
        <v>0.94714932766263737</v>
      </c>
      <c r="K73">
        <f>IF(Table24[[#This Row],[Pclass]]=1, 1, 0)</f>
        <v>0</v>
      </c>
      <c r="L73">
        <f>IF(Table24[[#This Row],[Pclass]]=2, 1,0)</f>
        <v>0</v>
      </c>
      <c r="M73">
        <f>IF(Table24[[#This Row],[Embarked]]="S", 1, 0)</f>
        <v>1</v>
      </c>
      <c r="N73">
        <f>IF(Table24[[#This Row],[Embarked]]="C", 1, 0)</f>
        <v>0</v>
      </c>
      <c r="O73">
        <f>IF(Table24[[#This Row],[Sex]]="male", 1, 0)</f>
        <v>1</v>
      </c>
      <c r="P73">
        <v>1</v>
      </c>
      <c r="AC73" s="6">
        <f>SUMPRODUCT(Table24[[#This Row],[SibSp]:[Ones]], $R$4:$AA$4)</f>
        <v>0.1602015129387937</v>
      </c>
      <c r="AD73" s="6">
        <f>(AC73-Table24[[#This Row],[Survived]])^2</f>
        <v>2.5664524747878486E-2</v>
      </c>
    </row>
    <row r="74" spans="1:30" x14ac:dyDescent="0.2">
      <c r="A74">
        <v>0</v>
      </c>
      <c r="B74" t="s">
        <v>15</v>
      </c>
      <c r="C74">
        <v>1</v>
      </c>
      <c r="D74" t="s">
        <v>13</v>
      </c>
      <c r="E74">
        <v>46</v>
      </c>
      <c r="F74">
        <v>61.174999999999997</v>
      </c>
      <c r="G74">
        <v>1</v>
      </c>
      <c r="H74">
        <v>0</v>
      </c>
      <c r="I74" s="6">
        <f>Table24[[#This Row],[Age]]/$E$1</f>
        <v>0.57499999999999996</v>
      </c>
      <c r="J74" s="6">
        <f>LOG10(Table24[[#This Row],[Fare]] +1)</f>
        <v>1.7936157939419737</v>
      </c>
      <c r="K74">
        <f>IF(Table24[[#This Row],[Pclass]]=1, 1, 0)</f>
        <v>1</v>
      </c>
      <c r="L74">
        <f>IF(Table24[[#This Row],[Pclass]]=2, 1,0)</f>
        <v>0</v>
      </c>
      <c r="M74">
        <f>IF(Table24[[#This Row],[Embarked]]="S", 1, 0)</f>
        <v>1</v>
      </c>
      <c r="N74">
        <f>IF(Table24[[#This Row],[Embarked]]="C", 1, 0)</f>
        <v>0</v>
      </c>
      <c r="O74">
        <f>IF(Table24[[#This Row],[Sex]]="male", 1, 0)</f>
        <v>1</v>
      </c>
      <c r="P74">
        <v>1</v>
      </c>
      <c r="AC74" s="6">
        <f>SUMPRODUCT(Table24[[#This Row],[SibSp]:[Ones]], $R$4:$AA$4)</f>
        <v>0.33269565315451621</v>
      </c>
      <c r="AD74" s="6">
        <f>(AC74-Table24[[#This Row],[Survived]])^2</f>
        <v>0.11068639762791016</v>
      </c>
    </row>
    <row r="75" spans="1:30" x14ac:dyDescent="0.2">
      <c r="A75">
        <v>0</v>
      </c>
      <c r="B75" t="s">
        <v>15</v>
      </c>
      <c r="C75">
        <v>3</v>
      </c>
      <c r="D75" t="s">
        <v>13</v>
      </c>
      <c r="E75">
        <v>26</v>
      </c>
      <c r="F75">
        <v>20.574999999999999</v>
      </c>
      <c r="G75">
        <v>1</v>
      </c>
      <c r="H75">
        <v>2</v>
      </c>
      <c r="I75" s="6">
        <f>Table24[[#This Row],[Age]]/$E$1</f>
        <v>0.32500000000000001</v>
      </c>
      <c r="J75" s="6">
        <f>LOG10(Table24[[#This Row],[Fare]] +1)</f>
        <v>1.3339508043872472</v>
      </c>
      <c r="K75">
        <f>IF(Table24[[#This Row],[Pclass]]=1, 1, 0)</f>
        <v>0</v>
      </c>
      <c r="L75">
        <f>IF(Table24[[#This Row],[Pclass]]=2, 1,0)</f>
        <v>0</v>
      </c>
      <c r="M75">
        <f>IF(Table24[[#This Row],[Embarked]]="S", 1, 0)</f>
        <v>1</v>
      </c>
      <c r="N75">
        <f>IF(Table24[[#This Row],[Embarked]]="C", 1, 0)</f>
        <v>0</v>
      </c>
      <c r="O75">
        <f>IF(Table24[[#This Row],[Sex]]="male", 1, 0)</f>
        <v>1</v>
      </c>
      <c r="P75">
        <v>1</v>
      </c>
      <c r="AC75" s="6">
        <f>SUMPRODUCT(Table24[[#This Row],[SibSp]:[Ones]], $R$4:$AA$4)</f>
        <v>5.786027892546064E-2</v>
      </c>
      <c r="AD75" s="6">
        <f>(AC75-Table24[[#This Row],[Survived]])^2</f>
        <v>3.3478118773321046E-3</v>
      </c>
    </row>
    <row r="76" spans="1:30" x14ac:dyDescent="0.2">
      <c r="A76">
        <v>0</v>
      </c>
      <c r="B76" t="s">
        <v>15</v>
      </c>
      <c r="C76">
        <v>3</v>
      </c>
      <c r="D76" t="s">
        <v>13</v>
      </c>
      <c r="E76">
        <v>59</v>
      </c>
      <c r="F76">
        <v>7.25</v>
      </c>
      <c r="G76">
        <v>0</v>
      </c>
      <c r="H76">
        <v>0</v>
      </c>
      <c r="I76" s="6">
        <f>Table24[[#This Row],[Age]]/$E$1</f>
        <v>0.73750000000000004</v>
      </c>
      <c r="J76" s="6">
        <f>LOG10(Table24[[#This Row],[Fare]] +1)</f>
        <v>0.91645394854992512</v>
      </c>
      <c r="K76">
        <f>IF(Table24[[#This Row],[Pclass]]=1, 1, 0)</f>
        <v>0</v>
      </c>
      <c r="L76">
        <f>IF(Table24[[#This Row],[Pclass]]=2, 1,0)</f>
        <v>0</v>
      </c>
      <c r="M76">
        <f>IF(Table24[[#This Row],[Embarked]]="S", 1, 0)</f>
        <v>1</v>
      </c>
      <c r="N76">
        <f>IF(Table24[[#This Row],[Embarked]]="C", 1, 0)</f>
        <v>0</v>
      </c>
      <c r="O76">
        <f>IF(Table24[[#This Row],[Sex]]="male", 1, 0)</f>
        <v>1</v>
      </c>
      <c r="P76">
        <v>1</v>
      </c>
      <c r="AC76" s="6">
        <f>SUMPRODUCT(Table24[[#This Row],[SibSp]:[Ones]], $R$4:$AA$4)</f>
        <v>-9.0950653200371989E-2</v>
      </c>
      <c r="AD76" s="6">
        <f>(AC76-Table24[[#This Row],[Survived]])^2</f>
        <v>8.2720213175743358E-3</v>
      </c>
    </row>
    <row r="77" spans="1:30" x14ac:dyDescent="0.2">
      <c r="A77">
        <v>0</v>
      </c>
      <c r="B77" t="s">
        <v>20</v>
      </c>
      <c r="C77">
        <v>1</v>
      </c>
      <c r="D77" t="s">
        <v>13</v>
      </c>
      <c r="E77">
        <v>71</v>
      </c>
      <c r="F77">
        <v>34.654200000000003</v>
      </c>
      <c r="G77">
        <v>0</v>
      </c>
      <c r="H77">
        <v>0</v>
      </c>
      <c r="I77" s="6">
        <f>Table24[[#This Row],[Age]]/$E$1</f>
        <v>0.88749999999999996</v>
      </c>
      <c r="J77" s="6">
        <f>LOG10(Table24[[#This Row],[Fare]] +1)</f>
        <v>1.5521106963024893</v>
      </c>
      <c r="K77">
        <f>IF(Table24[[#This Row],[Pclass]]=1, 1, 0)</f>
        <v>1</v>
      </c>
      <c r="L77">
        <f>IF(Table24[[#This Row],[Pclass]]=2, 1,0)</f>
        <v>0</v>
      </c>
      <c r="M77">
        <f>IF(Table24[[#This Row],[Embarked]]="S", 1, 0)</f>
        <v>0</v>
      </c>
      <c r="N77">
        <f>IF(Table24[[#This Row],[Embarked]]="C", 1, 0)</f>
        <v>1</v>
      </c>
      <c r="O77">
        <f>IF(Table24[[#This Row],[Sex]]="male", 1, 0)</f>
        <v>1</v>
      </c>
      <c r="P77">
        <v>1</v>
      </c>
      <c r="AC77" s="6">
        <f>SUMPRODUCT(Table24[[#This Row],[SibSp]:[Ones]], $R$4:$AA$4)</f>
        <v>0.28191774726011731</v>
      </c>
      <c r="AD77" s="6">
        <f>(AC77-Table24[[#This Row],[Survived]])^2</f>
        <v>7.9477616220219385E-2</v>
      </c>
    </row>
    <row r="78" spans="1:30" x14ac:dyDescent="0.2">
      <c r="A78">
        <v>1</v>
      </c>
      <c r="B78" t="s">
        <v>20</v>
      </c>
      <c r="C78">
        <v>1</v>
      </c>
      <c r="D78" t="s">
        <v>13</v>
      </c>
      <c r="E78">
        <v>23</v>
      </c>
      <c r="F78">
        <v>63.3583</v>
      </c>
      <c r="G78">
        <v>0</v>
      </c>
      <c r="H78">
        <v>1</v>
      </c>
      <c r="I78" s="6">
        <f>Table24[[#This Row],[Age]]/$E$1</f>
        <v>0.28749999999999998</v>
      </c>
      <c r="J78" s="6">
        <f>LOG10(Table24[[#This Row],[Fare]] +1)</f>
        <v>1.808604563855051</v>
      </c>
      <c r="K78">
        <f>IF(Table24[[#This Row],[Pclass]]=1, 1, 0)</f>
        <v>1</v>
      </c>
      <c r="L78">
        <f>IF(Table24[[#This Row],[Pclass]]=2, 1,0)</f>
        <v>0</v>
      </c>
      <c r="M78">
        <f>IF(Table24[[#This Row],[Embarked]]="S", 1, 0)</f>
        <v>0</v>
      </c>
      <c r="N78">
        <f>IF(Table24[[#This Row],[Embarked]]="C", 1, 0)</f>
        <v>1</v>
      </c>
      <c r="O78">
        <f>IF(Table24[[#This Row],[Sex]]="male", 1, 0)</f>
        <v>1</v>
      </c>
      <c r="P78">
        <v>1</v>
      </c>
      <c r="AC78" s="6">
        <f>SUMPRODUCT(Table24[[#This Row],[SibSp]:[Ones]], $R$4:$AA$4)</f>
        <v>0.5877631570243641</v>
      </c>
      <c r="AD78" s="6">
        <f>(AC78-Table24[[#This Row],[Survived]])^2</f>
        <v>0.1699392147065191</v>
      </c>
    </row>
    <row r="79" spans="1:30" x14ac:dyDescent="0.2">
      <c r="A79">
        <v>1</v>
      </c>
      <c r="B79" t="s">
        <v>15</v>
      </c>
      <c r="C79">
        <v>2</v>
      </c>
      <c r="D79" t="s">
        <v>17</v>
      </c>
      <c r="E79">
        <v>34</v>
      </c>
      <c r="F79">
        <v>23</v>
      </c>
      <c r="G79">
        <v>0</v>
      </c>
      <c r="H79">
        <v>1</v>
      </c>
      <c r="I79" s="6">
        <f>Table24[[#This Row],[Age]]/$E$1</f>
        <v>0.42499999999999999</v>
      </c>
      <c r="J79" s="6">
        <f>LOG10(Table24[[#This Row],[Fare]] +1)</f>
        <v>1.3802112417116059</v>
      </c>
      <c r="K79">
        <f>IF(Table24[[#This Row],[Pclass]]=1, 1, 0)</f>
        <v>0</v>
      </c>
      <c r="L79">
        <f>IF(Table24[[#This Row],[Pclass]]=2, 1,0)</f>
        <v>1</v>
      </c>
      <c r="M79">
        <f>IF(Table24[[#This Row],[Embarked]]="S", 1, 0)</f>
        <v>1</v>
      </c>
      <c r="N79">
        <f>IF(Table24[[#This Row],[Embarked]]="C", 1, 0)</f>
        <v>0</v>
      </c>
      <c r="O79">
        <f>IF(Table24[[#This Row],[Sex]]="male", 1, 0)</f>
        <v>0</v>
      </c>
      <c r="P79">
        <v>1</v>
      </c>
      <c r="AC79" s="6">
        <f>SUMPRODUCT(Table24[[#This Row],[SibSp]:[Ones]], $R$4:$AA$4)</f>
        <v>0.74366948945102018</v>
      </c>
      <c r="AD79" s="6">
        <f>(AC79-Table24[[#This Row],[Survived]])^2</f>
        <v>6.5705330638300655E-2</v>
      </c>
    </row>
    <row r="80" spans="1:30" x14ac:dyDescent="0.2">
      <c r="A80">
        <v>0</v>
      </c>
      <c r="B80" t="s">
        <v>15</v>
      </c>
      <c r="C80">
        <v>2</v>
      </c>
      <c r="D80" t="s">
        <v>13</v>
      </c>
      <c r="E80">
        <v>34</v>
      </c>
      <c r="F80">
        <v>26</v>
      </c>
      <c r="G80">
        <v>1</v>
      </c>
      <c r="H80">
        <v>0</v>
      </c>
      <c r="I80" s="6">
        <f>Table24[[#This Row],[Age]]/$E$1</f>
        <v>0.42499999999999999</v>
      </c>
      <c r="J80" s="6">
        <f>LOG10(Table24[[#This Row],[Fare]] +1)</f>
        <v>1.4313637641589874</v>
      </c>
      <c r="K80">
        <f>IF(Table24[[#This Row],[Pclass]]=1, 1, 0)</f>
        <v>0</v>
      </c>
      <c r="L80">
        <f>IF(Table24[[#This Row],[Pclass]]=2, 1,0)</f>
        <v>1</v>
      </c>
      <c r="M80">
        <f>IF(Table24[[#This Row],[Embarked]]="S", 1, 0)</f>
        <v>1</v>
      </c>
      <c r="N80">
        <f>IF(Table24[[#This Row],[Embarked]]="C", 1, 0)</f>
        <v>0</v>
      </c>
      <c r="O80">
        <f>IF(Table24[[#This Row],[Sex]]="male", 1, 0)</f>
        <v>1</v>
      </c>
      <c r="P80">
        <v>1</v>
      </c>
      <c r="AC80" s="6">
        <f>SUMPRODUCT(Table24[[#This Row],[SibSp]:[Ones]], $R$4:$AA$4)</f>
        <v>0.22209031182882694</v>
      </c>
      <c r="AD80" s="6">
        <f>(AC80-Table24[[#This Row],[Survived]])^2</f>
        <v>4.9324106608225587E-2</v>
      </c>
    </row>
    <row r="81" spans="1:30" x14ac:dyDescent="0.2">
      <c r="A81">
        <v>0</v>
      </c>
      <c r="B81" t="s">
        <v>15</v>
      </c>
      <c r="C81">
        <v>3</v>
      </c>
      <c r="D81" t="s">
        <v>17</v>
      </c>
      <c r="E81">
        <v>28</v>
      </c>
      <c r="F81">
        <v>7.8958000000000004</v>
      </c>
      <c r="G81">
        <v>0</v>
      </c>
      <c r="H81">
        <v>0</v>
      </c>
      <c r="I81" s="6">
        <f>Table24[[#This Row],[Age]]/$E$1</f>
        <v>0.35</v>
      </c>
      <c r="J81" s="6">
        <f>LOG10(Table24[[#This Row],[Fare]] +1)</f>
        <v>0.94918501031343461</v>
      </c>
      <c r="K81">
        <f>IF(Table24[[#This Row],[Pclass]]=1, 1, 0)</f>
        <v>0</v>
      </c>
      <c r="L81">
        <f>IF(Table24[[#This Row],[Pclass]]=2, 1,0)</f>
        <v>0</v>
      </c>
      <c r="M81">
        <f>IF(Table24[[#This Row],[Embarked]]="S", 1, 0)</f>
        <v>1</v>
      </c>
      <c r="N81">
        <f>IF(Table24[[#This Row],[Embarked]]="C", 1, 0)</f>
        <v>0</v>
      </c>
      <c r="O81">
        <f>IF(Table24[[#This Row],[Sex]]="male", 1, 0)</f>
        <v>0</v>
      </c>
      <c r="P81">
        <v>1</v>
      </c>
      <c r="AC81" s="6">
        <f>SUMPRODUCT(Table24[[#This Row],[SibSp]:[Ones]], $R$4:$AA$4)</f>
        <v>0.59215356640243511</v>
      </c>
      <c r="AD81" s="6">
        <f>(AC81-Table24[[#This Row],[Survived]])^2</f>
        <v>0.35064584620312311</v>
      </c>
    </row>
    <row r="82" spans="1:30" x14ac:dyDescent="0.2">
      <c r="A82">
        <v>0</v>
      </c>
      <c r="B82" t="s">
        <v>15</v>
      </c>
      <c r="C82">
        <v>1</v>
      </c>
      <c r="D82" t="s">
        <v>13</v>
      </c>
      <c r="E82">
        <v>21</v>
      </c>
      <c r="F82">
        <v>77.287499999999994</v>
      </c>
      <c r="G82">
        <v>0</v>
      </c>
      <c r="H82">
        <v>1</v>
      </c>
      <c r="I82" s="6">
        <f>Table24[[#This Row],[Age]]/$E$1</f>
        <v>0.26250000000000001</v>
      </c>
      <c r="J82" s="6">
        <f>LOG10(Table24[[#This Row],[Fare]] +1)</f>
        <v>1.8936924247093643</v>
      </c>
      <c r="K82">
        <f>IF(Table24[[#This Row],[Pclass]]=1, 1, 0)</f>
        <v>1</v>
      </c>
      <c r="L82">
        <f>IF(Table24[[#This Row],[Pclass]]=2, 1,0)</f>
        <v>0</v>
      </c>
      <c r="M82">
        <f>IF(Table24[[#This Row],[Embarked]]="S", 1, 0)</f>
        <v>1</v>
      </c>
      <c r="N82">
        <f>IF(Table24[[#This Row],[Embarked]]="C", 1, 0)</f>
        <v>0</v>
      </c>
      <c r="O82">
        <f>IF(Table24[[#This Row],[Sex]]="male", 1, 0)</f>
        <v>1</v>
      </c>
      <c r="P82">
        <v>1</v>
      </c>
      <c r="AC82" s="6">
        <f>SUMPRODUCT(Table24[[#This Row],[SibSp]:[Ones]], $R$4:$AA$4)</f>
        <v>0.53861819019899349</v>
      </c>
      <c r="AD82" s="6">
        <f>(AC82-Table24[[#This Row],[Survived]])^2</f>
        <v>0.29010955481323913</v>
      </c>
    </row>
    <row r="83" spans="1:30" x14ac:dyDescent="0.2">
      <c r="A83">
        <v>0</v>
      </c>
      <c r="B83" t="s">
        <v>15</v>
      </c>
      <c r="C83">
        <v>3</v>
      </c>
      <c r="D83" t="s">
        <v>13</v>
      </c>
      <c r="E83">
        <v>33</v>
      </c>
      <c r="F83">
        <v>8.6541999999999994</v>
      </c>
      <c r="G83">
        <v>0</v>
      </c>
      <c r="H83">
        <v>0</v>
      </c>
      <c r="I83" s="6">
        <f>Table24[[#This Row],[Age]]/$E$1</f>
        <v>0.41249999999999998</v>
      </c>
      <c r="J83" s="6">
        <f>LOG10(Table24[[#This Row],[Fare]] +1)</f>
        <v>0.98471629158197649</v>
      </c>
      <c r="K83">
        <f>IF(Table24[[#This Row],[Pclass]]=1, 1, 0)</f>
        <v>0</v>
      </c>
      <c r="L83">
        <f>IF(Table24[[#This Row],[Pclass]]=2, 1,0)</f>
        <v>0</v>
      </c>
      <c r="M83">
        <f>IF(Table24[[#This Row],[Embarked]]="S", 1, 0)</f>
        <v>1</v>
      </c>
      <c r="N83">
        <f>IF(Table24[[#This Row],[Embarked]]="C", 1, 0)</f>
        <v>0</v>
      </c>
      <c r="O83">
        <f>IF(Table24[[#This Row],[Sex]]="male", 1, 0)</f>
        <v>1</v>
      </c>
      <c r="P83">
        <v>1</v>
      </c>
      <c r="AC83" s="6">
        <f>SUMPRODUCT(Table24[[#This Row],[SibSp]:[Ones]], $R$4:$AA$4)</f>
        <v>7.8814123540383307E-2</v>
      </c>
      <c r="AD83" s="6">
        <f>(AC83-Table24[[#This Row],[Survived]])^2</f>
        <v>6.2116660694388022E-3</v>
      </c>
    </row>
    <row r="84" spans="1:30" x14ac:dyDescent="0.2">
      <c r="A84">
        <v>0</v>
      </c>
      <c r="B84" t="s">
        <v>15</v>
      </c>
      <c r="C84">
        <v>3</v>
      </c>
      <c r="D84" t="s">
        <v>13</v>
      </c>
      <c r="E84">
        <v>37</v>
      </c>
      <c r="F84">
        <v>7.9249999999999998</v>
      </c>
      <c r="G84">
        <v>2</v>
      </c>
      <c r="H84">
        <v>0</v>
      </c>
      <c r="I84" s="6">
        <f>Table24[[#This Row],[Age]]/$E$1</f>
        <v>0.46250000000000002</v>
      </c>
      <c r="J84" s="6">
        <f>LOG10(Table24[[#This Row],[Fare]] +1)</f>
        <v>0.95060822478423079</v>
      </c>
      <c r="K84">
        <f>IF(Table24[[#This Row],[Pclass]]=1, 1, 0)</f>
        <v>0</v>
      </c>
      <c r="L84">
        <f>IF(Table24[[#This Row],[Pclass]]=2, 1,0)</f>
        <v>0</v>
      </c>
      <c r="M84">
        <f>IF(Table24[[#This Row],[Embarked]]="S", 1, 0)</f>
        <v>1</v>
      </c>
      <c r="N84">
        <f>IF(Table24[[#This Row],[Embarked]]="C", 1, 0)</f>
        <v>0</v>
      </c>
      <c r="O84">
        <f>IF(Table24[[#This Row],[Sex]]="male", 1, 0)</f>
        <v>1</v>
      </c>
      <c r="P84">
        <v>1</v>
      </c>
      <c r="AC84" s="6">
        <f>SUMPRODUCT(Table24[[#This Row],[SibSp]:[Ones]], $R$4:$AA$4)</f>
        <v>-5.832385202942425E-2</v>
      </c>
      <c r="AD84" s="6">
        <f>(AC84-Table24[[#This Row],[Survived]])^2</f>
        <v>3.4016717155501753E-3</v>
      </c>
    </row>
    <row r="85" spans="1:30" x14ac:dyDescent="0.2">
      <c r="A85">
        <v>0</v>
      </c>
      <c r="B85" t="s">
        <v>15</v>
      </c>
      <c r="C85">
        <v>3</v>
      </c>
      <c r="D85" t="s">
        <v>13</v>
      </c>
      <c r="E85">
        <v>28</v>
      </c>
      <c r="F85">
        <v>7.8958000000000004</v>
      </c>
      <c r="G85">
        <v>0</v>
      </c>
      <c r="H85">
        <v>0</v>
      </c>
      <c r="I85" s="6">
        <f>Table24[[#This Row],[Age]]/$E$1</f>
        <v>0.35</v>
      </c>
      <c r="J85" s="6">
        <f>LOG10(Table24[[#This Row],[Fare]] +1)</f>
        <v>0.94918501031343461</v>
      </c>
      <c r="K85">
        <f>IF(Table24[[#This Row],[Pclass]]=1, 1, 0)</f>
        <v>0</v>
      </c>
      <c r="L85">
        <f>IF(Table24[[#This Row],[Pclass]]=2, 1,0)</f>
        <v>0</v>
      </c>
      <c r="M85">
        <f>IF(Table24[[#This Row],[Embarked]]="S", 1, 0)</f>
        <v>1</v>
      </c>
      <c r="N85">
        <f>IF(Table24[[#This Row],[Embarked]]="C", 1, 0)</f>
        <v>0</v>
      </c>
      <c r="O85">
        <f>IF(Table24[[#This Row],[Sex]]="male", 1, 0)</f>
        <v>1</v>
      </c>
      <c r="P85">
        <v>1</v>
      </c>
      <c r="AC85" s="6">
        <f>SUMPRODUCT(Table24[[#This Row],[SibSp]:[Ones]], $R$4:$AA$4)</f>
        <v>0.10908928006942475</v>
      </c>
      <c r="AD85" s="6">
        <f>(AC85-Table24[[#This Row],[Survived]])^2</f>
        <v>1.1900471026065392E-2</v>
      </c>
    </row>
    <row r="86" spans="1:30" x14ac:dyDescent="0.2">
      <c r="A86">
        <v>1</v>
      </c>
      <c r="B86" t="s">
        <v>15</v>
      </c>
      <c r="C86">
        <v>3</v>
      </c>
      <c r="D86" t="s">
        <v>17</v>
      </c>
      <c r="E86">
        <v>21</v>
      </c>
      <c r="F86">
        <v>7.65</v>
      </c>
      <c r="G86">
        <v>0</v>
      </c>
      <c r="H86">
        <v>0</v>
      </c>
      <c r="I86" s="6">
        <f>Table24[[#This Row],[Age]]/$E$1</f>
        <v>0.26250000000000001</v>
      </c>
      <c r="J86" s="6">
        <f>LOG10(Table24[[#This Row],[Fare]] +1)</f>
        <v>0.93701610746481423</v>
      </c>
      <c r="K86">
        <f>IF(Table24[[#This Row],[Pclass]]=1, 1, 0)</f>
        <v>0</v>
      </c>
      <c r="L86">
        <f>IF(Table24[[#This Row],[Pclass]]=2, 1,0)</f>
        <v>0</v>
      </c>
      <c r="M86">
        <f>IF(Table24[[#This Row],[Embarked]]="S", 1, 0)</f>
        <v>1</v>
      </c>
      <c r="N86">
        <f>IF(Table24[[#This Row],[Embarked]]="C", 1, 0)</f>
        <v>0</v>
      </c>
      <c r="O86">
        <f>IF(Table24[[#This Row],[Sex]]="male", 1, 0)</f>
        <v>0</v>
      </c>
      <c r="P86">
        <v>1</v>
      </c>
      <c r="AC86" s="6">
        <f>SUMPRODUCT(Table24[[#This Row],[SibSp]:[Ones]], $R$4:$AA$4)</f>
        <v>0.63637041204726097</v>
      </c>
      <c r="AD86" s="6">
        <f>(AC86-Table24[[#This Row],[Survived]])^2</f>
        <v>0.13222647723467876</v>
      </c>
    </row>
    <row r="87" spans="1:30" x14ac:dyDescent="0.2">
      <c r="A87">
        <v>0</v>
      </c>
      <c r="B87" t="s">
        <v>15</v>
      </c>
      <c r="C87">
        <v>3</v>
      </c>
      <c r="D87" t="s">
        <v>13</v>
      </c>
      <c r="E87">
        <v>38</v>
      </c>
      <c r="F87">
        <v>7.8958000000000004</v>
      </c>
      <c r="G87">
        <v>0</v>
      </c>
      <c r="H87">
        <v>0</v>
      </c>
      <c r="I87" s="6">
        <f>Table24[[#This Row],[Age]]/$E$1</f>
        <v>0.47499999999999998</v>
      </c>
      <c r="J87" s="6">
        <f>LOG10(Table24[[#This Row],[Fare]] +1)</f>
        <v>0.94918501031343461</v>
      </c>
      <c r="K87">
        <f>IF(Table24[[#This Row],[Pclass]]=1, 1, 0)</f>
        <v>0</v>
      </c>
      <c r="L87">
        <f>IF(Table24[[#This Row],[Pclass]]=2, 1,0)</f>
        <v>0</v>
      </c>
      <c r="M87">
        <f>IF(Table24[[#This Row],[Embarked]]="S", 1, 0)</f>
        <v>1</v>
      </c>
      <c r="N87">
        <f>IF(Table24[[#This Row],[Embarked]]="C", 1, 0)</f>
        <v>0</v>
      </c>
      <c r="O87">
        <f>IF(Table24[[#This Row],[Sex]]="male", 1, 0)</f>
        <v>1</v>
      </c>
      <c r="P87">
        <v>1</v>
      </c>
      <c r="AC87" s="6">
        <f>SUMPRODUCT(Table24[[#This Row],[SibSp]:[Ones]], $R$4:$AA$4)</f>
        <v>4.5074949690607435E-2</v>
      </c>
      <c r="AD87" s="6">
        <f>(AC87-Table24[[#This Row],[Survived]])^2</f>
        <v>2.0317510896107915E-3</v>
      </c>
    </row>
    <row r="88" spans="1:30" x14ac:dyDescent="0.2">
      <c r="A88">
        <v>0</v>
      </c>
      <c r="B88" t="s">
        <v>15</v>
      </c>
      <c r="C88">
        <v>1</v>
      </c>
      <c r="D88" t="s">
        <v>13</v>
      </c>
      <c r="E88">
        <v>47</v>
      </c>
      <c r="F88">
        <v>52</v>
      </c>
      <c r="G88">
        <v>0</v>
      </c>
      <c r="H88">
        <v>0</v>
      </c>
      <c r="I88" s="6">
        <f>Table24[[#This Row],[Age]]/$E$1</f>
        <v>0.58750000000000002</v>
      </c>
      <c r="J88" s="6">
        <f>LOG10(Table24[[#This Row],[Fare]] +1)</f>
        <v>1.7242758696007889</v>
      </c>
      <c r="K88">
        <f>IF(Table24[[#This Row],[Pclass]]=1, 1, 0)</f>
        <v>1</v>
      </c>
      <c r="L88">
        <f>IF(Table24[[#This Row],[Pclass]]=2, 1,0)</f>
        <v>0</v>
      </c>
      <c r="M88">
        <f>IF(Table24[[#This Row],[Embarked]]="S", 1, 0)</f>
        <v>1</v>
      </c>
      <c r="N88">
        <f>IF(Table24[[#This Row],[Embarked]]="C", 1, 0)</f>
        <v>0</v>
      </c>
      <c r="O88">
        <f>IF(Table24[[#This Row],[Sex]]="male", 1, 0)</f>
        <v>1</v>
      </c>
      <c r="P88">
        <v>1</v>
      </c>
      <c r="AC88" s="6">
        <f>SUMPRODUCT(Table24[[#This Row],[SibSp]:[Ones]], $R$4:$AA$4)</f>
        <v>0.37784897995907907</v>
      </c>
      <c r="AD88" s="6">
        <f>(AC88-Table24[[#This Row],[Survived]])^2</f>
        <v>0.14276985165611653</v>
      </c>
    </row>
    <row r="89" spans="1:30" x14ac:dyDescent="0.2">
      <c r="A89">
        <v>0</v>
      </c>
      <c r="B89" t="s">
        <v>20</v>
      </c>
      <c r="C89">
        <v>3</v>
      </c>
      <c r="D89" t="s">
        <v>17</v>
      </c>
      <c r="E89">
        <v>14.5</v>
      </c>
      <c r="F89">
        <v>14.4542</v>
      </c>
      <c r="G89">
        <v>1</v>
      </c>
      <c r="H89">
        <v>0</v>
      </c>
      <c r="I89" s="6">
        <f>Table24[[#This Row],[Age]]/$E$1</f>
        <v>0.18124999999999999</v>
      </c>
      <c r="J89" s="6">
        <f>LOG10(Table24[[#This Row],[Fare]] +1)</f>
        <v>1.1890465283525415</v>
      </c>
      <c r="K89">
        <f>IF(Table24[[#This Row],[Pclass]]=1, 1, 0)</f>
        <v>0</v>
      </c>
      <c r="L89">
        <f>IF(Table24[[#This Row],[Pclass]]=2, 1,0)</f>
        <v>0</v>
      </c>
      <c r="M89">
        <f>IF(Table24[[#This Row],[Embarked]]="S", 1, 0)</f>
        <v>0</v>
      </c>
      <c r="N89">
        <f>IF(Table24[[#This Row],[Embarked]]="C", 1, 0)</f>
        <v>1</v>
      </c>
      <c r="O89">
        <f>IF(Table24[[#This Row],[Sex]]="male", 1, 0)</f>
        <v>0</v>
      </c>
      <c r="P89">
        <v>1</v>
      </c>
      <c r="AC89" s="6">
        <f>SUMPRODUCT(Table24[[#This Row],[SibSp]:[Ones]], $R$4:$AA$4)</f>
        <v>0.70142592986941543</v>
      </c>
      <c r="AD89" s="6">
        <f>(AC89-Table24[[#This Row],[Survived]])^2</f>
        <v>0.49199833509317409</v>
      </c>
    </row>
    <row r="90" spans="1:30" x14ac:dyDescent="0.2">
      <c r="A90">
        <v>0</v>
      </c>
      <c r="B90" t="s">
        <v>15</v>
      </c>
      <c r="C90">
        <v>3</v>
      </c>
      <c r="D90" t="s">
        <v>13</v>
      </c>
      <c r="E90">
        <v>22</v>
      </c>
      <c r="F90">
        <v>8.0500000000000007</v>
      </c>
      <c r="G90">
        <v>0</v>
      </c>
      <c r="H90">
        <v>0</v>
      </c>
      <c r="I90" s="6">
        <f>Table24[[#This Row],[Age]]/$E$1</f>
        <v>0.27500000000000002</v>
      </c>
      <c r="J90" s="6">
        <f>LOG10(Table24[[#This Row],[Fare]] +1)</f>
        <v>0.9566485792052033</v>
      </c>
      <c r="K90">
        <f>IF(Table24[[#This Row],[Pclass]]=1, 1, 0)</f>
        <v>0</v>
      </c>
      <c r="L90">
        <f>IF(Table24[[#This Row],[Pclass]]=2, 1,0)</f>
        <v>0</v>
      </c>
      <c r="M90">
        <f>IF(Table24[[#This Row],[Embarked]]="S", 1, 0)</f>
        <v>1</v>
      </c>
      <c r="N90">
        <f>IF(Table24[[#This Row],[Embarked]]="C", 1, 0)</f>
        <v>0</v>
      </c>
      <c r="O90">
        <f>IF(Table24[[#This Row],[Sex]]="male", 1, 0)</f>
        <v>1</v>
      </c>
      <c r="P90">
        <v>1</v>
      </c>
      <c r="AC90" s="6">
        <f>SUMPRODUCT(Table24[[#This Row],[SibSp]:[Ones]], $R$4:$AA$4)</f>
        <v>0.14786169759892631</v>
      </c>
      <c r="AD90" s="6">
        <f>(AC90-Table24[[#This Row],[Survived]])^2</f>
        <v>2.1863081616836331E-2</v>
      </c>
    </row>
    <row r="91" spans="1:30" x14ac:dyDescent="0.2">
      <c r="A91">
        <v>0</v>
      </c>
      <c r="B91" t="s">
        <v>15</v>
      </c>
      <c r="C91">
        <v>3</v>
      </c>
      <c r="D91" t="s">
        <v>17</v>
      </c>
      <c r="E91">
        <v>20</v>
      </c>
      <c r="F91">
        <v>9.8249999999999993</v>
      </c>
      <c r="G91">
        <v>1</v>
      </c>
      <c r="H91">
        <v>0</v>
      </c>
      <c r="I91" s="6">
        <f>Table24[[#This Row],[Age]]/$E$1</f>
        <v>0.25</v>
      </c>
      <c r="J91" s="6">
        <f>LOG10(Table24[[#This Row],[Fare]] +1)</f>
        <v>1.034427905025403</v>
      </c>
      <c r="K91">
        <f>IF(Table24[[#This Row],[Pclass]]=1, 1, 0)</f>
        <v>0</v>
      </c>
      <c r="L91">
        <f>IF(Table24[[#This Row],[Pclass]]=2, 1,0)</f>
        <v>0</v>
      </c>
      <c r="M91">
        <f>IF(Table24[[#This Row],[Embarked]]="S", 1, 0)</f>
        <v>1</v>
      </c>
      <c r="N91">
        <f>IF(Table24[[#This Row],[Embarked]]="C", 1, 0)</f>
        <v>0</v>
      </c>
      <c r="O91">
        <f>IF(Table24[[#This Row],[Sex]]="male", 1, 0)</f>
        <v>0</v>
      </c>
      <c r="P91">
        <v>1</v>
      </c>
      <c r="AC91" s="6">
        <f>SUMPRODUCT(Table24[[#This Row],[SibSp]:[Ones]], $R$4:$AA$4)</f>
        <v>0.59258547742538537</v>
      </c>
      <c r="AD91" s="6">
        <f>(AC91-Table24[[#This Row],[Survived]])^2</f>
        <v>0.35115754805547189</v>
      </c>
    </row>
    <row r="92" spans="1:30" x14ac:dyDescent="0.2">
      <c r="A92">
        <v>0</v>
      </c>
      <c r="B92" t="s">
        <v>20</v>
      </c>
      <c r="C92">
        <v>3</v>
      </c>
      <c r="D92" t="s">
        <v>17</v>
      </c>
      <c r="E92">
        <v>17</v>
      </c>
      <c r="F92">
        <v>14.458299999999999</v>
      </c>
      <c r="G92">
        <v>0</v>
      </c>
      <c r="H92">
        <v>0</v>
      </c>
      <c r="I92" s="6">
        <f>Table24[[#This Row],[Age]]/$E$1</f>
        <v>0.21249999999999999</v>
      </c>
      <c r="J92" s="6">
        <f>LOG10(Table24[[#This Row],[Fare]] +1)</f>
        <v>1.1891617314183722</v>
      </c>
      <c r="K92">
        <f>IF(Table24[[#This Row],[Pclass]]=1, 1, 0)</f>
        <v>0</v>
      </c>
      <c r="L92">
        <f>IF(Table24[[#This Row],[Pclass]]=2, 1,0)</f>
        <v>0</v>
      </c>
      <c r="M92">
        <f>IF(Table24[[#This Row],[Embarked]]="S", 1, 0)</f>
        <v>0</v>
      </c>
      <c r="N92">
        <f>IF(Table24[[#This Row],[Embarked]]="C", 1, 0)</f>
        <v>1</v>
      </c>
      <c r="O92">
        <f>IF(Table24[[#This Row],[Sex]]="male", 1, 0)</f>
        <v>0</v>
      </c>
      <c r="P92">
        <v>1</v>
      </c>
      <c r="AC92" s="6">
        <f>SUMPRODUCT(Table24[[#This Row],[SibSp]:[Ones]], $R$4:$AA$4)</f>
        <v>0.74036276836777781</v>
      </c>
      <c r="AD92" s="6">
        <f>(AC92-Table24[[#This Row],[Survived]])^2</f>
        <v>0.54813702878519988</v>
      </c>
    </row>
    <row r="93" spans="1:30" x14ac:dyDescent="0.2">
      <c r="A93">
        <v>0</v>
      </c>
      <c r="B93" t="s">
        <v>15</v>
      </c>
      <c r="C93">
        <v>3</v>
      </c>
      <c r="D93" t="s">
        <v>13</v>
      </c>
      <c r="E93">
        <v>21</v>
      </c>
      <c r="F93">
        <v>7.9249999999999998</v>
      </c>
      <c r="G93">
        <v>0</v>
      </c>
      <c r="H93">
        <v>0</v>
      </c>
      <c r="I93" s="6">
        <f>Table24[[#This Row],[Age]]/$E$1</f>
        <v>0.26250000000000001</v>
      </c>
      <c r="J93" s="6">
        <f>LOG10(Table24[[#This Row],[Fare]] +1)</f>
        <v>0.95060822478423079</v>
      </c>
      <c r="K93">
        <f>IF(Table24[[#This Row],[Pclass]]=1, 1, 0)</f>
        <v>0</v>
      </c>
      <c r="L93">
        <f>IF(Table24[[#This Row],[Pclass]]=2, 1,0)</f>
        <v>0</v>
      </c>
      <c r="M93">
        <f>IF(Table24[[#This Row],[Embarked]]="S", 1, 0)</f>
        <v>1</v>
      </c>
      <c r="N93">
        <f>IF(Table24[[#This Row],[Embarked]]="C", 1, 0)</f>
        <v>0</v>
      </c>
      <c r="O93">
        <f>IF(Table24[[#This Row],[Sex]]="male", 1, 0)</f>
        <v>1</v>
      </c>
      <c r="P93">
        <v>1</v>
      </c>
      <c r="AC93" s="6">
        <f>SUMPRODUCT(Table24[[#This Row],[SibSp]:[Ones]], $R$4:$AA$4)</f>
        <v>0.15396868738018188</v>
      </c>
      <c r="AD93" s="6">
        <f>(AC93-Table24[[#This Row],[Survived]])^2</f>
        <v>2.3706356693576177E-2</v>
      </c>
    </row>
    <row r="94" spans="1:30" x14ac:dyDescent="0.2">
      <c r="A94">
        <v>0</v>
      </c>
      <c r="B94" t="s">
        <v>27</v>
      </c>
      <c r="C94">
        <v>3</v>
      </c>
      <c r="D94" t="s">
        <v>13</v>
      </c>
      <c r="E94">
        <v>70.5</v>
      </c>
      <c r="F94">
        <v>7.75</v>
      </c>
      <c r="G94">
        <v>0</v>
      </c>
      <c r="H94">
        <v>0</v>
      </c>
      <c r="I94" s="6">
        <f>Table24[[#This Row],[Age]]/$E$1</f>
        <v>0.88124999999999998</v>
      </c>
      <c r="J94" s="6">
        <f>LOG10(Table24[[#This Row],[Fare]] +1)</f>
        <v>0.94200805302231327</v>
      </c>
      <c r="K94">
        <f>IF(Table24[[#This Row],[Pclass]]=1, 1, 0)</f>
        <v>0</v>
      </c>
      <c r="L94">
        <f>IF(Table24[[#This Row],[Pclass]]=2, 1,0)</f>
        <v>0</v>
      </c>
      <c r="M94">
        <f>IF(Table24[[#This Row],[Embarked]]="S", 1, 0)</f>
        <v>0</v>
      </c>
      <c r="N94">
        <f>IF(Table24[[#This Row],[Embarked]]="C", 1, 0)</f>
        <v>0</v>
      </c>
      <c r="O94">
        <f>IF(Table24[[#This Row],[Sex]]="male", 1, 0)</f>
        <v>1</v>
      </c>
      <c r="P94">
        <v>1</v>
      </c>
      <c r="AC94" s="6">
        <f>SUMPRODUCT(Table24[[#This Row],[SibSp]:[Ones]], $R$4:$AA$4)</f>
        <v>-0.19403993677928166</v>
      </c>
      <c r="AD94" s="6">
        <f>(AC94-Table24[[#This Row],[Survived]])^2</f>
        <v>3.7651497065307626E-2</v>
      </c>
    </row>
    <row r="95" spans="1:30" x14ac:dyDescent="0.2">
      <c r="A95">
        <v>0</v>
      </c>
      <c r="B95" t="s">
        <v>15</v>
      </c>
      <c r="C95">
        <v>2</v>
      </c>
      <c r="D95" t="s">
        <v>13</v>
      </c>
      <c r="E95">
        <v>29</v>
      </c>
      <c r="F95">
        <v>21</v>
      </c>
      <c r="G95">
        <v>1</v>
      </c>
      <c r="H95">
        <v>0</v>
      </c>
      <c r="I95" s="6">
        <f>Table24[[#This Row],[Age]]/$E$1</f>
        <v>0.36249999999999999</v>
      </c>
      <c r="J95" s="6">
        <f>LOG10(Table24[[#This Row],[Fare]] +1)</f>
        <v>1.3424226808222062</v>
      </c>
      <c r="K95">
        <f>IF(Table24[[#This Row],[Pclass]]=1, 1, 0)</f>
        <v>0</v>
      </c>
      <c r="L95">
        <f>IF(Table24[[#This Row],[Pclass]]=2, 1,0)</f>
        <v>1</v>
      </c>
      <c r="M95">
        <f>IF(Table24[[#This Row],[Embarked]]="S", 1, 0)</f>
        <v>1</v>
      </c>
      <c r="N95">
        <f>IF(Table24[[#This Row],[Embarked]]="C", 1, 0)</f>
        <v>0</v>
      </c>
      <c r="O95">
        <f>IF(Table24[[#This Row],[Sex]]="male", 1, 0)</f>
        <v>1</v>
      </c>
      <c r="P95">
        <v>1</v>
      </c>
      <c r="AC95" s="6">
        <f>SUMPRODUCT(Table24[[#This Row],[SibSp]:[Ones]], $R$4:$AA$4)</f>
        <v>0.249761952908157</v>
      </c>
      <c r="AD95" s="6">
        <f>(AC95-Table24[[#This Row],[Survived]])^2</f>
        <v>6.2381033120496435E-2</v>
      </c>
    </row>
    <row r="96" spans="1:30" x14ac:dyDescent="0.2">
      <c r="A96">
        <v>0</v>
      </c>
      <c r="B96" t="s">
        <v>20</v>
      </c>
      <c r="C96">
        <v>1</v>
      </c>
      <c r="D96" t="s">
        <v>13</v>
      </c>
      <c r="E96">
        <v>24</v>
      </c>
      <c r="F96">
        <v>247.52080000000001</v>
      </c>
      <c r="G96">
        <v>0</v>
      </c>
      <c r="H96">
        <v>1</v>
      </c>
      <c r="I96" s="6">
        <f>Table24[[#This Row],[Age]]/$E$1</f>
        <v>0.3</v>
      </c>
      <c r="J96" s="6">
        <f>LOG10(Table24[[#This Row],[Fare]] +1)</f>
        <v>2.3953627429574396</v>
      </c>
      <c r="K96">
        <f>IF(Table24[[#This Row],[Pclass]]=1, 1, 0)</f>
        <v>1</v>
      </c>
      <c r="L96">
        <f>IF(Table24[[#This Row],[Pclass]]=2, 1,0)</f>
        <v>0</v>
      </c>
      <c r="M96">
        <f>IF(Table24[[#This Row],[Embarked]]="S", 1, 0)</f>
        <v>0</v>
      </c>
      <c r="N96">
        <f>IF(Table24[[#This Row],[Embarked]]="C", 1, 0)</f>
        <v>1</v>
      </c>
      <c r="O96">
        <f>IF(Table24[[#This Row],[Sex]]="male", 1, 0)</f>
        <v>1</v>
      </c>
      <c r="P96">
        <v>1</v>
      </c>
      <c r="AC96" s="6">
        <f>SUMPRODUCT(Table24[[#This Row],[SibSp]:[Ones]], $R$4:$AA$4)</f>
        <v>0.60996385178665224</v>
      </c>
      <c r="AD96" s="6">
        <f>(AC96-Table24[[#This Row],[Survived]])^2</f>
        <v>0.37205590048640907</v>
      </c>
    </row>
    <row r="97" spans="1:30" x14ac:dyDescent="0.2">
      <c r="A97">
        <v>0</v>
      </c>
      <c r="B97" t="s">
        <v>15</v>
      </c>
      <c r="C97">
        <v>3</v>
      </c>
      <c r="D97" t="s">
        <v>17</v>
      </c>
      <c r="E97">
        <v>2</v>
      </c>
      <c r="F97">
        <v>31.274999999999999</v>
      </c>
      <c r="G97">
        <v>4</v>
      </c>
      <c r="H97">
        <v>2</v>
      </c>
      <c r="I97" s="6">
        <f>Table24[[#This Row],[Age]]/$E$1</f>
        <v>2.5000000000000001E-2</v>
      </c>
      <c r="J97" s="6">
        <f>LOG10(Table24[[#This Row],[Fare]] +1)</f>
        <v>1.5088662509384578</v>
      </c>
      <c r="K97">
        <f>IF(Table24[[#This Row],[Pclass]]=1, 1, 0)</f>
        <v>0</v>
      </c>
      <c r="L97">
        <f>IF(Table24[[#This Row],[Pclass]]=2, 1,0)</f>
        <v>0</v>
      </c>
      <c r="M97">
        <f>IF(Table24[[#This Row],[Embarked]]="S", 1, 0)</f>
        <v>1</v>
      </c>
      <c r="N97">
        <f>IF(Table24[[#This Row],[Embarked]]="C", 1, 0)</f>
        <v>0</v>
      </c>
      <c r="O97">
        <f>IF(Table24[[#This Row],[Sex]]="male", 1, 0)</f>
        <v>0</v>
      </c>
      <c r="P97">
        <v>1</v>
      </c>
      <c r="AC97" s="6">
        <f>SUMPRODUCT(Table24[[#This Row],[SibSp]:[Ones]], $R$4:$AA$4)</f>
        <v>0.53828097437468625</v>
      </c>
      <c r="AD97" s="6">
        <f>(AC97-Table24[[#This Row],[Survived]])^2</f>
        <v>0.28974640737376162</v>
      </c>
    </row>
    <row r="98" spans="1:30" x14ac:dyDescent="0.2">
      <c r="A98">
        <v>0</v>
      </c>
      <c r="B98" t="s">
        <v>15</v>
      </c>
      <c r="C98">
        <v>2</v>
      </c>
      <c r="D98" t="s">
        <v>13</v>
      </c>
      <c r="E98">
        <v>21</v>
      </c>
      <c r="F98">
        <v>73.5</v>
      </c>
      <c r="G98">
        <v>2</v>
      </c>
      <c r="H98">
        <v>0</v>
      </c>
      <c r="I98" s="6">
        <f>Table24[[#This Row],[Age]]/$E$1</f>
        <v>0.26250000000000001</v>
      </c>
      <c r="J98" s="6">
        <f>LOG10(Table24[[#This Row],[Fare]] +1)</f>
        <v>1.8721562727482928</v>
      </c>
      <c r="K98">
        <f>IF(Table24[[#This Row],[Pclass]]=1, 1, 0)</f>
        <v>0</v>
      </c>
      <c r="L98">
        <f>IF(Table24[[#This Row],[Pclass]]=2, 1,0)</f>
        <v>1</v>
      </c>
      <c r="M98">
        <f>IF(Table24[[#This Row],[Embarked]]="S", 1, 0)</f>
        <v>1</v>
      </c>
      <c r="N98">
        <f>IF(Table24[[#This Row],[Embarked]]="C", 1, 0)</f>
        <v>0</v>
      </c>
      <c r="O98">
        <f>IF(Table24[[#This Row],[Sex]]="male", 1, 0)</f>
        <v>1</v>
      </c>
      <c r="P98">
        <v>1</v>
      </c>
      <c r="AC98" s="6">
        <f>SUMPRODUCT(Table24[[#This Row],[SibSp]:[Ones]], $R$4:$AA$4)</f>
        <v>0.27186101776124827</v>
      </c>
      <c r="AD98" s="6">
        <f>(AC98-Table24[[#This Row],[Survived]])^2</f>
        <v>7.3908412978181751E-2</v>
      </c>
    </row>
    <row r="99" spans="1:30" x14ac:dyDescent="0.2">
      <c r="A99">
        <v>0</v>
      </c>
      <c r="B99" t="s">
        <v>20</v>
      </c>
      <c r="C99">
        <v>2</v>
      </c>
      <c r="D99" t="s">
        <v>13</v>
      </c>
      <c r="E99">
        <v>32.5</v>
      </c>
      <c r="F99">
        <v>30.070799999999998</v>
      </c>
      <c r="G99">
        <v>1</v>
      </c>
      <c r="H99">
        <v>0</v>
      </c>
      <c r="I99" s="6">
        <f>Table24[[#This Row],[Age]]/$E$1</f>
        <v>0.40625</v>
      </c>
      <c r="J99" s="6">
        <f>LOG10(Table24[[#This Row],[Fare]] +1)</f>
        <v>1.492352435460081</v>
      </c>
      <c r="K99">
        <f>IF(Table24[[#This Row],[Pclass]]=1, 1, 0)</f>
        <v>0</v>
      </c>
      <c r="L99">
        <f>IF(Table24[[#This Row],[Pclass]]=2, 1,0)</f>
        <v>1</v>
      </c>
      <c r="M99">
        <f>IF(Table24[[#This Row],[Embarked]]="S", 1, 0)</f>
        <v>0</v>
      </c>
      <c r="N99">
        <f>IF(Table24[[#This Row],[Embarked]]="C", 1, 0)</f>
        <v>1</v>
      </c>
      <c r="O99">
        <f>IF(Table24[[#This Row],[Sex]]="male", 1, 0)</f>
        <v>1</v>
      </c>
      <c r="P99">
        <v>1</v>
      </c>
      <c r="AC99" s="6">
        <f>SUMPRODUCT(Table24[[#This Row],[SibSp]:[Ones]], $R$4:$AA$4)</f>
        <v>0.3007609443094319</v>
      </c>
      <c r="AD99" s="6">
        <f>(AC99-Table24[[#This Row],[Survived]])^2</f>
        <v>9.04571456219012E-2</v>
      </c>
    </row>
    <row r="100" spans="1:30" x14ac:dyDescent="0.2">
      <c r="A100">
        <v>1</v>
      </c>
      <c r="B100" t="s">
        <v>15</v>
      </c>
      <c r="C100">
        <v>2</v>
      </c>
      <c r="D100" t="s">
        <v>17</v>
      </c>
      <c r="E100">
        <v>32.5</v>
      </c>
      <c r="F100">
        <v>13</v>
      </c>
      <c r="G100">
        <v>0</v>
      </c>
      <c r="H100">
        <v>0</v>
      </c>
      <c r="I100" s="6">
        <f>Table24[[#This Row],[Age]]/$E$1</f>
        <v>0.40625</v>
      </c>
      <c r="J100" s="6">
        <f>LOG10(Table24[[#This Row],[Fare]] +1)</f>
        <v>1.146128035678238</v>
      </c>
      <c r="K100">
        <f>IF(Table24[[#This Row],[Pclass]]=1, 1, 0)</f>
        <v>0</v>
      </c>
      <c r="L100">
        <f>IF(Table24[[#This Row],[Pclass]]=2, 1,0)</f>
        <v>1</v>
      </c>
      <c r="M100">
        <f>IF(Table24[[#This Row],[Embarked]]="S", 1, 0)</f>
        <v>1</v>
      </c>
      <c r="N100">
        <f>IF(Table24[[#This Row],[Embarked]]="C", 1, 0)</f>
        <v>0</v>
      </c>
      <c r="O100">
        <f>IF(Table24[[#This Row],[Sex]]="male", 1, 0)</f>
        <v>0</v>
      </c>
      <c r="P100">
        <v>1</v>
      </c>
      <c r="AC100" s="6">
        <f>SUMPRODUCT(Table24[[#This Row],[SibSp]:[Ones]], $R$4:$AA$4)</f>
        <v>0.75578744568783529</v>
      </c>
      <c r="AD100" s="6">
        <f>(AC100-Table24[[#This Row],[Survived]])^2</f>
        <v>5.9639771683671995E-2</v>
      </c>
    </row>
    <row r="101" spans="1:30" x14ac:dyDescent="0.2">
      <c r="A101">
        <v>0</v>
      </c>
      <c r="B101" t="s">
        <v>15</v>
      </c>
      <c r="C101">
        <v>1</v>
      </c>
      <c r="D101" t="s">
        <v>13</v>
      </c>
      <c r="E101">
        <v>54</v>
      </c>
      <c r="F101">
        <v>77.287499999999994</v>
      </c>
      <c r="G101">
        <v>0</v>
      </c>
      <c r="H101">
        <v>1</v>
      </c>
      <c r="I101" s="6">
        <f>Table24[[#This Row],[Age]]/$E$1</f>
        <v>0.67500000000000004</v>
      </c>
      <c r="J101" s="6">
        <f>LOG10(Table24[[#This Row],[Fare]] +1)</f>
        <v>1.8936924247093643</v>
      </c>
      <c r="K101">
        <f>IF(Table24[[#This Row],[Pclass]]=1, 1, 0)</f>
        <v>1</v>
      </c>
      <c r="L101">
        <f>IF(Table24[[#This Row],[Pclass]]=2, 1,0)</f>
        <v>0</v>
      </c>
      <c r="M101">
        <f>IF(Table24[[#This Row],[Embarked]]="S", 1, 0)</f>
        <v>1</v>
      </c>
      <c r="N101">
        <f>IF(Table24[[#This Row],[Embarked]]="C", 1, 0)</f>
        <v>0</v>
      </c>
      <c r="O101">
        <f>IF(Table24[[#This Row],[Sex]]="male", 1, 0)</f>
        <v>1</v>
      </c>
      <c r="P101">
        <v>1</v>
      </c>
      <c r="AC101" s="6">
        <f>SUMPRODUCT(Table24[[#This Row],[SibSp]:[Ones]], $R$4:$AA$4)</f>
        <v>0.3273708999488964</v>
      </c>
      <c r="AD101" s="6">
        <f>(AC101-Table24[[#This Row],[Survived]])^2</f>
        <v>0.10717170613335034</v>
      </c>
    </row>
    <row r="102" spans="1:30" x14ac:dyDescent="0.2">
      <c r="A102">
        <v>1</v>
      </c>
      <c r="B102" t="s">
        <v>20</v>
      </c>
      <c r="C102">
        <v>3</v>
      </c>
      <c r="D102" t="s">
        <v>13</v>
      </c>
      <c r="E102">
        <v>12</v>
      </c>
      <c r="F102">
        <v>11.2417</v>
      </c>
      <c r="G102">
        <v>1</v>
      </c>
      <c r="H102">
        <v>0</v>
      </c>
      <c r="I102" s="6">
        <f>Table24[[#This Row],[Age]]/$E$1</f>
        <v>0.15</v>
      </c>
      <c r="J102" s="6">
        <f>LOG10(Table24[[#This Row],[Fare]] +1)</f>
        <v>1.0878417322991751</v>
      </c>
      <c r="K102">
        <f>IF(Table24[[#This Row],[Pclass]]=1, 1, 0)</f>
        <v>0</v>
      </c>
      <c r="L102">
        <f>IF(Table24[[#This Row],[Pclass]]=2, 1,0)</f>
        <v>0</v>
      </c>
      <c r="M102">
        <f>IF(Table24[[#This Row],[Embarked]]="S", 1, 0)</f>
        <v>0</v>
      </c>
      <c r="N102">
        <f>IF(Table24[[#This Row],[Embarked]]="C", 1, 0)</f>
        <v>1</v>
      </c>
      <c r="O102">
        <f>IF(Table24[[#This Row],[Sex]]="male", 1, 0)</f>
        <v>1</v>
      </c>
      <c r="P102">
        <v>1</v>
      </c>
      <c r="AC102" s="6">
        <f>SUMPRODUCT(Table24[[#This Row],[SibSp]:[Ones]], $R$4:$AA$4)</f>
        <v>0.22943189479666304</v>
      </c>
      <c r="AD102" s="6">
        <f>(AC102-Table24[[#This Row],[Survived]])^2</f>
        <v>0.59377520475666101</v>
      </c>
    </row>
    <row r="103" spans="1:30" x14ac:dyDescent="0.2">
      <c r="A103">
        <v>1</v>
      </c>
      <c r="B103" t="s">
        <v>15</v>
      </c>
      <c r="C103">
        <v>3</v>
      </c>
      <c r="D103" t="s">
        <v>13</v>
      </c>
      <c r="E103">
        <v>24</v>
      </c>
      <c r="F103">
        <v>7.1417000000000002</v>
      </c>
      <c r="G103">
        <v>0</v>
      </c>
      <c r="H103">
        <v>0</v>
      </c>
      <c r="I103" s="6">
        <f>Table24[[#This Row],[Age]]/$E$1</f>
        <v>0.3</v>
      </c>
      <c r="J103" s="6">
        <f>LOG10(Table24[[#This Row],[Fare]] +1)</f>
        <v>0.9107150957411293</v>
      </c>
      <c r="K103">
        <f>IF(Table24[[#This Row],[Pclass]]=1, 1, 0)</f>
        <v>0</v>
      </c>
      <c r="L103">
        <f>IF(Table24[[#This Row],[Pclass]]=2, 1,0)</f>
        <v>0</v>
      </c>
      <c r="M103">
        <f>IF(Table24[[#This Row],[Embarked]]="S", 1, 0)</f>
        <v>1</v>
      </c>
      <c r="N103">
        <f>IF(Table24[[#This Row],[Embarked]]="C", 1, 0)</f>
        <v>0</v>
      </c>
      <c r="O103">
        <f>IF(Table24[[#This Row],[Sex]]="male", 1, 0)</f>
        <v>1</v>
      </c>
      <c r="P103">
        <v>1</v>
      </c>
      <c r="AC103" s="6">
        <f>SUMPRODUCT(Table24[[#This Row],[SibSp]:[Ones]], $R$4:$AA$4)</f>
        <v>0.13281975687343872</v>
      </c>
      <c r="AD103" s="6">
        <f>(AC103-Table24[[#This Row],[Survived]])^2</f>
        <v>0.75200157406904189</v>
      </c>
    </row>
    <row r="104" spans="1:30" x14ac:dyDescent="0.2">
      <c r="A104">
        <v>0</v>
      </c>
      <c r="B104" t="s">
        <v>15</v>
      </c>
      <c r="C104">
        <v>3</v>
      </c>
      <c r="D104" t="s">
        <v>13</v>
      </c>
      <c r="E104">
        <v>45</v>
      </c>
      <c r="F104">
        <v>6.9749999999999996</v>
      </c>
      <c r="G104">
        <v>0</v>
      </c>
      <c r="H104">
        <v>0</v>
      </c>
      <c r="I104" s="6">
        <f>Table24[[#This Row],[Age]]/$E$1</f>
        <v>0.5625</v>
      </c>
      <c r="J104" s="6">
        <f>LOG10(Table24[[#This Row],[Fare]] +1)</f>
        <v>0.90173069172921871</v>
      </c>
      <c r="K104">
        <f>IF(Table24[[#This Row],[Pclass]]=1, 1, 0)</f>
        <v>0</v>
      </c>
      <c r="L104">
        <f>IF(Table24[[#This Row],[Pclass]]=2, 1,0)</f>
        <v>0</v>
      </c>
      <c r="M104">
        <f>IF(Table24[[#This Row],[Embarked]]="S", 1, 0)</f>
        <v>1</v>
      </c>
      <c r="N104">
        <f>IF(Table24[[#This Row],[Embarked]]="C", 1, 0)</f>
        <v>0</v>
      </c>
      <c r="O104">
        <f>IF(Table24[[#This Row],[Sex]]="male", 1, 0)</f>
        <v>1</v>
      </c>
      <c r="P104">
        <v>1</v>
      </c>
      <c r="AC104" s="6">
        <f>SUMPRODUCT(Table24[[#This Row],[SibSp]:[Ones]], $R$4:$AA$4)</f>
        <v>-2.0482908883097117E-3</v>
      </c>
      <c r="AD104" s="6">
        <f>(AC104-Table24[[#This Row],[Survived]])^2</f>
        <v>4.1954955631325878E-6</v>
      </c>
    </row>
    <row r="105" spans="1:30" x14ac:dyDescent="0.2">
      <c r="A105">
        <v>0</v>
      </c>
      <c r="B105" t="s">
        <v>20</v>
      </c>
      <c r="C105">
        <v>3</v>
      </c>
      <c r="D105" t="s">
        <v>13</v>
      </c>
      <c r="E105">
        <v>33</v>
      </c>
      <c r="F105">
        <v>7.8958000000000004</v>
      </c>
      <c r="G105">
        <v>0</v>
      </c>
      <c r="H105">
        <v>0</v>
      </c>
      <c r="I105" s="6">
        <f>Table24[[#This Row],[Age]]/$E$1</f>
        <v>0.41249999999999998</v>
      </c>
      <c r="J105" s="6">
        <f>LOG10(Table24[[#This Row],[Fare]] +1)</f>
        <v>0.94918501031343461</v>
      </c>
      <c r="K105">
        <f>IF(Table24[[#This Row],[Pclass]]=1, 1, 0)</f>
        <v>0</v>
      </c>
      <c r="L105">
        <f>IF(Table24[[#This Row],[Pclass]]=2, 1,0)</f>
        <v>0</v>
      </c>
      <c r="M105">
        <f>IF(Table24[[#This Row],[Embarked]]="S", 1, 0)</f>
        <v>0</v>
      </c>
      <c r="N105">
        <f>IF(Table24[[#This Row],[Embarked]]="C", 1, 0)</f>
        <v>1</v>
      </c>
      <c r="O105">
        <f>IF(Table24[[#This Row],[Sex]]="male", 1, 0)</f>
        <v>1</v>
      </c>
      <c r="P105">
        <v>1</v>
      </c>
      <c r="AC105" s="6">
        <f>SUMPRODUCT(Table24[[#This Row],[SibSp]:[Ones]], $R$4:$AA$4)</f>
        <v>0.14317764261877663</v>
      </c>
      <c r="AD105" s="6">
        <f>(AC105-Table24[[#This Row],[Survived]])^2</f>
        <v>2.0499837345870124E-2</v>
      </c>
    </row>
    <row r="106" spans="1:30" x14ac:dyDescent="0.2">
      <c r="A106">
        <v>0</v>
      </c>
      <c r="B106" t="s">
        <v>15</v>
      </c>
      <c r="C106">
        <v>3</v>
      </c>
      <c r="D106" t="s">
        <v>13</v>
      </c>
      <c r="E106">
        <v>20</v>
      </c>
      <c r="F106">
        <v>7.05</v>
      </c>
      <c r="G106">
        <v>0</v>
      </c>
      <c r="H106">
        <v>0</v>
      </c>
      <c r="I106" s="6">
        <f>Table24[[#This Row],[Age]]/$E$1</f>
        <v>0.25</v>
      </c>
      <c r="J106" s="6">
        <f>LOG10(Table24[[#This Row],[Fare]] +1)</f>
        <v>0.90579588036786851</v>
      </c>
      <c r="K106">
        <f>IF(Table24[[#This Row],[Pclass]]=1, 1, 0)</f>
        <v>0</v>
      </c>
      <c r="L106">
        <f>IF(Table24[[#This Row],[Pclass]]=2, 1,0)</f>
        <v>0</v>
      </c>
      <c r="M106">
        <f>IF(Table24[[#This Row],[Embarked]]="S", 1, 0)</f>
        <v>1</v>
      </c>
      <c r="N106">
        <f>IF(Table24[[#This Row],[Embarked]]="C", 1, 0)</f>
        <v>0</v>
      </c>
      <c r="O106">
        <f>IF(Table24[[#This Row],[Sex]]="male", 1, 0)</f>
        <v>1</v>
      </c>
      <c r="P106">
        <v>1</v>
      </c>
      <c r="AC106" s="6">
        <f>SUMPRODUCT(Table24[[#This Row],[SibSp]:[Ones]], $R$4:$AA$4)</f>
        <v>0.15818569683834838</v>
      </c>
      <c r="AD106" s="6">
        <f>(AC106-Table24[[#This Row],[Survived]])^2</f>
        <v>2.5022714684233859E-2</v>
      </c>
    </row>
    <row r="107" spans="1:30" x14ac:dyDescent="0.2">
      <c r="A107">
        <v>0</v>
      </c>
      <c r="B107" t="s">
        <v>15</v>
      </c>
      <c r="C107">
        <v>3</v>
      </c>
      <c r="D107" t="s">
        <v>17</v>
      </c>
      <c r="E107">
        <v>47</v>
      </c>
      <c r="F107">
        <v>14.5</v>
      </c>
      <c r="G107">
        <v>1</v>
      </c>
      <c r="H107">
        <v>0</v>
      </c>
      <c r="I107" s="6">
        <f>Table24[[#This Row],[Age]]/$E$1</f>
        <v>0.58750000000000002</v>
      </c>
      <c r="J107" s="6">
        <f>LOG10(Table24[[#This Row],[Fare]] +1)</f>
        <v>1.1903316981702914</v>
      </c>
      <c r="K107">
        <f>IF(Table24[[#This Row],[Pclass]]=1, 1, 0)</f>
        <v>0</v>
      </c>
      <c r="L107">
        <f>IF(Table24[[#This Row],[Pclass]]=2, 1,0)</f>
        <v>0</v>
      </c>
      <c r="M107">
        <f>IF(Table24[[#This Row],[Embarked]]="S", 1, 0)</f>
        <v>1</v>
      </c>
      <c r="N107">
        <f>IF(Table24[[#This Row],[Embarked]]="C", 1, 0)</f>
        <v>0</v>
      </c>
      <c r="O107">
        <f>IF(Table24[[#This Row],[Sex]]="male", 1, 0)</f>
        <v>0</v>
      </c>
      <c r="P107">
        <v>1</v>
      </c>
      <c r="AC107" s="6">
        <f>SUMPRODUCT(Table24[[#This Row],[SibSp]:[Ones]], $R$4:$AA$4)</f>
        <v>0.42734647531722619</v>
      </c>
      <c r="AD107" s="6">
        <f>(AC107-Table24[[#This Row],[Survived]])^2</f>
        <v>0.18262500996605663</v>
      </c>
    </row>
    <row r="108" spans="1:30" x14ac:dyDescent="0.2">
      <c r="A108">
        <v>1</v>
      </c>
      <c r="B108" t="s">
        <v>15</v>
      </c>
      <c r="C108">
        <v>2</v>
      </c>
      <c r="D108" t="s">
        <v>17</v>
      </c>
      <c r="E108">
        <v>29</v>
      </c>
      <c r="F108">
        <v>26</v>
      </c>
      <c r="G108">
        <v>1</v>
      </c>
      <c r="H108">
        <v>0</v>
      </c>
      <c r="I108" s="6">
        <f>Table24[[#This Row],[Age]]/$E$1</f>
        <v>0.36249999999999999</v>
      </c>
      <c r="J108" s="6">
        <f>LOG10(Table24[[#This Row],[Fare]] +1)</f>
        <v>1.4313637641589874</v>
      </c>
      <c r="K108">
        <f>IF(Table24[[#This Row],[Pclass]]=1, 1, 0)</f>
        <v>0</v>
      </c>
      <c r="L108">
        <f>IF(Table24[[#This Row],[Pclass]]=2, 1,0)</f>
        <v>1</v>
      </c>
      <c r="M108">
        <f>IF(Table24[[#This Row],[Embarked]]="S", 1, 0)</f>
        <v>1</v>
      </c>
      <c r="N108">
        <f>IF(Table24[[#This Row],[Embarked]]="C", 1, 0)</f>
        <v>0</v>
      </c>
      <c r="O108">
        <f>IF(Table24[[#This Row],[Sex]]="male", 1, 0)</f>
        <v>0</v>
      </c>
      <c r="P108">
        <v>1</v>
      </c>
      <c r="AC108" s="6">
        <f>SUMPRODUCT(Table24[[#This Row],[SibSp]:[Ones]], $R$4:$AA$4)</f>
        <v>0.73716176335124595</v>
      </c>
      <c r="AD108" s="6">
        <f>(AC108-Table24[[#This Row],[Survived]])^2</f>
        <v>6.9083938644626433E-2</v>
      </c>
    </row>
    <row r="109" spans="1:30" x14ac:dyDescent="0.2">
      <c r="A109">
        <v>0</v>
      </c>
      <c r="B109" t="s">
        <v>15</v>
      </c>
      <c r="C109">
        <v>2</v>
      </c>
      <c r="D109" t="s">
        <v>13</v>
      </c>
      <c r="E109">
        <v>25</v>
      </c>
      <c r="F109">
        <v>13</v>
      </c>
      <c r="G109">
        <v>0</v>
      </c>
      <c r="H109">
        <v>0</v>
      </c>
      <c r="I109" s="6">
        <f>Table24[[#This Row],[Age]]/$E$1</f>
        <v>0.3125</v>
      </c>
      <c r="J109" s="6">
        <f>LOG10(Table24[[#This Row],[Fare]] +1)</f>
        <v>1.146128035678238</v>
      </c>
      <c r="K109">
        <f>IF(Table24[[#This Row],[Pclass]]=1, 1, 0)</f>
        <v>0</v>
      </c>
      <c r="L109">
        <f>IF(Table24[[#This Row],[Pclass]]=2, 1,0)</f>
        <v>1</v>
      </c>
      <c r="M109">
        <f>IF(Table24[[#This Row],[Embarked]]="S", 1, 0)</f>
        <v>1</v>
      </c>
      <c r="N109">
        <f>IF(Table24[[#This Row],[Embarked]]="C", 1, 0)</f>
        <v>0</v>
      </c>
      <c r="O109">
        <f>IF(Table24[[#This Row],[Sex]]="male", 1, 0)</f>
        <v>1</v>
      </c>
      <c r="P109">
        <v>1</v>
      </c>
      <c r="AC109" s="6">
        <f>SUMPRODUCT(Table24[[#This Row],[SibSp]:[Ones]], $R$4:$AA$4)</f>
        <v>0.3207339071389379</v>
      </c>
      <c r="AD109" s="6">
        <f>(AC109-Table24[[#This Row],[Survived]])^2</f>
        <v>0.10287023918860884</v>
      </c>
    </row>
    <row r="110" spans="1:30" x14ac:dyDescent="0.2">
      <c r="A110">
        <v>0</v>
      </c>
      <c r="B110" t="s">
        <v>20</v>
      </c>
      <c r="C110">
        <v>2</v>
      </c>
      <c r="D110" t="s">
        <v>13</v>
      </c>
      <c r="E110">
        <v>23</v>
      </c>
      <c r="F110">
        <v>15.0458</v>
      </c>
      <c r="G110">
        <v>0</v>
      </c>
      <c r="H110">
        <v>0</v>
      </c>
      <c r="I110" s="6">
        <f>Table24[[#This Row],[Age]]/$E$1</f>
        <v>0.28749999999999998</v>
      </c>
      <c r="J110" s="6">
        <f>LOG10(Table24[[#This Row],[Fare]] +1)</f>
        <v>1.2053613747144323</v>
      </c>
      <c r="K110">
        <f>IF(Table24[[#This Row],[Pclass]]=1, 1, 0)</f>
        <v>0</v>
      </c>
      <c r="L110">
        <f>IF(Table24[[#This Row],[Pclass]]=2, 1,0)</f>
        <v>1</v>
      </c>
      <c r="M110">
        <f>IF(Table24[[#This Row],[Embarked]]="S", 1, 0)</f>
        <v>0</v>
      </c>
      <c r="N110">
        <f>IF(Table24[[#This Row],[Embarked]]="C", 1, 0)</f>
        <v>1</v>
      </c>
      <c r="O110">
        <f>IF(Table24[[#This Row],[Sex]]="male", 1, 0)</f>
        <v>1</v>
      </c>
      <c r="P110">
        <v>1</v>
      </c>
      <c r="AC110" s="6">
        <f>SUMPRODUCT(Table24[[#This Row],[SibSp]:[Ones]], $R$4:$AA$4)</f>
        <v>0.40251969067120869</v>
      </c>
      <c r="AD110" s="6">
        <f>(AC110-Table24[[#This Row],[Survived]])^2</f>
        <v>0.16202210137804551</v>
      </c>
    </row>
    <row r="111" spans="1:30" x14ac:dyDescent="0.2">
      <c r="A111">
        <v>1</v>
      </c>
      <c r="B111" t="s">
        <v>15</v>
      </c>
      <c r="C111">
        <v>1</v>
      </c>
      <c r="D111" t="s">
        <v>17</v>
      </c>
      <c r="E111">
        <v>19</v>
      </c>
      <c r="F111">
        <v>26.283300000000001</v>
      </c>
      <c r="G111">
        <v>0</v>
      </c>
      <c r="H111">
        <v>2</v>
      </c>
      <c r="I111" s="6">
        <f>Table24[[#This Row],[Age]]/$E$1</f>
        <v>0.23749999999999999</v>
      </c>
      <c r="J111" s="6">
        <f>LOG10(Table24[[#This Row],[Fare]] +1)</f>
        <v>1.4358968984299505</v>
      </c>
      <c r="K111">
        <f>IF(Table24[[#This Row],[Pclass]]=1, 1, 0)</f>
        <v>1</v>
      </c>
      <c r="L111">
        <f>IF(Table24[[#This Row],[Pclass]]=2, 1,0)</f>
        <v>0</v>
      </c>
      <c r="M111">
        <f>IF(Table24[[#This Row],[Embarked]]="S", 1, 0)</f>
        <v>1</v>
      </c>
      <c r="N111">
        <f>IF(Table24[[#This Row],[Embarked]]="C", 1, 0)</f>
        <v>0</v>
      </c>
      <c r="O111">
        <f>IF(Table24[[#This Row],[Sex]]="male", 1, 0)</f>
        <v>0</v>
      </c>
      <c r="P111">
        <v>1</v>
      </c>
      <c r="AC111" s="6">
        <f>SUMPRODUCT(Table24[[#This Row],[SibSp]:[Ones]], $R$4:$AA$4)</f>
        <v>0.99824319920401083</v>
      </c>
      <c r="AD111" s="6">
        <f>(AC111-Table24[[#This Row],[Survived]])^2</f>
        <v>3.0863490367881684E-6</v>
      </c>
    </row>
    <row r="112" spans="1:30" x14ac:dyDescent="0.2">
      <c r="A112">
        <v>0</v>
      </c>
      <c r="B112" t="s">
        <v>15</v>
      </c>
      <c r="C112">
        <v>1</v>
      </c>
      <c r="D112" t="s">
        <v>13</v>
      </c>
      <c r="E112">
        <v>37</v>
      </c>
      <c r="F112">
        <v>53.1</v>
      </c>
      <c r="G112">
        <v>1</v>
      </c>
      <c r="H112">
        <v>0</v>
      </c>
      <c r="I112" s="6">
        <f>Table24[[#This Row],[Age]]/$E$1</f>
        <v>0.46250000000000002</v>
      </c>
      <c r="J112" s="6">
        <f>LOG10(Table24[[#This Row],[Fare]] +1)</f>
        <v>1.7331972651065695</v>
      </c>
      <c r="K112">
        <f>IF(Table24[[#This Row],[Pclass]]=1, 1, 0)</f>
        <v>1</v>
      </c>
      <c r="L112">
        <f>IF(Table24[[#This Row],[Pclass]]=2, 1,0)</f>
        <v>0</v>
      </c>
      <c r="M112">
        <f>IF(Table24[[#This Row],[Embarked]]="S", 1, 0)</f>
        <v>1</v>
      </c>
      <c r="N112">
        <f>IF(Table24[[#This Row],[Embarked]]="C", 1, 0)</f>
        <v>0</v>
      </c>
      <c r="O112">
        <f>IF(Table24[[#This Row],[Sex]]="male", 1, 0)</f>
        <v>1</v>
      </c>
      <c r="P112">
        <v>1</v>
      </c>
      <c r="AC112" s="6">
        <f>SUMPRODUCT(Table24[[#This Row],[SibSp]:[Ones]], $R$4:$AA$4)</f>
        <v>0.38736338748827892</v>
      </c>
      <c r="AD112" s="6">
        <f>(AC112-Table24[[#This Row],[Survived]])^2</f>
        <v>0.15005039396639452</v>
      </c>
    </row>
    <row r="113" spans="1:30" x14ac:dyDescent="0.2">
      <c r="A113">
        <v>0</v>
      </c>
      <c r="B113" t="s">
        <v>15</v>
      </c>
      <c r="C113">
        <v>3</v>
      </c>
      <c r="D113" t="s">
        <v>13</v>
      </c>
      <c r="E113">
        <v>16</v>
      </c>
      <c r="F113">
        <v>9.2166999999999994</v>
      </c>
      <c r="G113">
        <v>0</v>
      </c>
      <c r="H113">
        <v>0</v>
      </c>
      <c r="I113" s="6">
        <f>Table24[[#This Row],[Age]]/$E$1</f>
        <v>0.2</v>
      </c>
      <c r="J113" s="6">
        <f>LOG10(Table24[[#This Row],[Fare]] +1)</f>
        <v>1.0093106410801986</v>
      </c>
      <c r="K113">
        <f>IF(Table24[[#This Row],[Pclass]]=1, 1, 0)</f>
        <v>0</v>
      </c>
      <c r="L113">
        <f>IF(Table24[[#This Row],[Pclass]]=2, 1,0)</f>
        <v>0</v>
      </c>
      <c r="M113">
        <f>IF(Table24[[#This Row],[Embarked]]="S", 1, 0)</f>
        <v>1</v>
      </c>
      <c r="N113">
        <f>IF(Table24[[#This Row],[Embarked]]="C", 1, 0)</f>
        <v>0</v>
      </c>
      <c r="O113">
        <f>IF(Table24[[#This Row],[Sex]]="male", 1, 0)</f>
        <v>1</v>
      </c>
      <c r="P113">
        <v>1</v>
      </c>
      <c r="AC113" s="6">
        <f>SUMPRODUCT(Table24[[#This Row],[SibSp]:[Ones]], $R$4:$AA$4)</f>
        <v>0.18883736191513478</v>
      </c>
      <c r="AD113" s="6">
        <f>(AC113-Table24[[#This Row],[Survived]])^2</f>
        <v>3.5659549255067598E-2</v>
      </c>
    </row>
    <row r="114" spans="1:30" x14ac:dyDescent="0.2">
      <c r="A114">
        <v>0</v>
      </c>
      <c r="B114" t="s">
        <v>20</v>
      </c>
      <c r="C114">
        <v>1</v>
      </c>
      <c r="D114" t="s">
        <v>13</v>
      </c>
      <c r="E114">
        <v>24</v>
      </c>
      <c r="F114">
        <v>79.2</v>
      </c>
      <c r="G114">
        <v>0</v>
      </c>
      <c r="H114">
        <v>0</v>
      </c>
      <c r="I114" s="6">
        <f>Table24[[#This Row],[Age]]/$E$1</f>
        <v>0.3</v>
      </c>
      <c r="J114" s="6">
        <f>LOG10(Table24[[#This Row],[Fare]] +1)</f>
        <v>1.9041743682841634</v>
      </c>
      <c r="K114">
        <f>IF(Table24[[#This Row],[Pclass]]=1, 1, 0)</f>
        <v>1</v>
      </c>
      <c r="L114">
        <f>IF(Table24[[#This Row],[Pclass]]=2, 1,0)</f>
        <v>0</v>
      </c>
      <c r="M114">
        <f>IF(Table24[[#This Row],[Embarked]]="S", 1, 0)</f>
        <v>0</v>
      </c>
      <c r="N114">
        <f>IF(Table24[[#This Row],[Embarked]]="C", 1, 0)</f>
        <v>1</v>
      </c>
      <c r="O114">
        <f>IF(Table24[[#This Row],[Sex]]="male", 1, 0)</f>
        <v>1</v>
      </c>
      <c r="P114">
        <v>1</v>
      </c>
      <c r="AC114" s="6">
        <f>SUMPRODUCT(Table24[[#This Row],[SibSp]:[Ones]], $R$4:$AA$4)</f>
        <v>0.5999468039561674</v>
      </c>
      <c r="AD114" s="6">
        <f>(AC114-Table24[[#This Row],[Survived]])^2</f>
        <v>0.35993616757721997</v>
      </c>
    </row>
    <row r="115" spans="1:30" x14ac:dyDescent="0.2">
      <c r="A115">
        <v>1</v>
      </c>
      <c r="B115" t="s">
        <v>15</v>
      </c>
      <c r="C115">
        <v>3</v>
      </c>
      <c r="D115" t="s">
        <v>17</v>
      </c>
      <c r="E115">
        <v>22</v>
      </c>
      <c r="F115">
        <v>7.75</v>
      </c>
      <c r="G115">
        <v>0</v>
      </c>
      <c r="H115">
        <v>0</v>
      </c>
      <c r="I115" s="6">
        <f>Table24[[#This Row],[Age]]/$E$1</f>
        <v>0.27500000000000002</v>
      </c>
      <c r="J115" s="6">
        <f>LOG10(Table24[[#This Row],[Fare]] +1)</f>
        <v>0.94200805302231327</v>
      </c>
      <c r="K115">
        <f>IF(Table24[[#This Row],[Pclass]]=1, 1, 0)</f>
        <v>0</v>
      </c>
      <c r="L115">
        <f>IF(Table24[[#This Row],[Pclass]]=2, 1,0)</f>
        <v>0</v>
      </c>
      <c r="M115">
        <f>IF(Table24[[#This Row],[Embarked]]="S", 1, 0)</f>
        <v>1</v>
      </c>
      <c r="N115">
        <f>IF(Table24[[#This Row],[Embarked]]="C", 1, 0)</f>
        <v>0</v>
      </c>
      <c r="O115">
        <f>IF(Table24[[#This Row],[Sex]]="male", 1, 0)</f>
        <v>0</v>
      </c>
      <c r="P115">
        <v>1</v>
      </c>
      <c r="AC115" s="6">
        <f>SUMPRODUCT(Table24[[#This Row],[SibSp]:[Ones]], $R$4:$AA$4)</f>
        <v>0.63021231650324339</v>
      </c>
      <c r="AD115" s="6">
        <f>(AC115-Table24[[#This Row],[Survived]])^2</f>
        <v>0.13674293086589745</v>
      </c>
    </row>
    <row r="116" spans="1:30" x14ac:dyDescent="0.2">
      <c r="A116">
        <v>1</v>
      </c>
      <c r="B116" t="s">
        <v>15</v>
      </c>
      <c r="C116">
        <v>3</v>
      </c>
      <c r="D116" t="s">
        <v>17</v>
      </c>
      <c r="E116">
        <v>24</v>
      </c>
      <c r="F116">
        <v>15.85</v>
      </c>
      <c r="G116">
        <v>1</v>
      </c>
      <c r="H116">
        <v>0</v>
      </c>
      <c r="I116" s="6">
        <f>Table24[[#This Row],[Age]]/$E$1</f>
        <v>0.3</v>
      </c>
      <c r="J116" s="6">
        <f>LOG10(Table24[[#This Row],[Fare]] +1)</f>
        <v>1.2265999052073575</v>
      </c>
      <c r="K116">
        <f>IF(Table24[[#This Row],[Pclass]]=1, 1, 0)</f>
        <v>0</v>
      </c>
      <c r="L116">
        <f>IF(Table24[[#This Row],[Pclass]]=2, 1,0)</f>
        <v>0</v>
      </c>
      <c r="M116">
        <f>IF(Table24[[#This Row],[Embarked]]="S", 1, 0)</f>
        <v>1</v>
      </c>
      <c r="N116">
        <f>IF(Table24[[#This Row],[Embarked]]="C", 1, 0)</f>
        <v>0</v>
      </c>
      <c r="O116">
        <f>IF(Table24[[#This Row],[Sex]]="male", 1, 0)</f>
        <v>0</v>
      </c>
      <c r="P116">
        <v>1</v>
      </c>
      <c r="AC116" s="6">
        <f>SUMPRODUCT(Table24[[#This Row],[SibSp]:[Ones]], $R$4:$AA$4)</f>
        <v>0.57634736604946835</v>
      </c>
      <c r="AD116" s="6">
        <f>(AC116-Table24[[#This Row],[Survived]])^2</f>
        <v>0.17948155425322315</v>
      </c>
    </row>
    <row r="117" spans="1:30" x14ac:dyDescent="0.2">
      <c r="A117">
        <v>0</v>
      </c>
      <c r="B117" t="s">
        <v>27</v>
      </c>
      <c r="C117">
        <v>3</v>
      </c>
      <c r="D117" t="s">
        <v>13</v>
      </c>
      <c r="E117">
        <v>19</v>
      </c>
      <c r="F117">
        <v>6.75</v>
      </c>
      <c r="G117">
        <v>0</v>
      </c>
      <c r="H117">
        <v>0</v>
      </c>
      <c r="I117" s="6">
        <f>Table24[[#This Row],[Age]]/$E$1</f>
        <v>0.23749999999999999</v>
      </c>
      <c r="J117" s="6">
        <f>LOG10(Table24[[#This Row],[Fare]] +1)</f>
        <v>0.88930170250631024</v>
      </c>
      <c r="K117">
        <f>IF(Table24[[#This Row],[Pclass]]=1, 1, 0)</f>
        <v>0</v>
      </c>
      <c r="L117">
        <f>IF(Table24[[#This Row],[Pclass]]=2, 1,0)</f>
        <v>0</v>
      </c>
      <c r="M117">
        <f>IF(Table24[[#This Row],[Embarked]]="S", 1, 0)</f>
        <v>0</v>
      </c>
      <c r="N117">
        <f>IF(Table24[[#This Row],[Embarked]]="C", 1, 0)</f>
        <v>0</v>
      </c>
      <c r="O117">
        <f>IF(Table24[[#This Row],[Sex]]="male", 1, 0)</f>
        <v>1</v>
      </c>
      <c r="P117">
        <v>1</v>
      </c>
      <c r="AC117" s="6">
        <f>SUMPRODUCT(Table24[[#This Row],[SibSp]:[Ones]], $R$4:$AA$4)</f>
        <v>0.13306463968758819</v>
      </c>
      <c r="AD117" s="6">
        <f>(AC117-Table24[[#This Row],[Survived]])^2</f>
        <v>1.7706198335187672E-2</v>
      </c>
    </row>
    <row r="118" spans="1:30" x14ac:dyDescent="0.2">
      <c r="A118">
        <v>0</v>
      </c>
      <c r="B118" t="s">
        <v>15</v>
      </c>
      <c r="C118">
        <v>2</v>
      </c>
      <c r="D118" t="s">
        <v>13</v>
      </c>
      <c r="E118">
        <v>18</v>
      </c>
      <c r="F118">
        <v>11.5</v>
      </c>
      <c r="G118">
        <v>0</v>
      </c>
      <c r="H118">
        <v>0</v>
      </c>
      <c r="I118" s="6">
        <f>Table24[[#This Row],[Age]]/$E$1</f>
        <v>0.22500000000000001</v>
      </c>
      <c r="J118" s="6">
        <f>LOG10(Table24[[#This Row],[Fare]] +1)</f>
        <v>1.0969100130080565</v>
      </c>
      <c r="K118">
        <f>IF(Table24[[#This Row],[Pclass]]=1, 1, 0)</f>
        <v>0</v>
      </c>
      <c r="L118">
        <f>IF(Table24[[#This Row],[Pclass]]=2, 1,0)</f>
        <v>1</v>
      </c>
      <c r="M118">
        <f>IF(Table24[[#This Row],[Embarked]]="S", 1, 0)</f>
        <v>1</v>
      </c>
      <c r="N118">
        <f>IF(Table24[[#This Row],[Embarked]]="C", 1, 0)</f>
        <v>0</v>
      </c>
      <c r="O118">
        <f>IF(Table24[[#This Row],[Sex]]="male", 1, 0)</f>
        <v>1</v>
      </c>
      <c r="P118">
        <v>1</v>
      </c>
      <c r="AC118" s="6">
        <f>SUMPRODUCT(Table24[[#This Row],[SibSp]:[Ones]], $R$4:$AA$4)</f>
        <v>0.36314475553010606</v>
      </c>
      <c r="AD118" s="6">
        <f>(AC118-Table24[[#This Row],[Survived]])^2</f>
        <v>0.1318741134690205</v>
      </c>
    </row>
    <row r="119" spans="1:30" x14ac:dyDescent="0.2">
      <c r="A119">
        <v>0</v>
      </c>
      <c r="B119" t="s">
        <v>15</v>
      </c>
      <c r="C119">
        <v>2</v>
      </c>
      <c r="D119" t="s">
        <v>13</v>
      </c>
      <c r="E119">
        <v>19</v>
      </c>
      <c r="F119">
        <v>36.75</v>
      </c>
      <c r="G119">
        <v>1</v>
      </c>
      <c r="H119">
        <v>1</v>
      </c>
      <c r="I119" s="6">
        <f>Table24[[#This Row],[Age]]/$E$1</f>
        <v>0.23749999999999999</v>
      </c>
      <c r="J119" s="6">
        <f>LOG10(Table24[[#This Row],[Fare]] +1)</f>
        <v>1.576916955965207</v>
      </c>
      <c r="K119">
        <f>IF(Table24[[#This Row],[Pclass]]=1, 1, 0)</f>
        <v>0</v>
      </c>
      <c r="L119">
        <f>IF(Table24[[#This Row],[Pclass]]=2, 1,0)</f>
        <v>1</v>
      </c>
      <c r="M119">
        <f>IF(Table24[[#This Row],[Embarked]]="S", 1, 0)</f>
        <v>1</v>
      </c>
      <c r="N119">
        <f>IF(Table24[[#This Row],[Embarked]]="C", 1, 0)</f>
        <v>0</v>
      </c>
      <c r="O119">
        <f>IF(Table24[[#This Row],[Sex]]="male", 1, 0)</f>
        <v>1</v>
      </c>
      <c r="P119">
        <v>1</v>
      </c>
      <c r="AC119" s="6">
        <f>SUMPRODUCT(Table24[[#This Row],[SibSp]:[Ones]], $R$4:$AA$4)</f>
        <v>0.31128051459132894</v>
      </c>
      <c r="AD119" s="6">
        <f>(AC119-Table24[[#This Row],[Survived]])^2</f>
        <v>9.6895558764242551E-2</v>
      </c>
    </row>
    <row r="120" spans="1:30" x14ac:dyDescent="0.2">
      <c r="A120">
        <v>1</v>
      </c>
      <c r="B120" t="s">
        <v>15</v>
      </c>
      <c r="C120">
        <v>3</v>
      </c>
      <c r="D120" t="s">
        <v>13</v>
      </c>
      <c r="E120">
        <v>27</v>
      </c>
      <c r="F120">
        <v>7.7957999999999998</v>
      </c>
      <c r="G120">
        <v>0</v>
      </c>
      <c r="H120">
        <v>0</v>
      </c>
      <c r="I120" s="6">
        <f>Table24[[#This Row],[Age]]/$E$1</f>
        <v>0.33750000000000002</v>
      </c>
      <c r="J120" s="6">
        <f>LOG10(Table24[[#This Row],[Fare]] +1)</f>
        <v>0.94427534575879857</v>
      </c>
      <c r="K120">
        <f>IF(Table24[[#This Row],[Pclass]]=1, 1, 0)</f>
        <v>0</v>
      </c>
      <c r="L120">
        <f>IF(Table24[[#This Row],[Pclass]]=2, 1,0)</f>
        <v>0</v>
      </c>
      <c r="M120">
        <f>IF(Table24[[#This Row],[Embarked]]="S", 1, 0)</f>
        <v>1</v>
      </c>
      <c r="N120">
        <f>IF(Table24[[#This Row],[Embarked]]="C", 1, 0)</f>
        <v>0</v>
      </c>
      <c r="O120">
        <f>IF(Table24[[#This Row],[Sex]]="male", 1, 0)</f>
        <v>1</v>
      </c>
      <c r="P120">
        <v>1</v>
      </c>
      <c r="AC120" s="6">
        <f>SUMPRODUCT(Table24[[#This Row],[SibSp]:[Ones]], $R$4:$AA$4)</f>
        <v>0.11525138648511524</v>
      </c>
      <c r="AD120" s="6">
        <f>(AC120-Table24[[#This Row],[Survived]])^2</f>
        <v>0.78278010911651097</v>
      </c>
    </row>
    <row r="121" spans="1:30" x14ac:dyDescent="0.2">
      <c r="A121">
        <v>0</v>
      </c>
      <c r="B121" t="s">
        <v>15</v>
      </c>
      <c r="C121">
        <v>3</v>
      </c>
      <c r="D121" t="s">
        <v>17</v>
      </c>
      <c r="E121">
        <v>9</v>
      </c>
      <c r="F121">
        <v>34.375</v>
      </c>
      <c r="G121">
        <v>2</v>
      </c>
      <c r="H121">
        <v>2</v>
      </c>
      <c r="I121" s="6">
        <f>Table24[[#This Row],[Age]]/$E$1</f>
        <v>0.1125</v>
      </c>
      <c r="J121" s="6">
        <f>LOG10(Table24[[#This Row],[Fare]] +1)</f>
        <v>1.5486964485323467</v>
      </c>
      <c r="K121">
        <f>IF(Table24[[#This Row],[Pclass]]=1, 1, 0)</f>
        <v>0</v>
      </c>
      <c r="L121">
        <f>IF(Table24[[#This Row],[Pclass]]=2, 1,0)</f>
        <v>0</v>
      </c>
      <c r="M121">
        <f>IF(Table24[[#This Row],[Embarked]]="S", 1, 0)</f>
        <v>1</v>
      </c>
      <c r="N121">
        <f>IF(Table24[[#This Row],[Embarked]]="C", 1, 0)</f>
        <v>0</v>
      </c>
      <c r="O121">
        <f>IF(Table24[[#This Row],[Sex]]="male", 1, 0)</f>
        <v>0</v>
      </c>
      <c r="P121">
        <v>1</v>
      </c>
      <c r="AC121" s="6">
        <f>SUMPRODUCT(Table24[[#This Row],[SibSp]:[Ones]], $R$4:$AA$4)</f>
        <v>0.60528211764822826</v>
      </c>
      <c r="AD121" s="6">
        <f>(AC121-Table24[[#This Row],[Survived]])^2</f>
        <v>0.36636644194472362</v>
      </c>
    </row>
    <row r="122" spans="1:30" x14ac:dyDescent="0.2">
      <c r="A122">
        <v>0</v>
      </c>
      <c r="B122" t="s">
        <v>15</v>
      </c>
      <c r="C122">
        <v>2</v>
      </c>
      <c r="D122" t="s">
        <v>13</v>
      </c>
      <c r="E122">
        <v>36.5</v>
      </c>
      <c r="F122">
        <v>26</v>
      </c>
      <c r="G122">
        <v>0</v>
      </c>
      <c r="H122">
        <v>2</v>
      </c>
      <c r="I122" s="6">
        <f>Table24[[#This Row],[Age]]/$E$1</f>
        <v>0.45624999999999999</v>
      </c>
      <c r="J122" s="6">
        <f>LOG10(Table24[[#This Row],[Fare]] +1)</f>
        <v>1.4313637641589874</v>
      </c>
      <c r="K122">
        <f>IF(Table24[[#This Row],[Pclass]]=1, 1, 0)</f>
        <v>0</v>
      </c>
      <c r="L122">
        <f>IF(Table24[[#This Row],[Pclass]]=2, 1,0)</f>
        <v>1</v>
      </c>
      <c r="M122">
        <f>IF(Table24[[#This Row],[Embarked]]="S", 1, 0)</f>
        <v>1</v>
      </c>
      <c r="N122">
        <f>IF(Table24[[#This Row],[Embarked]]="C", 1, 0)</f>
        <v>0</v>
      </c>
      <c r="O122">
        <f>IF(Table24[[#This Row],[Sex]]="male", 1, 0)</f>
        <v>1</v>
      </c>
      <c r="P122">
        <v>1</v>
      </c>
      <c r="AC122" s="6">
        <f>SUMPRODUCT(Table24[[#This Row],[SibSp]:[Ones]], $R$4:$AA$4)</f>
        <v>0.23316867050071316</v>
      </c>
      <c r="AD122" s="6">
        <f>(AC122-Table24[[#This Row],[Survived]])^2</f>
        <v>5.4367628903070141E-2</v>
      </c>
    </row>
    <row r="123" spans="1:30" x14ac:dyDescent="0.2">
      <c r="A123">
        <v>0</v>
      </c>
      <c r="B123" t="s">
        <v>15</v>
      </c>
      <c r="C123">
        <v>2</v>
      </c>
      <c r="D123" t="s">
        <v>13</v>
      </c>
      <c r="E123">
        <v>42</v>
      </c>
      <c r="F123">
        <v>13</v>
      </c>
      <c r="G123">
        <v>0</v>
      </c>
      <c r="H123">
        <v>0</v>
      </c>
      <c r="I123" s="6">
        <f>Table24[[#This Row],[Age]]/$E$1</f>
        <v>0.52500000000000002</v>
      </c>
      <c r="J123" s="6">
        <f>LOG10(Table24[[#This Row],[Fare]] +1)</f>
        <v>1.146128035678238</v>
      </c>
      <c r="K123">
        <f>IF(Table24[[#This Row],[Pclass]]=1, 1, 0)</f>
        <v>0</v>
      </c>
      <c r="L123">
        <f>IF(Table24[[#This Row],[Pclass]]=2, 1,0)</f>
        <v>1</v>
      </c>
      <c r="M123">
        <f>IF(Table24[[#This Row],[Embarked]]="S", 1, 0)</f>
        <v>1</v>
      </c>
      <c r="N123">
        <f>IF(Table24[[#This Row],[Embarked]]="C", 1, 0)</f>
        <v>0</v>
      </c>
      <c r="O123">
        <f>IF(Table24[[#This Row],[Sex]]="male", 1, 0)</f>
        <v>1</v>
      </c>
      <c r="P123">
        <v>1</v>
      </c>
      <c r="AC123" s="6">
        <f>SUMPRODUCT(Table24[[#This Row],[SibSp]:[Ones]], $R$4:$AA$4)</f>
        <v>0.2119095454949485</v>
      </c>
      <c r="AD123" s="6">
        <f>(AC123-Table24[[#This Row],[Survived]])^2</f>
        <v>4.4905655471875652E-2</v>
      </c>
    </row>
    <row r="124" spans="1:30" x14ac:dyDescent="0.2">
      <c r="A124">
        <v>0</v>
      </c>
      <c r="B124" t="s">
        <v>15</v>
      </c>
      <c r="C124">
        <v>2</v>
      </c>
      <c r="D124" t="s">
        <v>13</v>
      </c>
      <c r="E124">
        <v>51</v>
      </c>
      <c r="F124">
        <v>12.525</v>
      </c>
      <c r="G124">
        <v>0</v>
      </c>
      <c r="H124">
        <v>0</v>
      </c>
      <c r="I124" s="6">
        <f>Table24[[#This Row],[Age]]/$E$1</f>
        <v>0.63749999999999996</v>
      </c>
      <c r="J124" s="6">
        <f>LOG10(Table24[[#This Row],[Fare]] +1)</f>
        <v>1.131137273778607</v>
      </c>
      <c r="K124">
        <f>IF(Table24[[#This Row],[Pclass]]=1, 1, 0)</f>
        <v>0</v>
      </c>
      <c r="L124">
        <f>IF(Table24[[#This Row],[Pclass]]=2, 1,0)</f>
        <v>1</v>
      </c>
      <c r="M124">
        <f>IF(Table24[[#This Row],[Embarked]]="S", 1, 0)</f>
        <v>1</v>
      </c>
      <c r="N124">
        <f>IF(Table24[[#This Row],[Embarked]]="C", 1, 0)</f>
        <v>0</v>
      </c>
      <c r="O124">
        <f>IF(Table24[[#This Row],[Sex]]="male", 1, 0)</f>
        <v>1</v>
      </c>
      <c r="P124">
        <v>1</v>
      </c>
      <c r="AC124" s="6">
        <f>SUMPRODUCT(Table24[[#This Row],[SibSp]:[Ones]], $R$4:$AA$4)</f>
        <v>0.15356590812695259</v>
      </c>
      <c r="AD124" s="6">
        <f>(AC124-Table24[[#This Row],[Survived]])^2</f>
        <v>2.3582488138855644E-2</v>
      </c>
    </row>
    <row r="125" spans="1:30" x14ac:dyDescent="0.2">
      <c r="A125">
        <v>1</v>
      </c>
      <c r="B125" t="s">
        <v>15</v>
      </c>
      <c r="C125">
        <v>1</v>
      </c>
      <c r="D125" t="s">
        <v>17</v>
      </c>
      <c r="E125">
        <v>22</v>
      </c>
      <c r="F125">
        <v>66.599999999999994</v>
      </c>
      <c r="G125">
        <v>1</v>
      </c>
      <c r="H125">
        <v>0</v>
      </c>
      <c r="I125" s="6">
        <f>Table24[[#This Row],[Age]]/$E$1</f>
        <v>0.27500000000000002</v>
      </c>
      <c r="J125" s="6">
        <f>LOG10(Table24[[#This Row],[Fare]] +1)</f>
        <v>1.8299466959416359</v>
      </c>
      <c r="K125">
        <f>IF(Table24[[#This Row],[Pclass]]=1, 1, 0)</f>
        <v>1</v>
      </c>
      <c r="L125">
        <f>IF(Table24[[#This Row],[Pclass]]=2, 1,0)</f>
        <v>0</v>
      </c>
      <c r="M125">
        <f>IF(Table24[[#This Row],[Embarked]]="S", 1, 0)</f>
        <v>1</v>
      </c>
      <c r="N125">
        <f>IF(Table24[[#This Row],[Embarked]]="C", 1, 0)</f>
        <v>0</v>
      </c>
      <c r="O125">
        <f>IF(Table24[[#This Row],[Sex]]="male", 1, 0)</f>
        <v>0</v>
      </c>
      <c r="P125">
        <v>1</v>
      </c>
      <c r="AC125" s="6">
        <f>SUMPRODUCT(Table24[[#This Row],[SibSp]:[Ones]], $R$4:$AA$4)</f>
        <v>0.97116531938775053</v>
      </c>
      <c r="AD125" s="6">
        <f>(AC125-Table24[[#This Row],[Survived]])^2</f>
        <v>8.3143880601043579E-4</v>
      </c>
    </row>
    <row r="126" spans="1:30" x14ac:dyDescent="0.2">
      <c r="A126">
        <v>0</v>
      </c>
      <c r="B126" t="s">
        <v>15</v>
      </c>
      <c r="C126">
        <v>3</v>
      </c>
      <c r="D126" t="s">
        <v>13</v>
      </c>
      <c r="E126">
        <v>55.5</v>
      </c>
      <c r="F126">
        <v>8.0500000000000007</v>
      </c>
      <c r="G126">
        <v>0</v>
      </c>
      <c r="H126">
        <v>0</v>
      </c>
      <c r="I126" s="6">
        <f>Table24[[#This Row],[Age]]/$E$1</f>
        <v>0.69374999999999998</v>
      </c>
      <c r="J126" s="6">
        <f>LOG10(Table24[[#This Row],[Fare]] +1)</f>
        <v>0.9566485792052033</v>
      </c>
      <c r="K126">
        <f>IF(Table24[[#This Row],[Pclass]]=1, 1, 0)</f>
        <v>0</v>
      </c>
      <c r="L126">
        <f>IF(Table24[[#This Row],[Pclass]]=2, 1,0)</f>
        <v>0</v>
      </c>
      <c r="M126">
        <f>IF(Table24[[#This Row],[Embarked]]="S", 1, 0)</f>
        <v>1</v>
      </c>
      <c r="N126">
        <f>IF(Table24[[#This Row],[Embarked]]="C", 1, 0)</f>
        <v>0</v>
      </c>
      <c r="O126">
        <f>IF(Table24[[#This Row],[Sex]]="male", 1, 0)</f>
        <v>1</v>
      </c>
      <c r="P126">
        <v>1</v>
      </c>
      <c r="AC126" s="6">
        <f>SUMPRODUCT(Table24[[#This Row],[SibSp]:[Ones]], $R$4:$AA$4)</f>
        <v>-6.6586309170111657E-2</v>
      </c>
      <c r="AD126" s="6">
        <f>(AC126-Table24[[#This Row],[Survived]])^2</f>
        <v>4.4337365688976961E-3</v>
      </c>
    </row>
    <row r="127" spans="1:30" x14ac:dyDescent="0.2">
      <c r="A127">
        <v>0</v>
      </c>
      <c r="B127" t="s">
        <v>15</v>
      </c>
      <c r="C127">
        <v>3</v>
      </c>
      <c r="D127" t="s">
        <v>13</v>
      </c>
      <c r="E127">
        <v>40.5</v>
      </c>
      <c r="F127">
        <v>14.5</v>
      </c>
      <c r="G127">
        <v>0</v>
      </c>
      <c r="H127">
        <v>2</v>
      </c>
      <c r="I127" s="6">
        <f>Table24[[#This Row],[Age]]/$E$1</f>
        <v>0.50624999999999998</v>
      </c>
      <c r="J127" s="6">
        <f>LOG10(Table24[[#This Row],[Fare]] +1)</f>
        <v>1.1903316981702914</v>
      </c>
      <c r="K127">
        <f>IF(Table24[[#This Row],[Pclass]]=1, 1, 0)</f>
        <v>0</v>
      </c>
      <c r="L127">
        <f>IF(Table24[[#This Row],[Pclass]]=2, 1,0)</f>
        <v>0</v>
      </c>
      <c r="M127">
        <f>IF(Table24[[#This Row],[Embarked]]="S", 1, 0)</f>
        <v>1</v>
      </c>
      <c r="N127">
        <f>IF(Table24[[#This Row],[Embarked]]="C", 1, 0)</f>
        <v>0</v>
      </c>
      <c r="O127">
        <f>IF(Table24[[#This Row],[Sex]]="male", 1, 0)</f>
        <v>1</v>
      </c>
      <c r="P127">
        <v>1</v>
      </c>
      <c r="AC127" s="6">
        <f>SUMPRODUCT(Table24[[#This Row],[SibSp]:[Ones]], $R$4:$AA$4)</f>
        <v>1.2973444997037675E-2</v>
      </c>
      <c r="AD127" s="6">
        <f>(AC127-Table24[[#This Row],[Survived]])^2</f>
        <v>1.6831027509116189E-4</v>
      </c>
    </row>
    <row r="128" spans="1:30" x14ac:dyDescent="0.2">
      <c r="A128">
        <v>0</v>
      </c>
      <c r="B128" t="s">
        <v>20</v>
      </c>
      <c r="C128">
        <v>1</v>
      </c>
      <c r="D128" t="s">
        <v>13</v>
      </c>
      <c r="E128">
        <v>51</v>
      </c>
      <c r="F128">
        <v>61.379199999999997</v>
      </c>
      <c r="G128">
        <v>0</v>
      </c>
      <c r="H128">
        <v>1</v>
      </c>
      <c r="I128" s="6">
        <f>Table24[[#This Row],[Age]]/$E$1</f>
        <v>0.63749999999999996</v>
      </c>
      <c r="J128" s="6">
        <f>LOG10(Table24[[#This Row],[Fare]] +1)</f>
        <v>1.7950398007222887</v>
      </c>
      <c r="K128">
        <f>IF(Table24[[#This Row],[Pclass]]=1, 1, 0)</f>
        <v>1</v>
      </c>
      <c r="L128">
        <f>IF(Table24[[#This Row],[Pclass]]=2, 1,0)</f>
        <v>0</v>
      </c>
      <c r="M128">
        <f>IF(Table24[[#This Row],[Embarked]]="S", 1, 0)</f>
        <v>0</v>
      </c>
      <c r="N128">
        <f>IF(Table24[[#This Row],[Embarked]]="C", 1, 0)</f>
        <v>1</v>
      </c>
      <c r="O128">
        <f>IF(Table24[[#This Row],[Sex]]="male", 1, 0)</f>
        <v>1</v>
      </c>
      <c r="P128">
        <v>1</v>
      </c>
      <c r="AC128" s="6">
        <f>SUMPRODUCT(Table24[[#This Row],[SibSp]:[Ones]], $R$4:$AA$4)</f>
        <v>0.40786180370556113</v>
      </c>
      <c r="AD128" s="6">
        <f>(AC128-Table24[[#This Row],[Survived]])^2</f>
        <v>0.16635125092195369</v>
      </c>
    </row>
    <row r="129" spans="1:30" x14ac:dyDescent="0.2">
      <c r="A129">
        <v>1</v>
      </c>
      <c r="B129" t="s">
        <v>27</v>
      </c>
      <c r="C129">
        <v>3</v>
      </c>
      <c r="D129" t="s">
        <v>17</v>
      </c>
      <c r="E129">
        <v>16</v>
      </c>
      <c r="F129">
        <v>7.7332999999999998</v>
      </c>
      <c r="G129">
        <v>0</v>
      </c>
      <c r="H129">
        <v>0</v>
      </c>
      <c r="I129" s="6">
        <f>Table24[[#This Row],[Age]]/$E$1</f>
        <v>0.2</v>
      </c>
      <c r="J129" s="6">
        <f>LOG10(Table24[[#This Row],[Fare]] +1)</f>
        <v>0.94117837898439327</v>
      </c>
      <c r="K129">
        <f>IF(Table24[[#This Row],[Pclass]]=1, 1, 0)</f>
        <v>0</v>
      </c>
      <c r="L129">
        <f>IF(Table24[[#This Row],[Pclass]]=2, 1,0)</f>
        <v>0</v>
      </c>
      <c r="M129">
        <f>IF(Table24[[#This Row],[Embarked]]="S", 1, 0)</f>
        <v>0</v>
      </c>
      <c r="N129">
        <f>IF(Table24[[#This Row],[Embarked]]="C", 1, 0)</f>
        <v>0</v>
      </c>
      <c r="O129">
        <f>IF(Table24[[#This Row],[Sex]]="male", 1, 0)</f>
        <v>0</v>
      </c>
      <c r="P129">
        <v>1</v>
      </c>
      <c r="AC129" s="6">
        <f>SUMPRODUCT(Table24[[#This Row],[SibSp]:[Ones]], $R$4:$AA$4)</f>
        <v>0.63786200680839789</v>
      </c>
      <c r="AD129" s="6">
        <f>(AC129-Table24[[#This Row],[Survived]])^2</f>
        <v>0.13114392611284087</v>
      </c>
    </row>
    <row r="130" spans="1:30" x14ac:dyDescent="0.2">
      <c r="A130">
        <v>0</v>
      </c>
      <c r="B130" t="s">
        <v>15</v>
      </c>
      <c r="C130">
        <v>3</v>
      </c>
      <c r="D130" t="s">
        <v>13</v>
      </c>
      <c r="E130">
        <v>30</v>
      </c>
      <c r="F130">
        <v>8.0500000000000007</v>
      </c>
      <c r="G130">
        <v>0</v>
      </c>
      <c r="H130">
        <v>0</v>
      </c>
      <c r="I130" s="6">
        <f>Table24[[#This Row],[Age]]/$E$1</f>
        <v>0.375</v>
      </c>
      <c r="J130" s="6">
        <f>LOG10(Table24[[#This Row],[Fare]] +1)</f>
        <v>0.9566485792052033</v>
      </c>
      <c r="K130">
        <f>IF(Table24[[#This Row],[Pclass]]=1, 1, 0)</f>
        <v>0</v>
      </c>
      <c r="L130">
        <f>IF(Table24[[#This Row],[Pclass]]=2, 1,0)</f>
        <v>0</v>
      </c>
      <c r="M130">
        <f>IF(Table24[[#This Row],[Embarked]]="S", 1, 0)</f>
        <v>1</v>
      </c>
      <c r="N130">
        <f>IF(Table24[[#This Row],[Embarked]]="C", 1, 0)</f>
        <v>0</v>
      </c>
      <c r="O130">
        <f>IF(Table24[[#This Row],[Sex]]="male", 1, 0)</f>
        <v>1</v>
      </c>
      <c r="P130">
        <v>1</v>
      </c>
      <c r="AC130" s="6">
        <f>SUMPRODUCT(Table24[[#This Row],[SibSp]:[Ones]], $R$4:$AA$4)</f>
        <v>9.6650233295872523E-2</v>
      </c>
      <c r="AD130" s="6">
        <f>(AC130-Table24[[#This Row],[Survived]])^2</f>
        <v>9.3412675961465855E-3</v>
      </c>
    </row>
    <row r="131" spans="1:30" x14ac:dyDescent="0.2">
      <c r="A131">
        <v>0</v>
      </c>
      <c r="B131" t="s">
        <v>15</v>
      </c>
      <c r="C131">
        <v>3</v>
      </c>
      <c r="D131" t="s">
        <v>13</v>
      </c>
      <c r="E131">
        <v>44</v>
      </c>
      <c r="F131">
        <v>16.100000000000001</v>
      </c>
      <c r="G131">
        <v>0</v>
      </c>
      <c r="H131">
        <v>1</v>
      </c>
      <c r="I131" s="6">
        <f>Table24[[#This Row],[Age]]/$E$1</f>
        <v>0.55000000000000004</v>
      </c>
      <c r="J131" s="6">
        <f>LOG10(Table24[[#This Row],[Fare]] +1)</f>
        <v>1.2329961103921538</v>
      </c>
      <c r="K131">
        <f>IF(Table24[[#This Row],[Pclass]]=1, 1, 0)</f>
        <v>0</v>
      </c>
      <c r="L131">
        <f>IF(Table24[[#This Row],[Pclass]]=2, 1,0)</f>
        <v>0</v>
      </c>
      <c r="M131">
        <f>IF(Table24[[#This Row],[Embarked]]="S", 1, 0)</f>
        <v>1</v>
      </c>
      <c r="N131">
        <f>IF(Table24[[#This Row],[Embarked]]="C", 1, 0)</f>
        <v>0</v>
      </c>
      <c r="O131">
        <f>IF(Table24[[#This Row],[Sex]]="male", 1, 0)</f>
        <v>1</v>
      </c>
      <c r="P131">
        <v>1</v>
      </c>
      <c r="AC131" s="6">
        <f>SUMPRODUCT(Table24[[#This Row],[SibSp]:[Ones]], $R$4:$AA$4)</f>
        <v>6.5745818592017891E-3</v>
      </c>
      <c r="AD131" s="6">
        <f>(AC131-Table24[[#This Row],[Survived]])^2</f>
        <v>4.3225126623345253E-5</v>
      </c>
    </row>
    <row r="132" spans="1:30" x14ac:dyDescent="0.2">
      <c r="A132">
        <v>1</v>
      </c>
      <c r="B132" t="s">
        <v>15</v>
      </c>
      <c r="C132">
        <v>2</v>
      </c>
      <c r="D132" t="s">
        <v>17</v>
      </c>
      <c r="E132">
        <v>40</v>
      </c>
      <c r="F132">
        <v>15.75</v>
      </c>
      <c r="G132">
        <v>0</v>
      </c>
      <c r="H132">
        <v>0</v>
      </c>
      <c r="I132" s="6">
        <f>Table24[[#This Row],[Age]]/$E$1</f>
        <v>0.5</v>
      </c>
      <c r="J132" s="6">
        <f>LOG10(Table24[[#This Row],[Fare]] +1)</f>
        <v>1.2240148113728639</v>
      </c>
      <c r="K132">
        <f>IF(Table24[[#This Row],[Pclass]]=1, 1, 0)</f>
        <v>0</v>
      </c>
      <c r="L132">
        <f>IF(Table24[[#This Row],[Pclass]]=2, 1,0)</f>
        <v>1</v>
      </c>
      <c r="M132">
        <f>IF(Table24[[#This Row],[Embarked]]="S", 1, 0)</f>
        <v>1</v>
      </c>
      <c r="N132">
        <f>IF(Table24[[#This Row],[Embarked]]="C", 1, 0)</f>
        <v>0</v>
      </c>
      <c r="O132">
        <f>IF(Table24[[#This Row],[Sex]]="male", 1, 0)</f>
        <v>0</v>
      </c>
      <c r="P132">
        <v>1</v>
      </c>
      <c r="AC132" s="6">
        <f>SUMPRODUCT(Table24[[#This Row],[SibSp]:[Ones]], $R$4:$AA$4)</f>
        <v>0.71157336847722641</v>
      </c>
      <c r="AD132" s="6">
        <f>(AC132-Table24[[#This Row],[Survived]])^2</f>
        <v>8.3189921771573819E-2</v>
      </c>
    </row>
    <row r="133" spans="1:30" x14ac:dyDescent="0.2">
      <c r="A133">
        <v>0</v>
      </c>
      <c r="B133" t="s">
        <v>15</v>
      </c>
      <c r="C133">
        <v>3</v>
      </c>
      <c r="D133" t="s">
        <v>13</v>
      </c>
      <c r="E133">
        <v>26</v>
      </c>
      <c r="F133">
        <v>7.7750000000000004</v>
      </c>
      <c r="G133">
        <v>0</v>
      </c>
      <c r="H133">
        <v>0</v>
      </c>
      <c r="I133" s="6">
        <f>Table24[[#This Row],[Age]]/$E$1</f>
        <v>0.32500000000000001</v>
      </c>
      <c r="J133" s="6">
        <f>LOG10(Table24[[#This Row],[Fare]] +1)</f>
        <v>0.94324712513786169</v>
      </c>
      <c r="K133">
        <f>IF(Table24[[#This Row],[Pclass]]=1, 1, 0)</f>
        <v>0</v>
      </c>
      <c r="L133">
        <f>IF(Table24[[#This Row],[Pclass]]=2, 1,0)</f>
        <v>0</v>
      </c>
      <c r="M133">
        <f>IF(Table24[[#This Row],[Embarked]]="S", 1, 0)</f>
        <v>1</v>
      </c>
      <c r="N133">
        <f>IF(Table24[[#This Row],[Embarked]]="C", 1, 0)</f>
        <v>0</v>
      </c>
      <c r="O133">
        <f>IF(Table24[[#This Row],[Sex]]="male", 1, 0)</f>
        <v>1</v>
      </c>
      <c r="P133">
        <v>1</v>
      </c>
      <c r="AC133" s="6">
        <f>SUMPRODUCT(Table24[[#This Row],[SibSp]:[Ones]], $R$4:$AA$4)</f>
        <v>0.12160269785677358</v>
      </c>
      <c r="AD133" s="6">
        <f>(AC133-Table24[[#This Row],[Survived]])^2</f>
        <v>1.4787216126045765E-2</v>
      </c>
    </row>
    <row r="134" spans="1:30" x14ac:dyDescent="0.2">
      <c r="A134">
        <v>0</v>
      </c>
      <c r="B134" t="s">
        <v>15</v>
      </c>
      <c r="C134">
        <v>3</v>
      </c>
      <c r="D134" t="s">
        <v>13</v>
      </c>
      <c r="E134">
        <v>17</v>
      </c>
      <c r="F134">
        <v>8.6624999999999996</v>
      </c>
      <c r="G134">
        <v>0</v>
      </c>
      <c r="H134">
        <v>0</v>
      </c>
      <c r="I134" s="6">
        <f>Table24[[#This Row],[Age]]/$E$1</f>
        <v>0.21249999999999999</v>
      </c>
      <c r="J134" s="6">
        <f>LOG10(Table24[[#This Row],[Fare]] +1)</f>
        <v>0.98508950692638131</v>
      </c>
      <c r="K134">
        <f>IF(Table24[[#This Row],[Pclass]]=1, 1, 0)</f>
        <v>0</v>
      </c>
      <c r="L134">
        <f>IF(Table24[[#This Row],[Pclass]]=2, 1,0)</f>
        <v>0</v>
      </c>
      <c r="M134">
        <f>IF(Table24[[#This Row],[Embarked]]="S", 1, 0)</f>
        <v>1</v>
      </c>
      <c r="N134">
        <f>IF(Table24[[#This Row],[Embarked]]="C", 1, 0)</f>
        <v>0</v>
      </c>
      <c r="O134">
        <f>IF(Table24[[#This Row],[Sex]]="male", 1, 0)</f>
        <v>1</v>
      </c>
      <c r="P134">
        <v>1</v>
      </c>
      <c r="AC134" s="6">
        <f>SUMPRODUCT(Table24[[#This Row],[SibSp]:[Ones]], $R$4:$AA$4)</f>
        <v>0.18125524491032086</v>
      </c>
      <c r="AD134" s="6">
        <f>(AC134-Table24[[#This Row],[Survived]])^2</f>
        <v>3.2853463807500392E-2</v>
      </c>
    </row>
    <row r="135" spans="1:30" x14ac:dyDescent="0.2">
      <c r="A135">
        <v>0</v>
      </c>
      <c r="B135" t="s">
        <v>15</v>
      </c>
      <c r="C135">
        <v>3</v>
      </c>
      <c r="D135" t="s">
        <v>13</v>
      </c>
      <c r="E135">
        <v>1</v>
      </c>
      <c r="F135">
        <v>39.6875</v>
      </c>
      <c r="G135">
        <v>4</v>
      </c>
      <c r="H135">
        <v>1</v>
      </c>
      <c r="I135" s="6">
        <f>Table24[[#This Row],[Age]]/$E$1</f>
        <v>1.2500000000000001E-2</v>
      </c>
      <c r="J135" s="6">
        <f>LOG10(Table24[[#This Row],[Fare]] +1)</f>
        <v>1.6094610059122672</v>
      </c>
      <c r="K135">
        <f>IF(Table24[[#This Row],[Pclass]]=1, 1, 0)</f>
        <v>0</v>
      </c>
      <c r="L135">
        <f>IF(Table24[[#This Row],[Pclass]]=2, 1,0)</f>
        <v>0</v>
      </c>
      <c r="M135">
        <f>IF(Table24[[#This Row],[Embarked]]="S", 1, 0)</f>
        <v>1</v>
      </c>
      <c r="N135">
        <f>IF(Table24[[#This Row],[Embarked]]="C", 1, 0)</f>
        <v>0</v>
      </c>
      <c r="O135">
        <f>IF(Table24[[#This Row],[Sex]]="male", 1, 0)</f>
        <v>1</v>
      </c>
      <c r="P135">
        <v>1</v>
      </c>
      <c r="AC135" s="6">
        <f>SUMPRODUCT(Table24[[#This Row],[SibSp]:[Ones]], $R$4:$AA$4)</f>
        <v>8.0448147404977965E-2</v>
      </c>
      <c r="AD135" s="6">
        <f>(AC135-Table24[[#This Row],[Survived]])^2</f>
        <v>6.4719044208930631E-3</v>
      </c>
    </row>
    <row r="136" spans="1:30" x14ac:dyDescent="0.2">
      <c r="A136">
        <v>1</v>
      </c>
      <c r="B136" t="s">
        <v>15</v>
      </c>
      <c r="C136">
        <v>3</v>
      </c>
      <c r="D136" t="s">
        <v>13</v>
      </c>
      <c r="E136">
        <v>9</v>
      </c>
      <c r="F136">
        <v>20.524999999999999</v>
      </c>
      <c r="G136">
        <v>0</v>
      </c>
      <c r="H136">
        <v>2</v>
      </c>
      <c r="I136" s="6">
        <f>Table24[[#This Row],[Age]]/$E$1</f>
        <v>0.1125</v>
      </c>
      <c r="J136" s="6">
        <f>LOG10(Table24[[#This Row],[Fare]] +1)</f>
        <v>1.3329431601256923</v>
      </c>
      <c r="K136">
        <f>IF(Table24[[#This Row],[Pclass]]=1, 1, 0)</f>
        <v>0</v>
      </c>
      <c r="L136">
        <f>IF(Table24[[#This Row],[Pclass]]=2, 1,0)</f>
        <v>0</v>
      </c>
      <c r="M136">
        <f>IF(Table24[[#This Row],[Embarked]]="S", 1, 0)</f>
        <v>1</v>
      </c>
      <c r="N136">
        <f>IF(Table24[[#This Row],[Embarked]]="C", 1, 0)</f>
        <v>0</v>
      </c>
      <c r="O136">
        <f>IF(Table24[[#This Row],[Sex]]="male", 1, 0)</f>
        <v>1</v>
      </c>
      <c r="P136">
        <v>1</v>
      </c>
      <c r="AC136" s="6">
        <f>SUMPRODUCT(Table24[[#This Row],[SibSp]:[Ones]], $R$4:$AA$4)</f>
        <v>0.22157032732066728</v>
      </c>
      <c r="AD136" s="6">
        <f>(AC136-Table24[[#This Row],[Survived]])^2</f>
        <v>0.60595275530765302</v>
      </c>
    </row>
    <row r="137" spans="1:30" x14ac:dyDescent="0.2">
      <c r="A137">
        <v>0</v>
      </c>
      <c r="B137" t="s">
        <v>15</v>
      </c>
      <c r="C137">
        <v>3</v>
      </c>
      <c r="D137" t="s">
        <v>17</v>
      </c>
      <c r="E137">
        <v>45</v>
      </c>
      <c r="F137">
        <v>27.9</v>
      </c>
      <c r="G137">
        <v>1</v>
      </c>
      <c r="H137">
        <v>4</v>
      </c>
      <c r="I137" s="6">
        <f>Table24[[#This Row],[Age]]/$E$1</f>
        <v>0.5625</v>
      </c>
      <c r="J137" s="6">
        <f>LOG10(Table24[[#This Row],[Fare]] +1)</f>
        <v>1.4608978427565478</v>
      </c>
      <c r="K137">
        <f>IF(Table24[[#This Row],[Pclass]]=1, 1, 0)</f>
        <v>0</v>
      </c>
      <c r="L137">
        <f>IF(Table24[[#This Row],[Pclass]]=2, 1,0)</f>
        <v>0</v>
      </c>
      <c r="M137">
        <f>IF(Table24[[#This Row],[Embarked]]="S", 1, 0)</f>
        <v>1</v>
      </c>
      <c r="N137">
        <f>IF(Table24[[#This Row],[Embarked]]="C", 1, 0)</f>
        <v>0</v>
      </c>
      <c r="O137">
        <f>IF(Table24[[#This Row],[Sex]]="male", 1, 0)</f>
        <v>0</v>
      </c>
      <c r="P137">
        <v>1</v>
      </c>
      <c r="AC137" s="6">
        <f>SUMPRODUCT(Table24[[#This Row],[SibSp]:[Ones]], $R$4:$AA$4)</f>
        <v>0.39763263667866938</v>
      </c>
      <c r="AD137" s="6">
        <f>(AC137-Table24[[#This Row],[Survived]])^2</f>
        <v>0.15811171375203067</v>
      </c>
    </row>
    <row r="138" spans="1:30" x14ac:dyDescent="0.2">
      <c r="A138">
        <v>0</v>
      </c>
      <c r="B138" t="s">
        <v>15</v>
      </c>
      <c r="C138">
        <v>3</v>
      </c>
      <c r="D138" t="s">
        <v>13</v>
      </c>
      <c r="E138">
        <v>28</v>
      </c>
      <c r="F138">
        <v>56.495800000000003</v>
      </c>
      <c r="G138">
        <v>0</v>
      </c>
      <c r="H138">
        <v>0</v>
      </c>
      <c r="I138" s="6">
        <f>Table24[[#This Row],[Age]]/$E$1</f>
        <v>0.35</v>
      </c>
      <c r="J138" s="6">
        <f>LOG10(Table24[[#This Row],[Fare]] +1)</f>
        <v>1.7596361211514699</v>
      </c>
      <c r="K138">
        <f>IF(Table24[[#This Row],[Pclass]]=1, 1, 0)</f>
        <v>0</v>
      </c>
      <c r="L138">
        <f>IF(Table24[[#This Row],[Pclass]]=2, 1,0)</f>
        <v>0</v>
      </c>
      <c r="M138">
        <f>IF(Table24[[#This Row],[Embarked]]="S", 1, 0)</f>
        <v>1</v>
      </c>
      <c r="N138">
        <f>IF(Table24[[#This Row],[Embarked]]="C", 1, 0)</f>
        <v>0</v>
      </c>
      <c r="O138">
        <f>IF(Table24[[#This Row],[Sex]]="male", 1, 0)</f>
        <v>1</v>
      </c>
      <c r="P138">
        <v>1</v>
      </c>
      <c r="AC138" s="6">
        <f>SUMPRODUCT(Table24[[#This Row],[SibSp]:[Ones]], $R$4:$AA$4)</f>
        <v>0.1485955487054077</v>
      </c>
      <c r="AD138" s="6">
        <f>(AC138-Table24[[#This Row],[Survived]])^2</f>
        <v>2.2080637095061192E-2</v>
      </c>
    </row>
    <row r="139" spans="1:30" x14ac:dyDescent="0.2">
      <c r="A139">
        <v>0</v>
      </c>
      <c r="B139" t="s">
        <v>15</v>
      </c>
      <c r="C139">
        <v>1</v>
      </c>
      <c r="D139" t="s">
        <v>13</v>
      </c>
      <c r="E139">
        <v>61</v>
      </c>
      <c r="F139">
        <v>33.5</v>
      </c>
      <c r="G139">
        <v>0</v>
      </c>
      <c r="H139">
        <v>0</v>
      </c>
      <c r="I139" s="6">
        <f>Table24[[#This Row],[Age]]/$E$1</f>
        <v>0.76249999999999996</v>
      </c>
      <c r="J139" s="6">
        <f>LOG10(Table24[[#This Row],[Fare]] +1)</f>
        <v>1.5378190950732742</v>
      </c>
      <c r="K139">
        <f>IF(Table24[[#This Row],[Pclass]]=1, 1, 0)</f>
        <v>1</v>
      </c>
      <c r="L139">
        <f>IF(Table24[[#This Row],[Pclass]]=2, 1,0)</f>
        <v>0</v>
      </c>
      <c r="M139">
        <f>IF(Table24[[#This Row],[Embarked]]="S", 1, 0)</f>
        <v>1</v>
      </c>
      <c r="N139">
        <f>IF(Table24[[#This Row],[Embarked]]="C", 1, 0)</f>
        <v>0</v>
      </c>
      <c r="O139">
        <f>IF(Table24[[#This Row],[Sex]]="male", 1, 0)</f>
        <v>1</v>
      </c>
      <c r="P139">
        <v>1</v>
      </c>
      <c r="AC139" s="6">
        <f>SUMPRODUCT(Table24[[#This Row],[SibSp]:[Ones]], $R$4:$AA$4)</f>
        <v>0.27913989117536103</v>
      </c>
      <c r="AD139" s="6">
        <f>(AC139-Table24[[#This Row],[Survived]])^2</f>
        <v>7.7919078845392398E-2</v>
      </c>
    </row>
    <row r="140" spans="1:30" x14ac:dyDescent="0.2">
      <c r="A140">
        <v>0</v>
      </c>
      <c r="B140" t="s">
        <v>27</v>
      </c>
      <c r="C140">
        <v>3</v>
      </c>
      <c r="D140" t="s">
        <v>13</v>
      </c>
      <c r="E140">
        <v>4</v>
      </c>
      <c r="F140">
        <v>29.125</v>
      </c>
      <c r="G140">
        <v>4</v>
      </c>
      <c r="H140">
        <v>1</v>
      </c>
      <c r="I140" s="6">
        <f>Table24[[#This Row],[Age]]/$E$1</f>
        <v>0.05</v>
      </c>
      <c r="J140" s="6">
        <f>LOG10(Table24[[#This Row],[Fare]] +1)</f>
        <v>1.4789270555829248</v>
      </c>
      <c r="K140">
        <f>IF(Table24[[#This Row],[Pclass]]=1, 1, 0)</f>
        <v>0</v>
      </c>
      <c r="L140">
        <f>IF(Table24[[#This Row],[Pclass]]=2, 1,0)</f>
        <v>0</v>
      </c>
      <c r="M140">
        <f>IF(Table24[[#This Row],[Embarked]]="S", 1, 0)</f>
        <v>0</v>
      </c>
      <c r="N140">
        <f>IF(Table24[[#This Row],[Embarked]]="C", 1, 0)</f>
        <v>0</v>
      </c>
      <c r="O140">
        <f>IF(Table24[[#This Row],[Sex]]="male", 1, 0)</f>
        <v>1</v>
      </c>
      <c r="P140">
        <v>1</v>
      </c>
      <c r="AC140" s="6">
        <f>SUMPRODUCT(Table24[[#This Row],[SibSp]:[Ones]], $R$4:$AA$4)</f>
        <v>2.4162372710419544E-2</v>
      </c>
      <c r="AD140" s="6">
        <f>(AC140-Table24[[#This Row],[Survived]])^2</f>
        <v>5.8382025499722709E-4</v>
      </c>
    </row>
    <row r="141" spans="1:30" x14ac:dyDescent="0.2">
      <c r="A141">
        <v>1</v>
      </c>
      <c r="B141" t="s">
        <v>15</v>
      </c>
      <c r="C141">
        <v>3</v>
      </c>
      <c r="D141" t="s">
        <v>17</v>
      </c>
      <c r="E141">
        <v>1</v>
      </c>
      <c r="F141">
        <v>11.1333</v>
      </c>
      <c r="G141">
        <v>1</v>
      </c>
      <c r="H141">
        <v>1</v>
      </c>
      <c r="I141" s="6">
        <f>Table24[[#This Row],[Age]]/$E$1</f>
        <v>1.2500000000000001E-2</v>
      </c>
      <c r="J141" s="6">
        <f>LOG10(Table24[[#This Row],[Fare]] +1)</f>
        <v>1.0839789358110461</v>
      </c>
      <c r="K141">
        <f>IF(Table24[[#This Row],[Pclass]]=1, 1, 0)</f>
        <v>0</v>
      </c>
      <c r="L141">
        <f>IF(Table24[[#This Row],[Pclass]]=2, 1,0)</f>
        <v>0</v>
      </c>
      <c r="M141">
        <f>IF(Table24[[#This Row],[Embarked]]="S", 1, 0)</f>
        <v>1</v>
      </c>
      <c r="N141">
        <f>IF(Table24[[#This Row],[Embarked]]="C", 1, 0)</f>
        <v>0</v>
      </c>
      <c r="O141">
        <f>IF(Table24[[#This Row],[Sex]]="male", 1, 0)</f>
        <v>0</v>
      </c>
      <c r="P141">
        <v>1</v>
      </c>
      <c r="AC141" s="6">
        <f>SUMPRODUCT(Table24[[#This Row],[SibSp]:[Ones]], $R$4:$AA$4)</f>
        <v>0.70270168877287864</v>
      </c>
      <c r="AD141" s="6">
        <f>(AC141-Table24[[#This Row],[Survived]])^2</f>
        <v>8.8386285858498309E-2</v>
      </c>
    </row>
    <row r="142" spans="1:30" x14ac:dyDescent="0.2">
      <c r="A142">
        <v>0</v>
      </c>
      <c r="B142" t="s">
        <v>15</v>
      </c>
      <c r="C142">
        <v>3</v>
      </c>
      <c r="D142" t="s">
        <v>13</v>
      </c>
      <c r="E142">
        <v>21</v>
      </c>
      <c r="F142">
        <v>7.9249999999999998</v>
      </c>
      <c r="G142">
        <v>0</v>
      </c>
      <c r="H142">
        <v>0</v>
      </c>
      <c r="I142" s="6">
        <f>Table24[[#This Row],[Age]]/$E$1</f>
        <v>0.26250000000000001</v>
      </c>
      <c r="J142" s="6">
        <f>LOG10(Table24[[#This Row],[Fare]] +1)</f>
        <v>0.95060822478423079</v>
      </c>
      <c r="K142">
        <f>IF(Table24[[#This Row],[Pclass]]=1, 1, 0)</f>
        <v>0</v>
      </c>
      <c r="L142">
        <f>IF(Table24[[#This Row],[Pclass]]=2, 1,0)</f>
        <v>0</v>
      </c>
      <c r="M142">
        <f>IF(Table24[[#This Row],[Embarked]]="S", 1, 0)</f>
        <v>1</v>
      </c>
      <c r="N142">
        <f>IF(Table24[[#This Row],[Embarked]]="C", 1, 0)</f>
        <v>0</v>
      </c>
      <c r="O142">
        <f>IF(Table24[[#This Row],[Sex]]="male", 1, 0)</f>
        <v>1</v>
      </c>
      <c r="P142">
        <v>1</v>
      </c>
      <c r="AC142" s="6">
        <f>SUMPRODUCT(Table24[[#This Row],[SibSp]:[Ones]], $R$4:$AA$4)</f>
        <v>0.15396868738018188</v>
      </c>
      <c r="AD142" s="6">
        <f>(AC142-Table24[[#This Row],[Survived]])^2</f>
        <v>2.3706356693576177E-2</v>
      </c>
    </row>
    <row r="143" spans="1:30" x14ac:dyDescent="0.2">
      <c r="A143">
        <v>0</v>
      </c>
      <c r="B143" t="s">
        <v>20</v>
      </c>
      <c r="C143">
        <v>1</v>
      </c>
      <c r="D143" t="s">
        <v>13</v>
      </c>
      <c r="E143">
        <v>56</v>
      </c>
      <c r="F143">
        <v>30.695799999999998</v>
      </c>
      <c r="G143">
        <v>0</v>
      </c>
      <c r="H143">
        <v>0</v>
      </c>
      <c r="I143" s="6">
        <f>Table24[[#This Row],[Age]]/$E$1</f>
        <v>0.7</v>
      </c>
      <c r="J143" s="6">
        <f>LOG10(Table24[[#This Row],[Fare]] +1)</f>
        <v>1.5010017178117605</v>
      </c>
      <c r="K143">
        <f>IF(Table24[[#This Row],[Pclass]]=1, 1, 0)</f>
        <v>1</v>
      </c>
      <c r="L143">
        <f>IF(Table24[[#This Row],[Pclass]]=2, 1,0)</f>
        <v>0</v>
      </c>
      <c r="M143">
        <f>IF(Table24[[#This Row],[Embarked]]="S", 1, 0)</f>
        <v>0</v>
      </c>
      <c r="N143">
        <f>IF(Table24[[#This Row],[Embarked]]="C", 1, 0)</f>
        <v>1</v>
      </c>
      <c r="O143">
        <f>IF(Table24[[#This Row],[Sex]]="male", 1, 0)</f>
        <v>1</v>
      </c>
      <c r="P143">
        <v>1</v>
      </c>
      <c r="AC143" s="6">
        <f>SUMPRODUCT(Table24[[#This Row],[SibSp]:[Ones]], $R$4:$AA$4)</f>
        <v>0.37544788337807666</v>
      </c>
      <c r="AD143" s="6">
        <f>(AC143-Table24[[#This Row],[Survived]])^2</f>
        <v>0.14096111313307785</v>
      </c>
    </row>
    <row r="144" spans="1:30" x14ac:dyDescent="0.2">
      <c r="A144">
        <v>0</v>
      </c>
      <c r="B144" t="s">
        <v>15</v>
      </c>
      <c r="C144">
        <v>3</v>
      </c>
      <c r="D144" t="s">
        <v>13</v>
      </c>
      <c r="E144">
        <v>18</v>
      </c>
      <c r="F144">
        <v>7.8541999999999996</v>
      </c>
      <c r="G144">
        <v>1</v>
      </c>
      <c r="H144">
        <v>1</v>
      </c>
      <c r="I144" s="6">
        <f>Table24[[#This Row],[Age]]/$E$1</f>
        <v>0.22500000000000001</v>
      </c>
      <c r="J144" s="6">
        <f>LOG10(Table24[[#This Row],[Fare]] +1)</f>
        <v>0.94714932766263737</v>
      </c>
      <c r="K144">
        <f>IF(Table24[[#This Row],[Pclass]]=1, 1, 0)</f>
        <v>0</v>
      </c>
      <c r="L144">
        <f>IF(Table24[[#This Row],[Pclass]]=2, 1,0)</f>
        <v>0</v>
      </c>
      <c r="M144">
        <f>IF(Table24[[#This Row],[Embarked]]="S", 1, 0)</f>
        <v>1</v>
      </c>
      <c r="N144">
        <f>IF(Table24[[#This Row],[Embarked]]="C", 1, 0)</f>
        <v>0</v>
      </c>
      <c r="O144">
        <f>IF(Table24[[#This Row],[Sex]]="male", 1, 0)</f>
        <v>1</v>
      </c>
      <c r="P144">
        <v>1</v>
      </c>
      <c r="AC144" s="6">
        <f>SUMPRODUCT(Table24[[#This Row],[SibSp]:[Ones]], $R$4:$AA$4)</f>
        <v>0.10414314154522863</v>
      </c>
      <c r="AD144" s="6">
        <f>(AC144-Table24[[#This Row],[Survived]])^2</f>
        <v>1.0845793930909526E-2</v>
      </c>
    </row>
    <row r="145" spans="1:30" x14ac:dyDescent="0.2">
      <c r="A145">
        <v>0</v>
      </c>
      <c r="B145" t="s">
        <v>20</v>
      </c>
      <c r="C145">
        <v>1</v>
      </c>
      <c r="D145" t="s">
        <v>17</v>
      </c>
      <c r="E145">
        <v>50</v>
      </c>
      <c r="F145">
        <v>28.712499999999999</v>
      </c>
      <c r="G145">
        <v>0</v>
      </c>
      <c r="H145">
        <v>0</v>
      </c>
      <c r="I145" s="6">
        <f>Table24[[#This Row],[Age]]/$E$1</f>
        <v>0.625</v>
      </c>
      <c r="J145" s="6">
        <f>LOG10(Table24[[#This Row],[Fare]] +1)</f>
        <v>1.4729391947362367</v>
      </c>
      <c r="K145">
        <f>IF(Table24[[#This Row],[Pclass]]=1, 1, 0)</f>
        <v>1</v>
      </c>
      <c r="L145">
        <f>IF(Table24[[#This Row],[Pclass]]=2, 1,0)</f>
        <v>0</v>
      </c>
      <c r="M145">
        <f>IF(Table24[[#This Row],[Embarked]]="S", 1, 0)</f>
        <v>0</v>
      </c>
      <c r="N145">
        <f>IF(Table24[[#This Row],[Embarked]]="C", 1, 0)</f>
        <v>1</v>
      </c>
      <c r="O145">
        <f>IF(Table24[[#This Row],[Sex]]="male", 1, 0)</f>
        <v>0</v>
      </c>
      <c r="P145">
        <v>1</v>
      </c>
      <c r="AC145" s="6">
        <f>SUMPRODUCT(Table24[[#This Row],[SibSp]:[Ones]], $R$4:$AA$4)</f>
        <v>0.89555283153802034</v>
      </c>
      <c r="AD145" s="6">
        <f>(AC145-Table24[[#This Row],[Survived]])^2</f>
        <v>0.80201487407576588</v>
      </c>
    </row>
    <row r="146" spans="1:30" x14ac:dyDescent="0.2">
      <c r="A146">
        <v>0</v>
      </c>
      <c r="B146" t="s">
        <v>15</v>
      </c>
      <c r="C146">
        <v>2</v>
      </c>
      <c r="D146" t="s">
        <v>13</v>
      </c>
      <c r="E146">
        <v>30</v>
      </c>
      <c r="F146">
        <v>13</v>
      </c>
      <c r="G146">
        <v>0</v>
      </c>
      <c r="H146">
        <v>0</v>
      </c>
      <c r="I146" s="6">
        <f>Table24[[#This Row],[Age]]/$E$1</f>
        <v>0.375</v>
      </c>
      <c r="J146" s="6">
        <f>LOG10(Table24[[#This Row],[Fare]] +1)</f>
        <v>1.146128035678238</v>
      </c>
      <c r="K146">
        <f>IF(Table24[[#This Row],[Pclass]]=1, 1, 0)</f>
        <v>0</v>
      </c>
      <c r="L146">
        <f>IF(Table24[[#This Row],[Pclass]]=2, 1,0)</f>
        <v>1</v>
      </c>
      <c r="M146">
        <f>IF(Table24[[#This Row],[Embarked]]="S", 1, 0)</f>
        <v>1</v>
      </c>
      <c r="N146">
        <f>IF(Table24[[#This Row],[Embarked]]="C", 1, 0)</f>
        <v>0</v>
      </c>
      <c r="O146">
        <f>IF(Table24[[#This Row],[Sex]]="male", 1, 0)</f>
        <v>1</v>
      </c>
      <c r="P146">
        <v>1</v>
      </c>
      <c r="AC146" s="6">
        <f>SUMPRODUCT(Table24[[#This Row],[SibSp]:[Ones]], $R$4:$AA$4)</f>
        <v>0.2887267419495293</v>
      </c>
      <c r="AD146" s="6">
        <f>(AC146-Table24[[#This Row],[Survived]])^2</f>
        <v>8.3363131516790076E-2</v>
      </c>
    </row>
    <row r="147" spans="1:30" x14ac:dyDescent="0.2">
      <c r="A147">
        <v>0</v>
      </c>
      <c r="B147" t="s">
        <v>15</v>
      </c>
      <c r="C147">
        <v>3</v>
      </c>
      <c r="D147" t="s">
        <v>13</v>
      </c>
      <c r="E147">
        <v>36</v>
      </c>
      <c r="F147">
        <v>0</v>
      </c>
      <c r="G147">
        <v>0</v>
      </c>
      <c r="H147">
        <v>0</v>
      </c>
      <c r="I147" s="6">
        <f>Table24[[#This Row],[Age]]/$E$1</f>
        <v>0.45</v>
      </c>
      <c r="J147" s="6">
        <f>LOG10(Table24[[#This Row],[Fare]] +1)</f>
        <v>0</v>
      </c>
      <c r="K147">
        <f>IF(Table24[[#This Row],[Pclass]]=1, 1, 0)</f>
        <v>0</v>
      </c>
      <c r="L147">
        <f>IF(Table24[[#This Row],[Pclass]]=2, 1,0)</f>
        <v>0</v>
      </c>
      <c r="M147">
        <f>IF(Table24[[#This Row],[Embarked]]="S", 1, 0)</f>
        <v>1</v>
      </c>
      <c r="N147">
        <f>IF(Table24[[#This Row],[Embarked]]="C", 1, 0)</f>
        <v>0</v>
      </c>
      <c r="O147">
        <f>IF(Table24[[#This Row],[Sex]]="male", 1, 0)</f>
        <v>1</v>
      </c>
      <c r="P147">
        <v>1</v>
      </c>
      <c r="AC147" s="6">
        <f>SUMPRODUCT(Table24[[#This Row],[SibSp]:[Ones]], $R$4:$AA$4)</f>
        <v>1.1608821250568835E-2</v>
      </c>
      <c r="AD147" s="6">
        <f>(AC147-Table24[[#This Row],[Survived]])^2</f>
        <v>1.3476473082765856E-4</v>
      </c>
    </row>
    <row r="148" spans="1:30" x14ac:dyDescent="0.2">
      <c r="A148">
        <v>0</v>
      </c>
      <c r="B148" t="s">
        <v>15</v>
      </c>
      <c r="C148">
        <v>3</v>
      </c>
      <c r="D148" t="s">
        <v>13</v>
      </c>
      <c r="E148">
        <v>9</v>
      </c>
      <c r="F148">
        <v>31.387499999999999</v>
      </c>
      <c r="G148">
        <v>4</v>
      </c>
      <c r="H148">
        <v>2</v>
      </c>
      <c r="I148" s="6">
        <f>Table24[[#This Row],[Age]]/$E$1</f>
        <v>0.1125</v>
      </c>
      <c r="J148" s="6">
        <f>LOG10(Table24[[#This Row],[Fare]] +1)</f>
        <v>1.5103774259938814</v>
      </c>
      <c r="K148">
        <f>IF(Table24[[#This Row],[Pclass]]=1, 1, 0)</f>
        <v>0</v>
      </c>
      <c r="L148">
        <f>IF(Table24[[#This Row],[Pclass]]=2, 1,0)</f>
        <v>0</v>
      </c>
      <c r="M148">
        <f>IF(Table24[[#This Row],[Embarked]]="S", 1, 0)</f>
        <v>1</v>
      </c>
      <c r="N148">
        <f>IF(Table24[[#This Row],[Embarked]]="C", 1, 0)</f>
        <v>0</v>
      </c>
      <c r="O148">
        <f>IF(Table24[[#This Row],[Sex]]="male", 1, 0)</f>
        <v>1</v>
      </c>
      <c r="P148">
        <v>1</v>
      </c>
      <c r="AC148" s="6">
        <f>SUMPRODUCT(Table24[[#This Row],[SibSp]:[Ones]], $R$4:$AA$4)</f>
        <v>1.0480320550786071E-2</v>
      </c>
      <c r="AD148" s="6">
        <f>(AC148-Table24[[#This Row],[Survived]])^2</f>
        <v>1.0983711884722885E-4</v>
      </c>
    </row>
    <row r="149" spans="1:30" x14ac:dyDescent="0.2">
      <c r="A149">
        <v>1</v>
      </c>
      <c r="B149" t="s">
        <v>15</v>
      </c>
      <c r="C149">
        <v>2</v>
      </c>
      <c r="D149" t="s">
        <v>13</v>
      </c>
      <c r="E149">
        <v>1</v>
      </c>
      <c r="F149">
        <v>39</v>
      </c>
      <c r="G149">
        <v>2</v>
      </c>
      <c r="H149">
        <v>1</v>
      </c>
      <c r="I149" s="6">
        <f>Table24[[#This Row],[Age]]/$E$1</f>
        <v>1.2500000000000001E-2</v>
      </c>
      <c r="J149" s="6">
        <f>LOG10(Table24[[#This Row],[Fare]] +1)</f>
        <v>1.6020599913279623</v>
      </c>
      <c r="K149">
        <f>IF(Table24[[#This Row],[Pclass]]=1, 1, 0)</f>
        <v>0</v>
      </c>
      <c r="L149">
        <f>IF(Table24[[#This Row],[Pclass]]=2, 1,0)</f>
        <v>1</v>
      </c>
      <c r="M149">
        <f>IF(Table24[[#This Row],[Embarked]]="S", 1, 0)</f>
        <v>1</v>
      </c>
      <c r="N149">
        <f>IF(Table24[[#This Row],[Embarked]]="C", 1, 0)</f>
        <v>0</v>
      </c>
      <c r="O149">
        <f>IF(Table24[[#This Row],[Sex]]="male", 1, 0)</f>
        <v>1</v>
      </c>
      <c r="P149">
        <v>1</v>
      </c>
      <c r="AC149" s="6">
        <f>SUMPRODUCT(Table24[[#This Row],[SibSp]:[Ones]], $R$4:$AA$4)</f>
        <v>0.37279712685608457</v>
      </c>
      <c r="AD149" s="6">
        <f>(AC149-Table24[[#This Row],[Survived]])^2</f>
        <v>0.39338344407998249</v>
      </c>
    </row>
    <row r="150" spans="1:30" x14ac:dyDescent="0.2">
      <c r="A150">
        <v>1</v>
      </c>
      <c r="B150" t="s">
        <v>15</v>
      </c>
      <c r="C150">
        <v>3</v>
      </c>
      <c r="D150" t="s">
        <v>17</v>
      </c>
      <c r="E150">
        <v>4</v>
      </c>
      <c r="F150">
        <v>22.024999999999999</v>
      </c>
      <c r="G150">
        <v>0</v>
      </c>
      <c r="H150">
        <v>2</v>
      </c>
      <c r="I150" s="6">
        <f>Table24[[#This Row],[Age]]/$E$1</f>
        <v>0.05</v>
      </c>
      <c r="J150" s="6">
        <f>LOG10(Table24[[#This Row],[Fare]] +1)</f>
        <v>1.3621996388688864</v>
      </c>
      <c r="K150">
        <f>IF(Table24[[#This Row],[Pclass]]=1, 1, 0)</f>
        <v>0</v>
      </c>
      <c r="L150">
        <f>IF(Table24[[#This Row],[Pclass]]=2, 1,0)</f>
        <v>0</v>
      </c>
      <c r="M150">
        <f>IF(Table24[[#This Row],[Embarked]]="S", 1, 0)</f>
        <v>1</v>
      </c>
      <c r="N150">
        <f>IF(Table24[[#This Row],[Embarked]]="C", 1, 0)</f>
        <v>0</v>
      </c>
      <c r="O150">
        <f>IF(Table24[[#This Row],[Sex]]="male", 1, 0)</f>
        <v>0</v>
      </c>
      <c r="P150">
        <v>1</v>
      </c>
      <c r="AC150" s="6">
        <f>SUMPRODUCT(Table24[[#This Row],[SibSp]:[Ones]], $R$4:$AA$4)</f>
        <v>0.73806791583409659</v>
      </c>
      <c r="AD150" s="6">
        <f>(AC150-Table24[[#This Row],[Survived]])^2</f>
        <v>6.8608416715493906E-2</v>
      </c>
    </row>
    <row r="151" spans="1:30" x14ac:dyDescent="0.2">
      <c r="A151">
        <v>1</v>
      </c>
      <c r="B151" t="s">
        <v>15</v>
      </c>
      <c r="C151">
        <v>1</v>
      </c>
      <c r="D151" t="s">
        <v>13</v>
      </c>
      <c r="E151">
        <v>45</v>
      </c>
      <c r="F151">
        <v>26.55</v>
      </c>
      <c r="G151">
        <v>0</v>
      </c>
      <c r="H151">
        <v>0</v>
      </c>
      <c r="I151" s="6">
        <f>Table24[[#This Row],[Age]]/$E$1</f>
        <v>0.5625</v>
      </c>
      <c r="J151" s="6">
        <f>LOG10(Table24[[#This Row],[Fare]] +1)</f>
        <v>1.4401216031878039</v>
      </c>
      <c r="K151">
        <f>IF(Table24[[#This Row],[Pclass]]=1, 1, 0)</f>
        <v>1</v>
      </c>
      <c r="L151">
        <f>IF(Table24[[#This Row],[Pclass]]=2, 1,0)</f>
        <v>0</v>
      </c>
      <c r="M151">
        <f>IF(Table24[[#This Row],[Embarked]]="S", 1, 0)</f>
        <v>1</v>
      </c>
      <c r="N151">
        <f>IF(Table24[[#This Row],[Embarked]]="C", 1, 0)</f>
        <v>0</v>
      </c>
      <c r="O151">
        <f>IF(Table24[[#This Row],[Sex]]="male", 1, 0)</f>
        <v>1</v>
      </c>
      <c r="P151">
        <v>1</v>
      </c>
      <c r="AC151" s="6">
        <f>SUMPRODUCT(Table24[[#This Row],[SibSp]:[Ones]], $R$4:$AA$4)</f>
        <v>0.37680045557729341</v>
      </c>
      <c r="AD151" s="6">
        <f>(AC151-Table24[[#This Row],[Survived]])^2</f>
        <v>0.38837767216866897</v>
      </c>
    </row>
    <row r="152" spans="1:30" x14ac:dyDescent="0.2">
      <c r="A152">
        <v>0</v>
      </c>
      <c r="B152" t="s">
        <v>27</v>
      </c>
      <c r="C152">
        <v>3</v>
      </c>
      <c r="D152" t="s">
        <v>13</v>
      </c>
      <c r="E152">
        <v>40</v>
      </c>
      <c r="F152">
        <v>15.5</v>
      </c>
      <c r="G152">
        <v>1</v>
      </c>
      <c r="H152">
        <v>1</v>
      </c>
      <c r="I152" s="6">
        <f>Table24[[#This Row],[Age]]/$E$1</f>
        <v>0.5</v>
      </c>
      <c r="J152" s="6">
        <f>LOG10(Table24[[#This Row],[Fare]] +1)</f>
        <v>1.2174839442139063</v>
      </c>
      <c r="K152">
        <f>IF(Table24[[#This Row],[Pclass]]=1, 1, 0)</f>
        <v>0</v>
      </c>
      <c r="L152">
        <f>IF(Table24[[#This Row],[Pclass]]=2, 1,0)</f>
        <v>0</v>
      </c>
      <c r="M152">
        <f>IF(Table24[[#This Row],[Embarked]]="S", 1, 0)</f>
        <v>0</v>
      </c>
      <c r="N152">
        <f>IF(Table24[[#This Row],[Embarked]]="C", 1, 0)</f>
        <v>0</v>
      </c>
      <c r="O152">
        <f>IF(Table24[[#This Row],[Sex]]="male", 1, 0)</f>
        <v>1</v>
      </c>
      <c r="P152">
        <v>1</v>
      </c>
      <c r="AC152" s="6">
        <f>SUMPRODUCT(Table24[[#This Row],[SibSp]:[Ones]], $R$4:$AA$4)</f>
        <v>-5.4229112415383751E-2</v>
      </c>
      <c r="AD152" s="6">
        <f>(AC152-Table24[[#This Row],[Survived]])^2</f>
        <v>2.940796633360328E-3</v>
      </c>
    </row>
    <row r="153" spans="1:30" x14ac:dyDescent="0.2">
      <c r="A153">
        <v>0</v>
      </c>
      <c r="B153" t="s">
        <v>15</v>
      </c>
      <c r="C153">
        <v>3</v>
      </c>
      <c r="D153" t="s">
        <v>13</v>
      </c>
      <c r="E153">
        <v>36</v>
      </c>
      <c r="F153">
        <v>7.8958000000000004</v>
      </c>
      <c r="G153">
        <v>0</v>
      </c>
      <c r="H153">
        <v>0</v>
      </c>
      <c r="I153" s="6">
        <f>Table24[[#This Row],[Age]]/$E$1</f>
        <v>0.45</v>
      </c>
      <c r="J153" s="6">
        <f>LOG10(Table24[[#This Row],[Fare]] +1)</f>
        <v>0.94918501031343461</v>
      </c>
      <c r="K153">
        <f>IF(Table24[[#This Row],[Pclass]]=1, 1, 0)</f>
        <v>0</v>
      </c>
      <c r="L153">
        <f>IF(Table24[[#This Row],[Pclass]]=2, 1,0)</f>
        <v>0</v>
      </c>
      <c r="M153">
        <f>IF(Table24[[#This Row],[Embarked]]="S", 1, 0)</f>
        <v>1</v>
      </c>
      <c r="N153">
        <f>IF(Table24[[#This Row],[Embarked]]="C", 1, 0)</f>
        <v>0</v>
      </c>
      <c r="O153">
        <f>IF(Table24[[#This Row],[Sex]]="male", 1, 0)</f>
        <v>1</v>
      </c>
      <c r="P153">
        <v>1</v>
      </c>
      <c r="AC153" s="6">
        <f>SUMPRODUCT(Table24[[#This Row],[SibSp]:[Ones]], $R$4:$AA$4)</f>
        <v>5.7877815766370966E-2</v>
      </c>
      <c r="AD153" s="6">
        <f>(AC153-Table24[[#This Row],[Survived]])^2</f>
        <v>3.3498415578859797E-3</v>
      </c>
    </row>
    <row r="154" spans="1:30" x14ac:dyDescent="0.2">
      <c r="A154">
        <v>1</v>
      </c>
      <c r="B154" t="s">
        <v>15</v>
      </c>
      <c r="C154">
        <v>2</v>
      </c>
      <c r="D154" t="s">
        <v>17</v>
      </c>
      <c r="E154">
        <v>32</v>
      </c>
      <c r="F154">
        <v>13</v>
      </c>
      <c r="G154">
        <v>0</v>
      </c>
      <c r="H154">
        <v>0</v>
      </c>
      <c r="I154" s="6">
        <f>Table24[[#This Row],[Age]]/$E$1</f>
        <v>0.4</v>
      </c>
      <c r="J154" s="6">
        <f>LOG10(Table24[[#This Row],[Fare]] +1)</f>
        <v>1.146128035678238</v>
      </c>
      <c r="K154">
        <f>IF(Table24[[#This Row],[Pclass]]=1, 1, 0)</f>
        <v>0</v>
      </c>
      <c r="L154">
        <f>IF(Table24[[#This Row],[Pclass]]=2, 1,0)</f>
        <v>1</v>
      </c>
      <c r="M154">
        <f>IF(Table24[[#This Row],[Embarked]]="S", 1, 0)</f>
        <v>1</v>
      </c>
      <c r="N154">
        <f>IF(Table24[[#This Row],[Embarked]]="C", 1, 0)</f>
        <v>0</v>
      </c>
      <c r="O154">
        <f>IF(Table24[[#This Row],[Sex]]="male", 1, 0)</f>
        <v>0</v>
      </c>
      <c r="P154">
        <v>1</v>
      </c>
      <c r="AC154" s="6">
        <f>SUMPRODUCT(Table24[[#This Row],[SibSp]:[Ones]], $R$4:$AA$4)</f>
        <v>0.75898816220677623</v>
      </c>
      <c r="AD154" s="6">
        <f>(AC154-Table24[[#This Row],[Survived]])^2</f>
        <v>5.8086705956467206E-2</v>
      </c>
    </row>
    <row r="155" spans="1:30" x14ac:dyDescent="0.2">
      <c r="A155">
        <v>0</v>
      </c>
      <c r="B155" t="s">
        <v>15</v>
      </c>
      <c r="C155">
        <v>2</v>
      </c>
      <c r="D155" t="s">
        <v>13</v>
      </c>
      <c r="E155">
        <v>19</v>
      </c>
      <c r="F155">
        <v>13</v>
      </c>
      <c r="G155">
        <v>0</v>
      </c>
      <c r="H155">
        <v>0</v>
      </c>
      <c r="I155" s="6">
        <f>Table24[[#This Row],[Age]]/$E$1</f>
        <v>0.23749999999999999</v>
      </c>
      <c r="J155" s="6">
        <f>LOG10(Table24[[#This Row],[Fare]] +1)</f>
        <v>1.146128035678238</v>
      </c>
      <c r="K155">
        <f>IF(Table24[[#This Row],[Pclass]]=1, 1, 0)</f>
        <v>0</v>
      </c>
      <c r="L155">
        <f>IF(Table24[[#This Row],[Pclass]]=2, 1,0)</f>
        <v>1</v>
      </c>
      <c r="M155">
        <f>IF(Table24[[#This Row],[Embarked]]="S", 1, 0)</f>
        <v>1</v>
      </c>
      <c r="N155">
        <f>IF(Table24[[#This Row],[Embarked]]="C", 1, 0)</f>
        <v>0</v>
      </c>
      <c r="O155">
        <f>IF(Table24[[#This Row],[Sex]]="male", 1, 0)</f>
        <v>1</v>
      </c>
      <c r="P155">
        <v>1</v>
      </c>
      <c r="AC155" s="6">
        <f>SUMPRODUCT(Table24[[#This Row],[SibSp]:[Ones]], $R$4:$AA$4)</f>
        <v>0.35914250536622833</v>
      </c>
      <c r="AD155" s="6">
        <f>(AC155-Table24[[#This Row],[Survived]])^2</f>
        <v>0.12898333916073135</v>
      </c>
    </row>
    <row r="156" spans="1:30" x14ac:dyDescent="0.2">
      <c r="A156">
        <v>1</v>
      </c>
      <c r="B156" t="s">
        <v>15</v>
      </c>
      <c r="C156">
        <v>3</v>
      </c>
      <c r="D156" t="s">
        <v>17</v>
      </c>
      <c r="E156">
        <v>19</v>
      </c>
      <c r="F156">
        <v>7.8541999999999996</v>
      </c>
      <c r="G156">
        <v>1</v>
      </c>
      <c r="H156">
        <v>0</v>
      </c>
      <c r="I156" s="6">
        <f>Table24[[#This Row],[Age]]/$E$1</f>
        <v>0.23749999999999999</v>
      </c>
      <c r="J156" s="6">
        <f>LOG10(Table24[[#This Row],[Fare]] +1)</f>
        <v>0.94714932766263737</v>
      </c>
      <c r="K156">
        <f>IF(Table24[[#This Row],[Pclass]]=1, 1, 0)</f>
        <v>0</v>
      </c>
      <c r="L156">
        <f>IF(Table24[[#This Row],[Pclass]]=2, 1,0)</f>
        <v>0</v>
      </c>
      <c r="M156">
        <f>IF(Table24[[#This Row],[Embarked]]="S", 1, 0)</f>
        <v>1</v>
      </c>
      <c r="N156">
        <f>IF(Table24[[#This Row],[Embarked]]="C", 1, 0)</f>
        <v>0</v>
      </c>
      <c r="O156">
        <f>IF(Table24[[#This Row],[Sex]]="male", 1, 0)</f>
        <v>0</v>
      </c>
      <c r="P156">
        <v>1</v>
      </c>
      <c r="AC156" s="6">
        <f>SUMPRODUCT(Table24[[#This Row],[SibSp]:[Ones]], $R$4:$AA$4)</f>
        <v>0.5947324269079366</v>
      </c>
      <c r="AD156" s="6">
        <f>(AC156-Table24[[#This Row],[Survived]])^2</f>
        <v>0.16424180579993095</v>
      </c>
    </row>
    <row r="157" spans="1:30" x14ac:dyDescent="0.2">
      <c r="A157">
        <v>1</v>
      </c>
      <c r="B157" t="s">
        <v>15</v>
      </c>
      <c r="C157">
        <v>2</v>
      </c>
      <c r="D157" t="s">
        <v>13</v>
      </c>
      <c r="E157">
        <v>3</v>
      </c>
      <c r="F157">
        <v>26</v>
      </c>
      <c r="G157">
        <v>1</v>
      </c>
      <c r="H157">
        <v>1</v>
      </c>
      <c r="I157" s="6">
        <f>Table24[[#This Row],[Age]]/$E$1</f>
        <v>3.7499999999999999E-2</v>
      </c>
      <c r="J157" s="6">
        <f>LOG10(Table24[[#This Row],[Fare]] +1)</f>
        <v>1.4313637641589874</v>
      </c>
      <c r="K157">
        <f>IF(Table24[[#This Row],[Pclass]]=1, 1, 0)</f>
        <v>0</v>
      </c>
      <c r="L157">
        <f>IF(Table24[[#This Row],[Pclass]]=2, 1,0)</f>
        <v>1</v>
      </c>
      <c r="M157">
        <f>IF(Table24[[#This Row],[Embarked]]="S", 1, 0)</f>
        <v>1</v>
      </c>
      <c r="N157">
        <f>IF(Table24[[#This Row],[Embarked]]="C", 1, 0)</f>
        <v>0</v>
      </c>
      <c r="O157">
        <f>IF(Table24[[#This Row],[Sex]]="male", 1, 0)</f>
        <v>1</v>
      </c>
      <c r="P157">
        <v>1</v>
      </c>
      <c r="AC157" s="6">
        <f>SUMPRODUCT(Table24[[#This Row],[SibSp]:[Ones]], $R$4:$AA$4)</f>
        <v>0.40660830393558123</v>
      </c>
      <c r="AD157" s="6">
        <f>(AC157-Table24[[#This Row],[Survived]])^2</f>
        <v>0.35211370495820754</v>
      </c>
    </row>
    <row r="158" spans="1:30" x14ac:dyDescent="0.2">
      <c r="A158">
        <v>1</v>
      </c>
      <c r="B158" t="s">
        <v>20</v>
      </c>
      <c r="C158">
        <v>1</v>
      </c>
      <c r="D158" t="s">
        <v>17</v>
      </c>
      <c r="E158">
        <v>44</v>
      </c>
      <c r="F158">
        <v>27.720800000000001</v>
      </c>
      <c r="G158">
        <v>0</v>
      </c>
      <c r="H158">
        <v>0</v>
      </c>
      <c r="I158" s="6">
        <f>Table24[[#This Row],[Age]]/$E$1</f>
        <v>0.55000000000000004</v>
      </c>
      <c r="J158" s="6">
        <f>LOG10(Table24[[#This Row],[Fare]] +1)</f>
        <v>1.4581965327411079</v>
      </c>
      <c r="K158">
        <f>IF(Table24[[#This Row],[Pclass]]=1, 1, 0)</f>
        <v>1</v>
      </c>
      <c r="L158">
        <f>IF(Table24[[#This Row],[Pclass]]=2, 1,0)</f>
        <v>0</v>
      </c>
      <c r="M158">
        <f>IF(Table24[[#This Row],[Embarked]]="S", 1, 0)</f>
        <v>0</v>
      </c>
      <c r="N158">
        <f>IF(Table24[[#This Row],[Embarked]]="C", 1, 0)</f>
        <v>1</v>
      </c>
      <c r="O158">
        <f>IF(Table24[[#This Row],[Sex]]="male", 1, 0)</f>
        <v>0</v>
      </c>
      <c r="P158">
        <v>1</v>
      </c>
      <c r="AC158" s="6">
        <f>SUMPRODUCT(Table24[[#This Row],[SibSp]:[Ones]], $R$4:$AA$4)</f>
        <v>0.93324278362194646</v>
      </c>
      <c r="AD158" s="6">
        <f>(AC158-Table24[[#This Row],[Survived]])^2</f>
        <v>4.4565259385462601E-3</v>
      </c>
    </row>
    <row r="159" spans="1:30" x14ac:dyDescent="0.2">
      <c r="A159">
        <v>1</v>
      </c>
      <c r="B159" t="s">
        <v>20</v>
      </c>
      <c r="C159">
        <v>1</v>
      </c>
      <c r="D159" t="s">
        <v>17</v>
      </c>
      <c r="E159">
        <v>58</v>
      </c>
      <c r="F159">
        <v>146.52080000000001</v>
      </c>
      <c r="G159">
        <v>0</v>
      </c>
      <c r="H159">
        <v>0</v>
      </c>
      <c r="I159" s="6">
        <f>Table24[[#This Row],[Age]]/$E$1</f>
        <v>0.72499999999999998</v>
      </c>
      <c r="J159" s="6">
        <f>LOG10(Table24[[#This Row],[Fare]] +1)</f>
        <v>2.1688532588793175</v>
      </c>
      <c r="K159">
        <f>IF(Table24[[#This Row],[Pclass]]=1, 1, 0)</f>
        <v>1</v>
      </c>
      <c r="L159">
        <f>IF(Table24[[#This Row],[Pclass]]=2, 1,0)</f>
        <v>0</v>
      </c>
      <c r="M159">
        <f>IF(Table24[[#This Row],[Embarked]]="S", 1, 0)</f>
        <v>0</v>
      </c>
      <c r="N159">
        <f>IF(Table24[[#This Row],[Embarked]]="C", 1, 0)</f>
        <v>1</v>
      </c>
      <c r="O159">
        <f>IF(Table24[[#This Row],[Sex]]="male", 1, 0)</f>
        <v>0</v>
      </c>
      <c r="P159">
        <v>1</v>
      </c>
      <c r="AC159" s="6">
        <f>SUMPRODUCT(Table24[[#This Row],[SibSp]:[Ones]], $R$4:$AA$4)</f>
        <v>0.87826441033767322</v>
      </c>
      <c r="AD159" s="6">
        <f>(AC159-Table24[[#This Row],[Survived]])^2</f>
        <v>1.4819553790434403E-2</v>
      </c>
    </row>
    <row r="160" spans="1:30" x14ac:dyDescent="0.2">
      <c r="A160">
        <v>0</v>
      </c>
      <c r="B160" t="s">
        <v>15</v>
      </c>
      <c r="C160">
        <v>3</v>
      </c>
      <c r="D160" t="s">
        <v>13</v>
      </c>
      <c r="E160">
        <v>42</v>
      </c>
      <c r="F160">
        <v>8.4041999999999994</v>
      </c>
      <c r="G160">
        <v>0</v>
      </c>
      <c r="H160">
        <v>1</v>
      </c>
      <c r="I160" s="6">
        <f>Table24[[#This Row],[Age]]/$E$1</f>
        <v>0.52500000000000002</v>
      </c>
      <c r="J160" s="6">
        <f>LOG10(Table24[[#This Row],[Fare]] +1)</f>
        <v>0.97332185673243765</v>
      </c>
      <c r="K160">
        <f>IF(Table24[[#This Row],[Pclass]]=1, 1, 0)</f>
        <v>0</v>
      </c>
      <c r="L160">
        <f>IF(Table24[[#This Row],[Pclass]]=2, 1,0)</f>
        <v>0</v>
      </c>
      <c r="M160">
        <f>IF(Table24[[#This Row],[Embarked]]="S", 1, 0)</f>
        <v>1</v>
      </c>
      <c r="N160">
        <f>IF(Table24[[#This Row],[Embarked]]="C", 1, 0)</f>
        <v>0</v>
      </c>
      <c r="O160">
        <f>IF(Table24[[#This Row],[Sex]]="male", 1, 0)</f>
        <v>1</v>
      </c>
      <c r="P160">
        <v>1</v>
      </c>
      <c r="AC160" s="6">
        <f>SUMPRODUCT(Table24[[#This Row],[SibSp]:[Ones]], $R$4:$AA$4)</f>
        <v>6.7193607465583227E-3</v>
      </c>
      <c r="AD160" s="6">
        <f>(AC160-Table24[[#This Row],[Survived]])^2</f>
        <v>4.5149808842388823E-5</v>
      </c>
    </row>
    <row r="161" spans="1:30" x14ac:dyDescent="0.2">
      <c r="A161">
        <v>0</v>
      </c>
      <c r="B161" t="s">
        <v>15</v>
      </c>
      <c r="C161">
        <v>2</v>
      </c>
      <c r="D161" t="s">
        <v>17</v>
      </c>
      <c r="E161">
        <v>24</v>
      </c>
      <c r="F161">
        <v>13</v>
      </c>
      <c r="G161">
        <v>0</v>
      </c>
      <c r="H161">
        <v>0</v>
      </c>
      <c r="I161" s="6">
        <f>Table24[[#This Row],[Age]]/$E$1</f>
        <v>0.3</v>
      </c>
      <c r="J161" s="6">
        <f>LOG10(Table24[[#This Row],[Fare]] +1)</f>
        <v>1.146128035678238</v>
      </c>
      <c r="K161">
        <f>IF(Table24[[#This Row],[Pclass]]=1, 1, 0)</f>
        <v>0</v>
      </c>
      <c r="L161">
        <f>IF(Table24[[#This Row],[Pclass]]=2, 1,0)</f>
        <v>1</v>
      </c>
      <c r="M161">
        <f>IF(Table24[[#This Row],[Embarked]]="S", 1, 0)</f>
        <v>1</v>
      </c>
      <c r="N161">
        <f>IF(Table24[[#This Row],[Embarked]]="C", 1, 0)</f>
        <v>0</v>
      </c>
      <c r="O161">
        <f>IF(Table24[[#This Row],[Sex]]="male", 1, 0)</f>
        <v>0</v>
      </c>
      <c r="P161">
        <v>1</v>
      </c>
      <c r="AC161" s="6">
        <f>SUMPRODUCT(Table24[[#This Row],[SibSp]:[Ones]], $R$4:$AA$4)</f>
        <v>0.81019962650983002</v>
      </c>
      <c r="AD161" s="6">
        <f>(AC161-Table24[[#This Row],[Survived]])^2</f>
        <v>0.65642343479666809</v>
      </c>
    </row>
    <row r="162" spans="1:30" x14ac:dyDescent="0.2">
      <c r="A162">
        <v>0</v>
      </c>
      <c r="B162" t="s">
        <v>15</v>
      </c>
      <c r="C162">
        <v>3</v>
      </c>
      <c r="D162" t="s">
        <v>13</v>
      </c>
      <c r="E162">
        <v>28</v>
      </c>
      <c r="F162">
        <v>9.5</v>
      </c>
      <c r="G162">
        <v>0</v>
      </c>
      <c r="H162">
        <v>0</v>
      </c>
      <c r="I162" s="6">
        <f>Table24[[#This Row],[Age]]/$E$1</f>
        <v>0.35</v>
      </c>
      <c r="J162" s="6">
        <f>LOG10(Table24[[#This Row],[Fare]] +1)</f>
        <v>1.0211892990699381</v>
      </c>
      <c r="K162">
        <f>IF(Table24[[#This Row],[Pclass]]=1, 1, 0)</f>
        <v>0</v>
      </c>
      <c r="L162">
        <f>IF(Table24[[#This Row],[Pclass]]=2, 1,0)</f>
        <v>0</v>
      </c>
      <c r="M162">
        <f>IF(Table24[[#This Row],[Embarked]]="S", 1, 0)</f>
        <v>1</v>
      </c>
      <c r="N162">
        <f>IF(Table24[[#This Row],[Embarked]]="C", 1, 0)</f>
        <v>0</v>
      </c>
      <c r="O162">
        <f>IF(Table24[[#This Row],[Sex]]="male", 1, 0)</f>
        <v>1</v>
      </c>
      <c r="P162">
        <v>1</v>
      </c>
      <c r="AC162" s="6">
        <f>SUMPRODUCT(Table24[[#This Row],[SibSp]:[Ones]], $R$4:$AA$4)</f>
        <v>0.11259920279828106</v>
      </c>
      <c r="AD162" s="6">
        <f>(AC162-Table24[[#This Row],[Survived]])^2</f>
        <v>1.2678580470808425E-2</v>
      </c>
    </row>
    <row r="163" spans="1:30" x14ac:dyDescent="0.2">
      <c r="A163">
        <v>0</v>
      </c>
      <c r="B163" t="s">
        <v>15</v>
      </c>
      <c r="C163">
        <v>3</v>
      </c>
      <c r="D163" t="s">
        <v>13</v>
      </c>
      <c r="E163">
        <v>34</v>
      </c>
      <c r="F163">
        <v>6.4958</v>
      </c>
      <c r="G163">
        <v>0</v>
      </c>
      <c r="H163">
        <v>0</v>
      </c>
      <c r="I163" s="6">
        <f>Table24[[#This Row],[Age]]/$E$1</f>
        <v>0.42499999999999999</v>
      </c>
      <c r="J163" s="6">
        <f>LOG10(Table24[[#This Row],[Fare]] +1)</f>
        <v>0.87481799035902574</v>
      </c>
      <c r="K163">
        <f>IF(Table24[[#This Row],[Pclass]]=1, 1, 0)</f>
        <v>0</v>
      </c>
      <c r="L163">
        <f>IF(Table24[[#This Row],[Pclass]]=2, 1,0)</f>
        <v>0</v>
      </c>
      <c r="M163">
        <f>IF(Table24[[#This Row],[Embarked]]="S", 1, 0)</f>
        <v>1</v>
      </c>
      <c r="N163">
        <f>IF(Table24[[#This Row],[Embarked]]="C", 1, 0)</f>
        <v>0</v>
      </c>
      <c r="O163">
        <f>IF(Table24[[#This Row],[Sex]]="male", 1, 0)</f>
        <v>1</v>
      </c>
      <c r="P163">
        <v>1</v>
      </c>
      <c r="AC163" s="6">
        <f>SUMPRODUCT(Table24[[#This Row],[SibSp]:[Ones]], $R$4:$AA$4)</f>
        <v>6.7055585363534398E-2</v>
      </c>
      <c r="AD163" s="6">
        <f>(AC163-Table24[[#This Row],[Survived]])^2</f>
        <v>4.4964515284462488E-3</v>
      </c>
    </row>
    <row r="164" spans="1:30" x14ac:dyDescent="0.2">
      <c r="A164">
        <v>0</v>
      </c>
      <c r="B164" t="s">
        <v>20</v>
      </c>
      <c r="C164">
        <v>3</v>
      </c>
      <c r="D164" t="s">
        <v>13</v>
      </c>
      <c r="E164">
        <v>45.5</v>
      </c>
      <c r="F164">
        <v>7.2249999999999996</v>
      </c>
      <c r="G164">
        <v>0</v>
      </c>
      <c r="H164">
        <v>0</v>
      </c>
      <c r="I164" s="6">
        <f>Table24[[#This Row],[Age]]/$E$1</f>
        <v>0.56874999999999998</v>
      </c>
      <c r="J164" s="6">
        <f>LOG10(Table24[[#This Row],[Fare]] +1)</f>
        <v>0.91513590662201194</v>
      </c>
      <c r="K164">
        <f>IF(Table24[[#This Row],[Pclass]]=1, 1, 0)</f>
        <v>0</v>
      </c>
      <c r="L164">
        <f>IF(Table24[[#This Row],[Pclass]]=2, 1,0)</f>
        <v>0</v>
      </c>
      <c r="M164">
        <f>IF(Table24[[#This Row],[Embarked]]="S", 1, 0)</f>
        <v>0</v>
      </c>
      <c r="N164">
        <f>IF(Table24[[#This Row],[Embarked]]="C", 1, 0)</f>
        <v>1</v>
      </c>
      <c r="O164">
        <f>IF(Table24[[#This Row],[Sex]]="male", 1, 0)</f>
        <v>1</v>
      </c>
      <c r="P164">
        <v>1</v>
      </c>
      <c r="AC164" s="6">
        <f>SUMPRODUCT(Table24[[#This Row],[SibSp]:[Ones]], $R$4:$AA$4)</f>
        <v>6.149997124742046E-2</v>
      </c>
      <c r="AD164" s="6">
        <f>(AC164-Table24[[#This Row],[Survived]])^2</f>
        <v>3.7822464634335432E-3</v>
      </c>
    </row>
    <row r="165" spans="1:30" x14ac:dyDescent="0.2">
      <c r="A165">
        <v>1</v>
      </c>
      <c r="B165" t="s">
        <v>15</v>
      </c>
      <c r="C165">
        <v>3</v>
      </c>
      <c r="D165" t="s">
        <v>13</v>
      </c>
      <c r="E165">
        <v>18</v>
      </c>
      <c r="F165">
        <v>8.0500000000000007</v>
      </c>
      <c r="G165">
        <v>0</v>
      </c>
      <c r="H165">
        <v>0</v>
      </c>
      <c r="I165" s="6">
        <f>Table24[[#This Row],[Age]]/$E$1</f>
        <v>0.22500000000000001</v>
      </c>
      <c r="J165" s="6">
        <f>LOG10(Table24[[#This Row],[Fare]] +1)</f>
        <v>0.9566485792052033</v>
      </c>
      <c r="K165">
        <f>IF(Table24[[#This Row],[Pclass]]=1, 1, 0)</f>
        <v>0</v>
      </c>
      <c r="L165">
        <f>IF(Table24[[#This Row],[Pclass]]=2, 1,0)</f>
        <v>0</v>
      </c>
      <c r="M165">
        <f>IF(Table24[[#This Row],[Embarked]]="S", 1, 0)</f>
        <v>1</v>
      </c>
      <c r="N165">
        <f>IF(Table24[[#This Row],[Embarked]]="C", 1, 0)</f>
        <v>0</v>
      </c>
      <c r="O165">
        <f>IF(Table24[[#This Row],[Sex]]="male", 1, 0)</f>
        <v>1</v>
      </c>
      <c r="P165">
        <v>1</v>
      </c>
      <c r="AC165" s="6">
        <f>SUMPRODUCT(Table24[[#This Row],[SibSp]:[Ones]], $R$4:$AA$4)</f>
        <v>0.17346742975045326</v>
      </c>
      <c r="AD165" s="6">
        <f>(AC165-Table24[[#This Row],[Survived]])^2</f>
        <v>0.68315608968332187</v>
      </c>
    </row>
    <row r="166" spans="1:30" x14ac:dyDescent="0.2">
      <c r="A166">
        <v>0</v>
      </c>
      <c r="B166" t="s">
        <v>15</v>
      </c>
      <c r="C166">
        <v>3</v>
      </c>
      <c r="D166" t="s">
        <v>17</v>
      </c>
      <c r="E166">
        <v>2</v>
      </c>
      <c r="F166">
        <v>10.4625</v>
      </c>
      <c r="G166">
        <v>0</v>
      </c>
      <c r="H166">
        <v>1</v>
      </c>
      <c r="I166" s="6">
        <f>Table24[[#This Row],[Age]]/$E$1</f>
        <v>2.5000000000000001E-2</v>
      </c>
      <c r="J166" s="6">
        <f>LOG10(Table24[[#This Row],[Fare]] +1)</f>
        <v>1.0592793486780776</v>
      </c>
      <c r="K166">
        <f>IF(Table24[[#This Row],[Pclass]]=1, 1, 0)</f>
        <v>0</v>
      </c>
      <c r="L166">
        <f>IF(Table24[[#This Row],[Pclass]]=2, 1,0)</f>
        <v>0</v>
      </c>
      <c r="M166">
        <f>IF(Table24[[#This Row],[Embarked]]="S", 1, 0)</f>
        <v>1</v>
      </c>
      <c r="N166">
        <f>IF(Table24[[#This Row],[Embarked]]="C", 1, 0)</f>
        <v>0</v>
      </c>
      <c r="O166">
        <f>IF(Table24[[#This Row],[Sex]]="male", 1, 0)</f>
        <v>0</v>
      </c>
      <c r="P166">
        <v>1</v>
      </c>
      <c r="AC166" s="6">
        <f>SUMPRODUCT(Table24[[#This Row],[SibSp]:[Ones]], $R$4:$AA$4)</f>
        <v>0.75003105448980123</v>
      </c>
      <c r="AD166" s="6">
        <f>(AC166-Table24[[#This Row],[Survived]])^2</f>
        <v>0.5625465826990832</v>
      </c>
    </row>
    <row r="167" spans="1:30" x14ac:dyDescent="0.2">
      <c r="A167">
        <v>0</v>
      </c>
      <c r="B167" t="s">
        <v>15</v>
      </c>
      <c r="C167">
        <v>3</v>
      </c>
      <c r="D167" t="s">
        <v>13</v>
      </c>
      <c r="E167">
        <v>32</v>
      </c>
      <c r="F167">
        <v>15.85</v>
      </c>
      <c r="G167">
        <v>1</v>
      </c>
      <c r="H167">
        <v>0</v>
      </c>
      <c r="I167" s="6">
        <f>Table24[[#This Row],[Age]]/$E$1</f>
        <v>0.4</v>
      </c>
      <c r="J167" s="6">
        <f>LOG10(Table24[[#This Row],[Fare]] +1)</f>
        <v>1.2265999052073575</v>
      </c>
      <c r="K167">
        <f>IF(Table24[[#This Row],[Pclass]]=1, 1, 0)</f>
        <v>0</v>
      </c>
      <c r="L167">
        <f>IF(Table24[[#This Row],[Pclass]]=2, 1,0)</f>
        <v>0</v>
      </c>
      <c r="M167">
        <f>IF(Table24[[#This Row],[Embarked]]="S", 1, 0)</f>
        <v>1</v>
      </c>
      <c r="N167">
        <f>IF(Table24[[#This Row],[Embarked]]="C", 1, 0)</f>
        <v>0</v>
      </c>
      <c r="O167">
        <f>IF(Table24[[#This Row],[Sex]]="male", 1, 0)</f>
        <v>1</v>
      </c>
      <c r="P167">
        <v>1</v>
      </c>
      <c r="AC167" s="6">
        <f>SUMPRODUCT(Table24[[#This Row],[SibSp]:[Ones]], $R$4:$AA$4)</f>
        <v>4.2071615413404206E-2</v>
      </c>
      <c r="AD167" s="6">
        <f>(AC167-Table24[[#This Row],[Survived]])^2</f>
        <v>1.7700208234933904E-3</v>
      </c>
    </row>
    <row r="168" spans="1:30" x14ac:dyDescent="0.2">
      <c r="A168">
        <v>1</v>
      </c>
      <c r="B168" t="s">
        <v>20</v>
      </c>
      <c r="C168">
        <v>3</v>
      </c>
      <c r="D168" t="s">
        <v>13</v>
      </c>
      <c r="E168">
        <v>26</v>
      </c>
      <c r="F168">
        <v>18.787500000000001</v>
      </c>
      <c r="G168">
        <v>0</v>
      </c>
      <c r="H168">
        <v>0</v>
      </c>
      <c r="I168" s="6">
        <f>Table24[[#This Row],[Age]]/$E$1</f>
        <v>0.32500000000000001</v>
      </c>
      <c r="J168" s="6">
        <f>LOG10(Table24[[#This Row],[Fare]] +1)</f>
        <v>1.2963909278704124</v>
      </c>
      <c r="K168">
        <f>IF(Table24[[#This Row],[Pclass]]=1, 1, 0)</f>
        <v>0</v>
      </c>
      <c r="L168">
        <f>IF(Table24[[#This Row],[Pclass]]=2, 1,0)</f>
        <v>0</v>
      </c>
      <c r="M168">
        <f>IF(Table24[[#This Row],[Embarked]]="S", 1, 0)</f>
        <v>0</v>
      </c>
      <c r="N168">
        <f>IF(Table24[[#This Row],[Embarked]]="C", 1, 0)</f>
        <v>1</v>
      </c>
      <c r="O168">
        <f>IF(Table24[[#This Row],[Sex]]="male", 1, 0)</f>
        <v>1</v>
      </c>
      <c r="P168">
        <v>1</v>
      </c>
      <c r="AC168" s="6">
        <f>SUMPRODUCT(Table24[[#This Row],[SibSp]:[Ones]], $R$4:$AA$4)</f>
        <v>0.20491258158976366</v>
      </c>
      <c r="AD168" s="6">
        <f>(AC168-Table24[[#This Row],[Survived]])^2</f>
        <v>0.63216400291425423</v>
      </c>
    </row>
    <row r="169" spans="1:30" x14ac:dyDescent="0.2">
      <c r="A169">
        <v>1</v>
      </c>
      <c r="B169" t="s">
        <v>27</v>
      </c>
      <c r="C169">
        <v>3</v>
      </c>
      <c r="D169" t="s">
        <v>17</v>
      </c>
      <c r="E169">
        <v>16</v>
      </c>
      <c r="F169">
        <v>7.75</v>
      </c>
      <c r="G169">
        <v>0</v>
      </c>
      <c r="H169">
        <v>0</v>
      </c>
      <c r="I169" s="6">
        <f>Table24[[#This Row],[Age]]/$E$1</f>
        <v>0.2</v>
      </c>
      <c r="J169" s="6">
        <f>LOG10(Table24[[#This Row],[Fare]] +1)</f>
        <v>0.94200805302231327</v>
      </c>
      <c r="K169">
        <f>IF(Table24[[#This Row],[Pclass]]=1, 1, 0)</f>
        <v>0</v>
      </c>
      <c r="L169">
        <f>IF(Table24[[#This Row],[Pclass]]=2, 1,0)</f>
        <v>0</v>
      </c>
      <c r="M169">
        <f>IF(Table24[[#This Row],[Embarked]]="S", 1, 0)</f>
        <v>0</v>
      </c>
      <c r="N169">
        <f>IF(Table24[[#This Row],[Embarked]]="C", 1, 0)</f>
        <v>0</v>
      </c>
      <c r="O169">
        <f>IF(Table24[[#This Row],[Sex]]="male", 1, 0)</f>
        <v>0</v>
      </c>
      <c r="P169">
        <v>1</v>
      </c>
      <c r="AC169" s="6">
        <f>SUMPRODUCT(Table24[[#This Row],[SibSp]:[Ones]], $R$4:$AA$4)</f>
        <v>0.63790245011828306</v>
      </c>
      <c r="AD169" s="6">
        <f>(AC169-Table24[[#This Row],[Survived]])^2</f>
        <v>0.13111463563034248</v>
      </c>
    </row>
    <row r="170" spans="1:30" x14ac:dyDescent="0.2">
      <c r="A170">
        <v>1</v>
      </c>
      <c r="B170" t="s">
        <v>20</v>
      </c>
      <c r="C170">
        <v>1</v>
      </c>
      <c r="D170" t="s">
        <v>13</v>
      </c>
      <c r="E170">
        <v>40</v>
      </c>
      <c r="F170">
        <v>31</v>
      </c>
      <c r="G170">
        <v>0</v>
      </c>
      <c r="H170">
        <v>0</v>
      </c>
      <c r="I170" s="6">
        <f>Table24[[#This Row],[Age]]/$E$1</f>
        <v>0.5</v>
      </c>
      <c r="J170" s="6">
        <f>LOG10(Table24[[#This Row],[Fare]] +1)</f>
        <v>1.505149978319906</v>
      </c>
      <c r="K170">
        <f>IF(Table24[[#This Row],[Pclass]]=1, 1, 0)</f>
        <v>1</v>
      </c>
      <c r="L170">
        <f>IF(Table24[[#This Row],[Pclass]]=2, 1,0)</f>
        <v>0</v>
      </c>
      <c r="M170">
        <f>IF(Table24[[#This Row],[Embarked]]="S", 1, 0)</f>
        <v>0</v>
      </c>
      <c r="N170">
        <f>IF(Table24[[#This Row],[Embarked]]="C", 1, 0)</f>
        <v>1</v>
      </c>
      <c r="O170">
        <f>IF(Table24[[#This Row],[Sex]]="male", 1, 0)</f>
        <v>1</v>
      </c>
      <c r="P170">
        <v>1</v>
      </c>
      <c r="AC170" s="6">
        <f>SUMPRODUCT(Table24[[#This Row],[SibSp]:[Ones]], $R$4:$AA$4)</f>
        <v>0.47807302318707523</v>
      </c>
      <c r="AD170" s="6">
        <f>(AC170-Table24[[#This Row],[Survived]])^2</f>
        <v>0.2724077691250793</v>
      </c>
    </row>
    <row r="171" spans="1:30" x14ac:dyDescent="0.2">
      <c r="A171">
        <v>0</v>
      </c>
      <c r="B171" t="s">
        <v>15</v>
      </c>
      <c r="C171">
        <v>3</v>
      </c>
      <c r="D171" t="s">
        <v>13</v>
      </c>
      <c r="E171">
        <v>24</v>
      </c>
      <c r="F171">
        <v>7.05</v>
      </c>
      <c r="G171">
        <v>0</v>
      </c>
      <c r="H171">
        <v>0</v>
      </c>
      <c r="I171" s="6">
        <f>Table24[[#This Row],[Age]]/$E$1</f>
        <v>0.3</v>
      </c>
      <c r="J171" s="6">
        <f>LOG10(Table24[[#This Row],[Fare]] +1)</f>
        <v>0.90579588036786851</v>
      </c>
      <c r="K171">
        <f>IF(Table24[[#This Row],[Pclass]]=1, 1, 0)</f>
        <v>0</v>
      </c>
      <c r="L171">
        <f>IF(Table24[[#This Row],[Pclass]]=2, 1,0)</f>
        <v>0</v>
      </c>
      <c r="M171">
        <f>IF(Table24[[#This Row],[Embarked]]="S", 1, 0)</f>
        <v>1</v>
      </c>
      <c r="N171">
        <f>IF(Table24[[#This Row],[Embarked]]="C", 1, 0)</f>
        <v>0</v>
      </c>
      <c r="O171">
        <f>IF(Table24[[#This Row],[Sex]]="male", 1, 0)</f>
        <v>1</v>
      </c>
      <c r="P171">
        <v>1</v>
      </c>
      <c r="AC171" s="6">
        <f>SUMPRODUCT(Table24[[#This Row],[SibSp]:[Ones]], $R$4:$AA$4)</f>
        <v>0.13257996468682143</v>
      </c>
      <c r="AD171" s="6">
        <f>(AC171-Table24[[#This Row],[Survived]])^2</f>
        <v>1.7577447036358818E-2</v>
      </c>
    </row>
    <row r="172" spans="1:30" x14ac:dyDescent="0.2">
      <c r="A172">
        <v>1</v>
      </c>
      <c r="B172" t="s">
        <v>15</v>
      </c>
      <c r="C172">
        <v>2</v>
      </c>
      <c r="D172" t="s">
        <v>17</v>
      </c>
      <c r="E172">
        <v>35</v>
      </c>
      <c r="F172">
        <v>21</v>
      </c>
      <c r="G172">
        <v>0</v>
      </c>
      <c r="H172">
        <v>0</v>
      </c>
      <c r="I172" s="6">
        <f>Table24[[#This Row],[Age]]/$E$1</f>
        <v>0.4375</v>
      </c>
      <c r="J172" s="6">
        <f>LOG10(Table24[[#This Row],[Fare]] +1)</f>
        <v>1.3424226808222062</v>
      </c>
      <c r="K172">
        <f>IF(Table24[[#This Row],[Pclass]]=1, 1, 0)</f>
        <v>0</v>
      </c>
      <c r="L172">
        <f>IF(Table24[[#This Row],[Pclass]]=2, 1,0)</f>
        <v>1</v>
      </c>
      <c r="M172">
        <f>IF(Table24[[#This Row],[Embarked]]="S", 1, 0)</f>
        <v>1</v>
      </c>
      <c r="N172">
        <f>IF(Table24[[#This Row],[Embarked]]="C", 1, 0)</f>
        <v>0</v>
      </c>
      <c r="O172">
        <f>IF(Table24[[#This Row],[Sex]]="male", 1, 0)</f>
        <v>0</v>
      </c>
      <c r="P172">
        <v>1</v>
      </c>
      <c r="AC172" s="6">
        <f>SUMPRODUCT(Table24[[#This Row],[SibSp]:[Ones]], $R$4:$AA$4)</f>
        <v>0.74935244641562626</v>
      </c>
      <c r="AD172" s="6">
        <f>(AC172-Table24[[#This Row],[Survived]])^2</f>
        <v>6.2824196117831507E-2</v>
      </c>
    </row>
    <row r="173" spans="1:30" x14ac:dyDescent="0.2">
      <c r="A173">
        <v>0</v>
      </c>
      <c r="B173" t="s">
        <v>15</v>
      </c>
      <c r="C173">
        <v>3</v>
      </c>
      <c r="D173" t="s">
        <v>13</v>
      </c>
      <c r="E173">
        <v>22</v>
      </c>
      <c r="F173">
        <v>7.25</v>
      </c>
      <c r="G173">
        <v>0</v>
      </c>
      <c r="H173">
        <v>0</v>
      </c>
      <c r="I173" s="6">
        <f>Table24[[#This Row],[Age]]/$E$1</f>
        <v>0.27500000000000002</v>
      </c>
      <c r="J173" s="6">
        <f>LOG10(Table24[[#This Row],[Fare]] +1)</f>
        <v>0.91645394854992512</v>
      </c>
      <c r="K173">
        <f>IF(Table24[[#This Row],[Pclass]]=1, 1, 0)</f>
        <v>0</v>
      </c>
      <c r="L173">
        <f>IF(Table24[[#This Row],[Pclass]]=2, 1,0)</f>
        <v>0</v>
      </c>
      <c r="M173">
        <f>IF(Table24[[#This Row],[Embarked]]="S", 1, 0)</f>
        <v>1</v>
      </c>
      <c r="N173">
        <f>IF(Table24[[#This Row],[Embarked]]="C", 1, 0)</f>
        <v>0</v>
      </c>
      <c r="O173">
        <f>IF(Table24[[#This Row],[Sex]]="male", 1, 0)</f>
        <v>1</v>
      </c>
      <c r="P173">
        <v>1</v>
      </c>
      <c r="AC173" s="6">
        <f>SUMPRODUCT(Table24[[#This Row],[SibSp]:[Ones]], $R$4:$AA$4)</f>
        <v>0.1459023692012521</v>
      </c>
      <c r="AD173" s="6">
        <f>(AC173-Table24[[#This Row],[Survived]])^2</f>
        <v>2.1287501338538479E-2</v>
      </c>
    </row>
    <row r="174" spans="1:30" x14ac:dyDescent="0.2">
      <c r="A174">
        <v>0</v>
      </c>
      <c r="B174" t="s">
        <v>15</v>
      </c>
      <c r="C174">
        <v>2</v>
      </c>
      <c r="D174" t="s">
        <v>13</v>
      </c>
      <c r="E174">
        <v>30</v>
      </c>
      <c r="F174">
        <v>13</v>
      </c>
      <c r="G174">
        <v>0</v>
      </c>
      <c r="H174">
        <v>0</v>
      </c>
      <c r="I174" s="6">
        <f>Table24[[#This Row],[Age]]/$E$1</f>
        <v>0.375</v>
      </c>
      <c r="J174" s="6">
        <f>LOG10(Table24[[#This Row],[Fare]] +1)</f>
        <v>1.146128035678238</v>
      </c>
      <c r="K174">
        <f>IF(Table24[[#This Row],[Pclass]]=1, 1, 0)</f>
        <v>0</v>
      </c>
      <c r="L174">
        <f>IF(Table24[[#This Row],[Pclass]]=2, 1,0)</f>
        <v>1</v>
      </c>
      <c r="M174">
        <f>IF(Table24[[#This Row],[Embarked]]="S", 1, 0)</f>
        <v>1</v>
      </c>
      <c r="N174">
        <f>IF(Table24[[#This Row],[Embarked]]="C", 1, 0)</f>
        <v>0</v>
      </c>
      <c r="O174">
        <f>IF(Table24[[#This Row],[Sex]]="male", 1, 0)</f>
        <v>1</v>
      </c>
      <c r="P174">
        <v>1</v>
      </c>
      <c r="AC174" s="6">
        <f>SUMPRODUCT(Table24[[#This Row],[SibSp]:[Ones]], $R$4:$AA$4)</f>
        <v>0.2887267419495293</v>
      </c>
      <c r="AD174" s="6">
        <f>(AC174-Table24[[#This Row],[Survived]])^2</f>
        <v>8.3363131516790076E-2</v>
      </c>
    </row>
    <row r="175" spans="1:30" x14ac:dyDescent="0.2">
      <c r="A175">
        <v>1</v>
      </c>
      <c r="B175" t="s">
        <v>20</v>
      </c>
      <c r="C175">
        <v>1</v>
      </c>
      <c r="D175" t="s">
        <v>17</v>
      </c>
      <c r="E175">
        <v>31</v>
      </c>
      <c r="F175">
        <v>113.27500000000001</v>
      </c>
      <c r="G175">
        <v>1</v>
      </c>
      <c r="H175">
        <v>0</v>
      </c>
      <c r="I175" s="6">
        <f>Table24[[#This Row],[Age]]/$E$1</f>
        <v>0.38750000000000001</v>
      </c>
      <c r="J175" s="6">
        <f>LOG10(Table24[[#This Row],[Fare]] +1)</f>
        <v>2.0579512299613683</v>
      </c>
      <c r="K175">
        <f>IF(Table24[[#This Row],[Pclass]]=1, 1, 0)</f>
        <v>1</v>
      </c>
      <c r="L175">
        <f>IF(Table24[[#This Row],[Pclass]]=2, 1,0)</f>
        <v>0</v>
      </c>
      <c r="M175">
        <f>IF(Table24[[#This Row],[Embarked]]="S", 1, 0)</f>
        <v>0</v>
      </c>
      <c r="N175">
        <f>IF(Table24[[#This Row],[Embarked]]="C", 1, 0)</f>
        <v>1</v>
      </c>
      <c r="O175">
        <f>IF(Table24[[#This Row],[Sex]]="male", 1, 0)</f>
        <v>0</v>
      </c>
      <c r="P175">
        <v>1</v>
      </c>
      <c r="AC175" s="6">
        <f>SUMPRODUCT(Table24[[#This Row],[SibSp]:[Ones]], $R$4:$AA$4)</f>
        <v>0.99076226408627577</v>
      </c>
      <c r="AD175" s="6">
        <f>(AC175-Table24[[#This Row],[Survived]])^2</f>
        <v>8.5335764811710473E-5</v>
      </c>
    </row>
    <row r="176" spans="1:30" x14ac:dyDescent="0.2">
      <c r="A176">
        <v>1</v>
      </c>
      <c r="B176" t="s">
        <v>15</v>
      </c>
      <c r="C176">
        <v>3</v>
      </c>
      <c r="D176" t="s">
        <v>17</v>
      </c>
      <c r="E176">
        <v>27</v>
      </c>
      <c r="F176">
        <v>7.9249999999999998</v>
      </c>
      <c r="G176">
        <v>0</v>
      </c>
      <c r="H176">
        <v>0</v>
      </c>
      <c r="I176" s="6">
        <f>Table24[[#This Row],[Age]]/$E$1</f>
        <v>0.33750000000000002</v>
      </c>
      <c r="J176" s="6">
        <f>LOG10(Table24[[#This Row],[Fare]] +1)</f>
        <v>0.95060822478423079</v>
      </c>
      <c r="K176">
        <f>IF(Table24[[#This Row],[Pclass]]=1, 1, 0)</f>
        <v>0</v>
      </c>
      <c r="L176">
        <f>IF(Table24[[#This Row],[Pclass]]=2, 1,0)</f>
        <v>0</v>
      </c>
      <c r="M176">
        <f>IF(Table24[[#This Row],[Embarked]]="S", 1, 0)</f>
        <v>1</v>
      </c>
      <c r="N176">
        <f>IF(Table24[[#This Row],[Embarked]]="C", 1, 0)</f>
        <v>0</v>
      </c>
      <c r="O176">
        <f>IF(Table24[[#This Row],[Sex]]="male", 1, 0)</f>
        <v>0</v>
      </c>
      <c r="P176">
        <v>1</v>
      </c>
      <c r="AC176" s="6">
        <f>SUMPRODUCT(Table24[[#This Row],[SibSp]:[Ones]], $R$4:$AA$4)</f>
        <v>0.59862437548590175</v>
      </c>
      <c r="AD176" s="6">
        <f>(AC176-Table24[[#This Row],[Survived]])^2</f>
        <v>0.16110239195408238</v>
      </c>
    </row>
    <row r="177" spans="1:30" x14ac:dyDescent="0.2">
      <c r="A177">
        <v>0</v>
      </c>
      <c r="B177" t="s">
        <v>15</v>
      </c>
      <c r="C177">
        <v>2</v>
      </c>
      <c r="D177" t="s">
        <v>13</v>
      </c>
      <c r="E177">
        <v>42</v>
      </c>
      <c r="F177">
        <v>27</v>
      </c>
      <c r="G177">
        <v>1</v>
      </c>
      <c r="H177">
        <v>0</v>
      </c>
      <c r="I177" s="6">
        <f>Table24[[#This Row],[Age]]/$E$1</f>
        <v>0.52500000000000002</v>
      </c>
      <c r="J177" s="6">
        <f>LOG10(Table24[[#This Row],[Fare]] +1)</f>
        <v>1.4471580313422192</v>
      </c>
      <c r="K177">
        <f>IF(Table24[[#This Row],[Pclass]]=1, 1, 0)</f>
        <v>0</v>
      </c>
      <c r="L177">
        <f>IF(Table24[[#This Row],[Pclass]]=2, 1,0)</f>
        <v>1</v>
      </c>
      <c r="M177">
        <f>IF(Table24[[#This Row],[Embarked]]="S", 1, 0)</f>
        <v>1</v>
      </c>
      <c r="N177">
        <f>IF(Table24[[#This Row],[Embarked]]="C", 1, 0)</f>
        <v>0</v>
      </c>
      <c r="O177">
        <f>IF(Table24[[#This Row],[Sex]]="male", 1, 0)</f>
        <v>1</v>
      </c>
      <c r="P177">
        <v>1</v>
      </c>
      <c r="AC177" s="6">
        <f>SUMPRODUCT(Table24[[#This Row],[SibSp]:[Ones]], $R$4:$AA$4)</f>
        <v>0.17164875524001388</v>
      </c>
      <c r="AD177" s="6">
        <f>(AC177-Table24[[#This Row],[Survived]])^2</f>
        <v>2.9463295175446193E-2</v>
      </c>
    </row>
    <row r="178" spans="1:30" x14ac:dyDescent="0.2">
      <c r="A178">
        <v>1</v>
      </c>
      <c r="B178" t="s">
        <v>20</v>
      </c>
      <c r="C178">
        <v>1</v>
      </c>
      <c r="D178" t="s">
        <v>17</v>
      </c>
      <c r="E178">
        <v>32</v>
      </c>
      <c r="F178">
        <v>76.291700000000006</v>
      </c>
      <c r="G178">
        <v>0</v>
      </c>
      <c r="H178">
        <v>0</v>
      </c>
      <c r="I178" s="6">
        <f>Table24[[#This Row],[Age]]/$E$1</f>
        <v>0.4</v>
      </c>
      <c r="J178" s="6">
        <f>LOG10(Table24[[#This Row],[Fare]] +1)</f>
        <v>1.8881328595362299</v>
      </c>
      <c r="K178">
        <f>IF(Table24[[#This Row],[Pclass]]=1, 1, 0)</f>
        <v>1</v>
      </c>
      <c r="L178">
        <f>IF(Table24[[#This Row],[Pclass]]=2, 1,0)</f>
        <v>0</v>
      </c>
      <c r="M178">
        <f>IF(Table24[[#This Row],[Embarked]]="S", 1, 0)</f>
        <v>0</v>
      </c>
      <c r="N178">
        <f>IF(Table24[[#This Row],[Embarked]]="C", 1, 0)</f>
        <v>1</v>
      </c>
      <c r="O178">
        <f>IF(Table24[[#This Row],[Sex]]="male", 1, 0)</f>
        <v>0</v>
      </c>
      <c r="P178">
        <v>1</v>
      </c>
      <c r="AC178" s="6">
        <f>SUMPRODUCT(Table24[[#This Row],[SibSp]:[Ones]], $R$4:$AA$4)</f>
        <v>1.0310176662288388</v>
      </c>
      <c r="AD178" s="6">
        <f>(AC178-Table24[[#This Row],[Survived]])^2</f>
        <v>9.6209561828364926E-4</v>
      </c>
    </row>
    <row r="179" spans="1:30" x14ac:dyDescent="0.2">
      <c r="A179">
        <v>0</v>
      </c>
      <c r="B179" t="s">
        <v>15</v>
      </c>
      <c r="C179">
        <v>2</v>
      </c>
      <c r="D179" t="s">
        <v>13</v>
      </c>
      <c r="E179">
        <v>30</v>
      </c>
      <c r="F179">
        <v>10.5</v>
      </c>
      <c r="G179">
        <v>0</v>
      </c>
      <c r="H179">
        <v>0</v>
      </c>
      <c r="I179" s="6">
        <f>Table24[[#This Row],[Age]]/$E$1</f>
        <v>0.375</v>
      </c>
      <c r="J179" s="6">
        <f>LOG10(Table24[[#This Row],[Fare]] +1)</f>
        <v>1.0606978403536116</v>
      </c>
      <c r="K179">
        <f>IF(Table24[[#This Row],[Pclass]]=1, 1, 0)</f>
        <v>0</v>
      </c>
      <c r="L179">
        <f>IF(Table24[[#This Row],[Pclass]]=2, 1,0)</f>
        <v>1</v>
      </c>
      <c r="M179">
        <f>IF(Table24[[#This Row],[Embarked]]="S", 1, 0)</f>
        <v>1</v>
      </c>
      <c r="N179">
        <f>IF(Table24[[#This Row],[Embarked]]="C", 1, 0)</f>
        <v>0</v>
      </c>
      <c r="O179">
        <f>IF(Table24[[#This Row],[Sex]]="male", 1, 0)</f>
        <v>1</v>
      </c>
      <c r="P179">
        <v>1</v>
      </c>
      <c r="AC179" s="6">
        <f>SUMPRODUCT(Table24[[#This Row],[SibSp]:[Ones]], $R$4:$AA$4)</f>
        <v>0.28456235966787718</v>
      </c>
      <c r="AD179" s="6">
        <f>(AC179-Table24[[#This Row],[Survived]])^2</f>
        <v>8.0975736539750293E-2</v>
      </c>
    </row>
    <row r="180" spans="1:30" x14ac:dyDescent="0.2">
      <c r="A180">
        <v>1</v>
      </c>
      <c r="B180" t="s">
        <v>15</v>
      </c>
      <c r="C180">
        <v>3</v>
      </c>
      <c r="D180" t="s">
        <v>13</v>
      </c>
      <c r="E180">
        <v>16</v>
      </c>
      <c r="F180">
        <v>8.0500000000000007</v>
      </c>
      <c r="G180">
        <v>0</v>
      </c>
      <c r="H180">
        <v>0</v>
      </c>
      <c r="I180" s="6">
        <f>Table24[[#This Row],[Age]]/$E$1</f>
        <v>0.2</v>
      </c>
      <c r="J180" s="6">
        <f>LOG10(Table24[[#This Row],[Fare]] +1)</f>
        <v>0.9566485792052033</v>
      </c>
      <c r="K180">
        <f>IF(Table24[[#This Row],[Pclass]]=1, 1, 0)</f>
        <v>0</v>
      </c>
      <c r="L180">
        <f>IF(Table24[[#This Row],[Pclass]]=2, 1,0)</f>
        <v>0</v>
      </c>
      <c r="M180">
        <f>IF(Table24[[#This Row],[Embarked]]="S", 1, 0)</f>
        <v>1</v>
      </c>
      <c r="N180">
        <f>IF(Table24[[#This Row],[Embarked]]="C", 1, 0)</f>
        <v>0</v>
      </c>
      <c r="O180">
        <f>IF(Table24[[#This Row],[Sex]]="male", 1, 0)</f>
        <v>1</v>
      </c>
      <c r="P180">
        <v>1</v>
      </c>
      <c r="AC180" s="6">
        <f>SUMPRODUCT(Table24[[#This Row],[SibSp]:[Ones]], $R$4:$AA$4)</f>
        <v>0.18627029582621668</v>
      </c>
      <c r="AD180" s="6">
        <f>(AC180-Table24[[#This Row],[Survived]])^2</f>
        <v>0.66215603145475288</v>
      </c>
    </row>
    <row r="181" spans="1:30" x14ac:dyDescent="0.2">
      <c r="A181">
        <v>0</v>
      </c>
      <c r="B181" t="s">
        <v>15</v>
      </c>
      <c r="C181">
        <v>2</v>
      </c>
      <c r="D181" t="s">
        <v>13</v>
      </c>
      <c r="E181">
        <v>27</v>
      </c>
      <c r="F181">
        <v>13</v>
      </c>
      <c r="G181">
        <v>0</v>
      </c>
      <c r="H181">
        <v>0</v>
      </c>
      <c r="I181" s="6">
        <f>Table24[[#This Row],[Age]]/$E$1</f>
        <v>0.33750000000000002</v>
      </c>
      <c r="J181" s="6">
        <f>LOG10(Table24[[#This Row],[Fare]] +1)</f>
        <v>1.146128035678238</v>
      </c>
      <c r="K181">
        <f>IF(Table24[[#This Row],[Pclass]]=1, 1, 0)</f>
        <v>0</v>
      </c>
      <c r="L181">
        <f>IF(Table24[[#This Row],[Pclass]]=2, 1,0)</f>
        <v>1</v>
      </c>
      <c r="M181">
        <f>IF(Table24[[#This Row],[Embarked]]="S", 1, 0)</f>
        <v>1</v>
      </c>
      <c r="N181">
        <f>IF(Table24[[#This Row],[Embarked]]="C", 1, 0)</f>
        <v>0</v>
      </c>
      <c r="O181">
        <f>IF(Table24[[#This Row],[Sex]]="male", 1, 0)</f>
        <v>1</v>
      </c>
      <c r="P181">
        <v>1</v>
      </c>
      <c r="AC181" s="6">
        <f>SUMPRODUCT(Table24[[#This Row],[SibSp]:[Ones]], $R$4:$AA$4)</f>
        <v>0.30793104106317448</v>
      </c>
      <c r="AD181" s="6">
        <f>(AC181-Table24[[#This Row],[Survived]])^2</f>
        <v>9.4821526050250446E-2</v>
      </c>
    </row>
    <row r="182" spans="1:30" x14ac:dyDescent="0.2">
      <c r="A182">
        <v>0</v>
      </c>
      <c r="B182" t="s">
        <v>15</v>
      </c>
      <c r="C182">
        <v>3</v>
      </c>
      <c r="D182" t="s">
        <v>13</v>
      </c>
      <c r="E182">
        <v>51</v>
      </c>
      <c r="F182">
        <v>8.0500000000000007</v>
      </c>
      <c r="G182">
        <v>0</v>
      </c>
      <c r="H182">
        <v>0</v>
      </c>
      <c r="I182" s="6">
        <f>Table24[[#This Row],[Age]]/$E$1</f>
        <v>0.63749999999999996</v>
      </c>
      <c r="J182" s="6">
        <f>LOG10(Table24[[#This Row],[Fare]] +1)</f>
        <v>0.9566485792052033</v>
      </c>
      <c r="K182">
        <f>IF(Table24[[#This Row],[Pclass]]=1, 1, 0)</f>
        <v>0</v>
      </c>
      <c r="L182">
        <f>IF(Table24[[#This Row],[Pclass]]=2, 1,0)</f>
        <v>0</v>
      </c>
      <c r="M182">
        <f>IF(Table24[[#This Row],[Embarked]]="S", 1, 0)</f>
        <v>1</v>
      </c>
      <c r="N182">
        <f>IF(Table24[[#This Row],[Embarked]]="C", 1, 0)</f>
        <v>0</v>
      </c>
      <c r="O182">
        <f>IF(Table24[[#This Row],[Sex]]="male", 1, 0)</f>
        <v>1</v>
      </c>
      <c r="P182">
        <v>1</v>
      </c>
      <c r="AC182" s="6">
        <f>SUMPRODUCT(Table24[[#This Row],[SibSp]:[Ones]], $R$4:$AA$4)</f>
        <v>-3.777986049964388E-2</v>
      </c>
      <c r="AD182" s="6">
        <f>(AC182-Table24[[#This Row],[Survived]])^2</f>
        <v>1.4273178593725518E-3</v>
      </c>
    </row>
    <row r="183" spans="1:30" x14ac:dyDescent="0.2">
      <c r="A183">
        <v>1</v>
      </c>
      <c r="B183" t="s">
        <v>15</v>
      </c>
      <c r="C183">
        <v>1</v>
      </c>
      <c r="D183" t="s">
        <v>13</v>
      </c>
      <c r="E183">
        <v>38</v>
      </c>
      <c r="F183">
        <v>90</v>
      </c>
      <c r="G183">
        <v>1</v>
      </c>
      <c r="H183">
        <v>0</v>
      </c>
      <c r="I183" s="6">
        <f>Table24[[#This Row],[Age]]/$E$1</f>
        <v>0.47499999999999998</v>
      </c>
      <c r="J183" s="6">
        <f>LOG10(Table24[[#This Row],[Fare]] +1)</f>
        <v>1.9590413923210936</v>
      </c>
      <c r="K183">
        <f>IF(Table24[[#This Row],[Pclass]]=1, 1, 0)</f>
        <v>1</v>
      </c>
      <c r="L183">
        <f>IF(Table24[[#This Row],[Pclass]]=2, 1,0)</f>
        <v>0</v>
      </c>
      <c r="M183">
        <f>IF(Table24[[#This Row],[Embarked]]="S", 1, 0)</f>
        <v>1</v>
      </c>
      <c r="N183">
        <f>IF(Table24[[#This Row],[Embarked]]="C", 1, 0)</f>
        <v>0</v>
      </c>
      <c r="O183">
        <f>IF(Table24[[#This Row],[Sex]]="male", 1, 0)</f>
        <v>1</v>
      </c>
      <c r="P183">
        <v>1</v>
      </c>
      <c r="AC183" s="6">
        <f>SUMPRODUCT(Table24[[#This Row],[SibSp]:[Ones]], $R$4:$AA$4)</f>
        <v>0.39197095751089045</v>
      </c>
      <c r="AD183" s="6">
        <f>(AC183-Table24[[#This Row],[Survived]])^2</f>
        <v>0.36969931651022331</v>
      </c>
    </row>
    <row r="184" spans="1:30" x14ac:dyDescent="0.2">
      <c r="A184">
        <v>0</v>
      </c>
      <c r="B184" t="s">
        <v>15</v>
      </c>
      <c r="C184">
        <v>3</v>
      </c>
      <c r="D184" t="s">
        <v>13</v>
      </c>
      <c r="E184">
        <v>22</v>
      </c>
      <c r="F184">
        <v>9.35</v>
      </c>
      <c r="G184">
        <v>0</v>
      </c>
      <c r="H184">
        <v>0</v>
      </c>
      <c r="I184" s="6">
        <f>Table24[[#This Row],[Age]]/$E$1</f>
        <v>0.27500000000000002</v>
      </c>
      <c r="J184" s="6">
        <f>LOG10(Table24[[#This Row],[Fare]] +1)</f>
        <v>1.0149403497929366</v>
      </c>
      <c r="K184">
        <f>IF(Table24[[#This Row],[Pclass]]=1, 1, 0)</f>
        <v>0</v>
      </c>
      <c r="L184">
        <f>IF(Table24[[#This Row],[Pclass]]=2, 1,0)</f>
        <v>0</v>
      </c>
      <c r="M184">
        <f>IF(Table24[[#This Row],[Embarked]]="S", 1, 0)</f>
        <v>1</v>
      </c>
      <c r="N184">
        <f>IF(Table24[[#This Row],[Embarked]]="C", 1, 0)</f>
        <v>0</v>
      </c>
      <c r="O184">
        <f>IF(Table24[[#This Row],[Sex]]="male", 1, 0)</f>
        <v>1</v>
      </c>
      <c r="P184">
        <v>1</v>
      </c>
      <c r="AC184" s="6">
        <f>SUMPRODUCT(Table24[[#This Row],[SibSp]:[Ones]], $R$4:$AA$4)</f>
        <v>0.15070318959925788</v>
      </c>
      <c r="AD184" s="6">
        <f>(AC184-Table24[[#This Row],[Survived]])^2</f>
        <v>2.2711451355389867E-2</v>
      </c>
    </row>
    <row r="185" spans="1:30" x14ac:dyDescent="0.2">
      <c r="A185">
        <v>1</v>
      </c>
      <c r="B185" t="s">
        <v>15</v>
      </c>
      <c r="C185">
        <v>2</v>
      </c>
      <c r="D185" t="s">
        <v>13</v>
      </c>
      <c r="E185">
        <v>19</v>
      </c>
      <c r="F185">
        <v>10.5</v>
      </c>
      <c r="G185">
        <v>0</v>
      </c>
      <c r="H185">
        <v>0</v>
      </c>
      <c r="I185" s="6">
        <f>Table24[[#This Row],[Age]]/$E$1</f>
        <v>0.23749999999999999</v>
      </c>
      <c r="J185" s="6">
        <f>LOG10(Table24[[#This Row],[Fare]] +1)</f>
        <v>1.0606978403536116</v>
      </c>
      <c r="K185">
        <f>IF(Table24[[#This Row],[Pclass]]=1, 1, 0)</f>
        <v>0</v>
      </c>
      <c r="L185">
        <f>IF(Table24[[#This Row],[Pclass]]=2, 1,0)</f>
        <v>1</v>
      </c>
      <c r="M185">
        <f>IF(Table24[[#This Row],[Embarked]]="S", 1, 0)</f>
        <v>1</v>
      </c>
      <c r="N185">
        <f>IF(Table24[[#This Row],[Embarked]]="C", 1, 0)</f>
        <v>0</v>
      </c>
      <c r="O185">
        <f>IF(Table24[[#This Row],[Sex]]="male", 1, 0)</f>
        <v>1</v>
      </c>
      <c r="P185">
        <v>1</v>
      </c>
      <c r="AC185" s="6">
        <f>SUMPRODUCT(Table24[[#This Row],[SibSp]:[Ones]], $R$4:$AA$4)</f>
        <v>0.35497812308457621</v>
      </c>
      <c r="AD185" s="6">
        <f>(AC185-Table24[[#This Row],[Survived]])^2</f>
        <v>0.4160532216994961</v>
      </c>
    </row>
    <row r="186" spans="1:30" x14ac:dyDescent="0.2">
      <c r="A186">
        <v>0</v>
      </c>
      <c r="B186" t="s">
        <v>15</v>
      </c>
      <c r="C186">
        <v>3</v>
      </c>
      <c r="D186" t="s">
        <v>13</v>
      </c>
      <c r="E186">
        <v>20.5</v>
      </c>
      <c r="F186">
        <v>7.25</v>
      </c>
      <c r="G186">
        <v>0</v>
      </c>
      <c r="H186">
        <v>0</v>
      </c>
      <c r="I186" s="6">
        <f>Table24[[#This Row],[Age]]/$E$1</f>
        <v>0.25624999999999998</v>
      </c>
      <c r="J186" s="6">
        <f>LOG10(Table24[[#This Row],[Fare]] +1)</f>
        <v>0.91645394854992512</v>
      </c>
      <c r="K186">
        <f>IF(Table24[[#This Row],[Pclass]]=1, 1, 0)</f>
        <v>0</v>
      </c>
      <c r="L186">
        <f>IF(Table24[[#This Row],[Pclass]]=2, 1,0)</f>
        <v>0</v>
      </c>
      <c r="M186">
        <f>IF(Table24[[#This Row],[Embarked]]="S", 1, 0)</f>
        <v>1</v>
      </c>
      <c r="N186">
        <f>IF(Table24[[#This Row],[Embarked]]="C", 1, 0)</f>
        <v>0</v>
      </c>
      <c r="O186">
        <f>IF(Table24[[#This Row],[Sex]]="male", 1, 0)</f>
        <v>1</v>
      </c>
      <c r="P186">
        <v>1</v>
      </c>
      <c r="AC186" s="6">
        <f>SUMPRODUCT(Table24[[#This Row],[SibSp]:[Ones]], $R$4:$AA$4)</f>
        <v>0.15550451875807481</v>
      </c>
      <c r="AD186" s="6">
        <f>(AC186-Table24[[#This Row],[Survived]])^2</f>
        <v>2.4181655354180438E-2</v>
      </c>
    </row>
    <row r="187" spans="1:30" x14ac:dyDescent="0.2">
      <c r="A187">
        <v>0</v>
      </c>
      <c r="B187" t="s">
        <v>15</v>
      </c>
      <c r="C187">
        <v>2</v>
      </c>
      <c r="D187" t="s">
        <v>13</v>
      </c>
      <c r="E187">
        <v>18</v>
      </c>
      <c r="F187">
        <v>13</v>
      </c>
      <c r="G187">
        <v>0</v>
      </c>
      <c r="H187">
        <v>0</v>
      </c>
      <c r="I187" s="6">
        <f>Table24[[#This Row],[Age]]/$E$1</f>
        <v>0.22500000000000001</v>
      </c>
      <c r="J187" s="6">
        <f>LOG10(Table24[[#This Row],[Fare]] +1)</f>
        <v>1.146128035678238</v>
      </c>
      <c r="K187">
        <f>IF(Table24[[#This Row],[Pclass]]=1, 1, 0)</f>
        <v>0</v>
      </c>
      <c r="L187">
        <f>IF(Table24[[#This Row],[Pclass]]=2, 1,0)</f>
        <v>1</v>
      </c>
      <c r="M187">
        <f>IF(Table24[[#This Row],[Embarked]]="S", 1, 0)</f>
        <v>1</v>
      </c>
      <c r="N187">
        <f>IF(Table24[[#This Row],[Embarked]]="C", 1, 0)</f>
        <v>0</v>
      </c>
      <c r="O187">
        <f>IF(Table24[[#This Row],[Sex]]="male", 1, 0)</f>
        <v>1</v>
      </c>
      <c r="P187">
        <v>1</v>
      </c>
      <c r="AC187" s="6">
        <f>SUMPRODUCT(Table24[[#This Row],[SibSp]:[Ones]], $R$4:$AA$4)</f>
        <v>0.36554393840411004</v>
      </c>
      <c r="AD187" s="6">
        <f>(AC187-Table24[[#This Row],[Survived]])^2</f>
        <v>0.13362237090398779</v>
      </c>
    </row>
    <row r="188" spans="1:30" x14ac:dyDescent="0.2">
      <c r="A188">
        <v>1</v>
      </c>
      <c r="B188" t="s">
        <v>15</v>
      </c>
      <c r="C188">
        <v>1</v>
      </c>
      <c r="D188" t="s">
        <v>17</v>
      </c>
      <c r="E188">
        <v>35</v>
      </c>
      <c r="F188">
        <v>83.474999999999994</v>
      </c>
      <c r="G188">
        <v>1</v>
      </c>
      <c r="H188">
        <v>0</v>
      </c>
      <c r="I188" s="6">
        <f>Table24[[#This Row],[Age]]/$E$1</f>
        <v>0.4375</v>
      </c>
      <c r="J188" s="6">
        <f>LOG10(Table24[[#This Row],[Fare]] +1)</f>
        <v>1.9267282004469339</v>
      </c>
      <c r="K188">
        <f>IF(Table24[[#This Row],[Pclass]]=1, 1, 0)</f>
        <v>1</v>
      </c>
      <c r="L188">
        <f>IF(Table24[[#This Row],[Pclass]]=2, 1,0)</f>
        <v>0</v>
      </c>
      <c r="M188">
        <f>IF(Table24[[#This Row],[Embarked]]="S", 1, 0)</f>
        <v>1</v>
      </c>
      <c r="N188">
        <f>IF(Table24[[#This Row],[Embarked]]="C", 1, 0)</f>
        <v>0</v>
      </c>
      <c r="O188">
        <f>IF(Table24[[#This Row],[Sex]]="male", 1, 0)</f>
        <v>0</v>
      </c>
      <c r="P188">
        <v>1</v>
      </c>
      <c r="AC188" s="6">
        <f>SUMPRODUCT(Table24[[#This Row],[SibSp]:[Ones]], $R$4:$AA$4)</f>
        <v>0.89266440335739583</v>
      </c>
      <c r="AD188" s="6">
        <f>(AC188-Table24[[#This Row],[Survived]])^2</f>
        <v>1.1520930306623819E-2</v>
      </c>
    </row>
    <row r="189" spans="1:30" x14ac:dyDescent="0.2">
      <c r="A189">
        <v>0</v>
      </c>
      <c r="B189" t="s">
        <v>15</v>
      </c>
      <c r="C189">
        <v>3</v>
      </c>
      <c r="D189" t="s">
        <v>13</v>
      </c>
      <c r="E189">
        <v>29</v>
      </c>
      <c r="F189">
        <v>7.7750000000000004</v>
      </c>
      <c r="G189">
        <v>0</v>
      </c>
      <c r="H189">
        <v>0</v>
      </c>
      <c r="I189" s="6">
        <f>Table24[[#This Row],[Age]]/$E$1</f>
        <v>0.36249999999999999</v>
      </c>
      <c r="J189" s="6">
        <f>LOG10(Table24[[#This Row],[Fare]] +1)</f>
        <v>0.94324712513786169</v>
      </c>
      <c r="K189">
        <f>IF(Table24[[#This Row],[Pclass]]=1, 1, 0)</f>
        <v>0</v>
      </c>
      <c r="L189">
        <f>IF(Table24[[#This Row],[Pclass]]=2, 1,0)</f>
        <v>0</v>
      </c>
      <c r="M189">
        <f>IF(Table24[[#This Row],[Embarked]]="S", 1, 0)</f>
        <v>1</v>
      </c>
      <c r="N189">
        <f>IF(Table24[[#This Row],[Embarked]]="C", 1, 0)</f>
        <v>0</v>
      </c>
      <c r="O189">
        <f>IF(Table24[[#This Row],[Sex]]="male", 1, 0)</f>
        <v>1</v>
      </c>
      <c r="P189">
        <v>1</v>
      </c>
      <c r="AC189" s="6">
        <f>SUMPRODUCT(Table24[[#This Row],[SibSp]:[Ones]], $R$4:$AA$4)</f>
        <v>0.10239839874312839</v>
      </c>
      <c r="AD189" s="6">
        <f>(AC189-Table24[[#This Row],[Survived]])^2</f>
        <v>1.0485432065156718E-2</v>
      </c>
    </row>
    <row r="190" spans="1:30" x14ac:dyDescent="0.2">
      <c r="A190">
        <v>0</v>
      </c>
      <c r="B190" t="s">
        <v>15</v>
      </c>
      <c r="C190">
        <v>2</v>
      </c>
      <c r="D190" t="s">
        <v>13</v>
      </c>
      <c r="E190">
        <v>59</v>
      </c>
      <c r="F190">
        <v>13.5</v>
      </c>
      <c r="G190">
        <v>0</v>
      </c>
      <c r="H190">
        <v>0</v>
      </c>
      <c r="I190" s="6">
        <f>Table24[[#This Row],[Age]]/$E$1</f>
        <v>0.73750000000000004</v>
      </c>
      <c r="J190" s="6">
        <f>LOG10(Table24[[#This Row],[Fare]] +1)</f>
        <v>1.1613680022349748</v>
      </c>
      <c r="K190">
        <f>IF(Table24[[#This Row],[Pclass]]=1, 1, 0)</f>
        <v>0</v>
      </c>
      <c r="L190">
        <f>IF(Table24[[#This Row],[Pclass]]=2, 1,0)</f>
        <v>1</v>
      </c>
      <c r="M190">
        <f>IF(Table24[[#This Row],[Embarked]]="S", 1, 0)</f>
        <v>1</v>
      </c>
      <c r="N190">
        <f>IF(Table24[[#This Row],[Embarked]]="C", 1, 0)</f>
        <v>0</v>
      </c>
      <c r="O190">
        <f>IF(Table24[[#This Row],[Sex]]="male", 1, 0)</f>
        <v>1</v>
      </c>
      <c r="P190">
        <v>1</v>
      </c>
      <c r="AC190" s="6">
        <f>SUMPRODUCT(Table24[[#This Row],[SibSp]:[Ones]], $R$4:$AA$4)</f>
        <v>0.10382807161401153</v>
      </c>
      <c r="AD190" s="6">
        <f>(AC190-Table24[[#This Row],[Survived]])^2</f>
        <v>1.0780268455084306E-2</v>
      </c>
    </row>
    <row r="191" spans="1:30" x14ac:dyDescent="0.2">
      <c r="A191">
        <v>1</v>
      </c>
      <c r="B191" t="s">
        <v>15</v>
      </c>
      <c r="C191">
        <v>3</v>
      </c>
      <c r="D191" t="s">
        <v>17</v>
      </c>
      <c r="E191">
        <v>5</v>
      </c>
      <c r="F191">
        <v>31.387499999999999</v>
      </c>
      <c r="G191">
        <v>4</v>
      </c>
      <c r="H191">
        <v>2</v>
      </c>
      <c r="I191" s="6">
        <f>Table24[[#This Row],[Age]]/$E$1</f>
        <v>6.25E-2</v>
      </c>
      <c r="J191" s="6">
        <f>LOG10(Table24[[#This Row],[Fare]] +1)</f>
        <v>1.5103774259938814</v>
      </c>
      <c r="K191">
        <f>IF(Table24[[#This Row],[Pclass]]=1, 1, 0)</f>
        <v>0</v>
      </c>
      <c r="L191">
        <f>IF(Table24[[#This Row],[Pclass]]=2, 1,0)</f>
        <v>0</v>
      </c>
      <c r="M191">
        <f>IF(Table24[[#This Row],[Embarked]]="S", 1, 0)</f>
        <v>1</v>
      </c>
      <c r="N191">
        <f>IF(Table24[[#This Row],[Embarked]]="C", 1, 0)</f>
        <v>0</v>
      </c>
      <c r="O191">
        <f>IF(Table24[[#This Row],[Sex]]="male", 1, 0)</f>
        <v>0</v>
      </c>
      <c r="P191">
        <v>1</v>
      </c>
      <c r="AC191" s="6">
        <f>SUMPRODUCT(Table24[[#This Row],[SibSp]:[Ones]], $R$4:$AA$4)</f>
        <v>0.51915033903532326</v>
      </c>
      <c r="AD191" s="6">
        <f>(AC191-Table24[[#This Row],[Survived]])^2</f>
        <v>0.23121639644984457</v>
      </c>
    </row>
    <row r="192" spans="1:30" x14ac:dyDescent="0.2">
      <c r="A192">
        <v>0</v>
      </c>
      <c r="B192" t="s">
        <v>15</v>
      </c>
      <c r="C192">
        <v>2</v>
      </c>
      <c r="D192" t="s">
        <v>13</v>
      </c>
      <c r="E192">
        <v>24</v>
      </c>
      <c r="F192">
        <v>10.5</v>
      </c>
      <c r="G192">
        <v>0</v>
      </c>
      <c r="H192">
        <v>0</v>
      </c>
      <c r="I192" s="6">
        <f>Table24[[#This Row],[Age]]/$E$1</f>
        <v>0.3</v>
      </c>
      <c r="J192" s="6">
        <f>LOG10(Table24[[#This Row],[Fare]] +1)</f>
        <v>1.0606978403536116</v>
      </c>
      <c r="K192">
        <f>IF(Table24[[#This Row],[Pclass]]=1, 1, 0)</f>
        <v>0</v>
      </c>
      <c r="L192">
        <f>IF(Table24[[#This Row],[Pclass]]=2, 1,0)</f>
        <v>1</v>
      </c>
      <c r="M192">
        <f>IF(Table24[[#This Row],[Embarked]]="S", 1, 0)</f>
        <v>1</v>
      </c>
      <c r="N192">
        <f>IF(Table24[[#This Row],[Embarked]]="C", 1, 0)</f>
        <v>0</v>
      </c>
      <c r="O192">
        <f>IF(Table24[[#This Row],[Sex]]="male", 1, 0)</f>
        <v>1</v>
      </c>
      <c r="P192">
        <v>1</v>
      </c>
      <c r="AC192" s="6">
        <f>SUMPRODUCT(Table24[[#This Row],[SibSp]:[Ones]], $R$4:$AA$4)</f>
        <v>0.32297095789516755</v>
      </c>
      <c r="AD192" s="6">
        <f>(AC192-Table24[[#This Row],[Survived]])^2</f>
        <v>0.10431023964372209</v>
      </c>
    </row>
    <row r="193" spans="1:30" x14ac:dyDescent="0.2">
      <c r="A193">
        <v>0</v>
      </c>
      <c r="B193" t="s">
        <v>15</v>
      </c>
      <c r="C193">
        <v>2</v>
      </c>
      <c r="D193" t="s">
        <v>13</v>
      </c>
      <c r="E193">
        <v>44</v>
      </c>
      <c r="F193">
        <v>26</v>
      </c>
      <c r="G193">
        <v>1</v>
      </c>
      <c r="H193">
        <v>0</v>
      </c>
      <c r="I193" s="6">
        <f>Table24[[#This Row],[Age]]/$E$1</f>
        <v>0.55000000000000004</v>
      </c>
      <c r="J193" s="6">
        <f>LOG10(Table24[[#This Row],[Fare]] +1)</f>
        <v>1.4313637641589874</v>
      </c>
      <c r="K193">
        <f>IF(Table24[[#This Row],[Pclass]]=1, 1, 0)</f>
        <v>0</v>
      </c>
      <c r="L193">
        <f>IF(Table24[[#This Row],[Pclass]]=2, 1,0)</f>
        <v>1</v>
      </c>
      <c r="M193">
        <f>IF(Table24[[#This Row],[Embarked]]="S", 1, 0)</f>
        <v>1</v>
      </c>
      <c r="N193">
        <f>IF(Table24[[#This Row],[Embarked]]="C", 1, 0)</f>
        <v>0</v>
      </c>
      <c r="O193">
        <f>IF(Table24[[#This Row],[Sex]]="male", 1, 0)</f>
        <v>1</v>
      </c>
      <c r="P193">
        <v>1</v>
      </c>
      <c r="AC193" s="6">
        <f>SUMPRODUCT(Table24[[#This Row],[SibSp]:[Ones]], $R$4:$AA$4)</f>
        <v>0.15807598145000967</v>
      </c>
      <c r="AD193" s="6">
        <f>(AC193-Table24[[#This Row],[Survived]])^2</f>
        <v>2.4988015911383801E-2</v>
      </c>
    </row>
    <row r="194" spans="1:30" x14ac:dyDescent="0.2">
      <c r="A194">
        <v>1</v>
      </c>
      <c r="B194" t="s">
        <v>15</v>
      </c>
      <c r="C194">
        <v>2</v>
      </c>
      <c r="D194" t="s">
        <v>17</v>
      </c>
      <c r="E194">
        <v>8</v>
      </c>
      <c r="F194">
        <v>26.25</v>
      </c>
      <c r="G194">
        <v>0</v>
      </c>
      <c r="H194">
        <v>2</v>
      </c>
      <c r="I194" s="6">
        <f>Table24[[#This Row],[Age]]/$E$1</f>
        <v>0.1</v>
      </c>
      <c r="J194" s="6">
        <f>LOG10(Table24[[#This Row],[Fare]] +1)</f>
        <v>1.4353665066126613</v>
      </c>
      <c r="K194">
        <f>IF(Table24[[#This Row],[Pclass]]=1, 1, 0)</f>
        <v>0</v>
      </c>
      <c r="L194">
        <f>IF(Table24[[#This Row],[Pclass]]=2, 1,0)</f>
        <v>1</v>
      </c>
      <c r="M194">
        <f>IF(Table24[[#This Row],[Embarked]]="S", 1, 0)</f>
        <v>1</v>
      </c>
      <c r="N194">
        <f>IF(Table24[[#This Row],[Embarked]]="C", 1, 0)</f>
        <v>0</v>
      </c>
      <c r="O194">
        <f>IF(Table24[[#This Row],[Sex]]="male", 1, 0)</f>
        <v>0</v>
      </c>
      <c r="P194">
        <v>1</v>
      </c>
      <c r="AC194" s="6">
        <f>SUMPRODUCT(Table24[[#This Row],[SibSp]:[Ones]], $R$4:$AA$4)</f>
        <v>0.89886891618978715</v>
      </c>
      <c r="AD194" s="6">
        <f>(AC194-Table24[[#This Row],[Survived]])^2</f>
        <v>1.0227496112628296E-2</v>
      </c>
    </row>
    <row r="195" spans="1:30" x14ac:dyDescent="0.2">
      <c r="A195">
        <v>0</v>
      </c>
      <c r="B195" t="s">
        <v>15</v>
      </c>
      <c r="C195">
        <v>2</v>
      </c>
      <c r="D195" t="s">
        <v>13</v>
      </c>
      <c r="E195">
        <v>19</v>
      </c>
      <c r="F195">
        <v>10.5</v>
      </c>
      <c r="G195">
        <v>0</v>
      </c>
      <c r="H195">
        <v>0</v>
      </c>
      <c r="I195" s="6">
        <f>Table24[[#This Row],[Age]]/$E$1</f>
        <v>0.23749999999999999</v>
      </c>
      <c r="J195" s="6">
        <f>LOG10(Table24[[#This Row],[Fare]] +1)</f>
        <v>1.0606978403536116</v>
      </c>
      <c r="K195">
        <f>IF(Table24[[#This Row],[Pclass]]=1, 1, 0)</f>
        <v>0</v>
      </c>
      <c r="L195">
        <f>IF(Table24[[#This Row],[Pclass]]=2, 1,0)</f>
        <v>1</v>
      </c>
      <c r="M195">
        <f>IF(Table24[[#This Row],[Embarked]]="S", 1, 0)</f>
        <v>1</v>
      </c>
      <c r="N195">
        <f>IF(Table24[[#This Row],[Embarked]]="C", 1, 0)</f>
        <v>0</v>
      </c>
      <c r="O195">
        <f>IF(Table24[[#This Row],[Sex]]="male", 1, 0)</f>
        <v>1</v>
      </c>
      <c r="P195">
        <v>1</v>
      </c>
      <c r="AC195" s="6">
        <f>SUMPRODUCT(Table24[[#This Row],[SibSp]:[Ones]], $R$4:$AA$4)</f>
        <v>0.35497812308457621</v>
      </c>
      <c r="AD195" s="6">
        <f>(AC195-Table24[[#This Row],[Survived]])^2</f>
        <v>0.12600946786864853</v>
      </c>
    </row>
    <row r="196" spans="1:30" x14ac:dyDescent="0.2">
      <c r="A196">
        <v>0</v>
      </c>
      <c r="B196" t="s">
        <v>15</v>
      </c>
      <c r="C196">
        <v>2</v>
      </c>
      <c r="D196" t="s">
        <v>13</v>
      </c>
      <c r="E196">
        <v>33</v>
      </c>
      <c r="F196">
        <v>12.275</v>
      </c>
      <c r="G196">
        <v>0</v>
      </c>
      <c r="H196">
        <v>0</v>
      </c>
      <c r="I196" s="6">
        <f>Table24[[#This Row],[Age]]/$E$1</f>
        <v>0.41249999999999998</v>
      </c>
      <c r="J196" s="6">
        <f>LOG10(Table24[[#This Row],[Fare]] +1)</f>
        <v>1.1230345297535067</v>
      </c>
      <c r="K196">
        <f>IF(Table24[[#This Row],[Pclass]]=1, 1, 0)</f>
        <v>0</v>
      </c>
      <c r="L196">
        <f>IF(Table24[[#This Row],[Pclass]]=2, 1,0)</f>
        <v>1</v>
      </c>
      <c r="M196">
        <f>IF(Table24[[#This Row],[Embarked]]="S", 1, 0)</f>
        <v>1</v>
      </c>
      <c r="N196">
        <f>IF(Table24[[#This Row],[Embarked]]="C", 1, 0)</f>
        <v>0</v>
      </c>
      <c r="O196">
        <f>IF(Table24[[#This Row],[Sex]]="male", 1, 0)</f>
        <v>1</v>
      </c>
      <c r="P196">
        <v>1</v>
      </c>
      <c r="AC196" s="6">
        <f>SUMPRODUCT(Table24[[#This Row],[SibSp]:[Ones]], $R$4:$AA$4)</f>
        <v>0.26839672626074645</v>
      </c>
      <c r="AD196" s="6">
        <f>(AC196-Table24[[#This Row],[Survived]])^2</f>
        <v>7.2036802667486063E-2</v>
      </c>
    </row>
    <row r="197" spans="1:30" x14ac:dyDescent="0.2">
      <c r="A197">
        <v>0</v>
      </c>
      <c r="B197" t="s">
        <v>15</v>
      </c>
      <c r="C197">
        <v>2</v>
      </c>
      <c r="D197" t="s">
        <v>13</v>
      </c>
      <c r="E197">
        <v>29</v>
      </c>
      <c r="F197">
        <v>10.5</v>
      </c>
      <c r="G197">
        <v>0</v>
      </c>
      <c r="H197">
        <v>0</v>
      </c>
      <c r="I197" s="6">
        <f>Table24[[#This Row],[Age]]/$E$1</f>
        <v>0.36249999999999999</v>
      </c>
      <c r="J197" s="6">
        <f>LOG10(Table24[[#This Row],[Fare]] +1)</f>
        <v>1.0606978403536116</v>
      </c>
      <c r="K197">
        <f>IF(Table24[[#This Row],[Pclass]]=1, 1, 0)</f>
        <v>0</v>
      </c>
      <c r="L197">
        <f>IF(Table24[[#This Row],[Pclass]]=2, 1,0)</f>
        <v>1</v>
      </c>
      <c r="M197">
        <f>IF(Table24[[#This Row],[Embarked]]="S", 1, 0)</f>
        <v>1</v>
      </c>
      <c r="N197">
        <f>IF(Table24[[#This Row],[Embarked]]="C", 1, 0)</f>
        <v>0</v>
      </c>
      <c r="O197">
        <f>IF(Table24[[#This Row],[Sex]]="male", 1, 0)</f>
        <v>1</v>
      </c>
      <c r="P197">
        <v>1</v>
      </c>
      <c r="AC197" s="6">
        <f>SUMPRODUCT(Table24[[#This Row],[SibSp]:[Ones]], $R$4:$AA$4)</f>
        <v>0.29096379270575889</v>
      </c>
      <c r="AD197" s="6">
        <f>(AC197-Table24[[#This Row],[Survived]])^2</f>
        <v>8.4659928665719836E-2</v>
      </c>
    </row>
    <row r="198" spans="1:30" x14ac:dyDescent="0.2">
      <c r="A198">
        <v>0</v>
      </c>
      <c r="B198" t="s">
        <v>15</v>
      </c>
      <c r="C198">
        <v>3</v>
      </c>
      <c r="D198" t="s">
        <v>13</v>
      </c>
      <c r="E198">
        <v>22</v>
      </c>
      <c r="F198">
        <v>7.125</v>
      </c>
      <c r="G198">
        <v>0</v>
      </c>
      <c r="H198">
        <v>0</v>
      </c>
      <c r="I198" s="6">
        <f>Table24[[#This Row],[Age]]/$E$1</f>
        <v>0.27500000000000002</v>
      </c>
      <c r="J198" s="6">
        <f>LOG10(Table24[[#This Row],[Fare]] +1)</f>
        <v>0.90982336965091204</v>
      </c>
      <c r="K198">
        <f>IF(Table24[[#This Row],[Pclass]]=1, 1, 0)</f>
        <v>0</v>
      </c>
      <c r="L198">
        <f>IF(Table24[[#This Row],[Pclass]]=2, 1,0)</f>
        <v>0</v>
      </c>
      <c r="M198">
        <f>IF(Table24[[#This Row],[Embarked]]="S", 1, 0)</f>
        <v>1</v>
      </c>
      <c r="N198">
        <f>IF(Table24[[#This Row],[Embarked]]="C", 1, 0)</f>
        <v>0</v>
      </c>
      <c r="O198">
        <f>IF(Table24[[#This Row],[Sex]]="male", 1, 0)</f>
        <v>1</v>
      </c>
      <c r="P198">
        <v>1</v>
      </c>
      <c r="AC198" s="6">
        <f>SUMPRODUCT(Table24[[#This Row],[SibSp]:[Ones]], $R$4:$AA$4)</f>
        <v>0.14557915484853734</v>
      </c>
      <c r="AD198" s="6">
        <f>(AC198-Table24[[#This Row],[Survived]])^2</f>
        <v>2.1193290326414413E-2</v>
      </c>
    </row>
    <row r="199" spans="1:30" x14ac:dyDescent="0.2">
      <c r="A199">
        <v>0</v>
      </c>
      <c r="B199" t="s">
        <v>20</v>
      </c>
      <c r="C199">
        <v>3</v>
      </c>
      <c r="D199" t="s">
        <v>13</v>
      </c>
      <c r="E199">
        <v>30</v>
      </c>
      <c r="F199">
        <v>7.2249999999999996</v>
      </c>
      <c r="G199">
        <v>0</v>
      </c>
      <c r="H199">
        <v>0</v>
      </c>
      <c r="I199" s="6">
        <f>Table24[[#This Row],[Age]]/$E$1</f>
        <v>0.375</v>
      </c>
      <c r="J199" s="6">
        <f>LOG10(Table24[[#This Row],[Fare]] +1)</f>
        <v>0.91513590662201194</v>
      </c>
      <c r="K199">
        <f>IF(Table24[[#This Row],[Pclass]]=1, 1, 0)</f>
        <v>0</v>
      </c>
      <c r="L199">
        <f>IF(Table24[[#This Row],[Pclass]]=2, 1,0)</f>
        <v>0</v>
      </c>
      <c r="M199">
        <f>IF(Table24[[#This Row],[Embarked]]="S", 1, 0)</f>
        <v>0</v>
      </c>
      <c r="N199">
        <f>IF(Table24[[#This Row],[Embarked]]="C", 1, 0)</f>
        <v>1</v>
      </c>
      <c r="O199">
        <f>IF(Table24[[#This Row],[Sex]]="male", 1, 0)</f>
        <v>1</v>
      </c>
      <c r="P199">
        <v>1</v>
      </c>
      <c r="AC199" s="6">
        <f>SUMPRODUCT(Table24[[#This Row],[SibSp]:[Ones]], $R$4:$AA$4)</f>
        <v>0.16072218333458732</v>
      </c>
      <c r="AD199" s="6">
        <f>(AC199-Table24[[#This Row],[Survived]])^2</f>
        <v>2.5831620215836699E-2</v>
      </c>
    </row>
    <row r="200" spans="1:30" x14ac:dyDescent="0.2">
      <c r="A200">
        <v>0</v>
      </c>
      <c r="B200" t="s">
        <v>27</v>
      </c>
      <c r="C200">
        <v>1</v>
      </c>
      <c r="D200" t="s">
        <v>13</v>
      </c>
      <c r="E200">
        <v>44</v>
      </c>
      <c r="F200">
        <v>90</v>
      </c>
      <c r="G200">
        <v>2</v>
      </c>
      <c r="H200">
        <v>0</v>
      </c>
      <c r="I200" s="6">
        <f>Table24[[#This Row],[Age]]/$E$1</f>
        <v>0.55000000000000004</v>
      </c>
      <c r="J200" s="6">
        <f>LOG10(Table24[[#This Row],[Fare]] +1)</f>
        <v>1.9590413923210936</v>
      </c>
      <c r="K200">
        <f>IF(Table24[[#This Row],[Pclass]]=1, 1, 0)</f>
        <v>1</v>
      </c>
      <c r="L200">
        <f>IF(Table24[[#This Row],[Pclass]]=2, 1,0)</f>
        <v>0</v>
      </c>
      <c r="M200">
        <f>IF(Table24[[#This Row],[Embarked]]="S", 1, 0)</f>
        <v>0</v>
      </c>
      <c r="N200">
        <f>IF(Table24[[#This Row],[Embarked]]="C", 1, 0)</f>
        <v>0</v>
      </c>
      <c r="O200">
        <f>IF(Table24[[#This Row],[Sex]]="male", 1, 0)</f>
        <v>1</v>
      </c>
      <c r="P200">
        <v>1</v>
      </c>
      <c r="AC200" s="6">
        <f>SUMPRODUCT(Table24[[#This Row],[SibSp]:[Ones]], $R$4:$AA$4)</f>
        <v>0.26790908926960005</v>
      </c>
      <c r="AD200" s="6">
        <f>(AC200-Table24[[#This Row],[Survived]])^2</f>
        <v>7.1775280113266532E-2</v>
      </c>
    </row>
    <row r="201" spans="1:30" x14ac:dyDescent="0.2">
      <c r="A201">
        <v>0</v>
      </c>
      <c r="B201" t="s">
        <v>15</v>
      </c>
      <c r="C201">
        <v>3</v>
      </c>
      <c r="D201" t="s">
        <v>17</v>
      </c>
      <c r="E201">
        <v>25</v>
      </c>
      <c r="F201">
        <v>7.7750000000000004</v>
      </c>
      <c r="G201">
        <v>0</v>
      </c>
      <c r="H201">
        <v>0</v>
      </c>
      <c r="I201" s="6">
        <f>Table24[[#This Row],[Age]]/$E$1</f>
        <v>0.3125</v>
      </c>
      <c r="J201" s="6">
        <f>LOG10(Table24[[#This Row],[Fare]] +1)</f>
        <v>0.94324712513786169</v>
      </c>
      <c r="K201">
        <f>IF(Table24[[#This Row],[Pclass]]=1, 1, 0)</f>
        <v>0</v>
      </c>
      <c r="L201">
        <f>IF(Table24[[#This Row],[Pclass]]=2, 1,0)</f>
        <v>0</v>
      </c>
      <c r="M201">
        <f>IF(Table24[[#This Row],[Embarked]]="S", 1, 0)</f>
        <v>1</v>
      </c>
      <c r="N201">
        <f>IF(Table24[[#This Row],[Embarked]]="C", 1, 0)</f>
        <v>0</v>
      </c>
      <c r="O201">
        <f>IF(Table24[[#This Row],[Sex]]="male", 1, 0)</f>
        <v>0</v>
      </c>
      <c r="P201">
        <v>1</v>
      </c>
      <c r="AC201" s="6">
        <f>SUMPRODUCT(Table24[[#This Row],[SibSp]:[Ones]], $R$4:$AA$4)</f>
        <v>0.61106841722766569</v>
      </c>
      <c r="AD201" s="6">
        <f>(AC201-Table24[[#This Row],[Survived]])^2</f>
        <v>0.37340461053312451</v>
      </c>
    </row>
    <row r="202" spans="1:30" x14ac:dyDescent="0.2">
      <c r="A202">
        <v>1</v>
      </c>
      <c r="B202" t="s">
        <v>15</v>
      </c>
      <c r="C202">
        <v>2</v>
      </c>
      <c r="D202" t="s">
        <v>17</v>
      </c>
      <c r="E202">
        <v>24</v>
      </c>
      <c r="F202">
        <v>14.5</v>
      </c>
      <c r="G202">
        <v>0</v>
      </c>
      <c r="H202">
        <v>2</v>
      </c>
      <c r="I202" s="6">
        <f>Table24[[#This Row],[Age]]/$E$1</f>
        <v>0.3</v>
      </c>
      <c r="J202" s="6">
        <f>LOG10(Table24[[#This Row],[Fare]] +1)</f>
        <v>1.1903316981702914</v>
      </c>
      <c r="K202">
        <f>IF(Table24[[#This Row],[Pclass]]=1, 1, 0)</f>
        <v>0</v>
      </c>
      <c r="L202">
        <f>IF(Table24[[#This Row],[Pclass]]=2, 1,0)</f>
        <v>1</v>
      </c>
      <c r="M202">
        <f>IF(Table24[[#This Row],[Embarked]]="S", 1, 0)</f>
        <v>1</v>
      </c>
      <c r="N202">
        <f>IF(Table24[[#This Row],[Embarked]]="C", 1, 0)</f>
        <v>0</v>
      </c>
      <c r="O202">
        <f>IF(Table24[[#This Row],[Sex]]="male", 1, 0)</f>
        <v>0</v>
      </c>
      <c r="P202">
        <v>1</v>
      </c>
      <c r="AC202" s="6">
        <f>SUMPRODUCT(Table24[[#This Row],[SibSp]:[Ones]], $R$4:$AA$4)</f>
        <v>0.78450151513119437</v>
      </c>
      <c r="AD202" s="6">
        <f>(AC202-Table24[[#This Row],[Survived]])^2</f>
        <v>4.6439596980750848E-2</v>
      </c>
    </row>
    <row r="203" spans="1:30" x14ac:dyDescent="0.2">
      <c r="A203">
        <v>1</v>
      </c>
      <c r="B203" t="s">
        <v>15</v>
      </c>
      <c r="C203">
        <v>1</v>
      </c>
      <c r="D203" t="s">
        <v>13</v>
      </c>
      <c r="E203">
        <v>37</v>
      </c>
      <c r="F203">
        <v>52.554200000000002</v>
      </c>
      <c r="G203">
        <v>1</v>
      </c>
      <c r="H203">
        <v>1</v>
      </c>
      <c r="I203" s="6">
        <f>Table24[[#This Row],[Age]]/$E$1</f>
        <v>0.46250000000000002</v>
      </c>
      <c r="J203" s="6">
        <f>LOG10(Table24[[#This Row],[Fare]] +1)</f>
        <v>1.7287935361444735</v>
      </c>
      <c r="K203">
        <f>IF(Table24[[#This Row],[Pclass]]=1, 1, 0)</f>
        <v>1</v>
      </c>
      <c r="L203">
        <f>IF(Table24[[#This Row],[Pclass]]=2, 1,0)</f>
        <v>0</v>
      </c>
      <c r="M203">
        <f>IF(Table24[[#This Row],[Embarked]]="S", 1, 0)</f>
        <v>1</v>
      </c>
      <c r="N203">
        <f>IF(Table24[[#This Row],[Embarked]]="C", 1, 0)</f>
        <v>0</v>
      </c>
      <c r="O203">
        <f>IF(Table24[[#This Row],[Sex]]="male", 1, 0)</f>
        <v>1</v>
      </c>
      <c r="P203">
        <v>1</v>
      </c>
      <c r="AC203" s="6">
        <f>SUMPRODUCT(Table24[[#This Row],[SibSp]:[Ones]], $R$4:$AA$4)</f>
        <v>0.3732222911466303</v>
      </c>
      <c r="AD203" s="6">
        <f>(AC203-Table24[[#This Row],[Survived]])^2</f>
        <v>0.39285029631547946</v>
      </c>
    </row>
    <row r="204" spans="1:30" x14ac:dyDescent="0.2">
      <c r="A204">
        <v>0</v>
      </c>
      <c r="B204" t="s">
        <v>15</v>
      </c>
      <c r="C204">
        <v>2</v>
      </c>
      <c r="D204" t="s">
        <v>13</v>
      </c>
      <c r="E204">
        <v>54</v>
      </c>
      <c r="F204">
        <v>26</v>
      </c>
      <c r="G204">
        <v>1</v>
      </c>
      <c r="H204">
        <v>0</v>
      </c>
      <c r="I204" s="6">
        <f>Table24[[#This Row],[Age]]/$E$1</f>
        <v>0.67500000000000004</v>
      </c>
      <c r="J204" s="6">
        <f>LOG10(Table24[[#This Row],[Fare]] +1)</f>
        <v>1.4313637641589874</v>
      </c>
      <c r="K204">
        <f>IF(Table24[[#This Row],[Pclass]]=1, 1, 0)</f>
        <v>0</v>
      </c>
      <c r="L204">
        <f>IF(Table24[[#This Row],[Pclass]]=2, 1,0)</f>
        <v>1</v>
      </c>
      <c r="M204">
        <f>IF(Table24[[#This Row],[Embarked]]="S", 1, 0)</f>
        <v>1</v>
      </c>
      <c r="N204">
        <f>IF(Table24[[#This Row],[Embarked]]="C", 1, 0)</f>
        <v>0</v>
      </c>
      <c r="O204">
        <f>IF(Table24[[#This Row],[Sex]]="male", 1, 0)</f>
        <v>1</v>
      </c>
      <c r="P204">
        <v>1</v>
      </c>
      <c r="AC204" s="6">
        <f>SUMPRODUCT(Table24[[#This Row],[SibSp]:[Ones]], $R$4:$AA$4)</f>
        <v>9.4061651071192354E-2</v>
      </c>
      <c r="AD204" s="6">
        <f>(AC204-Table24[[#This Row],[Survived]])^2</f>
        <v>8.8475942022387417E-3</v>
      </c>
    </row>
    <row r="205" spans="1:30" x14ac:dyDescent="0.2">
      <c r="A205">
        <v>0</v>
      </c>
      <c r="B205" t="s">
        <v>15</v>
      </c>
      <c r="C205">
        <v>3</v>
      </c>
      <c r="D205" t="s">
        <v>17</v>
      </c>
      <c r="E205">
        <v>29</v>
      </c>
      <c r="F205">
        <v>10.4625</v>
      </c>
      <c r="G205">
        <v>1</v>
      </c>
      <c r="H205">
        <v>1</v>
      </c>
      <c r="I205" s="6">
        <f>Table24[[#This Row],[Age]]/$E$1</f>
        <v>0.36249999999999999</v>
      </c>
      <c r="J205" s="6">
        <f>LOG10(Table24[[#This Row],[Fare]] +1)</f>
        <v>1.0592793486780776</v>
      </c>
      <c r="K205">
        <f>IF(Table24[[#This Row],[Pclass]]=1, 1, 0)</f>
        <v>0</v>
      </c>
      <c r="L205">
        <f>IF(Table24[[#This Row],[Pclass]]=2, 1,0)</f>
        <v>0</v>
      </c>
      <c r="M205">
        <f>IF(Table24[[#This Row],[Embarked]]="S", 1, 0)</f>
        <v>1</v>
      </c>
      <c r="N205">
        <f>IF(Table24[[#This Row],[Embarked]]="C", 1, 0)</f>
        <v>0</v>
      </c>
      <c r="O205">
        <f>IF(Table24[[#This Row],[Sex]]="male", 1, 0)</f>
        <v>0</v>
      </c>
      <c r="P205">
        <v>1</v>
      </c>
      <c r="AC205" s="6">
        <f>SUMPRODUCT(Table24[[#This Row],[SibSp]:[Ones]], $R$4:$AA$4)</f>
        <v>0.52225755706524524</v>
      </c>
      <c r="AD205" s="6">
        <f>(AC205-Table24[[#This Row],[Survived]])^2</f>
        <v>0.27275295591175791</v>
      </c>
    </row>
    <row r="206" spans="1:30" x14ac:dyDescent="0.2">
      <c r="A206">
        <v>0</v>
      </c>
      <c r="B206" t="s">
        <v>15</v>
      </c>
      <c r="C206">
        <v>1</v>
      </c>
      <c r="D206" t="s">
        <v>13</v>
      </c>
      <c r="E206">
        <v>62</v>
      </c>
      <c r="F206">
        <v>26.55</v>
      </c>
      <c r="G206">
        <v>0</v>
      </c>
      <c r="H206">
        <v>0</v>
      </c>
      <c r="I206" s="6">
        <f>Table24[[#This Row],[Age]]/$E$1</f>
        <v>0.77500000000000002</v>
      </c>
      <c r="J206" s="6">
        <f>LOG10(Table24[[#This Row],[Fare]] +1)</f>
        <v>1.4401216031878039</v>
      </c>
      <c r="K206">
        <f>IF(Table24[[#This Row],[Pclass]]=1, 1, 0)</f>
        <v>1</v>
      </c>
      <c r="L206">
        <f>IF(Table24[[#This Row],[Pclass]]=2, 1,0)</f>
        <v>0</v>
      </c>
      <c r="M206">
        <f>IF(Table24[[#This Row],[Embarked]]="S", 1, 0)</f>
        <v>1</v>
      </c>
      <c r="N206">
        <f>IF(Table24[[#This Row],[Embarked]]="C", 1, 0)</f>
        <v>0</v>
      </c>
      <c r="O206">
        <f>IF(Table24[[#This Row],[Sex]]="male", 1, 0)</f>
        <v>1</v>
      </c>
      <c r="P206">
        <v>1</v>
      </c>
      <c r="AC206" s="6">
        <f>SUMPRODUCT(Table24[[#This Row],[SibSp]:[Ones]], $R$4:$AA$4)</f>
        <v>0.26797609393330402</v>
      </c>
      <c r="AD206" s="6">
        <f>(AC206-Table24[[#This Row],[Survived]])^2</f>
        <v>7.1811186919750983E-2</v>
      </c>
    </row>
    <row r="207" spans="1:30" x14ac:dyDescent="0.2">
      <c r="A207">
        <v>0</v>
      </c>
      <c r="B207" t="s">
        <v>15</v>
      </c>
      <c r="C207">
        <v>3</v>
      </c>
      <c r="D207" t="s">
        <v>13</v>
      </c>
      <c r="E207">
        <v>30</v>
      </c>
      <c r="F207">
        <v>16.100000000000001</v>
      </c>
      <c r="G207">
        <v>1</v>
      </c>
      <c r="H207">
        <v>0</v>
      </c>
      <c r="I207" s="6">
        <f>Table24[[#This Row],[Age]]/$E$1</f>
        <v>0.375</v>
      </c>
      <c r="J207" s="6">
        <f>LOG10(Table24[[#This Row],[Fare]] +1)</f>
        <v>1.2329961103921538</v>
      </c>
      <c r="K207">
        <f>IF(Table24[[#This Row],[Pclass]]=1, 1, 0)</f>
        <v>0</v>
      </c>
      <c r="L207">
        <f>IF(Table24[[#This Row],[Pclass]]=2, 1,0)</f>
        <v>0</v>
      </c>
      <c r="M207">
        <f>IF(Table24[[#This Row],[Embarked]]="S", 1, 0)</f>
        <v>1</v>
      </c>
      <c r="N207">
        <f>IF(Table24[[#This Row],[Embarked]]="C", 1, 0)</f>
        <v>0</v>
      </c>
      <c r="O207">
        <f>IF(Table24[[#This Row],[Sex]]="male", 1, 0)</f>
        <v>1</v>
      </c>
      <c r="P207">
        <v>1</v>
      </c>
      <c r="AC207" s="6">
        <f>SUMPRODUCT(Table24[[#This Row],[SibSp]:[Ones]], $R$4:$AA$4)</f>
        <v>5.5186271055376213E-2</v>
      </c>
      <c r="AD207" s="6">
        <f>(AC207-Table24[[#This Row],[Survived]])^2</f>
        <v>3.0455245129974544E-3</v>
      </c>
    </row>
    <row r="208" spans="1:30" x14ac:dyDescent="0.2">
      <c r="A208">
        <v>0</v>
      </c>
      <c r="B208" t="s">
        <v>15</v>
      </c>
      <c r="C208">
        <v>3</v>
      </c>
      <c r="D208" t="s">
        <v>17</v>
      </c>
      <c r="E208">
        <v>41</v>
      </c>
      <c r="F208">
        <v>20.212499999999999</v>
      </c>
      <c r="G208">
        <v>0</v>
      </c>
      <c r="H208">
        <v>2</v>
      </c>
      <c r="I208" s="6">
        <f>Table24[[#This Row],[Age]]/$E$1</f>
        <v>0.51249999999999996</v>
      </c>
      <c r="J208" s="6">
        <f>LOG10(Table24[[#This Row],[Fare]] +1)</f>
        <v>1.3265918553257321</v>
      </c>
      <c r="K208">
        <f>IF(Table24[[#This Row],[Pclass]]=1, 1, 0)</f>
        <v>0</v>
      </c>
      <c r="L208">
        <f>IF(Table24[[#This Row],[Pclass]]=2, 1,0)</f>
        <v>0</v>
      </c>
      <c r="M208">
        <f>IF(Table24[[#This Row],[Embarked]]="S", 1, 0)</f>
        <v>1</v>
      </c>
      <c r="N208">
        <f>IF(Table24[[#This Row],[Embarked]]="C", 1, 0)</f>
        <v>0</v>
      </c>
      <c r="O208">
        <f>IF(Table24[[#This Row],[Sex]]="male", 1, 0)</f>
        <v>0</v>
      </c>
      <c r="P208">
        <v>1</v>
      </c>
      <c r="AC208" s="6">
        <f>SUMPRODUCT(Table24[[#This Row],[SibSp]:[Ones]], $R$4:$AA$4)</f>
        <v>0.49947915559045375</v>
      </c>
      <c r="AD208" s="6">
        <f>(AC208-Table24[[#This Row],[Survived]])^2</f>
        <v>0.24947942686935271</v>
      </c>
    </row>
    <row r="209" spans="1:30" x14ac:dyDescent="0.2">
      <c r="A209">
        <v>1</v>
      </c>
      <c r="B209" t="s">
        <v>20</v>
      </c>
      <c r="C209">
        <v>3</v>
      </c>
      <c r="D209" t="s">
        <v>17</v>
      </c>
      <c r="E209">
        <v>29</v>
      </c>
      <c r="F209">
        <v>15.245799999999999</v>
      </c>
      <c r="G209">
        <v>0</v>
      </c>
      <c r="H209">
        <v>2</v>
      </c>
      <c r="I209" s="6">
        <f>Table24[[#This Row],[Age]]/$E$1</f>
        <v>0.36249999999999999</v>
      </c>
      <c r="J209" s="6">
        <f>LOG10(Table24[[#This Row],[Fare]] +1)</f>
        <v>1.2107411023865056</v>
      </c>
      <c r="K209">
        <f>IF(Table24[[#This Row],[Pclass]]=1, 1, 0)</f>
        <v>0</v>
      </c>
      <c r="L209">
        <f>IF(Table24[[#This Row],[Pclass]]=2, 1,0)</f>
        <v>0</v>
      </c>
      <c r="M209">
        <f>IF(Table24[[#This Row],[Embarked]]="S", 1, 0)</f>
        <v>0</v>
      </c>
      <c r="N209">
        <f>IF(Table24[[#This Row],[Embarked]]="C", 1, 0)</f>
        <v>1</v>
      </c>
      <c r="O209">
        <f>IF(Table24[[#This Row],[Sex]]="male", 1, 0)</f>
        <v>0</v>
      </c>
      <c r="P209">
        <v>1</v>
      </c>
      <c r="AC209" s="6">
        <f>SUMPRODUCT(Table24[[#This Row],[SibSp]:[Ones]], $R$4:$AA$4)</f>
        <v>0.63674461629548251</v>
      </c>
      <c r="AD209" s="6">
        <f>(AC209-Table24[[#This Row],[Survived]])^2</f>
        <v>0.13195447379031622</v>
      </c>
    </row>
    <row r="210" spans="1:30" x14ac:dyDescent="0.2">
      <c r="A210">
        <v>1</v>
      </c>
      <c r="B210" t="s">
        <v>15</v>
      </c>
      <c r="C210">
        <v>1</v>
      </c>
      <c r="D210" t="s">
        <v>17</v>
      </c>
      <c r="E210">
        <v>30</v>
      </c>
      <c r="F210">
        <v>86.5</v>
      </c>
      <c r="G210">
        <v>0</v>
      </c>
      <c r="H210">
        <v>0</v>
      </c>
      <c r="I210" s="6">
        <f>Table24[[#This Row],[Age]]/$E$1</f>
        <v>0.375</v>
      </c>
      <c r="J210" s="6">
        <f>LOG10(Table24[[#This Row],[Fare]] +1)</f>
        <v>1.9420080530223132</v>
      </c>
      <c r="K210">
        <f>IF(Table24[[#This Row],[Pclass]]=1, 1, 0)</f>
        <v>1</v>
      </c>
      <c r="L210">
        <f>IF(Table24[[#This Row],[Pclass]]=2, 1,0)</f>
        <v>0</v>
      </c>
      <c r="M210">
        <f>IF(Table24[[#This Row],[Embarked]]="S", 1, 0)</f>
        <v>1</v>
      </c>
      <c r="N210">
        <f>IF(Table24[[#This Row],[Embarked]]="C", 1, 0)</f>
        <v>0</v>
      </c>
      <c r="O210">
        <f>IF(Table24[[#This Row],[Sex]]="male", 1, 0)</f>
        <v>0</v>
      </c>
      <c r="P210">
        <v>1</v>
      </c>
      <c r="AC210" s="6">
        <f>SUMPRODUCT(Table24[[#This Row],[SibSp]:[Ones]], $R$4:$AA$4)</f>
        <v>0.98035120599639547</v>
      </c>
      <c r="AD210" s="6">
        <f>(AC210-Table24[[#This Row],[Survived]])^2</f>
        <v>3.8607510579608537E-4</v>
      </c>
    </row>
    <row r="211" spans="1:30" x14ac:dyDescent="0.2">
      <c r="A211">
        <v>1</v>
      </c>
      <c r="B211" t="s">
        <v>20</v>
      </c>
      <c r="C211">
        <v>1</v>
      </c>
      <c r="D211" t="s">
        <v>17</v>
      </c>
      <c r="E211">
        <v>35</v>
      </c>
      <c r="F211">
        <v>512.32920000000001</v>
      </c>
      <c r="G211">
        <v>0</v>
      </c>
      <c r="H211">
        <v>0</v>
      </c>
      <c r="I211" s="6">
        <f>Table24[[#This Row],[Age]]/$E$1</f>
        <v>0.4375</v>
      </c>
      <c r="J211" s="6">
        <f>LOG10(Table24[[#This Row],[Fare]] +1)</f>
        <v>2.7103959691861146</v>
      </c>
      <c r="K211">
        <f>IF(Table24[[#This Row],[Pclass]]=1, 1, 0)</f>
        <v>1</v>
      </c>
      <c r="L211">
        <f>IF(Table24[[#This Row],[Pclass]]=2, 1,0)</f>
        <v>0</v>
      </c>
      <c r="M211">
        <f>IF(Table24[[#This Row],[Embarked]]="S", 1, 0)</f>
        <v>0</v>
      </c>
      <c r="N211">
        <f>IF(Table24[[#This Row],[Embarked]]="C", 1, 0)</f>
        <v>1</v>
      </c>
      <c r="O211">
        <f>IF(Table24[[#This Row],[Sex]]="male", 1, 0)</f>
        <v>0</v>
      </c>
      <c r="P211">
        <v>1</v>
      </c>
      <c r="AC211" s="6">
        <f>SUMPRODUCT(Table24[[#This Row],[SibSp]:[Ones]], $R$4:$AA$4)</f>
        <v>1.051895423719073</v>
      </c>
      <c r="AD211" s="6">
        <f>(AC211-Table24[[#This Row],[Survived]])^2</f>
        <v>2.6931350029821208E-3</v>
      </c>
    </row>
    <row r="212" spans="1:30" x14ac:dyDescent="0.2">
      <c r="A212">
        <v>1</v>
      </c>
      <c r="B212" t="s">
        <v>15</v>
      </c>
      <c r="C212">
        <v>2</v>
      </c>
      <c r="D212" t="s">
        <v>17</v>
      </c>
      <c r="E212">
        <v>50</v>
      </c>
      <c r="F212">
        <v>26</v>
      </c>
      <c r="G212">
        <v>0</v>
      </c>
      <c r="H212">
        <v>1</v>
      </c>
      <c r="I212" s="6">
        <f>Table24[[#This Row],[Age]]/$E$1</f>
        <v>0.625</v>
      </c>
      <c r="J212" s="6">
        <f>LOG10(Table24[[#This Row],[Fare]] +1)</f>
        <v>1.4313637641589874</v>
      </c>
      <c r="K212">
        <f>IF(Table24[[#This Row],[Pclass]]=1, 1, 0)</f>
        <v>0</v>
      </c>
      <c r="L212">
        <f>IF(Table24[[#This Row],[Pclass]]=2, 1,0)</f>
        <v>1</v>
      </c>
      <c r="M212">
        <f>IF(Table24[[#This Row],[Embarked]]="S", 1, 0)</f>
        <v>1</v>
      </c>
      <c r="N212">
        <f>IF(Table24[[#This Row],[Embarked]]="C", 1, 0)</f>
        <v>0</v>
      </c>
      <c r="O212">
        <f>IF(Table24[[#This Row],[Sex]]="male", 1, 0)</f>
        <v>0</v>
      </c>
      <c r="P212">
        <v>1</v>
      </c>
      <c r="AC212" s="6">
        <f>SUMPRODUCT(Table24[[#This Row],[SibSp]:[Ones]], $R$4:$AA$4)</f>
        <v>0.6437400428898995</v>
      </c>
      <c r="AD212" s="6">
        <f>(AC212-Table24[[#This Row],[Survived]])^2</f>
        <v>0.12692115704009066</v>
      </c>
    </row>
    <row r="213" spans="1:30" x14ac:dyDescent="0.2">
      <c r="A213">
        <v>1</v>
      </c>
      <c r="B213" t="s">
        <v>15</v>
      </c>
      <c r="C213">
        <v>3</v>
      </c>
      <c r="D213" t="s">
        <v>13</v>
      </c>
      <c r="E213">
        <v>3</v>
      </c>
      <c r="F213">
        <v>31.387499999999999</v>
      </c>
      <c r="G213">
        <v>4</v>
      </c>
      <c r="H213">
        <v>2</v>
      </c>
      <c r="I213" s="6">
        <f>Table24[[#This Row],[Age]]/$E$1</f>
        <v>3.7499999999999999E-2</v>
      </c>
      <c r="J213" s="6">
        <f>LOG10(Table24[[#This Row],[Fare]] +1)</f>
        <v>1.5103774259938814</v>
      </c>
      <c r="K213">
        <f>IF(Table24[[#This Row],[Pclass]]=1, 1, 0)</f>
        <v>0</v>
      </c>
      <c r="L213">
        <f>IF(Table24[[#This Row],[Pclass]]=2, 1,0)</f>
        <v>0</v>
      </c>
      <c r="M213">
        <f>IF(Table24[[#This Row],[Embarked]]="S", 1, 0)</f>
        <v>1</v>
      </c>
      <c r="N213">
        <f>IF(Table24[[#This Row],[Embarked]]="C", 1, 0)</f>
        <v>0</v>
      </c>
      <c r="O213">
        <f>IF(Table24[[#This Row],[Sex]]="male", 1, 0)</f>
        <v>1</v>
      </c>
      <c r="P213">
        <v>1</v>
      </c>
      <c r="AC213" s="6">
        <f>SUMPRODUCT(Table24[[#This Row],[SibSp]:[Ones]], $R$4:$AA$4)</f>
        <v>4.888891877807644E-2</v>
      </c>
      <c r="AD213" s="6">
        <f>(AC213-Table24[[#This Row],[Survived]])^2</f>
        <v>0.90461228882313649</v>
      </c>
    </row>
    <row r="214" spans="1:30" x14ac:dyDescent="0.2">
      <c r="A214">
        <v>0</v>
      </c>
      <c r="B214" t="s">
        <v>15</v>
      </c>
      <c r="C214">
        <v>1</v>
      </c>
      <c r="D214" t="s">
        <v>13</v>
      </c>
      <c r="E214">
        <v>52</v>
      </c>
      <c r="F214">
        <v>79.650000000000006</v>
      </c>
      <c r="G214">
        <v>1</v>
      </c>
      <c r="H214">
        <v>1</v>
      </c>
      <c r="I214" s="6">
        <f>Table24[[#This Row],[Age]]/$E$1</f>
        <v>0.65</v>
      </c>
      <c r="J214" s="6">
        <f>LOG10(Table24[[#This Row],[Fare]] +1)</f>
        <v>1.9066043717249803</v>
      </c>
      <c r="K214">
        <f>IF(Table24[[#This Row],[Pclass]]=1, 1, 0)</f>
        <v>1</v>
      </c>
      <c r="L214">
        <f>IF(Table24[[#This Row],[Pclass]]=2, 1,0)</f>
        <v>0</v>
      </c>
      <c r="M214">
        <f>IF(Table24[[#This Row],[Embarked]]="S", 1, 0)</f>
        <v>1</v>
      </c>
      <c r="N214">
        <f>IF(Table24[[#This Row],[Embarked]]="C", 1, 0)</f>
        <v>0</v>
      </c>
      <c r="O214">
        <f>IF(Table24[[#This Row],[Sex]]="male", 1, 0)</f>
        <v>1</v>
      </c>
      <c r="P214">
        <v>1</v>
      </c>
      <c r="AC214" s="6">
        <f>SUMPRODUCT(Table24[[#This Row],[SibSp]:[Ones]], $R$4:$AA$4)</f>
        <v>0.28586836669144583</v>
      </c>
      <c r="AD214" s="6">
        <f>(AC214-Table24[[#This Row],[Survived]])^2</f>
        <v>8.1720723074834939E-2</v>
      </c>
    </row>
    <row r="215" spans="1:30" x14ac:dyDescent="0.2">
      <c r="A215">
        <v>0</v>
      </c>
      <c r="B215" t="s">
        <v>15</v>
      </c>
      <c r="C215">
        <v>1</v>
      </c>
      <c r="D215" t="s">
        <v>13</v>
      </c>
      <c r="E215">
        <v>40</v>
      </c>
      <c r="F215">
        <v>0</v>
      </c>
      <c r="G215">
        <v>0</v>
      </c>
      <c r="H215">
        <v>0</v>
      </c>
      <c r="I215" s="6">
        <f>Table24[[#This Row],[Age]]/$E$1</f>
        <v>0.5</v>
      </c>
      <c r="J215" s="6">
        <f>LOG10(Table24[[#This Row],[Fare]] +1)</f>
        <v>0</v>
      </c>
      <c r="K215">
        <f>IF(Table24[[#This Row],[Pclass]]=1, 1, 0)</f>
        <v>1</v>
      </c>
      <c r="L215">
        <f>IF(Table24[[#This Row],[Pclass]]=2, 1,0)</f>
        <v>0</v>
      </c>
      <c r="M215">
        <f>IF(Table24[[#This Row],[Embarked]]="S", 1, 0)</f>
        <v>1</v>
      </c>
      <c r="N215">
        <f>IF(Table24[[#This Row],[Embarked]]="C", 1, 0)</f>
        <v>0</v>
      </c>
      <c r="O215">
        <f>IF(Table24[[#This Row],[Sex]]="male", 1, 0)</f>
        <v>1</v>
      </c>
      <c r="P215">
        <v>1</v>
      </c>
      <c r="AC215" s="6">
        <f>SUMPRODUCT(Table24[[#This Row],[SibSp]:[Ones]], $R$4:$AA$4)</f>
        <v>0.33860741971424185</v>
      </c>
      <c r="AD215" s="6">
        <f>(AC215-Table24[[#This Row],[Survived]])^2</f>
        <v>0.11465498468553674</v>
      </c>
    </row>
    <row r="216" spans="1:30" x14ac:dyDescent="0.2">
      <c r="A216">
        <v>0</v>
      </c>
      <c r="B216" t="s">
        <v>15</v>
      </c>
      <c r="C216">
        <v>2</v>
      </c>
      <c r="D216" t="s">
        <v>13</v>
      </c>
      <c r="E216">
        <v>36</v>
      </c>
      <c r="F216">
        <v>10.5</v>
      </c>
      <c r="G216">
        <v>0</v>
      </c>
      <c r="H216">
        <v>0</v>
      </c>
      <c r="I216" s="6">
        <f>Table24[[#This Row],[Age]]/$E$1</f>
        <v>0.45</v>
      </c>
      <c r="J216" s="6">
        <f>LOG10(Table24[[#This Row],[Fare]] +1)</f>
        <v>1.0606978403536116</v>
      </c>
      <c r="K216">
        <f>IF(Table24[[#This Row],[Pclass]]=1, 1, 0)</f>
        <v>0</v>
      </c>
      <c r="L216">
        <f>IF(Table24[[#This Row],[Pclass]]=2, 1,0)</f>
        <v>1</v>
      </c>
      <c r="M216">
        <f>IF(Table24[[#This Row],[Embarked]]="S", 1, 0)</f>
        <v>1</v>
      </c>
      <c r="N216">
        <f>IF(Table24[[#This Row],[Embarked]]="C", 1, 0)</f>
        <v>0</v>
      </c>
      <c r="O216">
        <f>IF(Table24[[#This Row],[Sex]]="male", 1, 0)</f>
        <v>1</v>
      </c>
      <c r="P216">
        <v>1</v>
      </c>
      <c r="AC216" s="6">
        <f>SUMPRODUCT(Table24[[#This Row],[SibSp]:[Ones]], $R$4:$AA$4)</f>
        <v>0.24615376144058682</v>
      </c>
      <c r="AD216" s="6">
        <f>(AC216-Table24[[#This Row],[Survived]])^2</f>
        <v>6.0591674271349323E-2</v>
      </c>
    </row>
    <row r="217" spans="1:30" x14ac:dyDescent="0.2">
      <c r="A217">
        <v>0</v>
      </c>
      <c r="B217" t="s">
        <v>15</v>
      </c>
      <c r="C217">
        <v>3</v>
      </c>
      <c r="D217" t="s">
        <v>13</v>
      </c>
      <c r="E217">
        <v>16</v>
      </c>
      <c r="F217">
        <v>39.6875</v>
      </c>
      <c r="G217">
        <v>4</v>
      </c>
      <c r="H217">
        <v>1</v>
      </c>
      <c r="I217" s="6">
        <f>Table24[[#This Row],[Age]]/$E$1</f>
        <v>0.2</v>
      </c>
      <c r="J217" s="6">
        <f>LOG10(Table24[[#This Row],[Fare]] +1)</f>
        <v>1.6094610059122672</v>
      </c>
      <c r="K217">
        <f>IF(Table24[[#This Row],[Pclass]]=1, 1, 0)</f>
        <v>0</v>
      </c>
      <c r="L217">
        <f>IF(Table24[[#This Row],[Pclass]]=2, 1,0)</f>
        <v>0</v>
      </c>
      <c r="M217">
        <f>IF(Table24[[#This Row],[Embarked]]="S", 1, 0)</f>
        <v>1</v>
      </c>
      <c r="N217">
        <f>IF(Table24[[#This Row],[Embarked]]="C", 1, 0)</f>
        <v>0</v>
      </c>
      <c r="O217">
        <f>IF(Table24[[#This Row],[Sex]]="male", 1, 0)</f>
        <v>1</v>
      </c>
      <c r="P217">
        <v>1</v>
      </c>
      <c r="AC217" s="6">
        <f>SUMPRODUCT(Table24[[#This Row],[SibSp]:[Ones]], $R$4:$AA$4)</f>
        <v>-1.5573348163247958E-2</v>
      </c>
      <c r="AD217" s="6">
        <f>(AC217-Table24[[#This Row],[Survived]])^2</f>
        <v>2.4252917301373854E-4</v>
      </c>
    </row>
    <row r="218" spans="1:30" x14ac:dyDescent="0.2">
      <c r="A218">
        <v>1</v>
      </c>
      <c r="B218" t="s">
        <v>15</v>
      </c>
      <c r="C218">
        <v>3</v>
      </c>
      <c r="D218" t="s">
        <v>13</v>
      </c>
      <c r="E218">
        <v>25</v>
      </c>
      <c r="F218">
        <v>7.7750000000000004</v>
      </c>
      <c r="G218">
        <v>1</v>
      </c>
      <c r="H218">
        <v>0</v>
      </c>
      <c r="I218" s="6">
        <f>Table24[[#This Row],[Age]]/$E$1</f>
        <v>0.3125</v>
      </c>
      <c r="J218" s="6">
        <f>LOG10(Table24[[#This Row],[Fare]] +1)</f>
        <v>0.94324712513786169</v>
      </c>
      <c r="K218">
        <f>IF(Table24[[#This Row],[Pclass]]=1, 1, 0)</f>
        <v>0</v>
      </c>
      <c r="L218">
        <f>IF(Table24[[#This Row],[Pclass]]=2, 1,0)</f>
        <v>0</v>
      </c>
      <c r="M218">
        <f>IF(Table24[[#This Row],[Embarked]]="S", 1, 0)</f>
        <v>1</v>
      </c>
      <c r="N218">
        <f>IF(Table24[[#This Row],[Embarked]]="C", 1, 0)</f>
        <v>0</v>
      </c>
      <c r="O218">
        <f>IF(Table24[[#This Row],[Sex]]="male", 1, 0)</f>
        <v>1</v>
      </c>
      <c r="P218">
        <v>1</v>
      </c>
      <c r="AC218" s="6">
        <f>SUMPRODUCT(Table24[[#This Row],[SibSp]:[Ones]], $R$4:$AA$4)</f>
        <v>7.3069325492906123E-2</v>
      </c>
      <c r="AD218" s="6">
        <f>(AC218-Table24[[#This Row],[Survived]])^2</f>
        <v>0.85920047534217603</v>
      </c>
    </row>
    <row r="219" spans="1:30" x14ac:dyDescent="0.2">
      <c r="A219">
        <v>1</v>
      </c>
      <c r="B219" t="s">
        <v>15</v>
      </c>
      <c r="C219">
        <v>1</v>
      </c>
      <c r="D219" t="s">
        <v>17</v>
      </c>
      <c r="E219">
        <v>58</v>
      </c>
      <c r="F219">
        <v>153.46250000000001</v>
      </c>
      <c r="G219">
        <v>0</v>
      </c>
      <c r="H219">
        <v>1</v>
      </c>
      <c r="I219" s="6">
        <f>Table24[[#This Row],[Age]]/$E$1</f>
        <v>0.72499999999999998</v>
      </c>
      <c r="J219" s="6">
        <f>LOG10(Table24[[#This Row],[Fare]] +1)</f>
        <v>2.1888230596841365</v>
      </c>
      <c r="K219">
        <f>IF(Table24[[#This Row],[Pclass]]=1, 1, 0)</f>
        <v>1</v>
      </c>
      <c r="L219">
        <f>IF(Table24[[#This Row],[Pclass]]=2, 1,0)</f>
        <v>0</v>
      </c>
      <c r="M219">
        <f>IF(Table24[[#This Row],[Embarked]]="S", 1, 0)</f>
        <v>1</v>
      </c>
      <c r="N219">
        <f>IF(Table24[[#This Row],[Embarked]]="C", 1, 0)</f>
        <v>0</v>
      </c>
      <c r="O219">
        <f>IF(Table24[[#This Row],[Sex]]="male", 1, 0)</f>
        <v>0</v>
      </c>
      <c r="P219">
        <v>1</v>
      </c>
      <c r="AC219" s="6">
        <f>SUMPRODUCT(Table24[[#This Row],[SibSp]:[Ones]], $R$4:$AA$4)</f>
        <v>0.79921589890428513</v>
      </c>
      <c r="AD219" s="6">
        <f>(AC219-Table24[[#This Row],[Survived]])^2</f>
        <v>4.0314255252814249E-2</v>
      </c>
    </row>
    <row r="220" spans="1:30" x14ac:dyDescent="0.2">
      <c r="A220">
        <v>1</v>
      </c>
      <c r="B220" t="s">
        <v>15</v>
      </c>
      <c r="C220">
        <v>1</v>
      </c>
      <c r="D220" t="s">
        <v>17</v>
      </c>
      <c r="E220">
        <v>35</v>
      </c>
      <c r="F220">
        <v>135.63329999999999</v>
      </c>
      <c r="G220">
        <v>0</v>
      </c>
      <c r="H220">
        <v>0</v>
      </c>
      <c r="I220" s="6">
        <f>Table24[[#This Row],[Age]]/$E$1</f>
        <v>0.4375</v>
      </c>
      <c r="J220" s="6">
        <f>LOG10(Table24[[#This Row],[Fare]] +1)</f>
        <v>2.1355565576455011</v>
      </c>
      <c r="K220">
        <f>IF(Table24[[#This Row],[Pclass]]=1, 1, 0)</f>
        <v>1</v>
      </c>
      <c r="L220">
        <f>IF(Table24[[#This Row],[Pclass]]=2, 1,0)</f>
        <v>0</v>
      </c>
      <c r="M220">
        <f>IF(Table24[[#This Row],[Embarked]]="S", 1, 0)</f>
        <v>1</v>
      </c>
      <c r="N220">
        <f>IF(Table24[[#This Row],[Embarked]]="C", 1, 0)</f>
        <v>0</v>
      </c>
      <c r="O220">
        <f>IF(Table24[[#This Row],[Sex]]="male", 1, 0)</f>
        <v>0</v>
      </c>
      <c r="P220">
        <v>1</v>
      </c>
      <c r="AC220" s="6">
        <f>SUMPRODUCT(Table24[[#This Row],[SibSp]:[Ones]], $R$4:$AA$4)</f>
        <v>0.9577787606999979</v>
      </c>
      <c r="AD220" s="6">
        <f>(AC220-Table24[[#This Row],[Survived]])^2</f>
        <v>1.7826330480280419E-3</v>
      </c>
    </row>
    <row r="221" spans="1:30" x14ac:dyDescent="0.2">
      <c r="A221">
        <v>1</v>
      </c>
      <c r="B221" t="s">
        <v>15</v>
      </c>
      <c r="C221">
        <v>3</v>
      </c>
      <c r="D221" t="s">
        <v>13</v>
      </c>
      <c r="E221">
        <v>25</v>
      </c>
      <c r="F221">
        <v>0</v>
      </c>
      <c r="G221">
        <v>0</v>
      </c>
      <c r="H221">
        <v>0</v>
      </c>
      <c r="I221" s="6">
        <f>Table24[[#This Row],[Age]]/$E$1</f>
        <v>0.3125</v>
      </c>
      <c r="J221" s="6">
        <f>LOG10(Table24[[#This Row],[Fare]] +1)</f>
        <v>0</v>
      </c>
      <c r="K221">
        <f>IF(Table24[[#This Row],[Pclass]]=1, 1, 0)</f>
        <v>0</v>
      </c>
      <c r="L221">
        <f>IF(Table24[[#This Row],[Pclass]]=2, 1,0)</f>
        <v>0</v>
      </c>
      <c r="M221">
        <f>IF(Table24[[#This Row],[Embarked]]="S", 1, 0)</f>
        <v>1</v>
      </c>
      <c r="N221">
        <f>IF(Table24[[#This Row],[Embarked]]="C", 1, 0)</f>
        <v>0</v>
      </c>
      <c r="O221">
        <f>IF(Table24[[#This Row],[Sex]]="male", 1, 0)</f>
        <v>1</v>
      </c>
      <c r="P221">
        <v>1</v>
      </c>
      <c r="AC221" s="6">
        <f>SUMPRODUCT(Table24[[#This Row],[SibSp]:[Ones]], $R$4:$AA$4)</f>
        <v>8.2024584667267808E-2</v>
      </c>
      <c r="AD221" s="6">
        <f>(AC221-Table24[[#This Row],[Survived]])^2</f>
        <v>0.84267886315530216</v>
      </c>
    </row>
    <row r="222" spans="1:30" x14ac:dyDescent="0.2">
      <c r="A222">
        <v>1</v>
      </c>
      <c r="B222" t="s">
        <v>15</v>
      </c>
      <c r="C222">
        <v>2</v>
      </c>
      <c r="D222" t="s">
        <v>17</v>
      </c>
      <c r="E222">
        <v>41</v>
      </c>
      <c r="F222">
        <v>19.5</v>
      </c>
      <c r="G222">
        <v>0</v>
      </c>
      <c r="H222">
        <v>1</v>
      </c>
      <c r="I222" s="6">
        <f>Table24[[#This Row],[Age]]/$E$1</f>
        <v>0.51249999999999996</v>
      </c>
      <c r="J222" s="6">
        <f>LOG10(Table24[[#This Row],[Fare]] +1)</f>
        <v>1.3117538610557542</v>
      </c>
      <c r="K222">
        <f>IF(Table24[[#This Row],[Pclass]]=1, 1, 0)</f>
        <v>0</v>
      </c>
      <c r="L222">
        <f>IF(Table24[[#This Row],[Pclass]]=2, 1,0)</f>
        <v>1</v>
      </c>
      <c r="M222">
        <f>IF(Table24[[#This Row],[Embarked]]="S", 1, 0)</f>
        <v>1</v>
      </c>
      <c r="N222">
        <f>IF(Table24[[#This Row],[Embarked]]="C", 1, 0)</f>
        <v>0</v>
      </c>
      <c r="O222">
        <f>IF(Table24[[#This Row],[Sex]]="male", 1, 0)</f>
        <v>0</v>
      </c>
      <c r="P222">
        <v>1</v>
      </c>
      <c r="AC222" s="6">
        <f>SUMPRODUCT(Table24[[#This Row],[SibSp]:[Ones]], $R$4:$AA$4)</f>
        <v>0.69552243312148698</v>
      </c>
      <c r="AD222" s="6">
        <f>(AC222-Table24[[#This Row],[Survived]])^2</f>
        <v>9.2706588732259371E-2</v>
      </c>
    </row>
    <row r="223" spans="1:30" x14ac:dyDescent="0.2">
      <c r="A223">
        <v>0</v>
      </c>
      <c r="B223" t="s">
        <v>20</v>
      </c>
      <c r="C223">
        <v>1</v>
      </c>
      <c r="D223" t="s">
        <v>13</v>
      </c>
      <c r="E223">
        <v>37</v>
      </c>
      <c r="F223">
        <v>29.7</v>
      </c>
      <c r="G223">
        <v>0</v>
      </c>
      <c r="H223">
        <v>1</v>
      </c>
      <c r="I223" s="6">
        <f>Table24[[#This Row],[Age]]/$E$1</f>
        <v>0.46250000000000002</v>
      </c>
      <c r="J223" s="6">
        <f>LOG10(Table24[[#This Row],[Fare]] +1)</f>
        <v>1.4871383754771865</v>
      </c>
      <c r="K223">
        <f>IF(Table24[[#This Row],[Pclass]]=1, 1, 0)</f>
        <v>1</v>
      </c>
      <c r="L223">
        <f>IF(Table24[[#This Row],[Pclass]]=2, 1,0)</f>
        <v>0</v>
      </c>
      <c r="M223">
        <f>IF(Table24[[#This Row],[Embarked]]="S", 1, 0)</f>
        <v>0</v>
      </c>
      <c r="N223">
        <f>IF(Table24[[#This Row],[Embarked]]="C", 1, 0)</f>
        <v>1</v>
      </c>
      <c r="O223">
        <f>IF(Table24[[#This Row],[Sex]]="male", 1, 0)</f>
        <v>1</v>
      </c>
      <c r="P223">
        <v>1</v>
      </c>
      <c r="AC223" s="6">
        <f>SUMPRODUCT(Table24[[#This Row],[SibSp]:[Ones]], $R$4:$AA$4)</f>
        <v>0.4824728962234428</v>
      </c>
      <c r="AD223" s="6">
        <f>(AC223-Table24[[#This Row],[Survived]])^2</f>
        <v>0.23278009559023702</v>
      </c>
    </row>
    <row r="224" spans="1:30" x14ac:dyDescent="0.2">
      <c r="A224">
        <v>1</v>
      </c>
      <c r="B224" t="s">
        <v>15</v>
      </c>
      <c r="C224">
        <v>1</v>
      </c>
      <c r="D224" t="s">
        <v>17</v>
      </c>
      <c r="E224">
        <v>63</v>
      </c>
      <c r="F224">
        <v>77.958299999999994</v>
      </c>
      <c r="G224">
        <v>1</v>
      </c>
      <c r="H224">
        <v>0</v>
      </c>
      <c r="I224" s="6">
        <f>Table24[[#This Row],[Age]]/$E$1</f>
        <v>0.78749999999999998</v>
      </c>
      <c r="J224" s="6">
        <f>LOG10(Table24[[#This Row],[Fare]] +1)</f>
        <v>1.8973977892491294</v>
      </c>
      <c r="K224">
        <f>IF(Table24[[#This Row],[Pclass]]=1, 1, 0)</f>
        <v>1</v>
      </c>
      <c r="L224">
        <f>IF(Table24[[#This Row],[Pclass]]=2, 1,0)</f>
        <v>0</v>
      </c>
      <c r="M224">
        <f>IF(Table24[[#This Row],[Embarked]]="S", 1, 0)</f>
        <v>1</v>
      </c>
      <c r="N224">
        <f>IF(Table24[[#This Row],[Embarked]]="C", 1, 0)</f>
        <v>0</v>
      </c>
      <c r="O224">
        <f>IF(Table24[[#This Row],[Sex]]="male", 1, 0)</f>
        <v>0</v>
      </c>
      <c r="P224">
        <v>1</v>
      </c>
      <c r="AC224" s="6">
        <f>SUMPRODUCT(Table24[[#This Row],[SibSp]:[Ones]], $R$4:$AA$4)</f>
        <v>0.71199453739255092</v>
      </c>
      <c r="AD224" s="6">
        <f>(AC224-Table24[[#This Row],[Survived]])^2</f>
        <v>8.2947146491730753E-2</v>
      </c>
    </row>
    <row r="225" spans="1:30" x14ac:dyDescent="0.2">
      <c r="A225">
        <v>0</v>
      </c>
      <c r="B225" t="s">
        <v>15</v>
      </c>
      <c r="C225">
        <v>3</v>
      </c>
      <c r="D225" t="s">
        <v>17</v>
      </c>
      <c r="E225">
        <v>45</v>
      </c>
      <c r="F225">
        <v>7.75</v>
      </c>
      <c r="G225">
        <v>0</v>
      </c>
      <c r="H225">
        <v>0</v>
      </c>
      <c r="I225" s="6">
        <f>Table24[[#This Row],[Age]]/$E$1</f>
        <v>0.5625</v>
      </c>
      <c r="J225" s="6">
        <f>LOG10(Table24[[#This Row],[Fare]] +1)</f>
        <v>0.94200805302231327</v>
      </c>
      <c r="K225">
        <f>IF(Table24[[#This Row],[Pclass]]=1, 1, 0)</f>
        <v>0</v>
      </c>
      <c r="L225">
        <f>IF(Table24[[#This Row],[Pclass]]=2, 1,0)</f>
        <v>0</v>
      </c>
      <c r="M225">
        <f>IF(Table24[[#This Row],[Embarked]]="S", 1, 0)</f>
        <v>1</v>
      </c>
      <c r="N225">
        <f>IF(Table24[[#This Row],[Embarked]]="C", 1, 0)</f>
        <v>0</v>
      </c>
      <c r="O225">
        <f>IF(Table24[[#This Row],[Sex]]="male", 1, 0)</f>
        <v>0</v>
      </c>
      <c r="P225">
        <v>1</v>
      </c>
      <c r="AC225" s="6">
        <f>SUMPRODUCT(Table24[[#This Row],[SibSp]:[Ones]], $R$4:$AA$4)</f>
        <v>0.48297935663196356</v>
      </c>
      <c r="AD225" s="6">
        <f>(AC225-Table24[[#This Row],[Survived]])^2</f>
        <v>0.23326905893262545</v>
      </c>
    </row>
    <row r="226" spans="1:30" x14ac:dyDescent="0.2">
      <c r="A226">
        <v>0</v>
      </c>
      <c r="B226" t="s">
        <v>27</v>
      </c>
      <c r="C226">
        <v>3</v>
      </c>
      <c r="D226" t="s">
        <v>13</v>
      </c>
      <c r="E226">
        <v>7</v>
      </c>
      <c r="F226">
        <v>29.125</v>
      </c>
      <c r="G226">
        <v>4</v>
      </c>
      <c r="H226">
        <v>1</v>
      </c>
      <c r="I226" s="6">
        <f>Table24[[#This Row],[Age]]/$E$1</f>
        <v>8.7499999999999994E-2</v>
      </c>
      <c r="J226" s="6">
        <f>LOG10(Table24[[#This Row],[Fare]] +1)</f>
        <v>1.4789270555829248</v>
      </c>
      <c r="K226">
        <f>IF(Table24[[#This Row],[Pclass]]=1, 1, 0)</f>
        <v>0</v>
      </c>
      <c r="L226">
        <f>IF(Table24[[#This Row],[Pclass]]=2, 1,0)</f>
        <v>0</v>
      </c>
      <c r="M226">
        <f>IF(Table24[[#This Row],[Embarked]]="S", 1, 0)</f>
        <v>0</v>
      </c>
      <c r="N226">
        <f>IF(Table24[[#This Row],[Embarked]]="C", 1, 0)</f>
        <v>0</v>
      </c>
      <c r="O226">
        <f>IF(Table24[[#This Row],[Sex]]="male", 1, 0)</f>
        <v>1</v>
      </c>
      <c r="P226">
        <v>1</v>
      </c>
      <c r="AC226" s="6">
        <f>SUMPRODUCT(Table24[[#This Row],[SibSp]:[Ones]], $R$4:$AA$4)</f>
        <v>4.9580735967743594E-3</v>
      </c>
      <c r="AD226" s="6">
        <f>(AC226-Table24[[#This Row],[Survived]])^2</f>
        <v>2.4582493791031033E-5</v>
      </c>
    </row>
    <row r="227" spans="1:30" x14ac:dyDescent="0.2">
      <c r="A227">
        <v>1</v>
      </c>
      <c r="B227" t="s">
        <v>15</v>
      </c>
      <c r="C227">
        <v>3</v>
      </c>
      <c r="D227" t="s">
        <v>17</v>
      </c>
      <c r="E227">
        <v>35</v>
      </c>
      <c r="F227">
        <v>20.25</v>
      </c>
      <c r="G227">
        <v>1</v>
      </c>
      <c r="H227">
        <v>1</v>
      </c>
      <c r="I227" s="6">
        <f>Table24[[#This Row],[Age]]/$E$1</f>
        <v>0.4375</v>
      </c>
      <c r="J227" s="6">
        <f>LOG10(Table24[[#This Row],[Fare]] +1)</f>
        <v>1.3273589343863303</v>
      </c>
      <c r="K227">
        <f>IF(Table24[[#This Row],[Pclass]]=1, 1, 0)</f>
        <v>0</v>
      </c>
      <c r="L227">
        <f>IF(Table24[[#This Row],[Pclass]]=2, 1,0)</f>
        <v>0</v>
      </c>
      <c r="M227">
        <f>IF(Table24[[#This Row],[Embarked]]="S", 1, 0)</f>
        <v>1</v>
      </c>
      <c r="N227">
        <f>IF(Table24[[#This Row],[Embarked]]="C", 1, 0)</f>
        <v>0</v>
      </c>
      <c r="O227">
        <f>IF(Table24[[#This Row],[Sex]]="male", 1, 0)</f>
        <v>0</v>
      </c>
      <c r="P227">
        <v>1</v>
      </c>
      <c r="AC227" s="6">
        <f>SUMPRODUCT(Table24[[#This Row],[SibSp]:[Ones]], $R$4:$AA$4)</f>
        <v>0.49691677253724387</v>
      </c>
      <c r="AD227" s="6">
        <f>(AC227-Table24[[#This Row],[Survived]])^2</f>
        <v>0.25309273375434321</v>
      </c>
    </row>
    <row r="228" spans="1:30" x14ac:dyDescent="0.2">
      <c r="A228">
        <v>0</v>
      </c>
      <c r="B228" t="s">
        <v>27</v>
      </c>
      <c r="C228">
        <v>3</v>
      </c>
      <c r="D228" t="s">
        <v>13</v>
      </c>
      <c r="E228">
        <v>65</v>
      </c>
      <c r="F228">
        <v>7.75</v>
      </c>
      <c r="G228">
        <v>0</v>
      </c>
      <c r="H228">
        <v>0</v>
      </c>
      <c r="I228" s="6">
        <f>Table24[[#This Row],[Age]]/$E$1</f>
        <v>0.8125</v>
      </c>
      <c r="J228" s="6">
        <f>LOG10(Table24[[#This Row],[Fare]] +1)</f>
        <v>0.94200805302231327</v>
      </c>
      <c r="K228">
        <f>IF(Table24[[#This Row],[Pclass]]=1, 1, 0)</f>
        <v>0</v>
      </c>
      <c r="L228">
        <f>IF(Table24[[#This Row],[Pclass]]=2, 1,0)</f>
        <v>0</v>
      </c>
      <c r="M228">
        <f>IF(Table24[[#This Row],[Embarked]]="S", 1, 0)</f>
        <v>0</v>
      </c>
      <c r="N228">
        <f>IF(Table24[[#This Row],[Embarked]]="C", 1, 0)</f>
        <v>0</v>
      </c>
      <c r="O228">
        <f>IF(Table24[[#This Row],[Sex]]="male", 1, 0)</f>
        <v>1</v>
      </c>
      <c r="P228">
        <v>1</v>
      </c>
      <c r="AC228" s="6">
        <f>SUMPRODUCT(Table24[[#This Row],[SibSp]:[Ones]], $R$4:$AA$4)</f>
        <v>-0.15883205507093212</v>
      </c>
      <c r="AD228" s="6">
        <f>(AC228-Table24[[#This Row],[Survived]])^2</f>
        <v>2.5227621718055614E-2</v>
      </c>
    </row>
    <row r="229" spans="1:30" x14ac:dyDescent="0.2">
      <c r="A229">
        <v>0</v>
      </c>
      <c r="B229" t="s">
        <v>15</v>
      </c>
      <c r="C229">
        <v>3</v>
      </c>
      <c r="D229" t="s">
        <v>13</v>
      </c>
      <c r="E229">
        <v>28</v>
      </c>
      <c r="F229">
        <v>7.8541999999999996</v>
      </c>
      <c r="G229">
        <v>0</v>
      </c>
      <c r="H229">
        <v>0</v>
      </c>
      <c r="I229" s="6">
        <f>Table24[[#This Row],[Age]]/$E$1</f>
        <v>0.35</v>
      </c>
      <c r="J229" s="6">
        <f>LOG10(Table24[[#This Row],[Fare]] +1)</f>
        <v>0.94714932766263737</v>
      </c>
      <c r="K229">
        <f>IF(Table24[[#This Row],[Pclass]]=1, 1, 0)</f>
        <v>0</v>
      </c>
      <c r="L229">
        <f>IF(Table24[[#This Row],[Pclass]]=2, 1,0)</f>
        <v>0</v>
      </c>
      <c r="M229">
        <f>IF(Table24[[#This Row],[Embarked]]="S", 1, 0)</f>
        <v>1</v>
      </c>
      <c r="N229">
        <f>IF(Table24[[#This Row],[Embarked]]="C", 1, 0)</f>
        <v>0</v>
      </c>
      <c r="O229">
        <f>IF(Table24[[#This Row],[Sex]]="male", 1, 0)</f>
        <v>1</v>
      </c>
      <c r="P229">
        <v>1</v>
      </c>
      <c r="AC229" s="6">
        <f>SUMPRODUCT(Table24[[#This Row],[SibSp]:[Ones]], $R$4:$AA$4)</f>
        <v>0.1089900486357398</v>
      </c>
      <c r="AD229" s="6">
        <f>(AC229-Table24[[#This Row],[Survived]])^2</f>
        <v>1.1878830701620926E-2</v>
      </c>
    </row>
    <row r="230" spans="1:30" x14ac:dyDescent="0.2">
      <c r="A230">
        <v>0</v>
      </c>
      <c r="B230" t="s">
        <v>15</v>
      </c>
      <c r="C230">
        <v>3</v>
      </c>
      <c r="D230" t="s">
        <v>13</v>
      </c>
      <c r="E230">
        <v>16</v>
      </c>
      <c r="F230">
        <v>9.5</v>
      </c>
      <c r="G230">
        <v>0</v>
      </c>
      <c r="H230">
        <v>0</v>
      </c>
      <c r="I230" s="6">
        <f>Table24[[#This Row],[Age]]/$E$1</f>
        <v>0.2</v>
      </c>
      <c r="J230" s="6">
        <f>LOG10(Table24[[#This Row],[Fare]] +1)</f>
        <v>1.0211892990699381</v>
      </c>
      <c r="K230">
        <f>IF(Table24[[#This Row],[Pclass]]=1, 1, 0)</f>
        <v>0</v>
      </c>
      <c r="L230">
        <f>IF(Table24[[#This Row],[Pclass]]=2, 1,0)</f>
        <v>0</v>
      </c>
      <c r="M230">
        <f>IF(Table24[[#This Row],[Embarked]]="S", 1, 0)</f>
        <v>1</v>
      </c>
      <c r="N230">
        <f>IF(Table24[[#This Row],[Embarked]]="C", 1, 0)</f>
        <v>0</v>
      </c>
      <c r="O230">
        <f>IF(Table24[[#This Row],[Sex]]="male", 1, 0)</f>
        <v>1</v>
      </c>
      <c r="P230">
        <v>1</v>
      </c>
      <c r="AC230" s="6">
        <f>SUMPRODUCT(Table24[[#This Row],[SibSp]:[Ones]], $R$4:$AA$4)</f>
        <v>0.18941639925286191</v>
      </c>
      <c r="AD230" s="6">
        <f>(AC230-Table24[[#This Row],[Survived]])^2</f>
        <v>3.5878572305919586E-2</v>
      </c>
    </row>
    <row r="231" spans="1:30" x14ac:dyDescent="0.2">
      <c r="A231">
        <v>1</v>
      </c>
      <c r="B231" t="s">
        <v>15</v>
      </c>
      <c r="C231">
        <v>3</v>
      </c>
      <c r="D231" t="s">
        <v>13</v>
      </c>
      <c r="E231">
        <v>19</v>
      </c>
      <c r="F231">
        <v>8.0500000000000007</v>
      </c>
      <c r="G231">
        <v>0</v>
      </c>
      <c r="H231">
        <v>0</v>
      </c>
      <c r="I231" s="6">
        <f>Table24[[#This Row],[Age]]/$E$1</f>
        <v>0.23749999999999999</v>
      </c>
      <c r="J231" s="6">
        <f>LOG10(Table24[[#This Row],[Fare]] +1)</f>
        <v>0.9566485792052033</v>
      </c>
      <c r="K231">
        <f>IF(Table24[[#This Row],[Pclass]]=1, 1, 0)</f>
        <v>0</v>
      </c>
      <c r="L231">
        <f>IF(Table24[[#This Row],[Pclass]]=2, 1,0)</f>
        <v>0</v>
      </c>
      <c r="M231">
        <f>IF(Table24[[#This Row],[Embarked]]="S", 1, 0)</f>
        <v>1</v>
      </c>
      <c r="N231">
        <f>IF(Table24[[#This Row],[Embarked]]="C", 1, 0)</f>
        <v>0</v>
      </c>
      <c r="O231">
        <f>IF(Table24[[#This Row],[Sex]]="male", 1, 0)</f>
        <v>1</v>
      </c>
      <c r="P231">
        <v>1</v>
      </c>
      <c r="AC231" s="6">
        <f>SUMPRODUCT(Table24[[#This Row],[SibSp]:[Ones]], $R$4:$AA$4)</f>
        <v>0.1670659967125715</v>
      </c>
      <c r="AD231" s="6">
        <f>(AC231-Table24[[#This Row],[Survived]])^2</f>
        <v>0.693779053832422</v>
      </c>
    </row>
    <row r="232" spans="1:30" x14ac:dyDescent="0.2">
      <c r="A232">
        <v>0</v>
      </c>
      <c r="B232" t="s">
        <v>20</v>
      </c>
      <c r="C232">
        <v>3</v>
      </c>
      <c r="D232" t="s">
        <v>13</v>
      </c>
      <c r="E232">
        <v>33</v>
      </c>
      <c r="F232">
        <v>8.6624999999999996</v>
      </c>
      <c r="G232">
        <v>0</v>
      </c>
      <c r="H232">
        <v>0</v>
      </c>
      <c r="I232" s="6">
        <f>Table24[[#This Row],[Age]]/$E$1</f>
        <v>0.41249999999999998</v>
      </c>
      <c r="J232" s="6">
        <f>LOG10(Table24[[#This Row],[Fare]] +1)</f>
        <v>0.98508950692638131</v>
      </c>
      <c r="K232">
        <f>IF(Table24[[#This Row],[Pclass]]=1, 1, 0)</f>
        <v>0</v>
      </c>
      <c r="L232">
        <f>IF(Table24[[#This Row],[Pclass]]=2, 1,0)</f>
        <v>0</v>
      </c>
      <c r="M232">
        <f>IF(Table24[[#This Row],[Embarked]]="S", 1, 0)</f>
        <v>0</v>
      </c>
      <c r="N232">
        <f>IF(Table24[[#This Row],[Embarked]]="C", 1, 0)</f>
        <v>1</v>
      </c>
      <c r="O232">
        <f>IF(Table24[[#This Row],[Sex]]="male", 1, 0)</f>
        <v>1</v>
      </c>
      <c r="P232">
        <v>1</v>
      </c>
      <c r="AC232" s="6">
        <f>SUMPRODUCT(Table24[[#This Row],[SibSp]:[Ones]], $R$4:$AA$4)</f>
        <v>0.14492784404297376</v>
      </c>
      <c r="AD232" s="6">
        <f>(AC232-Table24[[#This Row],[Survived]])^2</f>
        <v>2.1004079978944525E-2</v>
      </c>
    </row>
    <row r="233" spans="1:30" x14ac:dyDescent="0.2">
      <c r="A233">
        <v>1</v>
      </c>
      <c r="B233" t="s">
        <v>15</v>
      </c>
      <c r="C233">
        <v>3</v>
      </c>
      <c r="D233" t="s">
        <v>13</v>
      </c>
      <c r="E233">
        <v>30</v>
      </c>
      <c r="F233">
        <v>9.5</v>
      </c>
      <c r="G233">
        <v>0</v>
      </c>
      <c r="H233">
        <v>0</v>
      </c>
      <c r="I233" s="6">
        <f>Table24[[#This Row],[Age]]/$E$1</f>
        <v>0.375</v>
      </c>
      <c r="J233" s="6">
        <f>LOG10(Table24[[#This Row],[Fare]] +1)</f>
        <v>1.0211892990699381</v>
      </c>
      <c r="K233">
        <f>IF(Table24[[#This Row],[Pclass]]=1, 1, 0)</f>
        <v>0</v>
      </c>
      <c r="L233">
        <f>IF(Table24[[#This Row],[Pclass]]=2, 1,0)</f>
        <v>0</v>
      </c>
      <c r="M233">
        <f>IF(Table24[[#This Row],[Embarked]]="S", 1, 0)</f>
        <v>1</v>
      </c>
      <c r="N233">
        <f>IF(Table24[[#This Row],[Embarked]]="C", 1, 0)</f>
        <v>0</v>
      </c>
      <c r="O233">
        <f>IF(Table24[[#This Row],[Sex]]="male", 1, 0)</f>
        <v>1</v>
      </c>
      <c r="P233">
        <v>1</v>
      </c>
      <c r="AC233" s="6">
        <f>SUMPRODUCT(Table24[[#This Row],[SibSp]:[Ones]], $R$4:$AA$4)</f>
        <v>9.9796336722517642E-2</v>
      </c>
      <c r="AD233" s="6">
        <f>(AC233-Table24[[#This Row],[Survived]])^2</f>
        <v>0.81036663537819886</v>
      </c>
    </row>
    <row r="234" spans="1:30" x14ac:dyDescent="0.2">
      <c r="A234">
        <v>0</v>
      </c>
      <c r="B234" t="s">
        <v>15</v>
      </c>
      <c r="C234">
        <v>3</v>
      </c>
      <c r="D234" t="s">
        <v>13</v>
      </c>
      <c r="E234">
        <v>22</v>
      </c>
      <c r="F234">
        <v>7.8958000000000004</v>
      </c>
      <c r="G234">
        <v>0</v>
      </c>
      <c r="H234">
        <v>0</v>
      </c>
      <c r="I234" s="6">
        <f>Table24[[#This Row],[Age]]/$E$1</f>
        <v>0.27500000000000002</v>
      </c>
      <c r="J234" s="6">
        <f>LOG10(Table24[[#This Row],[Fare]] +1)</f>
        <v>0.94918501031343461</v>
      </c>
      <c r="K234">
        <f>IF(Table24[[#This Row],[Pclass]]=1, 1, 0)</f>
        <v>0</v>
      </c>
      <c r="L234">
        <f>IF(Table24[[#This Row],[Pclass]]=2, 1,0)</f>
        <v>0</v>
      </c>
      <c r="M234">
        <f>IF(Table24[[#This Row],[Embarked]]="S", 1, 0)</f>
        <v>1</v>
      </c>
      <c r="N234">
        <f>IF(Table24[[#This Row],[Embarked]]="C", 1, 0)</f>
        <v>0</v>
      </c>
      <c r="O234">
        <f>IF(Table24[[#This Row],[Sex]]="male", 1, 0)</f>
        <v>1</v>
      </c>
      <c r="P234">
        <v>1</v>
      </c>
      <c r="AC234" s="6">
        <f>SUMPRODUCT(Table24[[#This Row],[SibSp]:[Ones]], $R$4:$AA$4)</f>
        <v>0.14749787829671512</v>
      </c>
      <c r="AD234" s="6">
        <f>(AC234-Table24[[#This Row],[Survived]])^2</f>
        <v>2.1755624102032585E-2</v>
      </c>
    </row>
    <row r="235" spans="1:30" x14ac:dyDescent="0.2">
      <c r="A235">
        <v>1</v>
      </c>
      <c r="B235" t="s">
        <v>15</v>
      </c>
      <c r="C235">
        <v>2</v>
      </c>
      <c r="D235" t="s">
        <v>13</v>
      </c>
      <c r="E235">
        <v>42</v>
      </c>
      <c r="F235">
        <v>13</v>
      </c>
      <c r="G235">
        <v>0</v>
      </c>
      <c r="H235">
        <v>0</v>
      </c>
      <c r="I235" s="6">
        <f>Table24[[#This Row],[Age]]/$E$1</f>
        <v>0.52500000000000002</v>
      </c>
      <c r="J235" s="6">
        <f>LOG10(Table24[[#This Row],[Fare]] +1)</f>
        <v>1.146128035678238</v>
      </c>
      <c r="K235">
        <f>IF(Table24[[#This Row],[Pclass]]=1, 1, 0)</f>
        <v>0</v>
      </c>
      <c r="L235">
        <f>IF(Table24[[#This Row],[Pclass]]=2, 1,0)</f>
        <v>1</v>
      </c>
      <c r="M235">
        <f>IF(Table24[[#This Row],[Embarked]]="S", 1, 0)</f>
        <v>1</v>
      </c>
      <c r="N235">
        <f>IF(Table24[[#This Row],[Embarked]]="C", 1, 0)</f>
        <v>0</v>
      </c>
      <c r="O235">
        <f>IF(Table24[[#This Row],[Sex]]="male", 1, 0)</f>
        <v>1</v>
      </c>
      <c r="P235">
        <v>1</v>
      </c>
      <c r="AC235" s="6">
        <f>SUMPRODUCT(Table24[[#This Row],[SibSp]:[Ones]], $R$4:$AA$4)</f>
        <v>0.2119095454949485</v>
      </c>
      <c r="AD235" s="6">
        <f>(AC235-Table24[[#This Row],[Survived]])^2</f>
        <v>0.62108656448197874</v>
      </c>
    </row>
    <row r="236" spans="1:30" x14ac:dyDescent="0.2">
      <c r="A236">
        <v>1</v>
      </c>
      <c r="B236" t="s">
        <v>27</v>
      </c>
      <c r="C236">
        <v>3</v>
      </c>
      <c r="D236" t="s">
        <v>17</v>
      </c>
      <c r="E236">
        <v>22</v>
      </c>
      <c r="F236">
        <v>7.75</v>
      </c>
      <c r="G236">
        <v>0</v>
      </c>
      <c r="H236">
        <v>0</v>
      </c>
      <c r="I236" s="6">
        <f>Table24[[#This Row],[Age]]/$E$1</f>
        <v>0.27500000000000002</v>
      </c>
      <c r="J236" s="6">
        <f>LOG10(Table24[[#This Row],[Fare]] +1)</f>
        <v>0.94200805302231327</v>
      </c>
      <c r="K236">
        <f>IF(Table24[[#This Row],[Pclass]]=1, 1, 0)</f>
        <v>0</v>
      </c>
      <c r="L236">
        <f>IF(Table24[[#This Row],[Pclass]]=2, 1,0)</f>
        <v>0</v>
      </c>
      <c r="M236">
        <f>IF(Table24[[#This Row],[Embarked]]="S", 1, 0)</f>
        <v>0</v>
      </c>
      <c r="N236">
        <f>IF(Table24[[#This Row],[Embarked]]="C", 1, 0)</f>
        <v>0</v>
      </c>
      <c r="O236">
        <f>IF(Table24[[#This Row],[Sex]]="male", 1, 0)</f>
        <v>0</v>
      </c>
      <c r="P236">
        <v>1</v>
      </c>
      <c r="AC236" s="6">
        <f>SUMPRODUCT(Table24[[#This Row],[SibSp]:[Ones]], $R$4:$AA$4)</f>
        <v>0.59949385189099269</v>
      </c>
      <c r="AD236" s="6">
        <f>(AC236-Table24[[#This Row],[Survived]])^2</f>
        <v>0.1604051746731141</v>
      </c>
    </row>
    <row r="237" spans="1:30" x14ac:dyDescent="0.2">
      <c r="A237">
        <v>1</v>
      </c>
      <c r="B237" t="s">
        <v>15</v>
      </c>
      <c r="C237">
        <v>1</v>
      </c>
      <c r="D237" t="s">
        <v>17</v>
      </c>
      <c r="E237">
        <v>26</v>
      </c>
      <c r="F237">
        <v>78.849999999999994</v>
      </c>
      <c r="G237">
        <v>0</v>
      </c>
      <c r="H237">
        <v>0</v>
      </c>
      <c r="I237" s="6">
        <f>Table24[[#This Row],[Age]]/$E$1</f>
        <v>0.32500000000000001</v>
      </c>
      <c r="J237" s="6">
        <f>LOG10(Table24[[#This Row],[Fare]] +1)</f>
        <v>1.9022749204745018</v>
      </c>
      <c r="K237">
        <f>IF(Table24[[#This Row],[Pclass]]=1, 1, 0)</f>
        <v>1</v>
      </c>
      <c r="L237">
        <f>IF(Table24[[#This Row],[Pclass]]=2, 1,0)</f>
        <v>0</v>
      </c>
      <c r="M237">
        <f>IF(Table24[[#This Row],[Embarked]]="S", 1, 0)</f>
        <v>1</v>
      </c>
      <c r="N237">
        <f>IF(Table24[[#This Row],[Embarked]]="C", 1, 0)</f>
        <v>0</v>
      </c>
      <c r="O237">
        <f>IF(Table24[[#This Row],[Sex]]="male", 1, 0)</f>
        <v>0</v>
      </c>
      <c r="P237">
        <v>1</v>
      </c>
      <c r="AC237" s="6">
        <f>SUMPRODUCT(Table24[[#This Row],[SibSp]:[Ones]], $R$4:$AA$4)</f>
        <v>1.0040201059476928</v>
      </c>
      <c r="AD237" s="6">
        <f>(AC237-Table24[[#This Row],[Survived]])^2</f>
        <v>1.6161251830674654E-5</v>
      </c>
    </row>
    <row r="238" spans="1:30" x14ac:dyDescent="0.2">
      <c r="A238">
        <v>1</v>
      </c>
      <c r="B238" t="s">
        <v>20</v>
      </c>
      <c r="C238">
        <v>1</v>
      </c>
      <c r="D238" t="s">
        <v>17</v>
      </c>
      <c r="E238">
        <v>19</v>
      </c>
      <c r="F238">
        <v>91.0792</v>
      </c>
      <c r="G238">
        <v>1</v>
      </c>
      <c r="H238">
        <v>0</v>
      </c>
      <c r="I238" s="6">
        <f>Table24[[#This Row],[Age]]/$E$1</f>
        <v>0.23749999999999999</v>
      </c>
      <c r="J238" s="6">
        <f>LOG10(Table24[[#This Row],[Fare]] +1)</f>
        <v>1.9641615374126258</v>
      </c>
      <c r="K238">
        <f>IF(Table24[[#This Row],[Pclass]]=1, 1, 0)</f>
        <v>1</v>
      </c>
      <c r="L238">
        <f>IF(Table24[[#This Row],[Pclass]]=2, 1,0)</f>
        <v>0</v>
      </c>
      <c r="M238">
        <f>IF(Table24[[#This Row],[Embarked]]="S", 1, 0)</f>
        <v>0</v>
      </c>
      <c r="N238">
        <f>IF(Table24[[#This Row],[Embarked]]="C", 1, 0)</f>
        <v>1</v>
      </c>
      <c r="O238">
        <f>IF(Table24[[#This Row],[Sex]]="male", 1, 0)</f>
        <v>0</v>
      </c>
      <c r="P238">
        <v>1</v>
      </c>
      <c r="AC238" s="6">
        <f>SUMPRODUCT(Table24[[#This Row],[SibSp]:[Ones]], $R$4:$AA$4)</f>
        <v>1.063007586013736</v>
      </c>
      <c r="AD238" s="6">
        <f>(AC238-Table24[[#This Row],[Survived]])^2</f>
        <v>3.9699558952783426E-3</v>
      </c>
    </row>
    <row r="239" spans="1:30" x14ac:dyDescent="0.2">
      <c r="A239">
        <v>0</v>
      </c>
      <c r="B239" t="s">
        <v>20</v>
      </c>
      <c r="C239">
        <v>2</v>
      </c>
      <c r="D239" t="s">
        <v>13</v>
      </c>
      <c r="E239">
        <v>36</v>
      </c>
      <c r="F239">
        <v>12.875</v>
      </c>
      <c r="G239">
        <v>0</v>
      </c>
      <c r="H239">
        <v>0</v>
      </c>
      <c r="I239" s="6">
        <f>Table24[[#This Row],[Age]]/$E$1</f>
        <v>0.45</v>
      </c>
      <c r="J239" s="6">
        <f>LOG10(Table24[[#This Row],[Fare]] +1)</f>
        <v>1.1422329917947138</v>
      </c>
      <c r="K239">
        <f>IF(Table24[[#This Row],[Pclass]]=1, 1, 0)</f>
        <v>0</v>
      </c>
      <c r="L239">
        <f>IF(Table24[[#This Row],[Pclass]]=2, 1,0)</f>
        <v>1</v>
      </c>
      <c r="M239">
        <f>IF(Table24[[#This Row],[Embarked]]="S", 1, 0)</f>
        <v>0</v>
      </c>
      <c r="N239">
        <f>IF(Table24[[#This Row],[Embarked]]="C", 1, 0)</f>
        <v>1</v>
      </c>
      <c r="O239">
        <f>IF(Table24[[#This Row],[Sex]]="male", 1, 0)</f>
        <v>1</v>
      </c>
      <c r="P239">
        <v>1</v>
      </c>
      <c r="AC239" s="6">
        <f>SUMPRODUCT(Table24[[#This Row],[SibSp]:[Ones]], $R$4:$AA$4)</f>
        <v>0.31622380356156216</v>
      </c>
      <c r="AD239" s="6">
        <f>(AC239-Table24[[#This Row],[Survived]])^2</f>
        <v>9.9997493938941445E-2</v>
      </c>
    </row>
    <row r="240" spans="1:30" x14ac:dyDescent="0.2">
      <c r="A240">
        <v>0</v>
      </c>
      <c r="B240" t="s">
        <v>15</v>
      </c>
      <c r="C240">
        <v>3</v>
      </c>
      <c r="D240" t="s">
        <v>17</v>
      </c>
      <c r="E240">
        <v>24</v>
      </c>
      <c r="F240">
        <v>8.85</v>
      </c>
      <c r="G240">
        <v>0</v>
      </c>
      <c r="H240">
        <v>0</v>
      </c>
      <c r="I240" s="6">
        <f>Table24[[#This Row],[Age]]/$E$1</f>
        <v>0.3</v>
      </c>
      <c r="J240" s="6">
        <f>LOG10(Table24[[#This Row],[Fare]] +1)</f>
        <v>0.99343623049761176</v>
      </c>
      <c r="K240">
        <f>IF(Table24[[#This Row],[Pclass]]=1, 1, 0)</f>
        <v>0</v>
      </c>
      <c r="L240">
        <f>IF(Table24[[#This Row],[Pclass]]=2, 1,0)</f>
        <v>0</v>
      </c>
      <c r="M240">
        <f>IF(Table24[[#This Row],[Embarked]]="S", 1, 0)</f>
        <v>1</v>
      </c>
      <c r="N240">
        <f>IF(Table24[[#This Row],[Embarked]]="C", 1, 0)</f>
        <v>0</v>
      </c>
      <c r="O240">
        <f>IF(Table24[[#This Row],[Sex]]="male", 1, 0)</f>
        <v>0</v>
      </c>
      <c r="P240">
        <v>1</v>
      </c>
      <c r="AC240" s="6">
        <f>SUMPRODUCT(Table24[[#This Row],[SibSp]:[Ones]], $R$4:$AA$4)</f>
        <v>0.61991636955884766</v>
      </c>
      <c r="AD240" s="6">
        <f>(AC240-Table24[[#This Row],[Survived]])^2</f>
        <v>0.3842963052470218</v>
      </c>
    </row>
    <row r="241" spans="1:30" x14ac:dyDescent="0.2">
      <c r="A241">
        <v>0</v>
      </c>
      <c r="B241" t="s">
        <v>15</v>
      </c>
      <c r="C241">
        <v>3</v>
      </c>
      <c r="D241" t="s">
        <v>13</v>
      </c>
      <c r="E241">
        <v>24</v>
      </c>
      <c r="F241">
        <v>7.8958000000000004</v>
      </c>
      <c r="G241">
        <v>0</v>
      </c>
      <c r="H241">
        <v>0</v>
      </c>
      <c r="I241" s="6">
        <f>Table24[[#This Row],[Age]]/$E$1</f>
        <v>0.3</v>
      </c>
      <c r="J241" s="6">
        <f>LOG10(Table24[[#This Row],[Fare]] +1)</f>
        <v>0.94918501031343461</v>
      </c>
      <c r="K241">
        <f>IF(Table24[[#This Row],[Pclass]]=1, 1, 0)</f>
        <v>0</v>
      </c>
      <c r="L241">
        <f>IF(Table24[[#This Row],[Pclass]]=2, 1,0)</f>
        <v>0</v>
      </c>
      <c r="M241">
        <f>IF(Table24[[#This Row],[Embarked]]="S", 1, 0)</f>
        <v>1</v>
      </c>
      <c r="N241">
        <f>IF(Table24[[#This Row],[Embarked]]="C", 1, 0)</f>
        <v>0</v>
      </c>
      <c r="O241">
        <f>IF(Table24[[#This Row],[Sex]]="male", 1, 0)</f>
        <v>1</v>
      </c>
      <c r="P241">
        <v>1</v>
      </c>
      <c r="AC241" s="6">
        <f>SUMPRODUCT(Table24[[#This Row],[SibSp]:[Ones]], $R$4:$AA$4)</f>
        <v>0.1346950122209517</v>
      </c>
      <c r="AD241" s="6">
        <f>(AC241-Table24[[#This Row],[Survived]])^2</f>
        <v>1.8142746317202328E-2</v>
      </c>
    </row>
    <row r="242" spans="1:30" x14ac:dyDescent="0.2">
      <c r="A242">
        <v>0</v>
      </c>
      <c r="B242" t="s">
        <v>20</v>
      </c>
      <c r="C242">
        <v>3</v>
      </c>
      <c r="D242" t="s">
        <v>13</v>
      </c>
      <c r="E242">
        <v>23.5</v>
      </c>
      <c r="F242">
        <v>7.2291999999999996</v>
      </c>
      <c r="G242">
        <v>0</v>
      </c>
      <c r="H242">
        <v>0</v>
      </c>
      <c r="I242" s="6">
        <f>Table24[[#This Row],[Age]]/$E$1</f>
        <v>0.29375000000000001</v>
      </c>
      <c r="J242" s="6">
        <f>LOG10(Table24[[#This Row],[Fare]] +1)</f>
        <v>0.91535761741483168</v>
      </c>
      <c r="K242">
        <f>IF(Table24[[#This Row],[Pclass]]=1, 1, 0)</f>
        <v>0</v>
      </c>
      <c r="L242">
        <f>IF(Table24[[#This Row],[Pclass]]=2, 1,0)</f>
        <v>0</v>
      </c>
      <c r="M242">
        <f>IF(Table24[[#This Row],[Embarked]]="S", 1, 0)</f>
        <v>0</v>
      </c>
      <c r="N242">
        <f>IF(Table24[[#This Row],[Embarked]]="C", 1, 0)</f>
        <v>1</v>
      </c>
      <c r="O242">
        <f>IF(Table24[[#This Row],[Sex]]="male", 1, 0)</f>
        <v>1</v>
      </c>
      <c r="P242">
        <v>1</v>
      </c>
      <c r="AC242" s="6">
        <f>SUMPRODUCT(Table24[[#This Row],[SibSp]:[Ones]], $R$4:$AA$4)</f>
        <v>0.20234230560026478</v>
      </c>
      <c r="AD242" s="6">
        <f>(AC242-Table24[[#This Row],[Survived]])^2</f>
        <v>4.0942408635630943E-2</v>
      </c>
    </row>
    <row r="243" spans="1:30" x14ac:dyDescent="0.2">
      <c r="A243">
        <v>0</v>
      </c>
      <c r="B243" t="s">
        <v>15</v>
      </c>
      <c r="C243">
        <v>1</v>
      </c>
      <c r="D243" t="s">
        <v>17</v>
      </c>
      <c r="E243">
        <v>2</v>
      </c>
      <c r="F243">
        <v>151.55000000000001</v>
      </c>
      <c r="G243">
        <v>1</v>
      </c>
      <c r="H243">
        <v>2</v>
      </c>
      <c r="I243" s="6">
        <f>Table24[[#This Row],[Age]]/$E$1</f>
        <v>2.5000000000000001E-2</v>
      </c>
      <c r="J243" s="6">
        <f>LOG10(Table24[[#This Row],[Fare]] +1)</f>
        <v>2.1834122119784261</v>
      </c>
      <c r="K243">
        <f>IF(Table24[[#This Row],[Pclass]]=1, 1, 0)</f>
        <v>1</v>
      </c>
      <c r="L243">
        <f>IF(Table24[[#This Row],[Pclass]]=2, 1,0)</f>
        <v>0</v>
      </c>
      <c r="M243">
        <f>IF(Table24[[#This Row],[Embarked]]="S", 1, 0)</f>
        <v>1</v>
      </c>
      <c r="N243">
        <f>IF(Table24[[#This Row],[Embarked]]="C", 1, 0)</f>
        <v>0</v>
      </c>
      <c r="O243">
        <f>IF(Table24[[#This Row],[Sex]]="male", 1, 0)</f>
        <v>0</v>
      </c>
      <c r="P243">
        <v>1</v>
      </c>
      <c r="AC243" s="6">
        <f>SUMPRODUCT(Table24[[#This Row],[SibSp]:[Ones]], $R$4:$AA$4)</f>
        <v>1.088571154248642</v>
      </c>
      <c r="AD243" s="6">
        <f>(AC243-Table24[[#This Row],[Survived]])^2</f>
        <v>1.1849871578622209</v>
      </c>
    </row>
    <row r="244" spans="1:30" x14ac:dyDescent="0.2">
      <c r="A244">
        <v>1</v>
      </c>
      <c r="B244" t="s">
        <v>20</v>
      </c>
      <c r="C244">
        <v>1</v>
      </c>
      <c r="D244" t="s">
        <v>17</v>
      </c>
      <c r="E244">
        <v>50</v>
      </c>
      <c r="F244">
        <v>247.52080000000001</v>
      </c>
      <c r="G244">
        <v>0</v>
      </c>
      <c r="H244">
        <v>1</v>
      </c>
      <c r="I244" s="6">
        <f>Table24[[#This Row],[Age]]/$E$1</f>
        <v>0.625</v>
      </c>
      <c r="J244" s="6">
        <f>LOG10(Table24[[#This Row],[Fare]] +1)</f>
        <v>2.3953627429574396</v>
      </c>
      <c r="K244">
        <f>IF(Table24[[#This Row],[Pclass]]=1, 1, 0)</f>
        <v>1</v>
      </c>
      <c r="L244">
        <f>IF(Table24[[#This Row],[Pclass]]=2, 1,0)</f>
        <v>0</v>
      </c>
      <c r="M244">
        <f>IF(Table24[[#This Row],[Embarked]]="S", 1, 0)</f>
        <v>0</v>
      </c>
      <c r="N244">
        <f>IF(Table24[[#This Row],[Embarked]]="C", 1, 0)</f>
        <v>1</v>
      </c>
      <c r="O244">
        <f>IF(Table24[[#This Row],[Sex]]="male", 1, 0)</f>
        <v>0</v>
      </c>
      <c r="P244">
        <v>1</v>
      </c>
      <c r="AC244" s="6">
        <f>SUMPRODUCT(Table24[[#This Row],[SibSp]:[Ones]], $R$4:$AA$4)</f>
        <v>0.92659087913473759</v>
      </c>
      <c r="AD244" s="6">
        <f>(AC244-Table24[[#This Row],[Survived]])^2</f>
        <v>5.3888990262107054E-3</v>
      </c>
    </row>
    <row r="245" spans="1:30" x14ac:dyDescent="0.2">
      <c r="A245">
        <v>0</v>
      </c>
      <c r="B245" t="s">
        <v>15</v>
      </c>
      <c r="C245">
        <v>3</v>
      </c>
      <c r="D245" t="s">
        <v>13</v>
      </c>
      <c r="E245">
        <v>19</v>
      </c>
      <c r="F245">
        <v>0</v>
      </c>
      <c r="G245">
        <v>0</v>
      </c>
      <c r="H245">
        <v>0</v>
      </c>
      <c r="I245" s="6">
        <f>Table24[[#This Row],[Age]]/$E$1</f>
        <v>0.23749999999999999</v>
      </c>
      <c r="J245" s="6">
        <f>LOG10(Table24[[#This Row],[Fare]] +1)</f>
        <v>0</v>
      </c>
      <c r="K245">
        <f>IF(Table24[[#This Row],[Pclass]]=1, 1, 0)</f>
        <v>0</v>
      </c>
      <c r="L245">
        <f>IF(Table24[[#This Row],[Pclass]]=2, 1,0)</f>
        <v>0</v>
      </c>
      <c r="M245">
        <f>IF(Table24[[#This Row],[Embarked]]="S", 1, 0)</f>
        <v>1</v>
      </c>
      <c r="N245">
        <f>IF(Table24[[#This Row],[Embarked]]="C", 1, 0)</f>
        <v>0</v>
      </c>
      <c r="O245">
        <f>IF(Table24[[#This Row],[Sex]]="male", 1, 0)</f>
        <v>1</v>
      </c>
      <c r="P245">
        <v>1</v>
      </c>
      <c r="AC245" s="6">
        <f>SUMPRODUCT(Table24[[#This Row],[SibSp]:[Ones]], $R$4:$AA$4)</f>
        <v>0.12043318289455829</v>
      </c>
      <c r="AD245" s="6">
        <f>(AC245-Table24[[#This Row],[Survived]])^2</f>
        <v>1.4504151542114128E-2</v>
      </c>
    </row>
    <row r="246" spans="1:30" x14ac:dyDescent="0.2">
      <c r="A246">
        <v>1</v>
      </c>
      <c r="B246" t="s">
        <v>15</v>
      </c>
      <c r="C246">
        <v>1</v>
      </c>
      <c r="D246" t="s">
        <v>13</v>
      </c>
      <c r="E246">
        <v>0.92</v>
      </c>
      <c r="F246">
        <v>151.55000000000001</v>
      </c>
      <c r="G246">
        <v>1</v>
      </c>
      <c r="H246">
        <v>2</v>
      </c>
      <c r="I246" s="6">
        <f>Table24[[#This Row],[Age]]/$E$1</f>
        <v>1.15E-2</v>
      </c>
      <c r="J246" s="6">
        <f>LOG10(Table24[[#This Row],[Fare]] +1)</f>
        <v>2.1834122119784261</v>
      </c>
      <c r="K246">
        <f>IF(Table24[[#This Row],[Pclass]]=1, 1, 0)</f>
        <v>1</v>
      </c>
      <c r="L246">
        <f>IF(Table24[[#This Row],[Pclass]]=2, 1,0)</f>
        <v>0</v>
      </c>
      <c r="M246">
        <f>IF(Table24[[#This Row],[Embarked]]="S", 1, 0)</f>
        <v>1</v>
      </c>
      <c r="N246">
        <f>IF(Table24[[#This Row],[Embarked]]="C", 1, 0)</f>
        <v>0</v>
      </c>
      <c r="O246">
        <f>IF(Table24[[#This Row],[Sex]]="male", 1, 0)</f>
        <v>1</v>
      </c>
      <c r="P246">
        <v>1</v>
      </c>
      <c r="AC246" s="6">
        <f>SUMPRODUCT(Table24[[#This Row],[SibSp]:[Ones]], $R$4:$AA$4)</f>
        <v>0.61242041559654403</v>
      </c>
      <c r="AD246" s="6">
        <f>(AC246-Table24[[#This Row],[Survived]])^2</f>
        <v>0.15021793424635566</v>
      </c>
    </row>
    <row r="247" spans="1:30" x14ac:dyDescent="0.2">
      <c r="A247">
        <v>1</v>
      </c>
      <c r="B247" t="s">
        <v>20</v>
      </c>
      <c r="C247">
        <v>1</v>
      </c>
      <c r="D247" t="s">
        <v>17</v>
      </c>
      <c r="E247">
        <v>17</v>
      </c>
      <c r="F247">
        <v>108.9</v>
      </c>
      <c r="G247">
        <v>1</v>
      </c>
      <c r="H247">
        <v>0</v>
      </c>
      <c r="I247" s="6">
        <f>Table24[[#This Row],[Age]]/$E$1</f>
        <v>0.21249999999999999</v>
      </c>
      <c r="J247" s="6">
        <f>LOG10(Table24[[#This Row],[Fare]] +1)</f>
        <v>2.0409976924234905</v>
      </c>
      <c r="K247">
        <f>IF(Table24[[#This Row],[Pclass]]=1, 1, 0)</f>
        <v>1</v>
      </c>
      <c r="L247">
        <f>IF(Table24[[#This Row],[Pclass]]=2, 1,0)</f>
        <v>0</v>
      </c>
      <c r="M247">
        <f>IF(Table24[[#This Row],[Embarked]]="S", 1, 0)</f>
        <v>0</v>
      </c>
      <c r="N247">
        <f>IF(Table24[[#This Row],[Embarked]]="C", 1, 0)</f>
        <v>1</v>
      </c>
      <c r="O247">
        <f>IF(Table24[[#This Row],[Sex]]="male", 1, 0)</f>
        <v>0</v>
      </c>
      <c r="P247">
        <v>1</v>
      </c>
      <c r="AC247" s="6">
        <f>SUMPRODUCT(Table24[[#This Row],[SibSp]:[Ones]], $R$4:$AA$4)</f>
        <v>1.0795559090827986</v>
      </c>
      <c r="AD247" s="6">
        <f>(AC247-Table24[[#This Row],[Survived]])^2</f>
        <v>6.3291426699905225E-3</v>
      </c>
    </row>
    <row r="248" spans="1:30" x14ac:dyDescent="0.2">
      <c r="A248">
        <v>0</v>
      </c>
      <c r="B248" t="s">
        <v>20</v>
      </c>
      <c r="C248">
        <v>2</v>
      </c>
      <c r="D248" t="s">
        <v>13</v>
      </c>
      <c r="E248">
        <v>30</v>
      </c>
      <c r="F248">
        <v>24</v>
      </c>
      <c r="G248">
        <v>1</v>
      </c>
      <c r="H248">
        <v>0</v>
      </c>
      <c r="I248" s="6">
        <f>Table24[[#This Row],[Age]]/$E$1</f>
        <v>0.375</v>
      </c>
      <c r="J248" s="6">
        <f>LOG10(Table24[[#This Row],[Fare]] +1)</f>
        <v>1.3979400086720377</v>
      </c>
      <c r="K248">
        <f>IF(Table24[[#This Row],[Pclass]]=1, 1, 0)</f>
        <v>0</v>
      </c>
      <c r="L248">
        <f>IF(Table24[[#This Row],[Pclass]]=2, 1,0)</f>
        <v>1</v>
      </c>
      <c r="M248">
        <f>IF(Table24[[#This Row],[Embarked]]="S", 1, 0)</f>
        <v>0</v>
      </c>
      <c r="N248">
        <f>IF(Table24[[#This Row],[Embarked]]="C", 1, 0)</f>
        <v>1</v>
      </c>
      <c r="O248">
        <f>IF(Table24[[#This Row],[Sex]]="male", 1, 0)</f>
        <v>1</v>
      </c>
      <c r="P248">
        <v>1</v>
      </c>
      <c r="AC248" s="6">
        <f>SUMPRODUCT(Table24[[#This Row],[SibSp]:[Ones]], $R$4:$AA$4)</f>
        <v>0.31216229655935124</v>
      </c>
      <c r="AD248" s="6">
        <f>(AC248-Table24[[#This Row],[Survived]])^2</f>
        <v>9.7445299393208354E-2</v>
      </c>
    </row>
    <row r="249" spans="1:30" x14ac:dyDescent="0.2">
      <c r="A249">
        <v>1</v>
      </c>
      <c r="B249" t="s">
        <v>20</v>
      </c>
      <c r="C249">
        <v>1</v>
      </c>
      <c r="D249" t="s">
        <v>17</v>
      </c>
      <c r="E249">
        <v>30</v>
      </c>
      <c r="F249">
        <v>56.929200000000002</v>
      </c>
      <c r="G249">
        <v>0</v>
      </c>
      <c r="H249">
        <v>0</v>
      </c>
      <c r="I249" s="6">
        <f>Table24[[#This Row],[Age]]/$E$1</f>
        <v>0.375</v>
      </c>
      <c r="J249" s="6">
        <f>LOG10(Table24[[#This Row],[Fare]] +1)</f>
        <v>1.7628975309505581</v>
      </c>
      <c r="K249">
        <f>IF(Table24[[#This Row],[Pclass]]=1, 1, 0)</f>
        <v>1</v>
      </c>
      <c r="L249">
        <f>IF(Table24[[#This Row],[Pclass]]=2, 1,0)</f>
        <v>0</v>
      </c>
      <c r="M249">
        <f>IF(Table24[[#This Row],[Embarked]]="S", 1, 0)</f>
        <v>0</v>
      </c>
      <c r="N249">
        <f>IF(Table24[[#This Row],[Embarked]]="C", 1, 0)</f>
        <v>1</v>
      </c>
      <c r="O249">
        <f>IF(Table24[[#This Row],[Sex]]="male", 1, 0)</f>
        <v>0</v>
      </c>
      <c r="P249">
        <v>1</v>
      </c>
      <c r="AC249" s="6">
        <f>SUMPRODUCT(Table24[[#This Row],[SibSp]:[Ones]], $R$4:$AA$4)</f>
        <v>1.0377158080742843</v>
      </c>
      <c r="AD249" s="6">
        <f>(AC249-Table24[[#This Row],[Survived]])^2</f>
        <v>1.4224821786962502E-3</v>
      </c>
    </row>
    <row r="250" spans="1:30" x14ac:dyDescent="0.2">
      <c r="A250">
        <v>1</v>
      </c>
      <c r="B250" t="s">
        <v>20</v>
      </c>
      <c r="C250">
        <v>1</v>
      </c>
      <c r="D250" t="s">
        <v>17</v>
      </c>
      <c r="E250">
        <v>24</v>
      </c>
      <c r="F250">
        <v>83.158299999999997</v>
      </c>
      <c r="G250">
        <v>0</v>
      </c>
      <c r="H250">
        <v>0</v>
      </c>
      <c r="I250" s="6">
        <f>Table24[[#This Row],[Age]]/$E$1</f>
        <v>0.3</v>
      </c>
      <c r="J250" s="6">
        <f>LOG10(Table24[[#This Row],[Fare]] +1)</f>
        <v>1.9250969541376577</v>
      </c>
      <c r="K250">
        <f>IF(Table24[[#This Row],[Pclass]]=1, 1, 0)</f>
        <v>1</v>
      </c>
      <c r="L250">
        <f>IF(Table24[[#This Row],[Pclass]]=2, 1,0)</f>
        <v>0</v>
      </c>
      <c r="M250">
        <f>IF(Table24[[#This Row],[Embarked]]="S", 1, 0)</f>
        <v>0</v>
      </c>
      <c r="N250">
        <f>IF(Table24[[#This Row],[Embarked]]="C", 1, 0)</f>
        <v>1</v>
      </c>
      <c r="O250">
        <f>IF(Table24[[#This Row],[Sex]]="male", 1, 0)</f>
        <v>0</v>
      </c>
      <c r="P250">
        <v>1</v>
      </c>
      <c r="AC250" s="6">
        <f>SUMPRODUCT(Table24[[#This Row],[SibSp]:[Ones]], $R$4:$AA$4)</f>
        <v>1.0840309831441988</v>
      </c>
      <c r="AD250" s="6">
        <f>(AC250-Table24[[#This Row],[Survived]])^2</f>
        <v>7.0612061281806176E-3</v>
      </c>
    </row>
    <row r="251" spans="1:30" x14ac:dyDescent="0.2">
      <c r="A251">
        <v>1</v>
      </c>
      <c r="B251" t="s">
        <v>20</v>
      </c>
      <c r="C251">
        <v>1</v>
      </c>
      <c r="D251" t="s">
        <v>17</v>
      </c>
      <c r="E251">
        <v>18</v>
      </c>
      <c r="F251">
        <v>262.375</v>
      </c>
      <c r="G251">
        <v>2</v>
      </c>
      <c r="H251">
        <v>2</v>
      </c>
      <c r="I251" s="6">
        <f>Table24[[#This Row],[Age]]/$E$1</f>
        <v>0.22500000000000001</v>
      </c>
      <c r="J251" s="6">
        <f>LOG10(Table24[[#This Row],[Fare]] +1)</f>
        <v>2.4205745486161567</v>
      </c>
      <c r="K251">
        <f>IF(Table24[[#This Row],[Pclass]]=1, 1, 0)</f>
        <v>1</v>
      </c>
      <c r="L251">
        <f>IF(Table24[[#This Row],[Pclass]]=2, 1,0)</f>
        <v>0</v>
      </c>
      <c r="M251">
        <f>IF(Table24[[#This Row],[Embarked]]="S", 1, 0)</f>
        <v>0</v>
      </c>
      <c r="N251">
        <f>IF(Table24[[#This Row],[Embarked]]="C", 1, 0)</f>
        <v>1</v>
      </c>
      <c r="O251">
        <f>IF(Table24[[#This Row],[Sex]]="male", 1, 0)</f>
        <v>0</v>
      </c>
      <c r="P251">
        <v>1</v>
      </c>
      <c r="AC251" s="6">
        <f>SUMPRODUCT(Table24[[#This Row],[SibSp]:[Ones]], $R$4:$AA$4)</f>
        <v>1.0088696687389502</v>
      </c>
      <c r="AD251" s="6">
        <f>(AC251-Table24[[#This Row],[Survived]])^2</f>
        <v>7.8671023538710985E-5</v>
      </c>
    </row>
    <row r="252" spans="1:30" x14ac:dyDescent="0.2">
      <c r="A252">
        <v>0</v>
      </c>
      <c r="B252" t="s">
        <v>15</v>
      </c>
      <c r="C252">
        <v>2</v>
      </c>
      <c r="D252" t="s">
        <v>17</v>
      </c>
      <c r="E252">
        <v>26</v>
      </c>
      <c r="F252">
        <v>26</v>
      </c>
      <c r="G252">
        <v>1</v>
      </c>
      <c r="H252">
        <v>1</v>
      </c>
      <c r="I252" s="6">
        <f>Table24[[#This Row],[Age]]/$E$1</f>
        <v>0.32500000000000001</v>
      </c>
      <c r="J252" s="6">
        <f>LOG10(Table24[[#This Row],[Fare]] +1)</f>
        <v>1.4313637641589874</v>
      </c>
      <c r="K252">
        <f>IF(Table24[[#This Row],[Pclass]]=1, 1, 0)</f>
        <v>0</v>
      </c>
      <c r="L252">
        <f>IF(Table24[[#This Row],[Pclass]]=2, 1,0)</f>
        <v>1</v>
      </c>
      <c r="M252">
        <f>IF(Table24[[#This Row],[Embarked]]="S", 1, 0)</f>
        <v>1</v>
      </c>
      <c r="N252">
        <f>IF(Table24[[#This Row],[Embarked]]="C", 1, 0)</f>
        <v>0</v>
      </c>
      <c r="O252">
        <f>IF(Table24[[#This Row],[Sex]]="male", 1, 0)</f>
        <v>0</v>
      </c>
      <c r="P252">
        <v>1</v>
      </c>
      <c r="AC252" s="6">
        <f>SUMPRODUCT(Table24[[#This Row],[SibSp]:[Ones]], $R$4:$AA$4)</f>
        <v>0.74243963039731176</v>
      </c>
      <c r="AD252" s="6">
        <f>(AC252-Table24[[#This Row],[Survived]])^2</f>
        <v>0.55121660478449686</v>
      </c>
    </row>
    <row r="253" spans="1:30" x14ac:dyDescent="0.2">
      <c r="A253">
        <v>0</v>
      </c>
      <c r="B253" t="s">
        <v>15</v>
      </c>
      <c r="C253">
        <v>3</v>
      </c>
      <c r="D253" t="s">
        <v>13</v>
      </c>
      <c r="E253">
        <v>28</v>
      </c>
      <c r="F253">
        <v>7.8958000000000004</v>
      </c>
      <c r="G253">
        <v>0</v>
      </c>
      <c r="H253">
        <v>0</v>
      </c>
      <c r="I253" s="6">
        <f>Table24[[#This Row],[Age]]/$E$1</f>
        <v>0.35</v>
      </c>
      <c r="J253" s="6">
        <f>LOG10(Table24[[#This Row],[Fare]] +1)</f>
        <v>0.94918501031343461</v>
      </c>
      <c r="K253">
        <f>IF(Table24[[#This Row],[Pclass]]=1, 1, 0)</f>
        <v>0</v>
      </c>
      <c r="L253">
        <f>IF(Table24[[#This Row],[Pclass]]=2, 1,0)</f>
        <v>0</v>
      </c>
      <c r="M253">
        <f>IF(Table24[[#This Row],[Embarked]]="S", 1, 0)</f>
        <v>1</v>
      </c>
      <c r="N253">
        <f>IF(Table24[[#This Row],[Embarked]]="C", 1, 0)</f>
        <v>0</v>
      </c>
      <c r="O253">
        <f>IF(Table24[[#This Row],[Sex]]="male", 1, 0)</f>
        <v>1</v>
      </c>
      <c r="P253">
        <v>1</v>
      </c>
      <c r="AC253" s="6">
        <f>SUMPRODUCT(Table24[[#This Row],[SibSp]:[Ones]], $R$4:$AA$4)</f>
        <v>0.10908928006942475</v>
      </c>
      <c r="AD253" s="6">
        <f>(AC253-Table24[[#This Row],[Survived]])^2</f>
        <v>1.1900471026065392E-2</v>
      </c>
    </row>
    <row r="254" spans="1:30" x14ac:dyDescent="0.2">
      <c r="A254">
        <v>0</v>
      </c>
      <c r="B254" t="s">
        <v>15</v>
      </c>
      <c r="C254">
        <v>2</v>
      </c>
      <c r="D254" t="s">
        <v>13</v>
      </c>
      <c r="E254">
        <v>43</v>
      </c>
      <c r="F254">
        <v>26.25</v>
      </c>
      <c r="G254">
        <v>1</v>
      </c>
      <c r="H254">
        <v>1</v>
      </c>
      <c r="I254" s="6">
        <f>Table24[[#This Row],[Age]]/$E$1</f>
        <v>0.53749999999999998</v>
      </c>
      <c r="J254" s="6">
        <f>LOG10(Table24[[#This Row],[Fare]] +1)</f>
        <v>1.4353665066126613</v>
      </c>
      <c r="K254">
        <f>IF(Table24[[#This Row],[Pclass]]=1, 1, 0)</f>
        <v>0</v>
      </c>
      <c r="L254">
        <f>IF(Table24[[#This Row],[Pclass]]=2, 1,0)</f>
        <v>1</v>
      </c>
      <c r="M254">
        <f>IF(Table24[[#This Row],[Embarked]]="S", 1, 0)</f>
        <v>1</v>
      </c>
      <c r="N254">
        <f>IF(Table24[[#This Row],[Embarked]]="C", 1, 0)</f>
        <v>0</v>
      </c>
      <c r="O254">
        <f>IF(Table24[[#This Row],[Sex]]="male", 1, 0)</f>
        <v>1</v>
      </c>
      <c r="P254">
        <v>1</v>
      </c>
      <c r="AC254" s="6">
        <f>SUMPRODUCT(Table24[[#This Row],[SibSp]:[Ones]], $R$4:$AA$4)</f>
        <v>0.15074610019674639</v>
      </c>
      <c r="AD254" s="6">
        <f>(AC254-Table24[[#This Row],[Survived]])^2</f>
        <v>2.2724386724527503E-2</v>
      </c>
    </row>
    <row r="255" spans="1:30" x14ac:dyDescent="0.2">
      <c r="A255">
        <v>1</v>
      </c>
      <c r="B255" t="s">
        <v>15</v>
      </c>
      <c r="C255">
        <v>3</v>
      </c>
      <c r="D255" t="s">
        <v>17</v>
      </c>
      <c r="E255">
        <v>26</v>
      </c>
      <c r="F255">
        <v>7.8541999999999996</v>
      </c>
      <c r="G255">
        <v>0</v>
      </c>
      <c r="H255">
        <v>0</v>
      </c>
      <c r="I255" s="6">
        <f>Table24[[#This Row],[Age]]/$E$1</f>
        <v>0.32500000000000001</v>
      </c>
      <c r="J255" s="6">
        <f>LOG10(Table24[[#This Row],[Fare]] +1)</f>
        <v>0.94714932766263737</v>
      </c>
      <c r="K255">
        <f>IF(Table24[[#This Row],[Pclass]]=1, 1, 0)</f>
        <v>0</v>
      </c>
      <c r="L255">
        <f>IF(Table24[[#This Row],[Pclass]]=2, 1,0)</f>
        <v>0</v>
      </c>
      <c r="M255">
        <f>IF(Table24[[#This Row],[Embarked]]="S", 1, 0)</f>
        <v>1</v>
      </c>
      <c r="N255">
        <f>IF(Table24[[#This Row],[Embarked]]="C", 1, 0)</f>
        <v>0</v>
      </c>
      <c r="O255">
        <f>IF(Table24[[#This Row],[Sex]]="male", 1, 0)</f>
        <v>0</v>
      </c>
      <c r="P255">
        <v>1</v>
      </c>
      <c r="AC255" s="6">
        <f>SUMPRODUCT(Table24[[#This Row],[SibSp]:[Ones]], $R$4:$AA$4)</f>
        <v>0.60485720104451368</v>
      </c>
      <c r="AD255" s="6">
        <f>(AC255-Table24[[#This Row],[Survived]])^2</f>
        <v>0.15613783156637587</v>
      </c>
    </row>
    <row r="256" spans="1:30" x14ac:dyDescent="0.2">
      <c r="A256">
        <v>1</v>
      </c>
      <c r="B256" t="s">
        <v>15</v>
      </c>
      <c r="C256">
        <v>2</v>
      </c>
      <c r="D256" t="s">
        <v>17</v>
      </c>
      <c r="E256">
        <v>24</v>
      </c>
      <c r="F256">
        <v>26</v>
      </c>
      <c r="G256">
        <v>1</v>
      </c>
      <c r="H256">
        <v>0</v>
      </c>
      <c r="I256" s="6">
        <f>Table24[[#This Row],[Age]]/$E$1</f>
        <v>0.3</v>
      </c>
      <c r="J256" s="6">
        <f>LOG10(Table24[[#This Row],[Fare]] +1)</f>
        <v>1.4313637641589874</v>
      </c>
      <c r="K256">
        <f>IF(Table24[[#This Row],[Pclass]]=1, 1, 0)</f>
        <v>0</v>
      </c>
      <c r="L256">
        <f>IF(Table24[[#This Row],[Pclass]]=2, 1,0)</f>
        <v>1</v>
      </c>
      <c r="M256">
        <f>IF(Table24[[#This Row],[Embarked]]="S", 1, 0)</f>
        <v>1</v>
      </c>
      <c r="N256">
        <f>IF(Table24[[#This Row],[Embarked]]="C", 1, 0)</f>
        <v>0</v>
      </c>
      <c r="O256">
        <f>IF(Table24[[#This Row],[Sex]]="male", 1, 0)</f>
        <v>0</v>
      </c>
      <c r="P256">
        <v>1</v>
      </c>
      <c r="AC256" s="6">
        <f>SUMPRODUCT(Table24[[#This Row],[SibSp]:[Ones]], $R$4:$AA$4)</f>
        <v>0.76916892854065455</v>
      </c>
      <c r="AD256" s="6">
        <f>(AC256-Table24[[#This Row],[Survived]])^2</f>
        <v>5.3282983551069446E-2</v>
      </c>
    </row>
    <row r="257" spans="1:30" x14ac:dyDescent="0.2">
      <c r="A257">
        <v>0</v>
      </c>
      <c r="B257" t="s">
        <v>15</v>
      </c>
      <c r="C257">
        <v>2</v>
      </c>
      <c r="D257" t="s">
        <v>13</v>
      </c>
      <c r="E257">
        <v>54</v>
      </c>
      <c r="F257">
        <v>14</v>
      </c>
      <c r="G257">
        <v>0</v>
      </c>
      <c r="H257">
        <v>0</v>
      </c>
      <c r="I257" s="6">
        <f>Table24[[#This Row],[Age]]/$E$1</f>
        <v>0.67500000000000004</v>
      </c>
      <c r="J257" s="6">
        <f>LOG10(Table24[[#This Row],[Fare]] +1)</f>
        <v>1.1760912590556813</v>
      </c>
      <c r="K257">
        <f>IF(Table24[[#This Row],[Pclass]]=1, 1, 0)</f>
        <v>0</v>
      </c>
      <c r="L257">
        <f>IF(Table24[[#This Row],[Pclass]]=2, 1,0)</f>
        <v>1</v>
      </c>
      <c r="M257">
        <f>IF(Table24[[#This Row],[Embarked]]="S", 1, 0)</f>
        <v>1</v>
      </c>
      <c r="N257">
        <f>IF(Table24[[#This Row],[Embarked]]="C", 1, 0)</f>
        <v>0</v>
      </c>
      <c r="O257">
        <f>IF(Table24[[#This Row],[Sex]]="male", 1, 0)</f>
        <v>1</v>
      </c>
      <c r="P257">
        <v>1</v>
      </c>
      <c r="AC257" s="6">
        <f>SUMPRODUCT(Table24[[#This Row],[SibSp]:[Ones]], $R$4:$AA$4)</f>
        <v>0.13655293702170224</v>
      </c>
      <c r="AD257" s="6">
        <f>(AC257-Table24[[#This Row],[Survived]])^2</f>
        <v>1.8646704609252978E-2</v>
      </c>
    </row>
    <row r="258" spans="1:30" x14ac:dyDescent="0.2">
      <c r="A258">
        <v>1</v>
      </c>
      <c r="B258" t="s">
        <v>15</v>
      </c>
      <c r="C258">
        <v>1</v>
      </c>
      <c r="D258" t="s">
        <v>17</v>
      </c>
      <c r="E258">
        <v>31</v>
      </c>
      <c r="F258">
        <v>164.86670000000001</v>
      </c>
      <c r="G258">
        <v>0</v>
      </c>
      <c r="H258">
        <v>2</v>
      </c>
      <c r="I258" s="6">
        <f>Table24[[#This Row],[Age]]/$E$1</f>
        <v>0.38750000000000001</v>
      </c>
      <c r="J258" s="6">
        <f>LOG10(Table24[[#This Row],[Fare]] +1)</f>
        <v>2.2197592042409209</v>
      </c>
      <c r="K258">
        <f>IF(Table24[[#This Row],[Pclass]]=1, 1, 0)</f>
        <v>1</v>
      </c>
      <c r="L258">
        <f>IF(Table24[[#This Row],[Pclass]]=2, 1,0)</f>
        <v>0</v>
      </c>
      <c r="M258">
        <f>IF(Table24[[#This Row],[Embarked]]="S", 1, 0)</f>
        <v>1</v>
      </c>
      <c r="N258">
        <f>IF(Table24[[#This Row],[Embarked]]="C", 1, 0)</f>
        <v>0</v>
      </c>
      <c r="O258">
        <f>IF(Table24[[#This Row],[Sex]]="male", 1, 0)</f>
        <v>0</v>
      </c>
      <c r="P258">
        <v>1</v>
      </c>
      <c r="AC258" s="6">
        <f>SUMPRODUCT(Table24[[#This Row],[SibSp]:[Ones]], $R$4:$AA$4)</f>
        <v>0.95963617287920844</v>
      </c>
      <c r="AD258" s="6">
        <f>(AC258-Table24[[#This Row],[Survived]])^2</f>
        <v>1.6292385398371484E-3</v>
      </c>
    </row>
    <row r="259" spans="1:30" x14ac:dyDescent="0.2">
      <c r="A259">
        <v>1</v>
      </c>
      <c r="B259" t="s">
        <v>20</v>
      </c>
      <c r="C259">
        <v>1</v>
      </c>
      <c r="D259" t="s">
        <v>17</v>
      </c>
      <c r="E259">
        <v>40</v>
      </c>
      <c r="F259">
        <v>134.5</v>
      </c>
      <c r="G259">
        <v>1</v>
      </c>
      <c r="H259">
        <v>1</v>
      </c>
      <c r="I259" s="6">
        <f>Table24[[#This Row],[Age]]/$E$1</f>
        <v>0.5</v>
      </c>
      <c r="J259" s="6">
        <f>LOG10(Table24[[#This Row],[Fare]] +1)</f>
        <v>2.1319392952104246</v>
      </c>
      <c r="K259">
        <f>IF(Table24[[#This Row],[Pclass]]=1, 1, 0)</f>
        <v>1</v>
      </c>
      <c r="L259">
        <f>IF(Table24[[#This Row],[Pclass]]=2, 1,0)</f>
        <v>0</v>
      </c>
      <c r="M259">
        <f>IF(Table24[[#This Row],[Embarked]]="S", 1, 0)</f>
        <v>0</v>
      </c>
      <c r="N259">
        <f>IF(Table24[[#This Row],[Embarked]]="C", 1, 0)</f>
        <v>1</v>
      </c>
      <c r="O259">
        <f>IF(Table24[[#This Row],[Sex]]="male", 1, 0)</f>
        <v>0</v>
      </c>
      <c r="P259">
        <v>1</v>
      </c>
      <c r="AC259" s="6">
        <f>SUMPRODUCT(Table24[[#This Row],[SibSp]:[Ones]], $R$4:$AA$4)</f>
        <v>0.92282955862150917</v>
      </c>
      <c r="AD259" s="6">
        <f>(AC259-Table24[[#This Row],[Survived]])^2</f>
        <v>5.9552770225510896E-3</v>
      </c>
    </row>
    <row r="260" spans="1:30" x14ac:dyDescent="0.2">
      <c r="A260">
        <v>0</v>
      </c>
      <c r="B260" t="s">
        <v>15</v>
      </c>
      <c r="C260">
        <v>3</v>
      </c>
      <c r="D260" t="s">
        <v>13</v>
      </c>
      <c r="E260">
        <v>22</v>
      </c>
      <c r="F260">
        <v>7.25</v>
      </c>
      <c r="G260">
        <v>0</v>
      </c>
      <c r="H260">
        <v>0</v>
      </c>
      <c r="I260" s="6">
        <f>Table24[[#This Row],[Age]]/$E$1</f>
        <v>0.27500000000000002</v>
      </c>
      <c r="J260" s="6">
        <f>LOG10(Table24[[#This Row],[Fare]] +1)</f>
        <v>0.91645394854992512</v>
      </c>
      <c r="K260">
        <f>IF(Table24[[#This Row],[Pclass]]=1, 1, 0)</f>
        <v>0</v>
      </c>
      <c r="L260">
        <f>IF(Table24[[#This Row],[Pclass]]=2, 1,0)</f>
        <v>0</v>
      </c>
      <c r="M260">
        <f>IF(Table24[[#This Row],[Embarked]]="S", 1, 0)</f>
        <v>1</v>
      </c>
      <c r="N260">
        <f>IF(Table24[[#This Row],[Embarked]]="C", 1, 0)</f>
        <v>0</v>
      </c>
      <c r="O260">
        <f>IF(Table24[[#This Row],[Sex]]="male", 1, 0)</f>
        <v>1</v>
      </c>
      <c r="P260">
        <v>1</v>
      </c>
      <c r="AC260" s="6">
        <f>SUMPRODUCT(Table24[[#This Row],[SibSp]:[Ones]], $R$4:$AA$4)</f>
        <v>0.1459023692012521</v>
      </c>
      <c r="AD260" s="6">
        <f>(AC260-Table24[[#This Row],[Survived]])^2</f>
        <v>2.1287501338538479E-2</v>
      </c>
    </row>
    <row r="261" spans="1:30" x14ac:dyDescent="0.2">
      <c r="A261">
        <v>0</v>
      </c>
      <c r="B261" t="s">
        <v>15</v>
      </c>
      <c r="C261">
        <v>3</v>
      </c>
      <c r="D261" t="s">
        <v>13</v>
      </c>
      <c r="E261">
        <v>27</v>
      </c>
      <c r="F261">
        <v>7.8958000000000004</v>
      </c>
      <c r="G261">
        <v>0</v>
      </c>
      <c r="H261">
        <v>0</v>
      </c>
      <c r="I261" s="6">
        <f>Table24[[#This Row],[Age]]/$E$1</f>
        <v>0.33750000000000002</v>
      </c>
      <c r="J261" s="6">
        <f>LOG10(Table24[[#This Row],[Fare]] +1)</f>
        <v>0.94918501031343461</v>
      </c>
      <c r="K261">
        <f>IF(Table24[[#This Row],[Pclass]]=1, 1, 0)</f>
        <v>0</v>
      </c>
      <c r="L261">
        <f>IF(Table24[[#This Row],[Pclass]]=2, 1,0)</f>
        <v>0</v>
      </c>
      <c r="M261">
        <f>IF(Table24[[#This Row],[Embarked]]="S", 1, 0)</f>
        <v>1</v>
      </c>
      <c r="N261">
        <f>IF(Table24[[#This Row],[Embarked]]="C", 1, 0)</f>
        <v>0</v>
      </c>
      <c r="O261">
        <f>IF(Table24[[#This Row],[Sex]]="male", 1, 0)</f>
        <v>1</v>
      </c>
      <c r="P261">
        <v>1</v>
      </c>
      <c r="AC261" s="6">
        <f>SUMPRODUCT(Table24[[#This Row],[SibSp]:[Ones]], $R$4:$AA$4)</f>
        <v>0.11549071310730652</v>
      </c>
      <c r="AD261" s="6">
        <f>(AC261-Table24[[#This Row],[Survived]])^2</f>
        <v>1.3338104814034182E-2</v>
      </c>
    </row>
    <row r="262" spans="1:30" x14ac:dyDescent="0.2">
      <c r="A262">
        <v>1</v>
      </c>
      <c r="B262" t="s">
        <v>27</v>
      </c>
      <c r="C262">
        <v>2</v>
      </c>
      <c r="D262" t="s">
        <v>17</v>
      </c>
      <c r="E262">
        <v>30</v>
      </c>
      <c r="F262">
        <v>12.35</v>
      </c>
      <c r="G262">
        <v>0</v>
      </c>
      <c r="H262">
        <v>0</v>
      </c>
      <c r="I262" s="6">
        <f>Table24[[#This Row],[Age]]/$E$1</f>
        <v>0.375</v>
      </c>
      <c r="J262" s="6">
        <f>LOG10(Table24[[#This Row],[Fare]] +1)</f>
        <v>1.1254812657005939</v>
      </c>
      <c r="K262">
        <f>IF(Table24[[#This Row],[Pclass]]=1, 1, 0)</f>
        <v>0</v>
      </c>
      <c r="L262">
        <f>IF(Table24[[#This Row],[Pclass]]=2, 1,0)</f>
        <v>1</v>
      </c>
      <c r="M262">
        <f>IF(Table24[[#This Row],[Embarked]]="S", 1, 0)</f>
        <v>0</v>
      </c>
      <c r="N262">
        <f>IF(Table24[[#This Row],[Embarked]]="C", 1, 0)</f>
        <v>0</v>
      </c>
      <c r="O262">
        <f>IF(Table24[[#This Row],[Sex]]="male", 1, 0)</f>
        <v>0</v>
      </c>
      <c r="P262">
        <v>1</v>
      </c>
      <c r="AC262" s="6">
        <f>SUMPRODUCT(Table24[[#This Row],[SibSp]:[Ones]], $R$4:$AA$4)</f>
        <v>0.74006611574234582</v>
      </c>
      <c r="AD262" s="6">
        <f>(AC262-Table24[[#This Row],[Survived]])^2</f>
        <v>6.7565624185271553E-2</v>
      </c>
    </row>
    <row r="263" spans="1:30" x14ac:dyDescent="0.2">
      <c r="A263">
        <v>1</v>
      </c>
      <c r="B263" t="s">
        <v>15</v>
      </c>
      <c r="C263">
        <v>2</v>
      </c>
      <c r="D263" t="s">
        <v>17</v>
      </c>
      <c r="E263">
        <v>22</v>
      </c>
      <c r="F263">
        <v>29</v>
      </c>
      <c r="G263">
        <v>1</v>
      </c>
      <c r="H263">
        <v>1</v>
      </c>
      <c r="I263" s="6">
        <f>Table24[[#This Row],[Age]]/$E$1</f>
        <v>0.27500000000000002</v>
      </c>
      <c r="J263" s="6">
        <f>LOG10(Table24[[#This Row],[Fare]] +1)</f>
        <v>1.4771212547196624</v>
      </c>
      <c r="K263">
        <f>IF(Table24[[#This Row],[Pclass]]=1, 1, 0)</f>
        <v>0</v>
      </c>
      <c r="L263">
        <f>IF(Table24[[#This Row],[Pclass]]=2, 1,0)</f>
        <v>1</v>
      </c>
      <c r="M263">
        <f>IF(Table24[[#This Row],[Embarked]]="S", 1, 0)</f>
        <v>1</v>
      </c>
      <c r="N263">
        <f>IF(Table24[[#This Row],[Embarked]]="C", 1, 0)</f>
        <v>0</v>
      </c>
      <c r="O263">
        <f>IF(Table24[[#This Row],[Sex]]="male", 1, 0)</f>
        <v>0</v>
      </c>
      <c r="P263">
        <v>1</v>
      </c>
      <c r="AC263" s="6">
        <f>SUMPRODUCT(Table24[[#This Row],[SibSp]:[Ones]], $R$4:$AA$4)</f>
        <v>0.77027585824441402</v>
      </c>
      <c r="AD263" s="6">
        <f>(AC263-Table24[[#This Row],[Survived]])^2</f>
        <v>5.2773181305340561E-2</v>
      </c>
    </row>
    <row r="264" spans="1:30" x14ac:dyDescent="0.2">
      <c r="A264">
        <v>1</v>
      </c>
      <c r="B264" t="s">
        <v>20</v>
      </c>
      <c r="C264">
        <v>1</v>
      </c>
      <c r="D264" t="s">
        <v>17</v>
      </c>
      <c r="E264">
        <v>36</v>
      </c>
      <c r="F264">
        <v>135.63329999999999</v>
      </c>
      <c r="G264">
        <v>0</v>
      </c>
      <c r="H264">
        <v>0</v>
      </c>
      <c r="I264" s="6">
        <f>Table24[[#This Row],[Age]]/$E$1</f>
        <v>0.45</v>
      </c>
      <c r="J264" s="6">
        <f>LOG10(Table24[[#This Row],[Fare]] +1)</f>
        <v>2.1355565576455011</v>
      </c>
      <c r="K264">
        <f>IF(Table24[[#This Row],[Pclass]]=1, 1, 0)</f>
        <v>1</v>
      </c>
      <c r="L264">
        <f>IF(Table24[[#This Row],[Pclass]]=2, 1,0)</f>
        <v>0</v>
      </c>
      <c r="M264">
        <f>IF(Table24[[#This Row],[Embarked]]="S", 1, 0)</f>
        <v>0</v>
      </c>
      <c r="N264">
        <f>IF(Table24[[#This Row],[Embarked]]="C", 1, 0)</f>
        <v>1</v>
      </c>
      <c r="O264">
        <f>IF(Table24[[#This Row],[Sex]]="male", 1, 0)</f>
        <v>0</v>
      </c>
      <c r="P264">
        <v>1</v>
      </c>
      <c r="AC264" s="6">
        <f>SUMPRODUCT(Table24[[#This Row],[SibSp]:[Ones]], $R$4:$AA$4)</f>
        <v>1.0174728554008765</v>
      </c>
      <c r="AD264" s="6">
        <f>(AC264-Table24[[#This Row],[Survived]])^2</f>
        <v>3.0530067585993935E-4</v>
      </c>
    </row>
    <row r="265" spans="1:30" x14ac:dyDescent="0.2">
      <c r="A265">
        <v>0</v>
      </c>
      <c r="B265" t="s">
        <v>15</v>
      </c>
      <c r="C265">
        <v>3</v>
      </c>
      <c r="D265" t="s">
        <v>13</v>
      </c>
      <c r="E265">
        <v>61</v>
      </c>
      <c r="F265">
        <v>6.2374999999999998</v>
      </c>
      <c r="G265">
        <v>0</v>
      </c>
      <c r="H265">
        <v>0</v>
      </c>
      <c r="I265" s="6">
        <f>Table24[[#This Row],[Age]]/$E$1</f>
        <v>0.76249999999999996</v>
      </c>
      <c r="J265" s="6">
        <f>LOG10(Table24[[#This Row],[Fare]] +1)</f>
        <v>0.8595885767354926</v>
      </c>
      <c r="K265">
        <f>IF(Table24[[#This Row],[Pclass]]=1, 1, 0)</f>
        <v>0</v>
      </c>
      <c r="L265">
        <f>IF(Table24[[#This Row],[Pclass]]=2, 1,0)</f>
        <v>0</v>
      </c>
      <c r="M265">
        <f>IF(Table24[[#This Row],[Embarked]]="S", 1, 0)</f>
        <v>1</v>
      </c>
      <c r="N265">
        <f>IF(Table24[[#This Row],[Embarked]]="C", 1, 0)</f>
        <v>0</v>
      </c>
      <c r="O265">
        <f>IF(Table24[[#This Row],[Sex]]="male", 1, 0)</f>
        <v>1</v>
      </c>
      <c r="P265">
        <v>1</v>
      </c>
      <c r="AC265" s="6">
        <f>SUMPRODUCT(Table24[[#This Row],[SibSp]:[Ones]], $R$4:$AA$4)</f>
        <v>-0.10652548000879813</v>
      </c>
      <c r="AD265" s="6">
        <f>(AC265-Table24[[#This Row],[Survived]])^2</f>
        <v>1.1347677891104852E-2</v>
      </c>
    </row>
    <row r="266" spans="1:30" x14ac:dyDescent="0.2">
      <c r="A266">
        <v>1</v>
      </c>
      <c r="B266" t="s">
        <v>15</v>
      </c>
      <c r="C266">
        <v>2</v>
      </c>
      <c r="D266" t="s">
        <v>17</v>
      </c>
      <c r="E266">
        <v>36</v>
      </c>
      <c r="F266">
        <v>13</v>
      </c>
      <c r="G266">
        <v>0</v>
      </c>
      <c r="H266">
        <v>0</v>
      </c>
      <c r="I266" s="6">
        <f>Table24[[#This Row],[Age]]/$E$1</f>
        <v>0.45</v>
      </c>
      <c r="J266" s="6">
        <f>LOG10(Table24[[#This Row],[Fare]] +1)</f>
        <v>1.146128035678238</v>
      </c>
      <c r="K266">
        <f>IF(Table24[[#This Row],[Pclass]]=1, 1, 0)</f>
        <v>0</v>
      </c>
      <c r="L266">
        <f>IF(Table24[[#This Row],[Pclass]]=2, 1,0)</f>
        <v>1</v>
      </c>
      <c r="M266">
        <f>IF(Table24[[#This Row],[Embarked]]="S", 1, 0)</f>
        <v>1</v>
      </c>
      <c r="N266">
        <f>IF(Table24[[#This Row],[Embarked]]="C", 1, 0)</f>
        <v>0</v>
      </c>
      <c r="O266">
        <f>IF(Table24[[#This Row],[Sex]]="male", 1, 0)</f>
        <v>0</v>
      </c>
      <c r="P266">
        <v>1</v>
      </c>
      <c r="AC266" s="6">
        <f>SUMPRODUCT(Table24[[#This Row],[SibSp]:[Ones]], $R$4:$AA$4)</f>
        <v>0.73338243005524928</v>
      </c>
      <c r="AD266" s="6">
        <f>(AC266-Table24[[#This Row],[Survived]])^2</f>
        <v>7.1084928603244044E-2</v>
      </c>
    </row>
    <row r="267" spans="1:30" x14ac:dyDescent="0.2">
      <c r="A267">
        <v>1</v>
      </c>
      <c r="B267" t="s">
        <v>15</v>
      </c>
      <c r="C267">
        <v>3</v>
      </c>
      <c r="D267" t="s">
        <v>17</v>
      </c>
      <c r="E267">
        <v>31</v>
      </c>
      <c r="F267">
        <v>20.524999999999999</v>
      </c>
      <c r="G267">
        <v>1</v>
      </c>
      <c r="H267">
        <v>1</v>
      </c>
      <c r="I267" s="6">
        <f>Table24[[#This Row],[Age]]/$E$1</f>
        <v>0.38750000000000001</v>
      </c>
      <c r="J267" s="6">
        <f>LOG10(Table24[[#This Row],[Fare]] +1)</f>
        <v>1.3329431601256923</v>
      </c>
      <c r="K267">
        <f>IF(Table24[[#This Row],[Pclass]]=1, 1, 0)</f>
        <v>0</v>
      </c>
      <c r="L267">
        <f>IF(Table24[[#This Row],[Pclass]]=2, 1,0)</f>
        <v>0</v>
      </c>
      <c r="M267">
        <f>IF(Table24[[#This Row],[Embarked]]="S", 1, 0)</f>
        <v>1</v>
      </c>
      <c r="N267">
        <f>IF(Table24[[#This Row],[Embarked]]="C", 1, 0)</f>
        <v>0</v>
      </c>
      <c r="O267">
        <f>IF(Table24[[#This Row],[Sex]]="male", 1, 0)</f>
        <v>0</v>
      </c>
      <c r="P267">
        <v>1</v>
      </c>
      <c r="AC267" s="6">
        <f>SUMPRODUCT(Table24[[#This Row],[SibSp]:[Ones]], $R$4:$AA$4)</f>
        <v>0.52279471348610973</v>
      </c>
      <c r="AD267" s="6">
        <f>(AC267-Table24[[#This Row],[Survived]])^2</f>
        <v>0.22772488547680411</v>
      </c>
    </row>
    <row r="268" spans="1:30" x14ac:dyDescent="0.2">
      <c r="A268">
        <v>1</v>
      </c>
      <c r="B268" t="s">
        <v>20</v>
      </c>
      <c r="C268">
        <v>1</v>
      </c>
      <c r="D268" t="s">
        <v>17</v>
      </c>
      <c r="E268">
        <v>16</v>
      </c>
      <c r="F268">
        <v>57.979199999999999</v>
      </c>
      <c r="G268">
        <v>0</v>
      </c>
      <c r="H268">
        <v>1</v>
      </c>
      <c r="I268" s="6">
        <f>Table24[[#This Row],[Age]]/$E$1</f>
        <v>0.2</v>
      </c>
      <c r="J268" s="6">
        <f>LOG10(Table24[[#This Row],[Fare]] +1)</f>
        <v>1.770698877440231</v>
      </c>
      <c r="K268">
        <f>IF(Table24[[#This Row],[Pclass]]=1, 1, 0)</f>
        <v>1</v>
      </c>
      <c r="L268">
        <f>IF(Table24[[#This Row],[Pclass]]=2, 1,0)</f>
        <v>0</v>
      </c>
      <c r="M268">
        <f>IF(Table24[[#This Row],[Embarked]]="S", 1, 0)</f>
        <v>0</v>
      </c>
      <c r="N268">
        <f>IF(Table24[[#This Row],[Embarked]]="C", 1, 0)</f>
        <v>1</v>
      </c>
      <c r="O268">
        <f>IF(Table24[[#This Row],[Sex]]="male", 1, 0)</f>
        <v>0</v>
      </c>
      <c r="P268">
        <v>1</v>
      </c>
      <c r="AC268" s="6">
        <f>SUMPRODUCT(Table24[[#This Row],[SibSp]:[Ones]], $R$4:$AA$4)</f>
        <v>1.1137897231538778</v>
      </c>
      <c r="AD268" s="6">
        <f>(AC268-Table24[[#This Row],[Survived]])^2</f>
        <v>1.2948101095436156E-2</v>
      </c>
    </row>
    <row r="269" spans="1:30" x14ac:dyDescent="0.2">
      <c r="A269">
        <v>0</v>
      </c>
      <c r="B269" t="s">
        <v>15</v>
      </c>
      <c r="C269">
        <v>1</v>
      </c>
      <c r="D269" t="s">
        <v>13</v>
      </c>
      <c r="E269">
        <v>45.5</v>
      </c>
      <c r="F269">
        <v>28.5</v>
      </c>
      <c r="G269">
        <v>0</v>
      </c>
      <c r="H269">
        <v>0</v>
      </c>
      <c r="I269" s="6">
        <f>Table24[[#This Row],[Age]]/$E$1</f>
        <v>0.56874999999999998</v>
      </c>
      <c r="J269" s="6">
        <f>LOG10(Table24[[#This Row],[Fare]] +1)</f>
        <v>1.469822015978163</v>
      </c>
      <c r="K269">
        <f>IF(Table24[[#This Row],[Pclass]]=1, 1, 0)</f>
        <v>1</v>
      </c>
      <c r="L269">
        <f>IF(Table24[[#This Row],[Pclass]]=2, 1,0)</f>
        <v>0</v>
      </c>
      <c r="M269">
        <f>IF(Table24[[#This Row],[Embarked]]="S", 1, 0)</f>
        <v>1</v>
      </c>
      <c r="N269">
        <f>IF(Table24[[#This Row],[Embarked]]="C", 1, 0)</f>
        <v>0</v>
      </c>
      <c r="O269">
        <f>IF(Table24[[#This Row],[Sex]]="male", 1, 0)</f>
        <v>1</v>
      </c>
      <c r="P269">
        <v>1</v>
      </c>
      <c r="AC269" s="6">
        <f>SUMPRODUCT(Table24[[#This Row],[SibSp]:[Ones]], $R$4:$AA$4)</f>
        <v>0.37504751606871689</v>
      </c>
      <c r="AD269" s="6">
        <f>(AC269-Table24[[#This Row],[Survived]])^2</f>
        <v>0.14066063930931447</v>
      </c>
    </row>
    <row r="270" spans="1:30" x14ac:dyDescent="0.2">
      <c r="A270">
        <v>0</v>
      </c>
      <c r="B270" t="s">
        <v>15</v>
      </c>
      <c r="C270">
        <v>1</v>
      </c>
      <c r="D270" t="s">
        <v>13</v>
      </c>
      <c r="E270">
        <v>38</v>
      </c>
      <c r="F270">
        <v>153.46250000000001</v>
      </c>
      <c r="G270">
        <v>0</v>
      </c>
      <c r="H270">
        <v>1</v>
      </c>
      <c r="I270" s="6">
        <f>Table24[[#This Row],[Age]]/$E$1</f>
        <v>0.47499999999999998</v>
      </c>
      <c r="J270" s="6">
        <f>LOG10(Table24[[#This Row],[Fare]] +1)</f>
        <v>2.1888230596841365</v>
      </c>
      <c r="K270">
        <f>IF(Table24[[#This Row],[Pclass]]=1, 1, 0)</f>
        <v>1</v>
      </c>
      <c r="L270">
        <f>IF(Table24[[#This Row],[Pclass]]=2, 1,0)</f>
        <v>0</v>
      </c>
      <c r="M270">
        <f>IF(Table24[[#This Row],[Embarked]]="S", 1, 0)</f>
        <v>1</v>
      </c>
      <c r="N270">
        <f>IF(Table24[[#This Row],[Embarked]]="C", 1, 0)</f>
        <v>0</v>
      </c>
      <c r="O270">
        <f>IF(Table24[[#This Row],[Sex]]="male", 1, 0)</f>
        <v>1</v>
      </c>
      <c r="P270">
        <v>1</v>
      </c>
      <c r="AC270" s="6">
        <f>SUMPRODUCT(Table24[[#This Row],[SibSp]:[Ones]], $R$4:$AA$4)</f>
        <v>0.44418027332890941</v>
      </c>
      <c r="AD270" s="6">
        <f>(AC270-Table24[[#This Row],[Survived]])^2</f>
        <v>0.19729611521454468</v>
      </c>
    </row>
    <row r="271" spans="1:30" x14ac:dyDescent="0.2">
      <c r="A271">
        <v>0</v>
      </c>
      <c r="B271" t="s">
        <v>15</v>
      </c>
      <c r="C271">
        <v>3</v>
      </c>
      <c r="D271" t="s">
        <v>13</v>
      </c>
      <c r="E271">
        <v>16</v>
      </c>
      <c r="F271">
        <v>18</v>
      </c>
      <c r="G271">
        <v>2</v>
      </c>
      <c r="H271">
        <v>0</v>
      </c>
      <c r="I271" s="6">
        <f>Table24[[#This Row],[Age]]/$E$1</f>
        <v>0.2</v>
      </c>
      <c r="J271" s="6">
        <f>LOG10(Table24[[#This Row],[Fare]] +1)</f>
        <v>1.2787536009528289</v>
      </c>
      <c r="K271">
        <f>IF(Table24[[#This Row],[Pclass]]=1, 1, 0)</f>
        <v>0</v>
      </c>
      <c r="L271">
        <f>IF(Table24[[#This Row],[Pclass]]=2, 1,0)</f>
        <v>0</v>
      </c>
      <c r="M271">
        <f>IF(Table24[[#This Row],[Embarked]]="S", 1, 0)</f>
        <v>1</v>
      </c>
      <c r="N271">
        <f>IF(Table24[[#This Row],[Embarked]]="C", 1, 0)</f>
        <v>0</v>
      </c>
      <c r="O271">
        <f>IF(Table24[[#This Row],[Sex]]="male", 1, 0)</f>
        <v>1</v>
      </c>
      <c r="P271">
        <v>1</v>
      </c>
      <c r="AC271" s="6">
        <f>SUMPRODUCT(Table24[[#This Row],[SibSp]:[Ones]], $R$4:$AA$4)</f>
        <v>9.210202387954658E-2</v>
      </c>
      <c r="AD271" s="6">
        <f>(AC271-Table24[[#This Row],[Survived]])^2</f>
        <v>8.4827828027085692E-3</v>
      </c>
    </row>
    <row r="272" spans="1:30" x14ac:dyDescent="0.2">
      <c r="A272">
        <v>0</v>
      </c>
      <c r="B272" t="s">
        <v>15</v>
      </c>
      <c r="C272">
        <v>1</v>
      </c>
      <c r="D272" t="s">
        <v>13</v>
      </c>
      <c r="E272">
        <v>29</v>
      </c>
      <c r="F272">
        <v>66.599999999999994</v>
      </c>
      <c r="G272">
        <v>1</v>
      </c>
      <c r="H272">
        <v>0</v>
      </c>
      <c r="I272" s="6">
        <f>Table24[[#This Row],[Age]]/$E$1</f>
        <v>0.36249999999999999</v>
      </c>
      <c r="J272" s="6">
        <f>LOG10(Table24[[#This Row],[Fare]] +1)</f>
        <v>1.8299466959416359</v>
      </c>
      <c r="K272">
        <f>IF(Table24[[#This Row],[Pclass]]=1, 1, 0)</f>
        <v>1</v>
      </c>
      <c r="L272">
        <f>IF(Table24[[#This Row],[Pclass]]=2, 1,0)</f>
        <v>0</v>
      </c>
      <c r="M272">
        <f>IF(Table24[[#This Row],[Embarked]]="S", 1, 0)</f>
        <v>1</v>
      </c>
      <c r="N272">
        <f>IF(Table24[[#This Row],[Embarked]]="C", 1, 0)</f>
        <v>0</v>
      </c>
      <c r="O272">
        <f>IF(Table24[[#This Row],[Sex]]="male", 1, 0)</f>
        <v>1</v>
      </c>
      <c r="P272">
        <v>1</v>
      </c>
      <c r="AC272" s="6">
        <f>SUMPRODUCT(Table24[[#This Row],[SibSp]:[Ones]], $R$4:$AA$4)</f>
        <v>0.44329100178956798</v>
      </c>
      <c r="AD272" s="6">
        <f>(AC272-Table24[[#This Row],[Survived]])^2</f>
        <v>0.19650691226759875</v>
      </c>
    </row>
    <row r="273" spans="1:30" x14ac:dyDescent="0.2">
      <c r="A273">
        <v>1</v>
      </c>
      <c r="B273" t="s">
        <v>20</v>
      </c>
      <c r="C273">
        <v>1</v>
      </c>
      <c r="D273" t="s">
        <v>17</v>
      </c>
      <c r="E273">
        <v>41</v>
      </c>
      <c r="F273">
        <v>134.5</v>
      </c>
      <c r="G273">
        <v>0</v>
      </c>
      <c r="H273">
        <v>0</v>
      </c>
      <c r="I273" s="6">
        <f>Table24[[#This Row],[Age]]/$E$1</f>
        <v>0.51249999999999996</v>
      </c>
      <c r="J273" s="6">
        <f>LOG10(Table24[[#This Row],[Fare]] +1)</f>
        <v>2.1319392952104246</v>
      </c>
      <c r="K273">
        <f>IF(Table24[[#This Row],[Pclass]]=1, 1, 0)</f>
        <v>1</v>
      </c>
      <c r="L273">
        <f>IF(Table24[[#This Row],[Pclass]]=2, 1,0)</f>
        <v>0</v>
      </c>
      <c r="M273">
        <f>IF(Table24[[#This Row],[Embarked]]="S", 1, 0)</f>
        <v>0</v>
      </c>
      <c r="N273">
        <f>IF(Table24[[#This Row],[Embarked]]="C", 1, 0)</f>
        <v>1</v>
      </c>
      <c r="O273">
        <f>IF(Table24[[#This Row],[Sex]]="male", 1, 0)</f>
        <v>0</v>
      </c>
      <c r="P273">
        <v>1</v>
      </c>
      <c r="AC273" s="6">
        <f>SUMPRODUCT(Table24[[#This Row],[SibSp]:[Ones]], $R$4:$AA$4)</f>
        <v>0.985289363052956</v>
      </c>
      <c r="AD273" s="6">
        <f>(AC273-Table24[[#This Row],[Survived]])^2</f>
        <v>2.1640283938773595E-4</v>
      </c>
    </row>
    <row r="274" spans="1:30" x14ac:dyDescent="0.2">
      <c r="A274">
        <v>1</v>
      </c>
      <c r="B274" t="s">
        <v>15</v>
      </c>
      <c r="C274">
        <v>3</v>
      </c>
      <c r="D274" t="s">
        <v>13</v>
      </c>
      <c r="E274">
        <v>45</v>
      </c>
      <c r="F274">
        <v>8.0500000000000007</v>
      </c>
      <c r="G274">
        <v>0</v>
      </c>
      <c r="H274">
        <v>0</v>
      </c>
      <c r="I274" s="6">
        <f>Table24[[#This Row],[Age]]/$E$1</f>
        <v>0.5625</v>
      </c>
      <c r="J274" s="6">
        <f>LOG10(Table24[[#This Row],[Fare]] +1)</f>
        <v>0.9566485792052033</v>
      </c>
      <c r="K274">
        <f>IF(Table24[[#This Row],[Pclass]]=1, 1, 0)</f>
        <v>0</v>
      </c>
      <c r="L274">
        <f>IF(Table24[[#This Row],[Pclass]]=2, 1,0)</f>
        <v>0</v>
      </c>
      <c r="M274">
        <f>IF(Table24[[#This Row],[Embarked]]="S", 1, 0)</f>
        <v>1</v>
      </c>
      <c r="N274">
        <f>IF(Table24[[#This Row],[Embarked]]="C", 1, 0)</f>
        <v>0</v>
      </c>
      <c r="O274">
        <f>IF(Table24[[#This Row],[Sex]]="male", 1, 0)</f>
        <v>1</v>
      </c>
      <c r="P274">
        <v>1</v>
      </c>
      <c r="AC274" s="6">
        <f>SUMPRODUCT(Table24[[#This Row],[SibSp]:[Ones]], $R$4:$AA$4)</f>
        <v>6.2873772764648894E-4</v>
      </c>
      <c r="AD274" s="6">
        <f>(AC274-Table24[[#This Row],[Survived]])^2</f>
        <v>0.99874291985583719</v>
      </c>
    </row>
    <row r="275" spans="1:30" x14ac:dyDescent="0.2">
      <c r="A275">
        <v>0</v>
      </c>
      <c r="B275" t="s">
        <v>15</v>
      </c>
      <c r="C275">
        <v>1</v>
      </c>
      <c r="D275" t="s">
        <v>13</v>
      </c>
      <c r="E275">
        <v>45</v>
      </c>
      <c r="F275">
        <v>35.5</v>
      </c>
      <c r="G275">
        <v>0</v>
      </c>
      <c r="H275">
        <v>0</v>
      </c>
      <c r="I275" s="6">
        <f>Table24[[#This Row],[Age]]/$E$1</f>
        <v>0.5625</v>
      </c>
      <c r="J275" s="6">
        <f>LOG10(Table24[[#This Row],[Fare]] +1)</f>
        <v>1.5622928644564746</v>
      </c>
      <c r="K275">
        <f>IF(Table24[[#This Row],[Pclass]]=1, 1, 0)</f>
        <v>1</v>
      </c>
      <c r="L275">
        <f>IF(Table24[[#This Row],[Pclass]]=2, 1,0)</f>
        <v>0</v>
      </c>
      <c r="M275">
        <f>IF(Table24[[#This Row],[Embarked]]="S", 1, 0)</f>
        <v>1</v>
      </c>
      <c r="N275">
        <f>IF(Table24[[#This Row],[Embarked]]="C", 1, 0)</f>
        <v>0</v>
      </c>
      <c r="O275">
        <f>IF(Table24[[#This Row],[Sex]]="male", 1, 0)</f>
        <v>1</v>
      </c>
      <c r="P275">
        <v>1</v>
      </c>
      <c r="AC275" s="6">
        <f>SUMPRODUCT(Table24[[#This Row],[SibSp]:[Ones]], $R$4:$AA$4)</f>
        <v>0.38275581871114878</v>
      </c>
      <c r="AD275" s="6">
        <f>(AC275-Table24[[#This Row],[Survived]])^2</f>
        <v>0.14650201675724178</v>
      </c>
    </row>
    <row r="276" spans="1:30" x14ac:dyDescent="0.2">
      <c r="A276">
        <v>1</v>
      </c>
      <c r="B276" t="s">
        <v>15</v>
      </c>
      <c r="C276">
        <v>2</v>
      </c>
      <c r="D276" t="s">
        <v>13</v>
      </c>
      <c r="E276">
        <v>2</v>
      </c>
      <c r="F276">
        <v>26</v>
      </c>
      <c r="G276">
        <v>1</v>
      </c>
      <c r="H276">
        <v>1</v>
      </c>
      <c r="I276" s="6">
        <f>Table24[[#This Row],[Age]]/$E$1</f>
        <v>2.5000000000000001E-2</v>
      </c>
      <c r="J276" s="6">
        <f>LOG10(Table24[[#This Row],[Fare]] +1)</f>
        <v>1.4313637641589874</v>
      </c>
      <c r="K276">
        <f>IF(Table24[[#This Row],[Pclass]]=1, 1, 0)</f>
        <v>0</v>
      </c>
      <c r="L276">
        <f>IF(Table24[[#This Row],[Pclass]]=2, 1,0)</f>
        <v>1</v>
      </c>
      <c r="M276">
        <f>IF(Table24[[#This Row],[Embarked]]="S", 1, 0)</f>
        <v>1</v>
      </c>
      <c r="N276">
        <f>IF(Table24[[#This Row],[Embarked]]="C", 1, 0)</f>
        <v>0</v>
      </c>
      <c r="O276">
        <f>IF(Table24[[#This Row],[Sex]]="male", 1, 0)</f>
        <v>1</v>
      </c>
      <c r="P276">
        <v>1</v>
      </c>
      <c r="AC276" s="6">
        <f>SUMPRODUCT(Table24[[#This Row],[SibSp]:[Ones]], $R$4:$AA$4)</f>
        <v>0.41300973697346294</v>
      </c>
      <c r="AD276" s="6">
        <f>(AC276-Table24[[#This Row],[Survived]])^2</f>
        <v>0.34455756888796324</v>
      </c>
    </row>
    <row r="277" spans="1:30" x14ac:dyDescent="0.2">
      <c r="A277">
        <v>1</v>
      </c>
      <c r="B277" t="s">
        <v>15</v>
      </c>
      <c r="C277">
        <v>1</v>
      </c>
      <c r="D277" t="s">
        <v>17</v>
      </c>
      <c r="E277">
        <v>24</v>
      </c>
      <c r="F277">
        <v>263</v>
      </c>
      <c r="G277">
        <v>3</v>
      </c>
      <c r="H277">
        <v>2</v>
      </c>
      <c r="I277" s="6">
        <f>Table24[[#This Row],[Age]]/$E$1</f>
        <v>0.3</v>
      </c>
      <c r="J277" s="6">
        <f>LOG10(Table24[[#This Row],[Fare]] +1)</f>
        <v>2.4216039268698313</v>
      </c>
      <c r="K277">
        <f>IF(Table24[[#This Row],[Pclass]]=1, 1, 0)</f>
        <v>1</v>
      </c>
      <c r="L277">
        <f>IF(Table24[[#This Row],[Pclass]]=2, 1,0)</f>
        <v>0</v>
      </c>
      <c r="M277">
        <f>IF(Table24[[#This Row],[Embarked]]="S", 1, 0)</f>
        <v>1</v>
      </c>
      <c r="N277">
        <f>IF(Table24[[#This Row],[Embarked]]="C", 1, 0)</f>
        <v>0</v>
      </c>
      <c r="O277">
        <f>IF(Table24[[#This Row],[Sex]]="male", 1, 0)</f>
        <v>0</v>
      </c>
      <c r="P277">
        <v>1</v>
      </c>
      <c r="AC277" s="6">
        <f>SUMPRODUCT(Table24[[#This Row],[SibSp]:[Ones]], $R$4:$AA$4)</f>
        <v>0.84948091546736559</v>
      </c>
      <c r="AD277" s="6">
        <f>(AC277-Table24[[#This Row],[Survived]])^2</f>
        <v>2.2655994808542343E-2</v>
      </c>
    </row>
    <row r="278" spans="1:30" x14ac:dyDescent="0.2">
      <c r="A278">
        <v>0</v>
      </c>
      <c r="B278" t="s">
        <v>15</v>
      </c>
      <c r="C278">
        <v>2</v>
      </c>
      <c r="D278" t="s">
        <v>13</v>
      </c>
      <c r="E278">
        <v>28</v>
      </c>
      <c r="F278">
        <v>13</v>
      </c>
      <c r="G278">
        <v>0</v>
      </c>
      <c r="H278">
        <v>0</v>
      </c>
      <c r="I278" s="6">
        <f>Table24[[#This Row],[Age]]/$E$1</f>
        <v>0.35</v>
      </c>
      <c r="J278" s="6">
        <f>LOG10(Table24[[#This Row],[Fare]] +1)</f>
        <v>1.146128035678238</v>
      </c>
      <c r="K278">
        <f>IF(Table24[[#This Row],[Pclass]]=1, 1, 0)</f>
        <v>0</v>
      </c>
      <c r="L278">
        <f>IF(Table24[[#This Row],[Pclass]]=2, 1,0)</f>
        <v>1</v>
      </c>
      <c r="M278">
        <f>IF(Table24[[#This Row],[Embarked]]="S", 1, 0)</f>
        <v>1</v>
      </c>
      <c r="N278">
        <f>IF(Table24[[#This Row],[Embarked]]="C", 1, 0)</f>
        <v>0</v>
      </c>
      <c r="O278">
        <f>IF(Table24[[#This Row],[Sex]]="male", 1, 0)</f>
        <v>1</v>
      </c>
      <c r="P278">
        <v>1</v>
      </c>
      <c r="AC278" s="6">
        <f>SUMPRODUCT(Table24[[#This Row],[SibSp]:[Ones]], $R$4:$AA$4)</f>
        <v>0.30152960802529272</v>
      </c>
      <c r="AD278" s="6">
        <f>(AC278-Table24[[#This Row],[Survived]])^2</f>
        <v>9.0920104515886668E-2</v>
      </c>
    </row>
    <row r="279" spans="1:30" x14ac:dyDescent="0.2">
      <c r="A279">
        <v>0</v>
      </c>
      <c r="B279" t="s">
        <v>15</v>
      </c>
      <c r="C279">
        <v>2</v>
      </c>
      <c r="D279" t="s">
        <v>13</v>
      </c>
      <c r="E279">
        <v>25</v>
      </c>
      <c r="F279">
        <v>13</v>
      </c>
      <c r="G279">
        <v>0</v>
      </c>
      <c r="H279">
        <v>0</v>
      </c>
      <c r="I279" s="6">
        <f>Table24[[#This Row],[Age]]/$E$1</f>
        <v>0.3125</v>
      </c>
      <c r="J279" s="6">
        <f>LOG10(Table24[[#This Row],[Fare]] +1)</f>
        <v>1.146128035678238</v>
      </c>
      <c r="K279">
        <f>IF(Table24[[#This Row],[Pclass]]=1, 1, 0)</f>
        <v>0</v>
      </c>
      <c r="L279">
        <f>IF(Table24[[#This Row],[Pclass]]=2, 1,0)</f>
        <v>1</v>
      </c>
      <c r="M279">
        <f>IF(Table24[[#This Row],[Embarked]]="S", 1, 0)</f>
        <v>1</v>
      </c>
      <c r="N279">
        <f>IF(Table24[[#This Row],[Embarked]]="C", 1, 0)</f>
        <v>0</v>
      </c>
      <c r="O279">
        <f>IF(Table24[[#This Row],[Sex]]="male", 1, 0)</f>
        <v>1</v>
      </c>
      <c r="P279">
        <v>1</v>
      </c>
      <c r="AC279" s="6">
        <f>SUMPRODUCT(Table24[[#This Row],[SibSp]:[Ones]], $R$4:$AA$4)</f>
        <v>0.3207339071389379</v>
      </c>
      <c r="AD279" s="6">
        <f>(AC279-Table24[[#This Row],[Survived]])^2</f>
        <v>0.10287023918860884</v>
      </c>
    </row>
    <row r="280" spans="1:30" x14ac:dyDescent="0.2">
      <c r="A280">
        <v>0</v>
      </c>
      <c r="B280" t="s">
        <v>15</v>
      </c>
      <c r="C280">
        <v>2</v>
      </c>
      <c r="D280" t="s">
        <v>13</v>
      </c>
      <c r="E280">
        <v>36</v>
      </c>
      <c r="F280">
        <v>13</v>
      </c>
      <c r="G280">
        <v>0</v>
      </c>
      <c r="H280">
        <v>0</v>
      </c>
      <c r="I280" s="6">
        <f>Table24[[#This Row],[Age]]/$E$1</f>
        <v>0.45</v>
      </c>
      <c r="J280" s="6">
        <f>LOG10(Table24[[#This Row],[Fare]] +1)</f>
        <v>1.146128035678238</v>
      </c>
      <c r="K280">
        <f>IF(Table24[[#This Row],[Pclass]]=1, 1, 0)</f>
        <v>0</v>
      </c>
      <c r="L280">
        <f>IF(Table24[[#This Row],[Pclass]]=2, 1,0)</f>
        <v>1</v>
      </c>
      <c r="M280">
        <f>IF(Table24[[#This Row],[Embarked]]="S", 1, 0)</f>
        <v>1</v>
      </c>
      <c r="N280">
        <f>IF(Table24[[#This Row],[Embarked]]="C", 1, 0)</f>
        <v>0</v>
      </c>
      <c r="O280">
        <f>IF(Table24[[#This Row],[Sex]]="male", 1, 0)</f>
        <v>1</v>
      </c>
      <c r="P280">
        <v>1</v>
      </c>
      <c r="AC280" s="6">
        <f>SUMPRODUCT(Table24[[#This Row],[SibSp]:[Ones]], $R$4:$AA$4)</f>
        <v>0.25031814372223887</v>
      </c>
      <c r="AD280" s="6">
        <f>(AC280-Table24[[#This Row],[Survived]])^2</f>
        <v>6.2659173076547434E-2</v>
      </c>
    </row>
    <row r="281" spans="1:30" x14ac:dyDescent="0.2">
      <c r="A281">
        <v>1</v>
      </c>
      <c r="B281" t="s">
        <v>15</v>
      </c>
      <c r="C281">
        <v>2</v>
      </c>
      <c r="D281" t="s">
        <v>17</v>
      </c>
      <c r="E281">
        <v>24</v>
      </c>
      <c r="F281">
        <v>13</v>
      </c>
      <c r="G281">
        <v>0</v>
      </c>
      <c r="H281">
        <v>0</v>
      </c>
      <c r="I281" s="6">
        <f>Table24[[#This Row],[Age]]/$E$1</f>
        <v>0.3</v>
      </c>
      <c r="J281" s="6">
        <f>LOG10(Table24[[#This Row],[Fare]] +1)</f>
        <v>1.146128035678238</v>
      </c>
      <c r="K281">
        <f>IF(Table24[[#This Row],[Pclass]]=1, 1, 0)</f>
        <v>0</v>
      </c>
      <c r="L281">
        <f>IF(Table24[[#This Row],[Pclass]]=2, 1,0)</f>
        <v>1</v>
      </c>
      <c r="M281">
        <f>IF(Table24[[#This Row],[Embarked]]="S", 1, 0)</f>
        <v>1</v>
      </c>
      <c r="N281">
        <f>IF(Table24[[#This Row],[Embarked]]="C", 1, 0)</f>
        <v>0</v>
      </c>
      <c r="O281">
        <f>IF(Table24[[#This Row],[Sex]]="male", 1, 0)</f>
        <v>0</v>
      </c>
      <c r="P281">
        <v>1</v>
      </c>
      <c r="AC281" s="6">
        <f>SUMPRODUCT(Table24[[#This Row],[SibSp]:[Ones]], $R$4:$AA$4)</f>
        <v>0.81019962650983002</v>
      </c>
      <c r="AD281" s="6">
        <f>(AC281-Table24[[#This Row],[Survived]])^2</f>
        <v>3.6024181777008023E-2</v>
      </c>
    </row>
    <row r="282" spans="1:30" x14ac:dyDescent="0.2">
      <c r="A282">
        <v>1</v>
      </c>
      <c r="B282" t="s">
        <v>15</v>
      </c>
      <c r="C282">
        <v>2</v>
      </c>
      <c r="D282" t="s">
        <v>17</v>
      </c>
      <c r="E282">
        <v>40</v>
      </c>
      <c r="F282">
        <v>13</v>
      </c>
      <c r="G282">
        <v>0</v>
      </c>
      <c r="H282">
        <v>0</v>
      </c>
      <c r="I282" s="6">
        <f>Table24[[#This Row],[Age]]/$E$1</f>
        <v>0.5</v>
      </c>
      <c r="J282" s="6">
        <f>LOG10(Table24[[#This Row],[Fare]] +1)</f>
        <v>1.146128035678238</v>
      </c>
      <c r="K282">
        <f>IF(Table24[[#This Row],[Pclass]]=1, 1, 0)</f>
        <v>0</v>
      </c>
      <c r="L282">
        <f>IF(Table24[[#This Row],[Pclass]]=2, 1,0)</f>
        <v>1</v>
      </c>
      <c r="M282">
        <f>IF(Table24[[#This Row],[Embarked]]="S", 1, 0)</f>
        <v>1</v>
      </c>
      <c r="N282">
        <f>IF(Table24[[#This Row],[Embarked]]="C", 1, 0)</f>
        <v>0</v>
      </c>
      <c r="O282">
        <f>IF(Table24[[#This Row],[Sex]]="male", 1, 0)</f>
        <v>0</v>
      </c>
      <c r="P282">
        <v>1</v>
      </c>
      <c r="AC282" s="6">
        <f>SUMPRODUCT(Table24[[#This Row],[SibSp]:[Ones]], $R$4:$AA$4)</f>
        <v>0.70777669790372233</v>
      </c>
      <c r="AD282" s="6">
        <f>(AC282-Table24[[#This Row],[Survived]])^2</f>
        <v>8.5394458288052366E-2</v>
      </c>
    </row>
    <row r="283" spans="1:30" x14ac:dyDescent="0.2">
      <c r="A283">
        <v>1</v>
      </c>
      <c r="B283" t="s">
        <v>15</v>
      </c>
      <c r="C283">
        <v>3</v>
      </c>
      <c r="D283" t="s">
        <v>13</v>
      </c>
      <c r="E283">
        <v>3</v>
      </c>
      <c r="F283">
        <v>15.9</v>
      </c>
      <c r="G283">
        <v>1</v>
      </c>
      <c r="H283">
        <v>1</v>
      </c>
      <c r="I283" s="6">
        <f>Table24[[#This Row],[Age]]/$E$1</f>
        <v>3.7499999999999999E-2</v>
      </c>
      <c r="J283" s="6">
        <f>LOG10(Table24[[#This Row],[Fare]] +1)</f>
        <v>1.2278867046136734</v>
      </c>
      <c r="K283">
        <f>IF(Table24[[#This Row],[Pclass]]=1, 1, 0)</f>
        <v>0</v>
      </c>
      <c r="L283">
        <f>IF(Table24[[#This Row],[Pclass]]=2, 1,0)</f>
        <v>0</v>
      </c>
      <c r="M283">
        <f>IF(Table24[[#This Row],[Embarked]]="S", 1, 0)</f>
        <v>1</v>
      </c>
      <c r="N283">
        <f>IF(Table24[[#This Row],[Embarked]]="C", 1, 0)</f>
        <v>0</v>
      </c>
      <c r="O283">
        <f>IF(Table24[[#This Row],[Sex]]="male", 1, 0)</f>
        <v>1</v>
      </c>
      <c r="P283">
        <v>1</v>
      </c>
      <c r="AC283" s="6">
        <f>SUMPRODUCT(Table24[[#This Row],[SibSp]:[Ones]], $R$4:$AA$4)</f>
        <v>0.21384946779808461</v>
      </c>
      <c r="AD283" s="6">
        <f>(AC283-Table24[[#This Row],[Survived]])^2</f>
        <v>0.61803265928135476</v>
      </c>
    </row>
    <row r="284" spans="1:30" x14ac:dyDescent="0.2">
      <c r="A284">
        <v>0</v>
      </c>
      <c r="B284" t="s">
        <v>15</v>
      </c>
      <c r="C284">
        <v>3</v>
      </c>
      <c r="D284" t="s">
        <v>13</v>
      </c>
      <c r="E284">
        <v>42</v>
      </c>
      <c r="F284">
        <v>8.6624999999999996</v>
      </c>
      <c r="G284">
        <v>0</v>
      </c>
      <c r="H284">
        <v>0</v>
      </c>
      <c r="I284" s="6">
        <f>Table24[[#This Row],[Age]]/$E$1</f>
        <v>0.52500000000000002</v>
      </c>
      <c r="J284" s="6">
        <f>LOG10(Table24[[#This Row],[Fare]] +1)</f>
        <v>0.98508950692638131</v>
      </c>
      <c r="K284">
        <f>IF(Table24[[#This Row],[Pclass]]=1, 1, 0)</f>
        <v>0</v>
      </c>
      <c r="L284">
        <f>IF(Table24[[#This Row],[Pclass]]=2, 1,0)</f>
        <v>0</v>
      </c>
      <c r="M284">
        <f>IF(Table24[[#This Row],[Embarked]]="S", 1, 0)</f>
        <v>1</v>
      </c>
      <c r="N284">
        <f>IF(Table24[[#This Row],[Embarked]]="C", 1, 0)</f>
        <v>0</v>
      </c>
      <c r="O284">
        <f>IF(Table24[[#This Row],[Sex]]="male", 1, 0)</f>
        <v>1</v>
      </c>
      <c r="P284">
        <v>1</v>
      </c>
      <c r="AC284" s="6">
        <f>SUMPRODUCT(Table24[[#This Row],[SibSp]:[Ones]], $R$4:$AA$4)</f>
        <v>2.1219418963277614E-2</v>
      </c>
      <c r="AD284" s="6">
        <f>(AC284-Table24[[#This Row],[Survived]])^2</f>
        <v>4.5026374113910561E-4</v>
      </c>
    </row>
    <row r="285" spans="1:30" x14ac:dyDescent="0.2">
      <c r="A285">
        <v>0</v>
      </c>
      <c r="B285" t="s">
        <v>15</v>
      </c>
      <c r="C285">
        <v>3</v>
      </c>
      <c r="D285" t="s">
        <v>13</v>
      </c>
      <c r="E285">
        <v>23</v>
      </c>
      <c r="F285">
        <v>9.2249999999999996</v>
      </c>
      <c r="G285">
        <v>0</v>
      </c>
      <c r="H285">
        <v>0</v>
      </c>
      <c r="I285" s="6">
        <f>Table24[[#This Row],[Age]]/$E$1</f>
        <v>0.28749999999999998</v>
      </c>
      <c r="J285" s="6">
        <f>LOG10(Table24[[#This Row],[Fare]] +1)</f>
        <v>1.0096633166793794</v>
      </c>
      <c r="K285">
        <f>IF(Table24[[#This Row],[Pclass]]=1, 1, 0)</f>
        <v>0</v>
      </c>
      <c r="L285">
        <f>IF(Table24[[#This Row],[Pclass]]=2, 1,0)</f>
        <v>0</v>
      </c>
      <c r="M285">
        <f>IF(Table24[[#This Row],[Embarked]]="S", 1, 0)</f>
        <v>1</v>
      </c>
      <c r="N285">
        <f>IF(Table24[[#This Row],[Embarked]]="C", 1, 0)</f>
        <v>0</v>
      </c>
      <c r="O285">
        <f>IF(Table24[[#This Row],[Sex]]="male", 1, 0)</f>
        <v>1</v>
      </c>
      <c r="P285">
        <v>1</v>
      </c>
      <c r="AC285" s="6">
        <f>SUMPRODUCT(Table24[[#This Row],[SibSp]:[Ones]], $R$4:$AA$4)</f>
        <v>0.14404452218289576</v>
      </c>
      <c r="AD285" s="6">
        <f>(AC285-Table24[[#This Row],[Survived]])^2</f>
        <v>2.0748824370898748E-2</v>
      </c>
    </row>
    <row r="286" spans="1:30" x14ac:dyDescent="0.2">
      <c r="A286">
        <v>0</v>
      </c>
      <c r="B286" t="s">
        <v>20</v>
      </c>
      <c r="C286">
        <v>3</v>
      </c>
      <c r="D286" t="s">
        <v>13</v>
      </c>
      <c r="E286">
        <v>15</v>
      </c>
      <c r="F286">
        <v>7.2291999999999996</v>
      </c>
      <c r="G286">
        <v>1</v>
      </c>
      <c r="H286">
        <v>1</v>
      </c>
      <c r="I286" s="6">
        <f>Table24[[#This Row],[Age]]/$E$1</f>
        <v>0.1875</v>
      </c>
      <c r="J286" s="6">
        <f>LOG10(Table24[[#This Row],[Fare]] +1)</f>
        <v>0.91535761741483168</v>
      </c>
      <c r="K286">
        <f>IF(Table24[[#This Row],[Pclass]]=1, 1, 0)</f>
        <v>0</v>
      </c>
      <c r="L286">
        <f>IF(Table24[[#This Row],[Pclass]]=2, 1,0)</f>
        <v>0</v>
      </c>
      <c r="M286">
        <f>IF(Table24[[#This Row],[Embarked]]="S", 1, 0)</f>
        <v>0</v>
      </c>
      <c r="N286">
        <f>IF(Table24[[#This Row],[Embarked]]="C", 1, 0)</f>
        <v>1</v>
      </c>
      <c r="O286">
        <f>IF(Table24[[#This Row],[Sex]]="male", 1, 0)</f>
        <v>1</v>
      </c>
      <c r="P286">
        <v>1</v>
      </c>
      <c r="AC286" s="6">
        <f>SUMPRODUCT(Table24[[#This Row],[SibSp]:[Ones]], $R$4:$AA$4)</f>
        <v>0.18789324895293102</v>
      </c>
      <c r="AD286" s="6">
        <f>(AC286-Table24[[#This Row],[Survived]])^2</f>
        <v>3.5303873002088114E-2</v>
      </c>
    </row>
    <row r="287" spans="1:30" x14ac:dyDescent="0.2">
      <c r="A287">
        <v>0</v>
      </c>
      <c r="B287" t="s">
        <v>15</v>
      </c>
      <c r="C287">
        <v>3</v>
      </c>
      <c r="D287" t="s">
        <v>13</v>
      </c>
      <c r="E287">
        <v>25</v>
      </c>
      <c r="F287">
        <v>17.8</v>
      </c>
      <c r="G287">
        <v>1</v>
      </c>
      <c r="H287">
        <v>0</v>
      </c>
      <c r="I287" s="6">
        <f>Table24[[#This Row],[Age]]/$E$1</f>
        <v>0.3125</v>
      </c>
      <c r="J287" s="6">
        <f>LOG10(Table24[[#This Row],[Fare]] +1)</f>
        <v>1.2741578492636798</v>
      </c>
      <c r="K287">
        <f>IF(Table24[[#This Row],[Pclass]]=1, 1, 0)</f>
        <v>0</v>
      </c>
      <c r="L287">
        <f>IF(Table24[[#This Row],[Pclass]]=2, 1,0)</f>
        <v>0</v>
      </c>
      <c r="M287">
        <f>IF(Table24[[#This Row],[Embarked]]="S", 1, 0)</f>
        <v>1</v>
      </c>
      <c r="N287">
        <f>IF(Table24[[#This Row],[Embarked]]="C", 1, 0)</f>
        <v>0</v>
      </c>
      <c r="O287">
        <f>IF(Table24[[#This Row],[Sex]]="male", 1, 0)</f>
        <v>1</v>
      </c>
      <c r="P287">
        <v>1</v>
      </c>
      <c r="AC287" s="6">
        <f>SUMPRODUCT(Table24[[#This Row],[SibSp]:[Ones]], $R$4:$AA$4)</f>
        <v>8.9199907321986793E-2</v>
      </c>
      <c r="AD287" s="6">
        <f>(AC287-Table24[[#This Row],[Survived]])^2</f>
        <v>7.9566234662510338E-3</v>
      </c>
    </row>
    <row r="288" spans="1:30" x14ac:dyDescent="0.2">
      <c r="A288">
        <v>0</v>
      </c>
      <c r="B288" t="s">
        <v>15</v>
      </c>
      <c r="C288">
        <v>3</v>
      </c>
      <c r="D288" t="s">
        <v>13</v>
      </c>
      <c r="E288">
        <v>28</v>
      </c>
      <c r="F288">
        <v>9.5</v>
      </c>
      <c r="G288">
        <v>0</v>
      </c>
      <c r="H288">
        <v>0</v>
      </c>
      <c r="I288" s="6">
        <f>Table24[[#This Row],[Age]]/$E$1</f>
        <v>0.35</v>
      </c>
      <c r="J288" s="6">
        <f>LOG10(Table24[[#This Row],[Fare]] +1)</f>
        <v>1.0211892990699381</v>
      </c>
      <c r="K288">
        <f>IF(Table24[[#This Row],[Pclass]]=1, 1, 0)</f>
        <v>0</v>
      </c>
      <c r="L288">
        <f>IF(Table24[[#This Row],[Pclass]]=2, 1,0)</f>
        <v>0</v>
      </c>
      <c r="M288">
        <f>IF(Table24[[#This Row],[Embarked]]="S", 1, 0)</f>
        <v>1</v>
      </c>
      <c r="N288">
        <f>IF(Table24[[#This Row],[Embarked]]="C", 1, 0)</f>
        <v>0</v>
      </c>
      <c r="O288">
        <f>IF(Table24[[#This Row],[Sex]]="male", 1, 0)</f>
        <v>1</v>
      </c>
      <c r="P288">
        <v>1</v>
      </c>
      <c r="AC288" s="6">
        <f>SUMPRODUCT(Table24[[#This Row],[SibSp]:[Ones]], $R$4:$AA$4)</f>
        <v>0.11259920279828106</v>
      </c>
      <c r="AD288" s="6">
        <f>(AC288-Table24[[#This Row],[Survived]])^2</f>
        <v>1.2678580470808425E-2</v>
      </c>
    </row>
    <row r="289" spans="1:30" x14ac:dyDescent="0.2">
      <c r="A289">
        <v>1</v>
      </c>
      <c r="B289" t="s">
        <v>15</v>
      </c>
      <c r="C289">
        <v>1</v>
      </c>
      <c r="D289" t="s">
        <v>17</v>
      </c>
      <c r="E289">
        <v>22</v>
      </c>
      <c r="F289">
        <v>55</v>
      </c>
      <c r="G289">
        <v>0</v>
      </c>
      <c r="H289">
        <v>1</v>
      </c>
      <c r="I289" s="6">
        <f>Table24[[#This Row],[Age]]/$E$1</f>
        <v>0.27500000000000002</v>
      </c>
      <c r="J289" s="6">
        <f>LOG10(Table24[[#This Row],[Fare]] +1)</f>
        <v>1.7481880270062005</v>
      </c>
      <c r="K289">
        <f>IF(Table24[[#This Row],[Pclass]]=1, 1, 0)</f>
        <v>1</v>
      </c>
      <c r="L289">
        <f>IF(Table24[[#This Row],[Pclass]]=2, 1,0)</f>
        <v>0</v>
      </c>
      <c r="M289">
        <f>IF(Table24[[#This Row],[Embarked]]="S", 1, 0)</f>
        <v>1</v>
      </c>
      <c r="N289">
        <f>IF(Table24[[#This Row],[Embarked]]="C", 1, 0)</f>
        <v>0</v>
      </c>
      <c r="O289">
        <f>IF(Table24[[#This Row],[Sex]]="male", 1, 0)</f>
        <v>0</v>
      </c>
      <c r="P289">
        <v>1</v>
      </c>
      <c r="AC289" s="6">
        <f>SUMPRODUCT(Table24[[#This Row],[SibSp]:[Ones]], $R$4:$AA$4)</f>
        <v>1.0081882827507453</v>
      </c>
      <c r="AD289" s="6">
        <f>(AC289-Table24[[#This Row],[Survived]])^2</f>
        <v>6.704797440615377E-5</v>
      </c>
    </row>
    <row r="290" spans="1:30" x14ac:dyDescent="0.2">
      <c r="A290">
        <v>0</v>
      </c>
      <c r="B290" t="s">
        <v>15</v>
      </c>
      <c r="C290">
        <v>2</v>
      </c>
      <c r="D290" t="s">
        <v>17</v>
      </c>
      <c r="E290">
        <v>38</v>
      </c>
      <c r="F290">
        <v>13</v>
      </c>
      <c r="G290">
        <v>0</v>
      </c>
      <c r="H290">
        <v>0</v>
      </c>
      <c r="I290" s="6">
        <f>Table24[[#This Row],[Age]]/$E$1</f>
        <v>0.47499999999999998</v>
      </c>
      <c r="J290" s="6">
        <f>LOG10(Table24[[#This Row],[Fare]] +1)</f>
        <v>1.146128035678238</v>
      </c>
      <c r="K290">
        <f>IF(Table24[[#This Row],[Pclass]]=1, 1, 0)</f>
        <v>0</v>
      </c>
      <c r="L290">
        <f>IF(Table24[[#This Row],[Pclass]]=2, 1,0)</f>
        <v>1</v>
      </c>
      <c r="M290">
        <f>IF(Table24[[#This Row],[Embarked]]="S", 1, 0)</f>
        <v>1</v>
      </c>
      <c r="N290">
        <f>IF(Table24[[#This Row],[Embarked]]="C", 1, 0)</f>
        <v>0</v>
      </c>
      <c r="O290">
        <f>IF(Table24[[#This Row],[Sex]]="male", 1, 0)</f>
        <v>0</v>
      </c>
      <c r="P290">
        <v>1</v>
      </c>
      <c r="AC290" s="6">
        <f>SUMPRODUCT(Table24[[#This Row],[SibSp]:[Ones]], $R$4:$AA$4)</f>
        <v>0.72057956397948586</v>
      </c>
      <c r="AD290" s="6">
        <f>(AC290-Table24[[#This Row],[Survived]])^2</f>
        <v>0.51923490802486594</v>
      </c>
    </row>
    <row r="291" spans="1:30" x14ac:dyDescent="0.2">
      <c r="A291">
        <v>0</v>
      </c>
      <c r="B291" t="s">
        <v>15</v>
      </c>
      <c r="C291">
        <v>3</v>
      </c>
      <c r="D291" t="s">
        <v>13</v>
      </c>
      <c r="E291">
        <v>40</v>
      </c>
      <c r="F291">
        <v>27.9</v>
      </c>
      <c r="G291">
        <v>1</v>
      </c>
      <c r="H291">
        <v>4</v>
      </c>
      <c r="I291" s="6">
        <f>Table24[[#This Row],[Age]]/$E$1</f>
        <v>0.5</v>
      </c>
      <c r="J291" s="6">
        <f>LOG10(Table24[[#This Row],[Fare]] +1)</f>
        <v>1.4608978427565478</v>
      </c>
      <c r="K291">
        <f>IF(Table24[[#This Row],[Pclass]]=1, 1, 0)</f>
        <v>0</v>
      </c>
      <c r="L291">
        <f>IF(Table24[[#This Row],[Pclass]]=2, 1,0)</f>
        <v>0</v>
      </c>
      <c r="M291">
        <f>IF(Table24[[#This Row],[Embarked]]="S", 1, 0)</f>
        <v>1</v>
      </c>
      <c r="N291">
        <f>IF(Table24[[#This Row],[Embarked]]="C", 1, 0)</f>
        <v>0</v>
      </c>
      <c r="O291">
        <f>IF(Table24[[#This Row],[Sex]]="male", 1, 0)</f>
        <v>1</v>
      </c>
      <c r="P291">
        <v>1</v>
      </c>
      <c r="AC291" s="6">
        <f>SUMPRODUCT(Table24[[#This Row],[SibSp]:[Ones]], $R$4:$AA$4)</f>
        <v>-5.3424484464932198E-2</v>
      </c>
      <c r="AD291" s="6">
        <f>(AC291-Table24[[#This Row],[Survived]])^2</f>
        <v>2.8541755403437819E-3</v>
      </c>
    </row>
    <row r="292" spans="1:30" x14ac:dyDescent="0.2">
      <c r="A292">
        <v>0</v>
      </c>
      <c r="B292" t="s">
        <v>20</v>
      </c>
      <c r="C292">
        <v>2</v>
      </c>
      <c r="D292" t="s">
        <v>13</v>
      </c>
      <c r="E292">
        <v>29</v>
      </c>
      <c r="F292">
        <v>27.720800000000001</v>
      </c>
      <c r="G292">
        <v>1</v>
      </c>
      <c r="H292">
        <v>0</v>
      </c>
      <c r="I292" s="6">
        <f>Table24[[#This Row],[Age]]/$E$1</f>
        <v>0.36249999999999999</v>
      </c>
      <c r="J292" s="6">
        <f>LOG10(Table24[[#This Row],[Fare]] +1)</f>
        <v>1.4581965327411079</v>
      </c>
      <c r="K292">
        <f>IF(Table24[[#This Row],[Pclass]]=1, 1, 0)</f>
        <v>0</v>
      </c>
      <c r="L292">
        <f>IF(Table24[[#This Row],[Pclass]]=2, 1,0)</f>
        <v>1</v>
      </c>
      <c r="M292">
        <f>IF(Table24[[#This Row],[Embarked]]="S", 1, 0)</f>
        <v>0</v>
      </c>
      <c r="N292">
        <f>IF(Table24[[#This Row],[Embarked]]="C", 1, 0)</f>
        <v>1</v>
      </c>
      <c r="O292">
        <f>IF(Table24[[#This Row],[Sex]]="male", 1, 0)</f>
        <v>1</v>
      </c>
      <c r="P292">
        <v>1</v>
      </c>
      <c r="AC292" s="6">
        <f>SUMPRODUCT(Table24[[#This Row],[SibSp]:[Ones]], $R$4:$AA$4)</f>
        <v>0.32150099551631073</v>
      </c>
      <c r="AD292" s="6">
        <f>(AC292-Table24[[#This Row],[Survived]])^2</f>
        <v>0.10336289011797885</v>
      </c>
    </row>
    <row r="293" spans="1:30" x14ac:dyDescent="0.2">
      <c r="A293">
        <v>0</v>
      </c>
      <c r="B293" t="s">
        <v>20</v>
      </c>
      <c r="C293">
        <v>3</v>
      </c>
      <c r="D293" t="s">
        <v>17</v>
      </c>
      <c r="E293">
        <v>45</v>
      </c>
      <c r="F293">
        <v>14.4542</v>
      </c>
      <c r="G293">
        <v>0</v>
      </c>
      <c r="H293">
        <v>1</v>
      </c>
      <c r="I293" s="6">
        <f>Table24[[#This Row],[Age]]/$E$1</f>
        <v>0.5625</v>
      </c>
      <c r="J293" s="6">
        <f>LOG10(Table24[[#This Row],[Fare]] +1)</f>
        <v>1.1890465283525415</v>
      </c>
      <c r="K293">
        <f>IF(Table24[[#This Row],[Pclass]]=1, 1, 0)</f>
        <v>0</v>
      </c>
      <c r="L293">
        <f>IF(Table24[[#This Row],[Pclass]]=2, 1,0)</f>
        <v>0</v>
      </c>
      <c r="M293">
        <f>IF(Table24[[#This Row],[Embarked]]="S", 1, 0)</f>
        <v>0</v>
      </c>
      <c r="N293">
        <f>IF(Table24[[#This Row],[Embarked]]="C", 1, 0)</f>
        <v>1</v>
      </c>
      <c r="O293">
        <f>IF(Table24[[#This Row],[Sex]]="male", 1, 0)</f>
        <v>0</v>
      </c>
      <c r="P293">
        <v>1</v>
      </c>
      <c r="AC293" s="6">
        <f>SUMPRODUCT(Table24[[#This Row],[SibSp]:[Ones]], $R$4:$AA$4)</f>
        <v>0.54719059554819249</v>
      </c>
      <c r="AD293" s="6">
        <f>(AC293-Table24[[#This Row],[Survived]])^2</f>
        <v>0.29941754785638558</v>
      </c>
    </row>
    <row r="294" spans="1:30" x14ac:dyDescent="0.2">
      <c r="A294">
        <v>0</v>
      </c>
      <c r="B294" t="s">
        <v>15</v>
      </c>
      <c r="C294">
        <v>3</v>
      </c>
      <c r="D294" t="s">
        <v>13</v>
      </c>
      <c r="E294">
        <v>35</v>
      </c>
      <c r="F294">
        <v>7.05</v>
      </c>
      <c r="G294">
        <v>0</v>
      </c>
      <c r="H294">
        <v>0</v>
      </c>
      <c r="I294" s="6">
        <f>Table24[[#This Row],[Age]]/$E$1</f>
        <v>0.4375</v>
      </c>
      <c r="J294" s="6">
        <f>LOG10(Table24[[#This Row],[Fare]] +1)</f>
        <v>0.90579588036786851</v>
      </c>
      <c r="K294">
        <f>IF(Table24[[#This Row],[Pclass]]=1, 1, 0)</f>
        <v>0</v>
      </c>
      <c r="L294">
        <f>IF(Table24[[#This Row],[Pclass]]=2, 1,0)</f>
        <v>0</v>
      </c>
      <c r="M294">
        <f>IF(Table24[[#This Row],[Embarked]]="S", 1, 0)</f>
        <v>1</v>
      </c>
      <c r="N294">
        <f>IF(Table24[[#This Row],[Embarked]]="C", 1, 0)</f>
        <v>0</v>
      </c>
      <c r="O294">
        <f>IF(Table24[[#This Row],[Sex]]="male", 1, 0)</f>
        <v>1</v>
      </c>
      <c r="P294">
        <v>1</v>
      </c>
      <c r="AC294" s="6">
        <f>SUMPRODUCT(Table24[[#This Row],[SibSp]:[Ones]], $R$4:$AA$4)</f>
        <v>6.2164201270122343E-2</v>
      </c>
      <c r="AD294" s="6">
        <f>(AC294-Table24[[#This Row],[Survived]])^2</f>
        <v>3.8643879195522802E-3</v>
      </c>
    </row>
    <row r="295" spans="1:30" x14ac:dyDescent="0.2">
      <c r="A295">
        <v>0</v>
      </c>
      <c r="B295" t="s">
        <v>15</v>
      </c>
      <c r="C295">
        <v>3</v>
      </c>
      <c r="D295" t="s">
        <v>13</v>
      </c>
      <c r="E295">
        <v>30</v>
      </c>
      <c r="F295">
        <v>7.25</v>
      </c>
      <c r="G295">
        <v>0</v>
      </c>
      <c r="H295">
        <v>0</v>
      </c>
      <c r="I295" s="6">
        <f>Table24[[#This Row],[Age]]/$E$1</f>
        <v>0.375</v>
      </c>
      <c r="J295" s="6">
        <f>LOG10(Table24[[#This Row],[Fare]] +1)</f>
        <v>0.91645394854992512</v>
      </c>
      <c r="K295">
        <f>IF(Table24[[#This Row],[Pclass]]=1, 1, 0)</f>
        <v>0</v>
      </c>
      <c r="L295">
        <f>IF(Table24[[#This Row],[Pclass]]=2, 1,0)</f>
        <v>0</v>
      </c>
      <c r="M295">
        <f>IF(Table24[[#This Row],[Embarked]]="S", 1, 0)</f>
        <v>1</v>
      </c>
      <c r="N295">
        <f>IF(Table24[[#This Row],[Embarked]]="C", 1, 0)</f>
        <v>0</v>
      </c>
      <c r="O295">
        <f>IF(Table24[[#This Row],[Sex]]="male", 1, 0)</f>
        <v>1</v>
      </c>
      <c r="P295">
        <v>1</v>
      </c>
      <c r="AC295" s="6">
        <f>SUMPRODUCT(Table24[[#This Row],[SibSp]:[Ones]], $R$4:$AA$4)</f>
        <v>9.4690904898198314E-2</v>
      </c>
      <c r="AD295" s="6">
        <f>(AC295-Table24[[#This Row],[Survived]])^2</f>
        <v>8.966367470439638E-3</v>
      </c>
    </row>
    <row r="296" spans="1:30" x14ac:dyDescent="0.2">
      <c r="A296">
        <v>1</v>
      </c>
      <c r="B296" t="s">
        <v>20</v>
      </c>
      <c r="C296">
        <v>1</v>
      </c>
      <c r="D296" t="s">
        <v>17</v>
      </c>
      <c r="E296">
        <v>60</v>
      </c>
      <c r="F296">
        <v>75.25</v>
      </c>
      <c r="G296">
        <v>1</v>
      </c>
      <c r="H296">
        <v>0</v>
      </c>
      <c r="I296" s="6">
        <f>Table24[[#This Row],[Age]]/$E$1</f>
        <v>0.75</v>
      </c>
      <c r="J296" s="6">
        <f>LOG10(Table24[[#This Row],[Fare]] +1)</f>
        <v>1.8822398480188234</v>
      </c>
      <c r="K296">
        <f>IF(Table24[[#This Row],[Pclass]]=1, 1, 0)</f>
        <v>1</v>
      </c>
      <c r="L296">
        <f>IF(Table24[[#This Row],[Pclass]]=2, 1,0)</f>
        <v>0</v>
      </c>
      <c r="M296">
        <f>IF(Table24[[#This Row],[Embarked]]="S", 1, 0)</f>
        <v>0</v>
      </c>
      <c r="N296">
        <f>IF(Table24[[#This Row],[Embarked]]="C", 1, 0)</f>
        <v>1</v>
      </c>
      <c r="O296">
        <f>IF(Table24[[#This Row],[Sex]]="male", 1, 0)</f>
        <v>0</v>
      </c>
      <c r="P296">
        <v>1</v>
      </c>
      <c r="AC296" s="6">
        <f>SUMPRODUCT(Table24[[#This Row],[SibSp]:[Ones]], $R$4:$AA$4)</f>
        <v>0.79655547489036782</v>
      </c>
      <c r="AD296" s="6">
        <f>(AC296-Table24[[#This Row],[Survived]])^2</f>
        <v>4.1389674797083761E-2</v>
      </c>
    </row>
    <row r="297" spans="1:30" x14ac:dyDescent="0.2">
      <c r="A297">
        <v>1</v>
      </c>
      <c r="B297" t="s">
        <v>20</v>
      </c>
      <c r="C297">
        <v>1</v>
      </c>
      <c r="D297" t="s">
        <v>17</v>
      </c>
      <c r="E297">
        <v>24</v>
      </c>
      <c r="F297">
        <v>69.3</v>
      </c>
      <c r="G297">
        <v>0</v>
      </c>
      <c r="H297">
        <v>0</v>
      </c>
      <c r="I297" s="6">
        <f>Table24[[#This Row],[Age]]/$E$1</f>
        <v>0.3</v>
      </c>
      <c r="J297" s="6">
        <f>LOG10(Table24[[#This Row],[Fare]] +1)</f>
        <v>1.8469553250198238</v>
      </c>
      <c r="K297">
        <f>IF(Table24[[#This Row],[Pclass]]=1, 1, 0)</f>
        <v>1</v>
      </c>
      <c r="L297">
        <f>IF(Table24[[#This Row],[Pclass]]=2, 1,0)</f>
        <v>0</v>
      </c>
      <c r="M297">
        <f>IF(Table24[[#This Row],[Embarked]]="S", 1, 0)</f>
        <v>0</v>
      </c>
      <c r="N297">
        <f>IF(Table24[[#This Row],[Embarked]]="C", 1, 0)</f>
        <v>1</v>
      </c>
      <c r="O297">
        <f>IF(Table24[[#This Row],[Sex]]="male", 1, 0)</f>
        <v>0</v>
      </c>
      <c r="P297">
        <v>1</v>
      </c>
      <c r="AC297" s="6">
        <f>SUMPRODUCT(Table24[[#This Row],[SibSp]:[Ones]], $R$4:$AA$4)</f>
        <v>1.0802218894798192</v>
      </c>
      <c r="AD297" s="6">
        <f>(AC297-Table24[[#This Row],[Survived]])^2</f>
        <v>6.4355515517123315E-3</v>
      </c>
    </row>
    <row r="298" spans="1:30" x14ac:dyDescent="0.2">
      <c r="A298">
        <v>1</v>
      </c>
      <c r="B298" t="s">
        <v>20</v>
      </c>
      <c r="C298">
        <v>1</v>
      </c>
      <c r="D298" t="s">
        <v>13</v>
      </c>
      <c r="E298">
        <v>25</v>
      </c>
      <c r="F298">
        <v>55.441699999999997</v>
      </c>
      <c r="G298">
        <v>1</v>
      </c>
      <c r="H298">
        <v>0</v>
      </c>
      <c r="I298" s="6">
        <f>Table24[[#This Row],[Age]]/$E$1</f>
        <v>0.3125</v>
      </c>
      <c r="J298" s="6">
        <f>LOG10(Table24[[#This Row],[Fare]] +1)</f>
        <v>1.7516000860444023</v>
      </c>
      <c r="K298">
        <f>IF(Table24[[#This Row],[Pclass]]=1, 1, 0)</f>
        <v>1</v>
      </c>
      <c r="L298">
        <f>IF(Table24[[#This Row],[Pclass]]=2, 1,0)</f>
        <v>0</v>
      </c>
      <c r="M298">
        <f>IF(Table24[[#This Row],[Embarked]]="S", 1, 0)</f>
        <v>0</v>
      </c>
      <c r="N298">
        <f>IF(Table24[[#This Row],[Embarked]]="C", 1, 0)</f>
        <v>1</v>
      </c>
      <c r="O298">
        <f>IF(Table24[[#This Row],[Sex]]="male", 1, 0)</f>
        <v>1</v>
      </c>
      <c r="P298">
        <v>1</v>
      </c>
      <c r="AC298" s="6">
        <f>SUMPRODUCT(Table24[[#This Row],[SibSp]:[Ones]], $R$4:$AA$4)</f>
        <v>0.53117317601765168</v>
      </c>
      <c r="AD298" s="6">
        <f>(AC298-Table24[[#This Row],[Survived]])^2</f>
        <v>0.21979859088537582</v>
      </c>
    </row>
    <row r="299" spans="1:30" x14ac:dyDescent="0.2">
      <c r="A299">
        <v>0</v>
      </c>
      <c r="B299" t="s">
        <v>15</v>
      </c>
      <c r="C299">
        <v>3</v>
      </c>
      <c r="D299" t="s">
        <v>13</v>
      </c>
      <c r="E299">
        <v>18</v>
      </c>
      <c r="F299">
        <v>6.4958</v>
      </c>
      <c r="G299">
        <v>1</v>
      </c>
      <c r="H299">
        <v>0</v>
      </c>
      <c r="I299" s="6">
        <f>Table24[[#This Row],[Age]]/$E$1</f>
        <v>0.22500000000000001</v>
      </c>
      <c r="J299" s="6">
        <f>LOG10(Table24[[#This Row],[Fare]] +1)</f>
        <v>0.87481799035902574</v>
      </c>
      <c r="K299">
        <f>IF(Table24[[#This Row],[Pclass]]=1, 1, 0)</f>
        <v>0</v>
      </c>
      <c r="L299">
        <f>IF(Table24[[#This Row],[Pclass]]=2, 1,0)</f>
        <v>0</v>
      </c>
      <c r="M299">
        <f>IF(Table24[[#This Row],[Embarked]]="S", 1, 0)</f>
        <v>1</v>
      </c>
      <c r="N299">
        <f>IF(Table24[[#This Row],[Embarked]]="C", 1, 0)</f>
        <v>0</v>
      </c>
      <c r="O299">
        <f>IF(Table24[[#This Row],[Sex]]="male", 1, 0)</f>
        <v>1</v>
      </c>
      <c r="P299">
        <v>1</v>
      </c>
      <c r="AC299" s="6">
        <f>SUMPRODUCT(Table24[[#This Row],[SibSp]:[Ones]], $R$4:$AA$4)</f>
        <v>0.11454370856789298</v>
      </c>
      <c r="AD299" s="6">
        <f>(AC299-Table24[[#This Row],[Survived]])^2</f>
        <v>1.31202611724864E-2</v>
      </c>
    </row>
    <row r="300" spans="1:30" x14ac:dyDescent="0.2">
      <c r="A300">
        <v>0</v>
      </c>
      <c r="B300" t="s">
        <v>15</v>
      </c>
      <c r="C300">
        <v>3</v>
      </c>
      <c r="D300" t="s">
        <v>13</v>
      </c>
      <c r="E300">
        <v>19</v>
      </c>
      <c r="F300">
        <v>8.0500000000000007</v>
      </c>
      <c r="G300">
        <v>0</v>
      </c>
      <c r="H300">
        <v>0</v>
      </c>
      <c r="I300" s="6">
        <f>Table24[[#This Row],[Age]]/$E$1</f>
        <v>0.23749999999999999</v>
      </c>
      <c r="J300" s="6">
        <f>LOG10(Table24[[#This Row],[Fare]] +1)</f>
        <v>0.9566485792052033</v>
      </c>
      <c r="K300">
        <f>IF(Table24[[#This Row],[Pclass]]=1, 1, 0)</f>
        <v>0</v>
      </c>
      <c r="L300">
        <f>IF(Table24[[#This Row],[Pclass]]=2, 1,0)</f>
        <v>0</v>
      </c>
      <c r="M300">
        <f>IF(Table24[[#This Row],[Embarked]]="S", 1, 0)</f>
        <v>1</v>
      </c>
      <c r="N300">
        <f>IF(Table24[[#This Row],[Embarked]]="C", 1, 0)</f>
        <v>0</v>
      </c>
      <c r="O300">
        <f>IF(Table24[[#This Row],[Sex]]="male", 1, 0)</f>
        <v>1</v>
      </c>
      <c r="P300">
        <v>1</v>
      </c>
      <c r="AC300" s="6">
        <f>SUMPRODUCT(Table24[[#This Row],[SibSp]:[Ones]], $R$4:$AA$4)</f>
        <v>0.1670659967125715</v>
      </c>
      <c r="AD300" s="6">
        <f>(AC300-Table24[[#This Row],[Survived]])^2</f>
        <v>2.791104725756495E-2</v>
      </c>
    </row>
    <row r="301" spans="1:30" x14ac:dyDescent="0.2">
      <c r="A301">
        <v>0</v>
      </c>
      <c r="B301" t="s">
        <v>20</v>
      </c>
      <c r="C301">
        <v>1</v>
      </c>
      <c r="D301" t="s">
        <v>13</v>
      </c>
      <c r="E301">
        <v>22</v>
      </c>
      <c r="F301">
        <v>135.63329999999999</v>
      </c>
      <c r="G301">
        <v>0</v>
      </c>
      <c r="H301">
        <v>0</v>
      </c>
      <c r="I301" s="6">
        <f>Table24[[#This Row],[Age]]/$E$1</f>
        <v>0.27500000000000002</v>
      </c>
      <c r="J301" s="6">
        <f>LOG10(Table24[[#This Row],[Fare]] +1)</f>
        <v>2.1355565576455011</v>
      </c>
      <c r="K301">
        <f>IF(Table24[[#This Row],[Pclass]]=1, 1, 0)</f>
        <v>1</v>
      </c>
      <c r="L301">
        <f>IF(Table24[[#This Row],[Pclass]]=2, 1,0)</f>
        <v>0</v>
      </c>
      <c r="M301">
        <f>IF(Table24[[#This Row],[Embarked]]="S", 1, 0)</f>
        <v>0</v>
      </c>
      <c r="N301">
        <f>IF(Table24[[#This Row],[Embarked]]="C", 1, 0)</f>
        <v>1</v>
      </c>
      <c r="O301">
        <f>IF(Table24[[#This Row],[Sex]]="male", 1, 0)</f>
        <v>1</v>
      </c>
      <c r="P301">
        <v>1</v>
      </c>
      <c r="AC301" s="6">
        <f>SUMPRODUCT(Table24[[#This Row],[SibSp]:[Ones]], $R$4:$AA$4)</f>
        <v>0.62402863159821054</v>
      </c>
      <c r="AD301" s="6">
        <f>(AC301-Table24[[#This Row],[Survived]])^2</f>
        <v>0.38941173305433519</v>
      </c>
    </row>
    <row r="302" spans="1:30" x14ac:dyDescent="0.2">
      <c r="A302">
        <v>0</v>
      </c>
      <c r="B302" t="s">
        <v>15</v>
      </c>
      <c r="C302">
        <v>3</v>
      </c>
      <c r="D302" t="s">
        <v>17</v>
      </c>
      <c r="E302">
        <v>3</v>
      </c>
      <c r="F302">
        <v>21.074999999999999</v>
      </c>
      <c r="G302">
        <v>3</v>
      </c>
      <c r="H302">
        <v>1</v>
      </c>
      <c r="I302" s="6">
        <f>Table24[[#This Row],[Age]]/$E$1</f>
        <v>3.7499999999999999E-2</v>
      </c>
      <c r="J302" s="6">
        <f>LOG10(Table24[[#This Row],[Fare]] +1)</f>
        <v>1.3439007122496063</v>
      </c>
      <c r="K302">
        <f>IF(Table24[[#This Row],[Pclass]]=1, 1, 0)</f>
        <v>0</v>
      </c>
      <c r="L302">
        <f>IF(Table24[[#This Row],[Pclass]]=2, 1,0)</f>
        <v>0</v>
      </c>
      <c r="M302">
        <f>IF(Table24[[#This Row],[Embarked]]="S", 1, 0)</f>
        <v>1</v>
      </c>
      <c r="N302">
        <f>IF(Table24[[#This Row],[Embarked]]="C", 1, 0)</f>
        <v>0</v>
      </c>
      <c r="O302">
        <f>IF(Table24[[#This Row],[Sex]]="male", 1, 0)</f>
        <v>0</v>
      </c>
      <c r="P302">
        <v>1</v>
      </c>
      <c r="AC302" s="6">
        <f>SUMPRODUCT(Table24[[#This Row],[SibSp]:[Ones]], $R$4:$AA$4)</f>
        <v>0.59269936483313912</v>
      </c>
      <c r="AD302" s="6">
        <f>(AC302-Table24[[#This Row],[Survived]])^2</f>
        <v>0.35129253707360653</v>
      </c>
    </row>
    <row r="303" spans="1:30" x14ac:dyDescent="0.2">
      <c r="A303">
        <v>1</v>
      </c>
      <c r="B303" t="s">
        <v>15</v>
      </c>
      <c r="C303">
        <v>3</v>
      </c>
      <c r="D303" t="s">
        <v>17</v>
      </c>
      <c r="E303">
        <v>22</v>
      </c>
      <c r="F303">
        <v>7.25</v>
      </c>
      <c r="G303">
        <v>0</v>
      </c>
      <c r="H303">
        <v>0</v>
      </c>
      <c r="I303" s="6">
        <f>Table24[[#This Row],[Age]]/$E$1</f>
        <v>0.27500000000000002</v>
      </c>
      <c r="J303" s="6">
        <f>LOG10(Table24[[#This Row],[Fare]] +1)</f>
        <v>0.91645394854992512</v>
      </c>
      <c r="K303">
        <f>IF(Table24[[#This Row],[Pclass]]=1, 1, 0)</f>
        <v>0</v>
      </c>
      <c r="L303">
        <f>IF(Table24[[#This Row],[Pclass]]=2, 1,0)</f>
        <v>0</v>
      </c>
      <c r="M303">
        <f>IF(Table24[[#This Row],[Embarked]]="S", 1, 0)</f>
        <v>1</v>
      </c>
      <c r="N303">
        <f>IF(Table24[[#This Row],[Embarked]]="C", 1, 0)</f>
        <v>0</v>
      </c>
      <c r="O303">
        <f>IF(Table24[[#This Row],[Sex]]="male", 1, 0)</f>
        <v>0</v>
      </c>
      <c r="P303">
        <v>1</v>
      </c>
      <c r="AC303" s="6">
        <f>SUMPRODUCT(Table24[[#This Row],[SibSp]:[Ones]], $R$4:$AA$4)</f>
        <v>0.62896665553426256</v>
      </c>
      <c r="AD303" s="6">
        <f>(AC303-Table24[[#This Row],[Survived]])^2</f>
        <v>0.13766574270543058</v>
      </c>
    </row>
    <row r="304" spans="1:30" x14ac:dyDescent="0.2">
      <c r="A304">
        <v>0</v>
      </c>
      <c r="B304" t="s">
        <v>20</v>
      </c>
      <c r="C304">
        <v>1</v>
      </c>
      <c r="D304" t="s">
        <v>13</v>
      </c>
      <c r="E304">
        <v>27</v>
      </c>
      <c r="F304">
        <v>211.5</v>
      </c>
      <c r="G304">
        <v>0</v>
      </c>
      <c r="H304">
        <v>2</v>
      </c>
      <c r="I304" s="6">
        <f>Table24[[#This Row],[Age]]/$E$1</f>
        <v>0.33750000000000002</v>
      </c>
      <c r="J304" s="6">
        <f>LOG10(Table24[[#This Row],[Fare]] +1)</f>
        <v>2.3273589343863303</v>
      </c>
      <c r="K304">
        <f>IF(Table24[[#This Row],[Pclass]]=1, 1, 0)</f>
        <v>1</v>
      </c>
      <c r="L304">
        <f>IF(Table24[[#This Row],[Pclass]]=2, 1,0)</f>
        <v>0</v>
      </c>
      <c r="M304">
        <f>IF(Table24[[#This Row],[Embarked]]="S", 1, 0)</f>
        <v>0</v>
      </c>
      <c r="N304">
        <f>IF(Table24[[#This Row],[Embarked]]="C", 1, 0)</f>
        <v>1</v>
      </c>
      <c r="O304">
        <f>IF(Table24[[#This Row],[Sex]]="male", 1, 0)</f>
        <v>1</v>
      </c>
      <c r="P304">
        <v>1</v>
      </c>
      <c r="AC304" s="6">
        <f>SUMPRODUCT(Table24[[#This Row],[SibSp]:[Ones]], $R$4:$AA$4)</f>
        <v>0.57351820537642373</v>
      </c>
      <c r="AD304" s="6">
        <f>(AC304-Table24[[#This Row],[Survived]])^2</f>
        <v>0.32892313189819372</v>
      </c>
    </row>
    <row r="305" spans="1:30" x14ac:dyDescent="0.2">
      <c r="A305">
        <v>0</v>
      </c>
      <c r="B305" t="s">
        <v>20</v>
      </c>
      <c r="C305">
        <v>3</v>
      </c>
      <c r="D305" t="s">
        <v>13</v>
      </c>
      <c r="E305">
        <v>20</v>
      </c>
      <c r="F305">
        <v>4.0125000000000002</v>
      </c>
      <c r="G305">
        <v>0</v>
      </c>
      <c r="H305">
        <v>0</v>
      </c>
      <c r="I305" s="6">
        <f>Table24[[#This Row],[Age]]/$E$1</f>
        <v>0.25</v>
      </c>
      <c r="J305" s="6">
        <f>LOG10(Table24[[#This Row],[Fare]] +1)</f>
        <v>0.70005438562823874</v>
      </c>
      <c r="K305">
        <f>IF(Table24[[#This Row],[Pclass]]=1, 1, 0)</f>
        <v>0</v>
      </c>
      <c r="L305">
        <f>IF(Table24[[#This Row],[Pclass]]=2, 1,0)</f>
        <v>0</v>
      </c>
      <c r="M305">
        <f>IF(Table24[[#This Row],[Embarked]]="S", 1, 0)</f>
        <v>0</v>
      </c>
      <c r="N305">
        <f>IF(Table24[[#This Row],[Embarked]]="C", 1, 0)</f>
        <v>1</v>
      </c>
      <c r="O305">
        <f>IF(Table24[[#This Row],[Sex]]="male", 1, 0)</f>
        <v>1</v>
      </c>
      <c r="P305">
        <v>1</v>
      </c>
      <c r="AC305" s="6">
        <f>SUMPRODUCT(Table24[[#This Row],[SibSp]:[Ones]], $R$4:$AA$4)</f>
        <v>0.21425214490523609</v>
      </c>
      <c r="AD305" s="6">
        <f>(AC305-Table24[[#This Row],[Survived]])^2</f>
        <v>4.5903981596494281E-2</v>
      </c>
    </row>
    <row r="306" spans="1:30" x14ac:dyDescent="0.2">
      <c r="A306">
        <v>0</v>
      </c>
      <c r="B306" t="s">
        <v>15</v>
      </c>
      <c r="C306">
        <v>3</v>
      </c>
      <c r="D306" t="s">
        <v>13</v>
      </c>
      <c r="E306">
        <v>19</v>
      </c>
      <c r="F306">
        <v>7.7750000000000004</v>
      </c>
      <c r="G306">
        <v>0</v>
      </c>
      <c r="H306">
        <v>0</v>
      </c>
      <c r="I306" s="6">
        <f>Table24[[#This Row],[Age]]/$E$1</f>
        <v>0.23749999999999999</v>
      </c>
      <c r="J306" s="6">
        <f>LOG10(Table24[[#This Row],[Fare]] +1)</f>
        <v>0.94324712513786169</v>
      </c>
      <c r="K306">
        <f>IF(Table24[[#This Row],[Pclass]]=1, 1, 0)</f>
        <v>0</v>
      </c>
      <c r="L306">
        <f>IF(Table24[[#This Row],[Pclass]]=2, 1,0)</f>
        <v>0</v>
      </c>
      <c r="M306">
        <f>IF(Table24[[#This Row],[Embarked]]="S", 1, 0)</f>
        <v>1</v>
      </c>
      <c r="N306">
        <f>IF(Table24[[#This Row],[Embarked]]="C", 1, 0)</f>
        <v>0</v>
      </c>
      <c r="O306">
        <f>IF(Table24[[#This Row],[Sex]]="male", 1, 0)</f>
        <v>1</v>
      </c>
      <c r="P306">
        <v>1</v>
      </c>
      <c r="AC306" s="6">
        <f>SUMPRODUCT(Table24[[#This Row],[SibSp]:[Ones]], $R$4:$AA$4)</f>
        <v>0.16641272912194571</v>
      </c>
      <c r="AD306" s="6">
        <f>(AC306-Table24[[#This Row],[Survived]])^2</f>
        <v>2.769319641381408E-2</v>
      </c>
    </row>
    <row r="307" spans="1:30" x14ac:dyDescent="0.2">
      <c r="A307">
        <v>1</v>
      </c>
      <c r="B307" t="s">
        <v>20</v>
      </c>
      <c r="C307">
        <v>1</v>
      </c>
      <c r="D307" t="s">
        <v>17</v>
      </c>
      <c r="E307">
        <v>42</v>
      </c>
      <c r="F307">
        <v>227.52500000000001</v>
      </c>
      <c r="G307">
        <v>0</v>
      </c>
      <c r="H307">
        <v>0</v>
      </c>
      <c r="I307" s="6">
        <f>Table24[[#This Row],[Age]]/$E$1</f>
        <v>0.52500000000000002</v>
      </c>
      <c r="J307" s="6">
        <f>LOG10(Table24[[#This Row],[Fare]] +1)</f>
        <v>2.3589337176143736</v>
      </c>
      <c r="K307">
        <f>IF(Table24[[#This Row],[Pclass]]=1, 1, 0)</f>
        <v>1</v>
      </c>
      <c r="L307">
        <f>IF(Table24[[#This Row],[Pclass]]=2, 1,0)</f>
        <v>0</v>
      </c>
      <c r="M307">
        <f>IF(Table24[[#This Row],[Embarked]]="S", 1, 0)</f>
        <v>0</v>
      </c>
      <c r="N307">
        <f>IF(Table24[[#This Row],[Embarked]]="C", 1, 0)</f>
        <v>1</v>
      </c>
      <c r="O307">
        <f>IF(Table24[[#This Row],[Sex]]="male", 1, 0)</f>
        <v>0</v>
      </c>
      <c r="P307">
        <v>1</v>
      </c>
      <c r="AC307" s="6">
        <f>SUMPRODUCT(Table24[[#This Row],[SibSp]:[Ones]], $R$4:$AA$4)</f>
        <v>0.98995300539153619</v>
      </c>
      <c r="AD307" s="6">
        <f>(AC307-Table24[[#This Row],[Survived]])^2</f>
        <v>1.0094210066250087E-4</v>
      </c>
    </row>
    <row r="308" spans="1:30" x14ac:dyDescent="0.2">
      <c r="A308">
        <v>1</v>
      </c>
      <c r="B308" t="s">
        <v>20</v>
      </c>
      <c r="C308">
        <v>3</v>
      </c>
      <c r="D308" t="s">
        <v>17</v>
      </c>
      <c r="E308">
        <v>1</v>
      </c>
      <c r="F308">
        <v>15.7417</v>
      </c>
      <c r="G308">
        <v>0</v>
      </c>
      <c r="H308">
        <v>2</v>
      </c>
      <c r="I308" s="6">
        <f>Table24[[#This Row],[Age]]/$E$1</f>
        <v>1.2500000000000001E-2</v>
      </c>
      <c r="J308" s="6">
        <f>LOG10(Table24[[#This Row],[Fare]] +1)</f>
        <v>1.2237995553975871</v>
      </c>
      <c r="K308">
        <f>IF(Table24[[#This Row],[Pclass]]=1, 1, 0)</f>
        <v>0</v>
      </c>
      <c r="L308">
        <f>IF(Table24[[#This Row],[Pclass]]=2, 1,0)</f>
        <v>0</v>
      </c>
      <c r="M308">
        <f>IF(Table24[[#This Row],[Embarked]]="S", 1, 0)</f>
        <v>0</v>
      </c>
      <c r="N308">
        <f>IF(Table24[[#This Row],[Embarked]]="C", 1, 0)</f>
        <v>1</v>
      </c>
      <c r="O308">
        <f>IF(Table24[[#This Row],[Sex]]="male", 1, 0)</f>
        <v>0</v>
      </c>
      <c r="P308">
        <v>1</v>
      </c>
      <c r="AC308" s="6">
        <f>SUMPRODUCT(Table24[[#This Row],[SibSp]:[Ones]], $R$4:$AA$4)</f>
        <v>0.81662128900935727</v>
      </c>
      <c r="AD308" s="6">
        <f>(AC308-Table24[[#This Row],[Survived]])^2</f>
        <v>3.3627751644589678E-2</v>
      </c>
    </row>
    <row r="309" spans="1:30" x14ac:dyDescent="0.2">
      <c r="A309">
        <v>0</v>
      </c>
      <c r="B309" t="s">
        <v>15</v>
      </c>
      <c r="C309">
        <v>3</v>
      </c>
      <c r="D309" t="s">
        <v>13</v>
      </c>
      <c r="E309">
        <v>32</v>
      </c>
      <c r="F309">
        <v>7.9249999999999998</v>
      </c>
      <c r="G309">
        <v>0</v>
      </c>
      <c r="H309">
        <v>0</v>
      </c>
      <c r="I309" s="6">
        <f>Table24[[#This Row],[Age]]/$E$1</f>
        <v>0.4</v>
      </c>
      <c r="J309" s="6">
        <f>LOG10(Table24[[#This Row],[Fare]] +1)</f>
        <v>0.95060822478423079</v>
      </c>
      <c r="K309">
        <f>IF(Table24[[#This Row],[Pclass]]=1, 1, 0)</f>
        <v>0</v>
      </c>
      <c r="L309">
        <f>IF(Table24[[#This Row],[Pclass]]=2, 1,0)</f>
        <v>0</v>
      </c>
      <c r="M309">
        <f>IF(Table24[[#This Row],[Embarked]]="S", 1, 0)</f>
        <v>1</v>
      </c>
      <c r="N309">
        <f>IF(Table24[[#This Row],[Embarked]]="C", 1, 0)</f>
        <v>0</v>
      </c>
      <c r="O309">
        <f>IF(Table24[[#This Row],[Sex]]="male", 1, 0)</f>
        <v>1</v>
      </c>
      <c r="P309">
        <v>1</v>
      </c>
      <c r="AC309" s="6">
        <f>SUMPRODUCT(Table24[[#This Row],[SibSp]:[Ones]], $R$4:$AA$4)</f>
        <v>8.3552923963482795E-2</v>
      </c>
      <c r="AD309" s="6">
        <f>(AC309-Table24[[#This Row],[Survived]])^2</f>
        <v>6.9810911028475378E-3</v>
      </c>
    </row>
    <row r="310" spans="1:30" x14ac:dyDescent="0.2">
      <c r="A310">
        <v>1</v>
      </c>
      <c r="B310" t="s">
        <v>15</v>
      </c>
      <c r="C310">
        <v>1</v>
      </c>
      <c r="D310" t="s">
        <v>17</v>
      </c>
      <c r="E310">
        <v>35</v>
      </c>
      <c r="F310">
        <v>52</v>
      </c>
      <c r="G310">
        <v>1</v>
      </c>
      <c r="H310">
        <v>0</v>
      </c>
      <c r="I310" s="6">
        <f>Table24[[#This Row],[Age]]/$E$1</f>
        <v>0.4375</v>
      </c>
      <c r="J310" s="6">
        <f>LOG10(Table24[[#This Row],[Fare]] +1)</f>
        <v>1.7242758696007889</v>
      </c>
      <c r="K310">
        <f>IF(Table24[[#This Row],[Pclass]]=1, 1, 0)</f>
        <v>1</v>
      </c>
      <c r="L310">
        <f>IF(Table24[[#This Row],[Pclass]]=2, 1,0)</f>
        <v>0</v>
      </c>
      <c r="M310">
        <f>IF(Table24[[#This Row],[Embarked]]="S", 1, 0)</f>
        <v>1</v>
      </c>
      <c r="N310">
        <f>IF(Table24[[#This Row],[Embarked]]="C", 1, 0)</f>
        <v>0</v>
      </c>
      <c r="O310">
        <f>IF(Table24[[#This Row],[Sex]]="male", 1, 0)</f>
        <v>0</v>
      </c>
      <c r="P310">
        <v>1</v>
      </c>
      <c r="AC310" s="6">
        <f>SUMPRODUCT(Table24[[#This Row],[SibSp]:[Ones]], $R$4:$AA$4)</f>
        <v>0.88279565734492105</v>
      </c>
      <c r="AD310" s="6">
        <f>(AC310-Table24[[#This Row],[Survived]])^2</f>
        <v>1.3736857937209159E-2</v>
      </c>
    </row>
    <row r="311" spans="1:30" x14ac:dyDescent="0.2">
      <c r="A311">
        <v>0</v>
      </c>
      <c r="B311" t="s">
        <v>15</v>
      </c>
      <c r="C311">
        <v>2</v>
      </c>
      <c r="D311" t="s">
        <v>13</v>
      </c>
      <c r="E311">
        <v>18</v>
      </c>
      <c r="F311">
        <v>73.5</v>
      </c>
      <c r="G311">
        <v>0</v>
      </c>
      <c r="H311">
        <v>0</v>
      </c>
      <c r="I311" s="6">
        <f>Table24[[#This Row],[Age]]/$E$1</f>
        <v>0.22500000000000001</v>
      </c>
      <c r="J311" s="6">
        <f>LOG10(Table24[[#This Row],[Fare]] +1)</f>
        <v>1.8721562727482928</v>
      </c>
      <c r="K311">
        <f>IF(Table24[[#This Row],[Pclass]]=1, 1, 0)</f>
        <v>0</v>
      </c>
      <c r="L311">
        <f>IF(Table24[[#This Row],[Pclass]]=2, 1,0)</f>
        <v>1</v>
      </c>
      <c r="M311">
        <f>IF(Table24[[#This Row],[Embarked]]="S", 1, 0)</f>
        <v>1</v>
      </c>
      <c r="N311">
        <f>IF(Table24[[#This Row],[Embarked]]="C", 1, 0)</f>
        <v>0</v>
      </c>
      <c r="O311">
        <f>IF(Table24[[#This Row],[Sex]]="male", 1, 0)</f>
        <v>1</v>
      </c>
      <c r="P311">
        <v>1</v>
      </c>
      <c r="AC311" s="6">
        <f>SUMPRODUCT(Table24[[#This Row],[SibSp]:[Ones]], $R$4:$AA$4)</f>
        <v>0.40093492767839184</v>
      </c>
      <c r="AD311" s="6">
        <f>(AC311-Table24[[#This Row],[Survived]])^2</f>
        <v>0.1607488162324773</v>
      </c>
    </row>
    <row r="312" spans="1:30" x14ac:dyDescent="0.2">
      <c r="A312">
        <v>0</v>
      </c>
      <c r="B312" t="s">
        <v>15</v>
      </c>
      <c r="C312">
        <v>3</v>
      </c>
      <c r="D312" t="s">
        <v>13</v>
      </c>
      <c r="E312">
        <v>1</v>
      </c>
      <c r="F312">
        <v>46.9</v>
      </c>
      <c r="G312">
        <v>5</v>
      </c>
      <c r="H312">
        <v>2</v>
      </c>
      <c r="I312" s="6">
        <f>Table24[[#This Row],[Age]]/$E$1</f>
        <v>1.2500000000000001E-2</v>
      </c>
      <c r="J312" s="6">
        <f>LOG10(Table24[[#This Row],[Fare]] +1)</f>
        <v>1.6803355134145632</v>
      </c>
      <c r="K312">
        <f>IF(Table24[[#This Row],[Pclass]]=1, 1, 0)</f>
        <v>0</v>
      </c>
      <c r="L312">
        <f>IF(Table24[[#This Row],[Pclass]]=2, 1,0)</f>
        <v>0</v>
      </c>
      <c r="M312">
        <f>IF(Table24[[#This Row],[Embarked]]="S", 1, 0)</f>
        <v>1</v>
      </c>
      <c r="N312">
        <f>IF(Table24[[#This Row],[Embarked]]="C", 1, 0)</f>
        <v>0</v>
      </c>
      <c r="O312">
        <f>IF(Table24[[#This Row],[Sex]]="male", 1, 0)</f>
        <v>1</v>
      </c>
      <c r="P312">
        <v>1</v>
      </c>
      <c r="AC312" s="6">
        <f>SUMPRODUCT(Table24[[#This Row],[SibSp]:[Ones]], $R$4:$AA$4)</f>
        <v>1.504176032129878E-2</v>
      </c>
      <c r="AD312" s="6">
        <f>(AC312-Table24[[#This Row],[Survived]])^2</f>
        <v>2.2625455356339839E-4</v>
      </c>
    </row>
    <row r="313" spans="1:30" x14ac:dyDescent="0.2">
      <c r="A313">
        <v>1</v>
      </c>
      <c r="B313" t="s">
        <v>15</v>
      </c>
      <c r="C313">
        <v>2</v>
      </c>
      <c r="D313" t="s">
        <v>17</v>
      </c>
      <c r="E313">
        <v>36</v>
      </c>
      <c r="F313">
        <v>13</v>
      </c>
      <c r="G313">
        <v>0</v>
      </c>
      <c r="H313">
        <v>0</v>
      </c>
      <c r="I313" s="6">
        <f>Table24[[#This Row],[Age]]/$E$1</f>
        <v>0.45</v>
      </c>
      <c r="J313" s="6">
        <f>LOG10(Table24[[#This Row],[Fare]] +1)</f>
        <v>1.146128035678238</v>
      </c>
      <c r="K313">
        <f>IF(Table24[[#This Row],[Pclass]]=1, 1, 0)</f>
        <v>0</v>
      </c>
      <c r="L313">
        <f>IF(Table24[[#This Row],[Pclass]]=2, 1,0)</f>
        <v>1</v>
      </c>
      <c r="M313">
        <f>IF(Table24[[#This Row],[Embarked]]="S", 1, 0)</f>
        <v>1</v>
      </c>
      <c r="N313">
        <f>IF(Table24[[#This Row],[Embarked]]="C", 1, 0)</f>
        <v>0</v>
      </c>
      <c r="O313">
        <f>IF(Table24[[#This Row],[Sex]]="male", 1, 0)</f>
        <v>0</v>
      </c>
      <c r="P313">
        <v>1</v>
      </c>
      <c r="AC313" s="6">
        <f>SUMPRODUCT(Table24[[#This Row],[SibSp]:[Ones]], $R$4:$AA$4)</f>
        <v>0.73338243005524928</v>
      </c>
      <c r="AD313" s="6">
        <f>(AC313-Table24[[#This Row],[Survived]])^2</f>
        <v>7.1084928603244044E-2</v>
      </c>
    </row>
    <row r="314" spans="1:30" x14ac:dyDescent="0.2">
      <c r="A314">
        <v>1</v>
      </c>
      <c r="B314" t="s">
        <v>20</v>
      </c>
      <c r="C314">
        <v>2</v>
      </c>
      <c r="D314" t="s">
        <v>17</v>
      </c>
      <c r="E314">
        <v>17</v>
      </c>
      <c r="F314">
        <v>12</v>
      </c>
      <c r="G314">
        <v>0</v>
      </c>
      <c r="H314">
        <v>0</v>
      </c>
      <c r="I314" s="6">
        <f>Table24[[#This Row],[Age]]/$E$1</f>
        <v>0.21249999999999999</v>
      </c>
      <c r="J314" s="6">
        <f>LOG10(Table24[[#This Row],[Fare]] +1)</f>
        <v>1.1139433523068367</v>
      </c>
      <c r="K314">
        <f>IF(Table24[[#This Row],[Pclass]]=1, 1, 0)</f>
        <v>0</v>
      </c>
      <c r="L314">
        <f>IF(Table24[[#This Row],[Pclass]]=2, 1,0)</f>
        <v>1</v>
      </c>
      <c r="M314">
        <f>IF(Table24[[#This Row],[Embarked]]="S", 1, 0)</f>
        <v>0</v>
      </c>
      <c r="N314">
        <f>IF(Table24[[#This Row],[Embarked]]="C", 1, 0)</f>
        <v>1</v>
      </c>
      <c r="O314">
        <f>IF(Table24[[#This Row],[Sex]]="male", 1, 0)</f>
        <v>0</v>
      </c>
      <c r="P314">
        <v>1</v>
      </c>
      <c r="AC314" s="6">
        <f>SUMPRODUCT(Table24[[#This Row],[SibSp]:[Ones]], $R$4:$AA$4)</f>
        <v>0.91953631019206705</v>
      </c>
      <c r="AD314" s="6">
        <f>(AC314-Table24[[#This Row],[Survived]])^2</f>
        <v>6.4744053775072528E-3</v>
      </c>
    </row>
    <row r="315" spans="1:30" x14ac:dyDescent="0.2">
      <c r="A315">
        <v>1</v>
      </c>
      <c r="B315" t="s">
        <v>15</v>
      </c>
      <c r="C315">
        <v>1</v>
      </c>
      <c r="D315" t="s">
        <v>13</v>
      </c>
      <c r="E315">
        <v>36</v>
      </c>
      <c r="F315">
        <v>120</v>
      </c>
      <c r="G315">
        <v>1</v>
      </c>
      <c r="H315">
        <v>2</v>
      </c>
      <c r="I315" s="6">
        <f>Table24[[#This Row],[Age]]/$E$1</f>
        <v>0.45</v>
      </c>
      <c r="J315" s="6">
        <f>LOG10(Table24[[#This Row],[Fare]] +1)</f>
        <v>2.0827853703164503</v>
      </c>
      <c r="K315">
        <f>IF(Table24[[#This Row],[Pclass]]=1, 1, 0)</f>
        <v>1</v>
      </c>
      <c r="L315">
        <f>IF(Table24[[#This Row],[Pclass]]=2, 1,0)</f>
        <v>0</v>
      </c>
      <c r="M315">
        <f>IF(Table24[[#This Row],[Embarked]]="S", 1, 0)</f>
        <v>1</v>
      </c>
      <c r="N315">
        <f>IF(Table24[[#This Row],[Embarked]]="C", 1, 0)</f>
        <v>0</v>
      </c>
      <c r="O315">
        <f>IF(Table24[[#This Row],[Sex]]="male", 1, 0)</f>
        <v>1</v>
      </c>
      <c r="P315">
        <v>1</v>
      </c>
      <c r="AC315" s="6">
        <f>SUMPRODUCT(Table24[[#This Row],[SibSp]:[Ones]], $R$4:$AA$4)</f>
        <v>0.38295298627136676</v>
      </c>
      <c r="AD315" s="6">
        <f>(AC315-Table24[[#This Row],[Survived]])^2</f>
        <v>0.38074701715142412</v>
      </c>
    </row>
    <row r="316" spans="1:30" x14ac:dyDescent="0.2">
      <c r="A316">
        <v>1</v>
      </c>
      <c r="B316" t="s">
        <v>15</v>
      </c>
      <c r="C316">
        <v>3</v>
      </c>
      <c r="D316" t="s">
        <v>13</v>
      </c>
      <c r="E316">
        <v>21</v>
      </c>
      <c r="F316">
        <v>7.7957999999999998</v>
      </c>
      <c r="G316">
        <v>0</v>
      </c>
      <c r="H316">
        <v>0</v>
      </c>
      <c r="I316" s="6">
        <f>Table24[[#This Row],[Age]]/$E$1</f>
        <v>0.26250000000000001</v>
      </c>
      <c r="J316" s="6">
        <f>LOG10(Table24[[#This Row],[Fare]] +1)</f>
        <v>0.94427534575879857</v>
      </c>
      <c r="K316">
        <f>IF(Table24[[#This Row],[Pclass]]=1, 1, 0)</f>
        <v>0</v>
      </c>
      <c r="L316">
        <f>IF(Table24[[#This Row],[Pclass]]=2, 1,0)</f>
        <v>0</v>
      </c>
      <c r="M316">
        <f>IF(Table24[[#This Row],[Embarked]]="S", 1, 0)</f>
        <v>1</v>
      </c>
      <c r="N316">
        <f>IF(Table24[[#This Row],[Embarked]]="C", 1, 0)</f>
        <v>0</v>
      </c>
      <c r="O316">
        <f>IF(Table24[[#This Row],[Sex]]="male", 1, 0)</f>
        <v>1</v>
      </c>
      <c r="P316">
        <v>1</v>
      </c>
      <c r="AC316" s="6">
        <f>SUMPRODUCT(Table24[[#This Row],[SibSp]:[Ones]], $R$4:$AA$4)</f>
        <v>0.15365998471240561</v>
      </c>
      <c r="AD316" s="6">
        <f>(AC316-Table24[[#This Row],[Survived]])^2</f>
        <v>0.71629142147700553</v>
      </c>
    </row>
    <row r="317" spans="1:30" x14ac:dyDescent="0.2">
      <c r="A317">
        <v>0</v>
      </c>
      <c r="B317" t="s">
        <v>15</v>
      </c>
      <c r="C317">
        <v>3</v>
      </c>
      <c r="D317" t="s">
        <v>13</v>
      </c>
      <c r="E317">
        <v>28</v>
      </c>
      <c r="F317">
        <v>7.9249999999999998</v>
      </c>
      <c r="G317">
        <v>2</v>
      </c>
      <c r="H317">
        <v>0</v>
      </c>
      <c r="I317" s="6">
        <f>Table24[[#This Row],[Age]]/$E$1</f>
        <v>0.35</v>
      </c>
      <c r="J317" s="6">
        <f>LOG10(Table24[[#This Row],[Fare]] +1)</f>
        <v>0.95060822478423079</v>
      </c>
      <c r="K317">
        <f>IF(Table24[[#This Row],[Pclass]]=1, 1, 0)</f>
        <v>0</v>
      </c>
      <c r="L317">
        <f>IF(Table24[[#This Row],[Pclass]]=2, 1,0)</f>
        <v>0</v>
      </c>
      <c r="M317">
        <f>IF(Table24[[#This Row],[Embarked]]="S", 1, 0)</f>
        <v>1</v>
      </c>
      <c r="N317">
        <f>IF(Table24[[#This Row],[Embarked]]="C", 1, 0)</f>
        <v>0</v>
      </c>
      <c r="O317">
        <f>IF(Table24[[#This Row],[Sex]]="male", 1, 0)</f>
        <v>1</v>
      </c>
      <c r="P317">
        <v>1</v>
      </c>
      <c r="AC317" s="6">
        <f>SUMPRODUCT(Table24[[#This Row],[SibSp]:[Ones]], $R$4:$AA$4)</f>
        <v>-7.1095468848858534E-4</v>
      </c>
      <c r="AD317" s="6">
        <f>(AC317-Table24[[#This Row],[Survived]])^2</f>
        <v>5.0545656908390144E-7</v>
      </c>
    </row>
    <row r="318" spans="1:30" x14ac:dyDescent="0.2">
      <c r="A318">
        <v>1</v>
      </c>
      <c r="B318" t="s">
        <v>20</v>
      </c>
      <c r="C318">
        <v>1</v>
      </c>
      <c r="D318" t="s">
        <v>17</v>
      </c>
      <c r="E318">
        <v>23</v>
      </c>
      <c r="F318">
        <v>113.27500000000001</v>
      </c>
      <c r="G318">
        <v>1</v>
      </c>
      <c r="H318">
        <v>0</v>
      </c>
      <c r="I318" s="6">
        <f>Table24[[#This Row],[Age]]/$E$1</f>
        <v>0.28749999999999998</v>
      </c>
      <c r="J318" s="6">
        <f>LOG10(Table24[[#This Row],[Fare]] +1)</f>
        <v>2.0579512299613683</v>
      </c>
      <c r="K318">
        <f>IF(Table24[[#This Row],[Pclass]]=1, 1, 0)</f>
        <v>1</v>
      </c>
      <c r="L318">
        <f>IF(Table24[[#This Row],[Pclass]]=2, 1,0)</f>
        <v>0</v>
      </c>
      <c r="M318">
        <f>IF(Table24[[#This Row],[Embarked]]="S", 1, 0)</f>
        <v>0</v>
      </c>
      <c r="N318">
        <f>IF(Table24[[#This Row],[Embarked]]="C", 1, 0)</f>
        <v>1</v>
      </c>
      <c r="O318">
        <f>IF(Table24[[#This Row],[Sex]]="male", 1, 0)</f>
        <v>0</v>
      </c>
      <c r="P318">
        <v>1</v>
      </c>
      <c r="AC318" s="6">
        <f>SUMPRODUCT(Table24[[#This Row],[SibSp]:[Ones]], $R$4:$AA$4)</f>
        <v>1.0419737283893298</v>
      </c>
      <c r="AD318" s="6">
        <f>(AC318-Table24[[#This Row],[Survived]])^2</f>
        <v>1.7617938749012285E-3</v>
      </c>
    </row>
    <row r="319" spans="1:30" x14ac:dyDescent="0.2">
      <c r="A319">
        <v>1</v>
      </c>
      <c r="B319" t="s">
        <v>15</v>
      </c>
      <c r="C319">
        <v>3</v>
      </c>
      <c r="D319" t="s">
        <v>17</v>
      </c>
      <c r="E319">
        <v>24</v>
      </c>
      <c r="F319">
        <v>16.7</v>
      </c>
      <c r="G319">
        <v>0</v>
      </c>
      <c r="H319">
        <v>2</v>
      </c>
      <c r="I319" s="6">
        <f>Table24[[#This Row],[Age]]/$E$1</f>
        <v>0.3</v>
      </c>
      <c r="J319" s="6">
        <f>LOG10(Table24[[#This Row],[Fare]] +1)</f>
        <v>1.2479732663618066</v>
      </c>
      <c r="K319">
        <f>IF(Table24[[#This Row],[Pclass]]=1, 1, 0)</f>
        <v>0</v>
      </c>
      <c r="L319">
        <f>IF(Table24[[#This Row],[Pclass]]=2, 1,0)</f>
        <v>0</v>
      </c>
      <c r="M319">
        <f>IF(Table24[[#This Row],[Embarked]]="S", 1, 0)</f>
        <v>1</v>
      </c>
      <c r="N319">
        <f>IF(Table24[[#This Row],[Embarked]]="C", 1, 0)</f>
        <v>0</v>
      </c>
      <c r="O319">
        <f>IF(Table24[[#This Row],[Sex]]="male", 1, 0)</f>
        <v>0</v>
      </c>
      <c r="P319">
        <v>1</v>
      </c>
      <c r="AC319" s="6">
        <f>SUMPRODUCT(Table24[[#This Row],[SibSp]:[Ones]], $R$4:$AA$4)</f>
        <v>0.60447117367434966</v>
      </c>
      <c r="AD319" s="6">
        <f>(AC319-Table24[[#This Row],[Survived]])^2</f>
        <v>0.15644305245454648</v>
      </c>
    </row>
    <row r="320" spans="1:30" x14ac:dyDescent="0.2">
      <c r="A320">
        <v>0</v>
      </c>
      <c r="B320" t="s">
        <v>15</v>
      </c>
      <c r="C320">
        <v>3</v>
      </c>
      <c r="D320" t="s">
        <v>13</v>
      </c>
      <c r="E320">
        <v>22</v>
      </c>
      <c r="F320">
        <v>7.7957999999999998</v>
      </c>
      <c r="G320">
        <v>0</v>
      </c>
      <c r="H320">
        <v>0</v>
      </c>
      <c r="I320" s="6">
        <f>Table24[[#This Row],[Age]]/$E$1</f>
        <v>0.27500000000000002</v>
      </c>
      <c r="J320" s="6">
        <f>LOG10(Table24[[#This Row],[Fare]] +1)</f>
        <v>0.94427534575879857</v>
      </c>
      <c r="K320">
        <f>IF(Table24[[#This Row],[Pclass]]=1, 1, 0)</f>
        <v>0</v>
      </c>
      <c r="L320">
        <f>IF(Table24[[#This Row],[Pclass]]=2, 1,0)</f>
        <v>0</v>
      </c>
      <c r="M320">
        <f>IF(Table24[[#This Row],[Embarked]]="S", 1, 0)</f>
        <v>1</v>
      </c>
      <c r="N320">
        <f>IF(Table24[[#This Row],[Embarked]]="C", 1, 0)</f>
        <v>0</v>
      </c>
      <c r="O320">
        <f>IF(Table24[[#This Row],[Sex]]="male", 1, 0)</f>
        <v>1</v>
      </c>
      <c r="P320">
        <v>1</v>
      </c>
      <c r="AC320" s="6">
        <f>SUMPRODUCT(Table24[[#This Row],[SibSp]:[Ones]], $R$4:$AA$4)</f>
        <v>0.14725855167452384</v>
      </c>
      <c r="AD320" s="6">
        <f>(AC320-Table24[[#This Row],[Survived]])^2</f>
        <v>2.168508104127841E-2</v>
      </c>
    </row>
    <row r="321" spans="1:30" x14ac:dyDescent="0.2">
      <c r="A321">
        <v>0</v>
      </c>
      <c r="B321" t="s">
        <v>15</v>
      </c>
      <c r="C321">
        <v>3</v>
      </c>
      <c r="D321" t="s">
        <v>17</v>
      </c>
      <c r="E321">
        <v>31</v>
      </c>
      <c r="F321">
        <v>7.8541999999999996</v>
      </c>
      <c r="G321">
        <v>0</v>
      </c>
      <c r="H321">
        <v>0</v>
      </c>
      <c r="I321" s="6">
        <f>Table24[[#This Row],[Age]]/$E$1</f>
        <v>0.38750000000000001</v>
      </c>
      <c r="J321" s="6">
        <f>LOG10(Table24[[#This Row],[Fare]] +1)</f>
        <v>0.94714932766263737</v>
      </c>
      <c r="K321">
        <f>IF(Table24[[#This Row],[Pclass]]=1, 1, 0)</f>
        <v>0</v>
      </c>
      <c r="L321">
        <f>IF(Table24[[#This Row],[Pclass]]=2, 1,0)</f>
        <v>0</v>
      </c>
      <c r="M321">
        <f>IF(Table24[[#This Row],[Embarked]]="S", 1, 0)</f>
        <v>1</v>
      </c>
      <c r="N321">
        <f>IF(Table24[[#This Row],[Embarked]]="C", 1, 0)</f>
        <v>0</v>
      </c>
      <c r="O321">
        <f>IF(Table24[[#This Row],[Sex]]="male", 1, 0)</f>
        <v>0</v>
      </c>
      <c r="P321">
        <v>1</v>
      </c>
      <c r="AC321" s="6">
        <f>SUMPRODUCT(Table24[[#This Row],[SibSp]:[Ones]], $R$4:$AA$4)</f>
        <v>0.57285003585510497</v>
      </c>
      <c r="AD321" s="6">
        <f>(AC321-Table24[[#This Row],[Survived]])^2</f>
        <v>0.32815716357919505</v>
      </c>
    </row>
    <row r="322" spans="1:30" x14ac:dyDescent="0.2">
      <c r="A322">
        <v>0</v>
      </c>
      <c r="B322" t="s">
        <v>15</v>
      </c>
      <c r="C322">
        <v>2</v>
      </c>
      <c r="D322" t="s">
        <v>13</v>
      </c>
      <c r="E322">
        <v>46</v>
      </c>
      <c r="F322">
        <v>26</v>
      </c>
      <c r="G322">
        <v>0</v>
      </c>
      <c r="H322">
        <v>0</v>
      </c>
      <c r="I322" s="6">
        <f>Table24[[#This Row],[Age]]/$E$1</f>
        <v>0.57499999999999996</v>
      </c>
      <c r="J322" s="6">
        <f>LOG10(Table24[[#This Row],[Fare]] +1)</f>
        <v>1.4313637641589874</v>
      </c>
      <c r="K322">
        <f>IF(Table24[[#This Row],[Pclass]]=1, 1, 0)</f>
        <v>0</v>
      </c>
      <c r="L322">
        <f>IF(Table24[[#This Row],[Pclass]]=2, 1,0)</f>
        <v>1</v>
      </c>
      <c r="M322">
        <f>IF(Table24[[#This Row],[Embarked]]="S", 1, 0)</f>
        <v>1</v>
      </c>
      <c r="N322">
        <f>IF(Table24[[#This Row],[Embarked]]="C", 1, 0)</f>
        <v>0</v>
      </c>
      <c r="O322">
        <f>IF(Table24[[#This Row],[Sex]]="male", 1, 0)</f>
        <v>1</v>
      </c>
      <c r="P322">
        <v>1</v>
      </c>
      <c r="AC322" s="6">
        <f>SUMPRODUCT(Table24[[#This Row],[SibSp]:[Ones]], $R$4:$AA$4)</f>
        <v>0.20020792077599536</v>
      </c>
      <c r="AD322" s="6">
        <f>(AC322-Table24[[#This Row],[Survived]])^2</f>
        <v>4.0083211541447235E-2</v>
      </c>
    </row>
    <row r="323" spans="1:30" x14ac:dyDescent="0.2">
      <c r="A323">
        <v>0</v>
      </c>
      <c r="B323" t="s">
        <v>15</v>
      </c>
      <c r="C323">
        <v>2</v>
      </c>
      <c r="D323" t="s">
        <v>13</v>
      </c>
      <c r="E323">
        <v>23</v>
      </c>
      <c r="F323">
        <v>10.5</v>
      </c>
      <c r="G323">
        <v>0</v>
      </c>
      <c r="H323">
        <v>0</v>
      </c>
      <c r="I323" s="6">
        <f>Table24[[#This Row],[Age]]/$E$1</f>
        <v>0.28749999999999998</v>
      </c>
      <c r="J323" s="6">
        <f>LOG10(Table24[[#This Row],[Fare]] +1)</f>
        <v>1.0606978403536116</v>
      </c>
      <c r="K323">
        <f>IF(Table24[[#This Row],[Pclass]]=1, 1, 0)</f>
        <v>0</v>
      </c>
      <c r="L323">
        <f>IF(Table24[[#This Row],[Pclass]]=2, 1,0)</f>
        <v>1</v>
      </c>
      <c r="M323">
        <f>IF(Table24[[#This Row],[Embarked]]="S", 1, 0)</f>
        <v>1</v>
      </c>
      <c r="N323">
        <f>IF(Table24[[#This Row],[Embarked]]="C", 1, 0)</f>
        <v>0</v>
      </c>
      <c r="O323">
        <f>IF(Table24[[#This Row],[Sex]]="male", 1, 0)</f>
        <v>1</v>
      </c>
      <c r="P323">
        <v>1</v>
      </c>
      <c r="AC323" s="6">
        <f>SUMPRODUCT(Table24[[#This Row],[SibSp]:[Ones]], $R$4:$AA$4)</f>
        <v>0.32937239093304926</v>
      </c>
      <c r="AD323" s="6">
        <f>(AC323-Table24[[#This Row],[Survived]])^2</f>
        <v>0.10848617190895343</v>
      </c>
    </row>
    <row r="324" spans="1:30" x14ac:dyDescent="0.2">
      <c r="A324">
        <v>1</v>
      </c>
      <c r="B324" t="s">
        <v>15</v>
      </c>
      <c r="C324">
        <v>2</v>
      </c>
      <c r="D324" t="s">
        <v>17</v>
      </c>
      <c r="E324">
        <v>28</v>
      </c>
      <c r="F324">
        <v>12.65</v>
      </c>
      <c r="G324">
        <v>0</v>
      </c>
      <c r="H324">
        <v>0</v>
      </c>
      <c r="I324" s="6">
        <f>Table24[[#This Row],[Age]]/$E$1</f>
        <v>0.35</v>
      </c>
      <c r="J324" s="6">
        <f>LOG10(Table24[[#This Row],[Fare]] +1)</f>
        <v>1.1351326513767748</v>
      </c>
      <c r="K324">
        <f>IF(Table24[[#This Row],[Pclass]]=1, 1, 0)</f>
        <v>0</v>
      </c>
      <c r="L324">
        <f>IF(Table24[[#This Row],[Pclass]]=2, 1,0)</f>
        <v>1</v>
      </c>
      <c r="M324">
        <f>IF(Table24[[#This Row],[Embarked]]="S", 1, 0)</f>
        <v>1</v>
      </c>
      <c r="N324">
        <f>IF(Table24[[#This Row],[Embarked]]="C", 1, 0)</f>
        <v>0</v>
      </c>
      <c r="O324">
        <f>IF(Table24[[#This Row],[Sex]]="male", 1, 0)</f>
        <v>0</v>
      </c>
      <c r="P324">
        <v>1</v>
      </c>
      <c r="AC324" s="6">
        <f>SUMPRODUCT(Table24[[#This Row],[SibSp]:[Ones]], $R$4:$AA$4)</f>
        <v>0.78405791310025985</v>
      </c>
      <c r="AD324" s="6">
        <f>(AC324-Table24[[#This Row],[Survived]])^2</f>
        <v>4.6630984894614924E-2</v>
      </c>
    </row>
    <row r="325" spans="1:30" x14ac:dyDescent="0.2">
      <c r="A325">
        <v>1</v>
      </c>
      <c r="B325" t="s">
        <v>15</v>
      </c>
      <c r="C325">
        <v>3</v>
      </c>
      <c r="D325" t="s">
        <v>13</v>
      </c>
      <c r="E325">
        <v>39</v>
      </c>
      <c r="F325">
        <v>7.9249999999999998</v>
      </c>
      <c r="G325">
        <v>0</v>
      </c>
      <c r="H325">
        <v>0</v>
      </c>
      <c r="I325" s="6">
        <f>Table24[[#This Row],[Age]]/$E$1</f>
        <v>0.48749999999999999</v>
      </c>
      <c r="J325" s="6">
        <f>LOG10(Table24[[#This Row],[Fare]] +1)</f>
        <v>0.95060822478423079</v>
      </c>
      <c r="K325">
        <f>IF(Table24[[#This Row],[Pclass]]=1, 1, 0)</f>
        <v>0</v>
      </c>
      <c r="L325">
        <f>IF(Table24[[#This Row],[Pclass]]=2, 1,0)</f>
        <v>0</v>
      </c>
      <c r="M325">
        <f>IF(Table24[[#This Row],[Embarked]]="S", 1, 0)</f>
        <v>1</v>
      </c>
      <c r="N325">
        <f>IF(Table24[[#This Row],[Embarked]]="C", 1, 0)</f>
        <v>0</v>
      </c>
      <c r="O325">
        <f>IF(Table24[[#This Row],[Sex]]="male", 1, 0)</f>
        <v>1</v>
      </c>
      <c r="P325">
        <v>1</v>
      </c>
      <c r="AC325" s="6">
        <f>SUMPRODUCT(Table24[[#This Row],[SibSp]:[Ones]], $R$4:$AA$4)</f>
        <v>3.874289269831066E-2</v>
      </c>
      <c r="AD325" s="6">
        <f>(AC325-Table24[[#This Row],[Survived]])^2</f>
        <v>0.92401522633801147</v>
      </c>
    </row>
    <row r="326" spans="1:30" x14ac:dyDescent="0.2">
      <c r="A326">
        <v>0</v>
      </c>
      <c r="B326" t="s">
        <v>15</v>
      </c>
      <c r="C326">
        <v>3</v>
      </c>
      <c r="D326" t="s">
        <v>13</v>
      </c>
      <c r="E326">
        <v>26</v>
      </c>
      <c r="F326">
        <v>8.0500000000000007</v>
      </c>
      <c r="G326">
        <v>0</v>
      </c>
      <c r="H326">
        <v>0</v>
      </c>
      <c r="I326" s="6">
        <f>Table24[[#This Row],[Age]]/$E$1</f>
        <v>0.32500000000000001</v>
      </c>
      <c r="J326" s="6">
        <f>LOG10(Table24[[#This Row],[Fare]] +1)</f>
        <v>0.9566485792052033</v>
      </c>
      <c r="K326">
        <f>IF(Table24[[#This Row],[Pclass]]=1, 1, 0)</f>
        <v>0</v>
      </c>
      <c r="L326">
        <f>IF(Table24[[#This Row],[Pclass]]=2, 1,0)</f>
        <v>0</v>
      </c>
      <c r="M326">
        <f>IF(Table24[[#This Row],[Embarked]]="S", 1, 0)</f>
        <v>1</v>
      </c>
      <c r="N326">
        <f>IF(Table24[[#This Row],[Embarked]]="C", 1, 0)</f>
        <v>0</v>
      </c>
      <c r="O326">
        <f>IF(Table24[[#This Row],[Sex]]="male", 1, 0)</f>
        <v>1</v>
      </c>
      <c r="P326">
        <v>1</v>
      </c>
      <c r="AC326" s="6">
        <f>SUMPRODUCT(Table24[[#This Row],[SibSp]:[Ones]], $R$4:$AA$4)</f>
        <v>0.12225596544739936</v>
      </c>
      <c r="AD326" s="6">
        <f>(AC326-Table24[[#This Row],[Survived]])^2</f>
        <v>1.4946521087475706E-2</v>
      </c>
    </row>
    <row r="327" spans="1:30" x14ac:dyDescent="0.2">
      <c r="A327">
        <v>0</v>
      </c>
      <c r="B327" t="s">
        <v>15</v>
      </c>
      <c r="C327">
        <v>3</v>
      </c>
      <c r="D327" t="s">
        <v>17</v>
      </c>
      <c r="E327">
        <v>21</v>
      </c>
      <c r="F327">
        <v>9.8249999999999993</v>
      </c>
      <c r="G327">
        <v>1</v>
      </c>
      <c r="H327">
        <v>0</v>
      </c>
      <c r="I327" s="6">
        <f>Table24[[#This Row],[Age]]/$E$1</f>
        <v>0.26250000000000001</v>
      </c>
      <c r="J327" s="6">
        <f>LOG10(Table24[[#This Row],[Fare]] +1)</f>
        <v>1.034427905025403</v>
      </c>
      <c r="K327">
        <f>IF(Table24[[#This Row],[Pclass]]=1, 1, 0)</f>
        <v>0</v>
      </c>
      <c r="L327">
        <f>IF(Table24[[#This Row],[Pclass]]=2, 1,0)</f>
        <v>0</v>
      </c>
      <c r="M327">
        <f>IF(Table24[[#This Row],[Embarked]]="S", 1, 0)</f>
        <v>1</v>
      </c>
      <c r="N327">
        <f>IF(Table24[[#This Row],[Embarked]]="C", 1, 0)</f>
        <v>0</v>
      </c>
      <c r="O327">
        <f>IF(Table24[[#This Row],[Sex]]="male", 1, 0)</f>
        <v>0</v>
      </c>
      <c r="P327">
        <v>1</v>
      </c>
      <c r="AC327" s="6">
        <f>SUMPRODUCT(Table24[[#This Row],[SibSp]:[Ones]], $R$4:$AA$4)</f>
        <v>0.58618404438750371</v>
      </c>
      <c r="AD327" s="6">
        <f>(AC327-Table24[[#This Row],[Survived]])^2</f>
        <v>0.3436117338944909</v>
      </c>
    </row>
    <row r="328" spans="1:30" x14ac:dyDescent="0.2">
      <c r="A328">
        <v>0</v>
      </c>
      <c r="B328" t="s">
        <v>15</v>
      </c>
      <c r="C328">
        <v>3</v>
      </c>
      <c r="D328" t="s">
        <v>13</v>
      </c>
      <c r="E328">
        <v>28</v>
      </c>
      <c r="F328">
        <v>15.85</v>
      </c>
      <c r="G328">
        <v>1</v>
      </c>
      <c r="H328">
        <v>0</v>
      </c>
      <c r="I328" s="6">
        <f>Table24[[#This Row],[Age]]/$E$1</f>
        <v>0.35</v>
      </c>
      <c r="J328" s="6">
        <f>LOG10(Table24[[#This Row],[Fare]] +1)</f>
        <v>1.2265999052073575</v>
      </c>
      <c r="K328">
        <f>IF(Table24[[#This Row],[Pclass]]=1, 1, 0)</f>
        <v>0</v>
      </c>
      <c r="L328">
        <f>IF(Table24[[#This Row],[Pclass]]=2, 1,0)</f>
        <v>0</v>
      </c>
      <c r="M328">
        <f>IF(Table24[[#This Row],[Embarked]]="S", 1, 0)</f>
        <v>1</v>
      </c>
      <c r="N328">
        <f>IF(Table24[[#This Row],[Embarked]]="C", 1, 0)</f>
        <v>0</v>
      </c>
      <c r="O328">
        <f>IF(Table24[[#This Row],[Sex]]="male", 1, 0)</f>
        <v>1</v>
      </c>
      <c r="P328">
        <v>1</v>
      </c>
      <c r="AC328" s="6">
        <f>SUMPRODUCT(Table24[[#This Row],[SibSp]:[Ones]], $R$4:$AA$4)</f>
        <v>6.7677347564931045E-2</v>
      </c>
      <c r="AD328" s="6">
        <f>(AC328-Table24[[#This Row],[Survived]])^2</f>
        <v>4.5802233734244784E-3</v>
      </c>
    </row>
    <row r="329" spans="1:30" x14ac:dyDescent="0.2">
      <c r="A329">
        <v>0</v>
      </c>
      <c r="B329" t="s">
        <v>15</v>
      </c>
      <c r="C329">
        <v>3</v>
      </c>
      <c r="D329" t="s">
        <v>17</v>
      </c>
      <c r="E329">
        <v>20</v>
      </c>
      <c r="F329">
        <v>8.6624999999999996</v>
      </c>
      <c r="G329">
        <v>0</v>
      </c>
      <c r="H329">
        <v>0</v>
      </c>
      <c r="I329" s="6">
        <f>Table24[[#This Row],[Age]]/$E$1</f>
        <v>0.25</v>
      </c>
      <c r="J329" s="6">
        <f>LOG10(Table24[[#This Row],[Fare]] +1)</f>
        <v>0.98508950692638131</v>
      </c>
      <c r="K329">
        <f>IF(Table24[[#This Row],[Pclass]]=1, 1, 0)</f>
        <v>0</v>
      </c>
      <c r="L329">
        <f>IF(Table24[[#This Row],[Pclass]]=2, 1,0)</f>
        <v>0</v>
      </c>
      <c r="M329">
        <f>IF(Table24[[#This Row],[Embarked]]="S", 1, 0)</f>
        <v>1</v>
      </c>
      <c r="N329">
        <f>IF(Table24[[#This Row],[Embarked]]="C", 1, 0)</f>
        <v>0</v>
      </c>
      <c r="O329">
        <f>IF(Table24[[#This Row],[Sex]]="male", 1, 0)</f>
        <v>0</v>
      </c>
      <c r="P329">
        <v>1</v>
      </c>
      <c r="AC329" s="6">
        <f>SUMPRODUCT(Table24[[#This Row],[SibSp]:[Ones]], $R$4:$AA$4)</f>
        <v>0.64511523212968602</v>
      </c>
      <c r="AD329" s="6">
        <f>(AC329-Table24[[#This Row],[Survived]])^2</f>
        <v>0.41617366272573869</v>
      </c>
    </row>
    <row r="330" spans="1:30" x14ac:dyDescent="0.2">
      <c r="A330">
        <v>0</v>
      </c>
      <c r="B330" t="s">
        <v>15</v>
      </c>
      <c r="C330">
        <v>2</v>
      </c>
      <c r="D330" t="s">
        <v>13</v>
      </c>
      <c r="E330">
        <v>34</v>
      </c>
      <c r="F330">
        <v>21</v>
      </c>
      <c r="G330">
        <v>1</v>
      </c>
      <c r="H330">
        <v>0</v>
      </c>
      <c r="I330" s="6">
        <f>Table24[[#This Row],[Age]]/$E$1</f>
        <v>0.42499999999999999</v>
      </c>
      <c r="J330" s="6">
        <f>LOG10(Table24[[#This Row],[Fare]] +1)</f>
        <v>1.3424226808222062</v>
      </c>
      <c r="K330">
        <f>IF(Table24[[#This Row],[Pclass]]=1, 1, 0)</f>
        <v>0</v>
      </c>
      <c r="L330">
        <f>IF(Table24[[#This Row],[Pclass]]=2, 1,0)</f>
        <v>1</v>
      </c>
      <c r="M330">
        <f>IF(Table24[[#This Row],[Embarked]]="S", 1, 0)</f>
        <v>1</v>
      </c>
      <c r="N330">
        <f>IF(Table24[[#This Row],[Embarked]]="C", 1, 0)</f>
        <v>0</v>
      </c>
      <c r="O330">
        <f>IF(Table24[[#This Row],[Sex]]="male", 1, 0)</f>
        <v>1</v>
      </c>
      <c r="P330">
        <v>1</v>
      </c>
      <c r="AC330" s="6">
        <f>SUMPRODUCT(Table24[[#This Row],[SibSp]:[Ones]], $R$4:$AA$4)</f>
        <v>0.2177547877187484</v>
      </c>
      <c r="AD330" s="6">
        <f>(AC330-Table24[[#This Row],[Survived]])^2</f>
        <v>4.7417147574437178E-2</v>
      </c>
    </row>
    <row r="331" spans="1:30" x14ac:dyDescent="0.2">
      <c r="A331">
        <v>0</v>
      </c>
      <c r="B331" t="s">
        <v>15</v>
      </c>
      <c r="C331">
        <v>3</v>
      </c>
      <c r="D331" t="s">
        <v>13</v>
      </c>
      <c r="E331">
        <v>51</v>
      </c>
      <c r="F331">
        <v>7.75</v>
      </c>
      <c r="G331">
        <v>0</v>
      </c>
      <c r="H331">
        <v>0</v>
      </c>
      <c r="I331" s="6">
        <f>Table24[[#This Row],[Age]]/$E$1</f>
        <v>0.63749999999999996</v>
      </c>
      <c r="J331" s="6">
        <f>LOG10(Table24[[#This Row],[Fare]] +1)</f>
        <v>0.94200805302231327</v>
      </c>
      <c r="K331">
        <f>IF(Table24[[#This Row],[Pclass]]=1, 1, 0)</f>
        <v>0</v>
      </c>
      <c r="L331">
        <f>IF(Table24[[#This Row],[Pclass]]=2, 1,0)</f>
        <v>0</v>
      </c>
      <c r="M331">
        <f>IF(Table24[[#This Row],[Embarked]]="S", 1, 0)</f>
        <v>1</v>
      </c>
      <c r="N331">
        <f>IF(Table24[[#This Row],[Embarked]]="C", 1, 0)</f>
        <v>0</v>
      </c>
      <c r="O331">
        <f>IF(Table24[[#This Row],[Sex]]="male", 1, 0)</f>
        <v>1</v>
      </c>
      <c r="P331">
        <v>1</v>
      </c>
      <c r="AC331" s="6">
        <f>SUMPRODUCT(Table24[[#This Row],[SibSp]:[Ones]], $R$4:$AA$4)</f>
        <v>-3.8493527928337157E-2</v>
      </c>
      <c r="AD331" s="6">
        <f>(AC331-Table24[[#This Row],[Survived]])^2</f>
        <v>1.4817516923696728E-3</v>
      </c>
    </row>
    <row r="332" spans="1:30" x14ac:dyDescent="0.2">
      <c r="A332">
        <v>1</v>
      </c>
      <c r="B332" t="s">
        <v>15</v>
      </c>
      <c r="C332">
        <v>2</v>
      </c>
      <c r="D332" t="s">
        <v>13</v>
      </c>
      <c r="E332">
        <v>3</v>
      </c>
      <c r="F332">
        <v>18.75</v>
      </c>
      <c r="G332">
        <v>1</v>
      </c>
      <c r="H332">
        <v>1</v>
      </c>
      <c r="I332" s="6">
        <f>Table24[[#This Row],[Age]]/$E$1</f>
        <v>3.7499999999999999E-2</v>
      </c>
      <c r="J332" s="6">
        <f>LOG10(Table24[[#This Row],[Fare]] +1)</f>
        <v>1.2955670999624791</v>
      </c>
      <c r="K332">
        <f>IF(Table24[[#This Row],[Pclass]]=1, 1, 0)</f>
        <v>0</v>
      </c>
      <c r="L332">
        <f>IF(Table24[[#This Row],[Pclass]]=2, 1,0)</f>
        <v>1</v>
      </c>
      <c r="M332">
        <f>IF(Table24[[#This Row],[Embarked]]="S", 1, 0)</f>
        <v>1</v>
      </c>
      <c r="N332">
        <f>IF(Table24[[#This Row],[Embarked]]="C", 1, 0)</f>
        <v>0</v>
      </c>
      <c r="O332">
        <f>IF(Table24[[#This Row],[Sex]]="male", 1, 0)</f>
        <v>1</v>
      </c>
      <c r="P332">
        <v>1</v>
      </c>
      <c r="AC332" s="6">
        <f>SUMPRODUCT(Table24[[#This Row],[SibSp]:[Ones]], $R$4:$AA$4)</f>
        <v>0.39998875659475497</v>
      </c>
      <c r="AD332" s="6">
        <f>(AC332-Table24[[#This Row],[Survived]])^2</f>
        <v>0.36001349221270817</v>
      </c>
    </row>
    <row r="333" spans="1:30" x14ac:dyDescent="0.2">
      <c r="A333">
        <v>0</v>
      </c>
      <c r="B333" t="s">
        <v>15</v>
      </c>
      <c r="C333">
        <v>3</v>
      </c>
      <c r="D333" t="s">
        <v>13</v>
      </c>
      <c r="E333">
        <v>21</v>
      </c>
      <c r="F333">
        <v>7.7750000000000004</v>
      </c>
      <c r="G333">
        <v>0</v>
      </c>
      <c r="H333">
        <v>0</v>
      </c>
      <c r="I333" s="6">
        <f>Table24[[#This Row],[Age]]/$E$1</f>
        <v>0.26250000000000001</v>
      </c>
      <c r="J333" s="6">
        <f>LOG10(Table24[[#This Row],[Fare]] +1)</f>
        <v>0.94324712513786169</v>
      </c>
      <c r="K333">
        <f>IF(Table24[[#This Row],[Pclass]]=1, 1, 0)</f>
        <v>0</v>
      </c>
      <c r="L333">
        <f>IF(Table24[[#This Row],[Pclass]]=2, 1,0)</f>
        <v>0</v>
      </c>
      <c r="M333">
        <f>IF(Table24[[#This Row],[Embarked]]="S", 1, 0)</f>
        <v>1</v>
      </c>
      <c r="N333">
        <f>IF(Table24[[#This Row],[Embarked]]="C", 1, 0)</f>
        <v>0</v>
      </c>
      <c r="O333">
        <f>IF(Table24[[#This Row],[Sex]]="male", 1, 0)</f>
        <v>1</v>
      </c>
      <c r="P333">
        <v>1</v>
      </c>
      <c r="AC333" s="6">
        <f>SUMPRODUCT(Table24[[#This Row],[SibSp]:[Ones]], $R$4:$AA$4)</f>
        <v>0.15360986304618218</v>
      </c>
      <c r="AD333" s="6">
        <f>(AC333-Table24[[#This Row],[Survived]])^2</f>
        <v>2.3595990025066845E-2</v>
      </c>
    </row>
    <row r="334" spans="1:30" x14ac:dyDescent="0.2">
      <c r="A334">
        <v>1</v>
      </c>
      <c r="B334" t="s">
        <v>27</v>
      </c>
      <c r="C334">
        <v>1</v>
      </c>
      <c r="D334" t="s">
        <v>17</v>
      </c>
      <c r="E334">
        <v>33</v>
      </c>
      <c r="F334">
        <v>90</v>
      </c>
      <c r="G334">
        <v>1</v>
      </c>
      <c r="H334">
        <v>0</v>
      </c>
      <c r="I334" s="6">
        <f>Table24[[#This Row],[Age]]/$E$1</f>
        <v>0.41249999999999998</v>
      </c>
      <c r="J334" s="6">
        <f>LOG10(Table24[[#This Row],[Fare]] +1)</f>
        <v>1.9590413923210936</v>
      </c>
      <c r="K334">
        <f>IF(Table24[[#This Row],[Pclass]]=1, 1, 0)</f>
        <v>1</v>
      </c>
      <c r="L334">
        <f>IF(Table24[[#This Row],[Pclass]]=2, 1,0)</f>
        <v>0</v>
      </c>
      <c r="M334">
        <f>IF(Table24[[#This Row],[Embarked]]="S", 1, 0)</f>
        <v>0</v>
      </c>
      <c r="N334">
        <f>IF(Table24[[#This Row],[Embarked]]="C", 1, 0)</f>
        <v>0</v>
      </c>
      <c r="O334">
        <f>IF(Table24[[#This Row],[Sex]]="male", 1, 0)</f>
        <v>0</v>
      </c>
      <c r="P334">
        <v>1</v>
      </c>
      <c r="AC334" s="6">
        <f>SUMPRODUCT(Table24[[#This Row],[SibSp]:[Ones]], $R$4:$AA$4)</f>
        <v>0.87632394442105865</v>
      </c>
      <c r="AD334" s="6">
        <f>(AC334-Table24[[#This Row],[Survived]])^2</f>
        <v>1.5295766723565389E-2</v>
      </c>
    </row>
    <row r="335" spans="1:30" x14ac:dyDescent="0.2">
      <c r="A335">
        <v>1</v>
      </c>
      <c r="B335" t="s">
        <v>15</v>
      </c>
      <c r="C335">
        <v>3</v>
      </c>
      <c r="D335" t="s">
        <v>13</v>
      </c>
      <c r="E335">
        <v>44</v>
      </c>
      <c r="F335">
        <v>7.9249999999999998</v>
      </c>
      <c r="G335">
        <v>0</v>
      </c>
      <c r="H335">
        <v>0</v>
      </c>
      <c r="I335" s="6">
        <f>Table24[[#This Row],[Age]]/$E$1</f>
        <v>0.55000000000000004</v>
      </c>
      <c r="J335" s="6">
        <f>LOG10(Table24[[#This Row],[Fare]] +1)</f>
        <v>0.95060822478423079</v>
      </c>
      <c r="K335">
        <f>IF(Table24[[#This Row],[Pclass]]=1, 1, 0)</f>
        <v>0</v>
      </c>
      <c r="L335">
        <f>IF(Table24[[#This Row],[Pclass]]=2, 1,0)</f>
        <v>0</v>
      </c>
      <c r="M335">
        <f>IF(Table24[[#This Row],[Embarked]]="S", 1, 0)</f>
        <v>1</v>
      </c>
      <c r="N335">
        <f>IF(Table24[[#This Row],[Embarked]]="C", 1, 0)</f>
        <v>0</v>
      </c>
      <c r="O335">
        <f>IF(Table24[[#This Row],[Sex]]="male", 1, 0)</f>
        <v>1</v>
      </c>
      <c r="P335">
        <v>1</v>
      </c>
      <c r="AC335" s="6">
        <f>SUMPRODUCT(Table24[[#This Row],[SibSp]:[Ones]], $R$4:$AA$4)</f>
        <v>6.7357275089020563E-3</v>
      </c>
      <c r="AD335" s="6">
        <f>(AC335-Table24[[#This Row],[Survived]])^2</f>
        <v>0.9865739150072701</v>
      </c>
    </row>
    <row r="336" spans="1:30" x14ac:dyDescent="0.2">
      <c r="A336">
        <v>1</v>
      </c>
      <c r="B336" t="s">
        <v>15</v>
      </c>
      <c r="C336">
        <v>2</v>
      </c>
      <c r="D336" t="s">
        <v>17</v>
      </c>
      <c r="E336">
        <v>34</v>
      </c>
      <c r="F336">
        <v>32.5</v>
      </c>
      <c r="G336">
        <v>1</v>
      </c>
      <c r="H336">
        <v>1</v>
      </c>
      <c r="I336" s="6">
        <f>Table24[[#This Row],[Age]]/$E$1</f>
        <v>0.42499999999999999</v>
      </c>
      <c r="J336" s="6">
        <f>LOG10(Table24[[#This Row],[Fare]] +1)</f>
        <v>1.5250448070368452</v>
      </c>
      <c r="K336">
        <f>IF(Table24[[#This Row],[Pclass]]=1, 1, 0)</f>
        <v>0</v>
      </c>
      <c r="L336">
        <f>IF(Table24[[#This Row],[Pclass]]=2, 1,0)</f>
        <v>1</v>
      </c>
      <c r="M336">
        <f>IF(Table24[[#This Row],[Embarked]]="S", 1, 0)</f>
        <v>1</v>
      </c>
      <c r="N336">
        <f>IF(Table24[[#This Row],[Embarked]]="C", 1, 0)</f>
        <v>0</v>
      </c>
      <c r="O336">
        <f>IF(Table24[[#This Row],[Sex]]="male", 1, 0)</f>
        <v>0</v>
      </c>
      <c r="P336">
        <v>1</v>
      </c>
      <c r="AC336" s="6">
        <f>SUMPRODUCT(Table24[[#This Row],[SibSp]:[Ones]], $R$4:$AA$4)</f>
        <v>0.69579474438200284</v>
      </c>
      <c r="AD336" s="6">
        <f>(AC336-Table24[[#This Row],[Survived]])^2</f>
        <v>9.2540837545610988E-2</v>
      </c>
    </row>
    <row r="337" spans="1:30" x14ac:dyDescent="0.2">
      <c r="A337">
        <v>1</v>
      </c>
      <c r="B337" t="s">
        <v>15</v>
      </c>
      <c r="C337">
        <v>2</v>
      </c>
      <c r="D337" t="s">
        <v>17</v>
      </c>
      <c r="E337">
        <v>18</v>
      </c>
      <c r="F337">
        <v>13</v>
      </c>
      <c r="G337">
        <v>0</v>
      </c>
      <c r="H337">
        <v>2</v>
      </c>
      <c r="I337" s="6">
        <f>Table24[[#This Row],[Age]]/$E$1</f>
        <v>0.22500000000000001</v>
      </c>
      <c r="J337" s="6">
        <f>LOG10(Table24[[#This Row],[Fare]] +1)</f>
        <v>1.146128035678238</v>
      </c>
      <c r="K337">
        <f>IF(Table24[[#This Row],[Pclass]]=1, 1, 0)</f>
        <v>0</v>
      </c>
      <c r="L337">
        <f>IF(Table24[[#This Row],[Pclass]]=2, 1,0)</f>
        <v>1</v>
      </c>
      <c r="M337">
        <f>IF(Table24[[#This Row],[Embarked]]="S", 1, 0)</f>
        <v>1</v>
      </c>
      <c r="N337">
        <f>IF(Table24[[#This Row],[Embarked]]="C", 1, 0)</f>
        <v>0</v>
      </c>
      <c r="O337">
        <f>IF(Table24[[#This Row],[Sex]]="male", 1, 0)</f>
        <v>0</v>
      </c>
      <c r="P337">
        <v>1</v>
      </c>
      <c r="AC337" s="6">
        <f>SUMPRODUCT(Table24[[#This Row],[SibSp]:[Ones]], $R$4:$AA$4)</f>
        <v>0.82075536060196175</v>
      </c>
      <c r="AD337" s="6">
        <f>(AC337-Table24[[#This Row],[Survived]])^2</f>
        <v>3.2128640752932765E-2</v>
      </c>
    </row>
    <row r="338" spans="1:30" x14ac:dyDescent="0.2">
      <c r="A338">
        <v>0</v>
      </c>
      <c r="B338" t="s">
        <v>15</v>
      </c>
      <c r="C338">
        <v>2</v>
      </c>
      <c r="D338" t="s">
        <v>13</v>
      </c>
      <c r="E338">
        <v>30</v>
      </c>
      <c r="F338">
        <v>13</v>
      </c>
      <c r="G338">
        <v>0</v>
      </c>
      <c r="H338">
        <v>0</v>
      </c>
      <c r="I338" s="6">
        <f>Table24[[#This Row],[Age]]/$E$1</f>
        <v>0.375</v>
      </c>
      <c r="J338" s="6">
        <f>LOG10(Table24[[#This Row],[Fare]] +1)</f>
        <v>1.146128035678238</v>
      </c>
      <c r="K338">
        <f>IF(Table24[[#This Row],[Pclass]]=1, 1, 0)</f>
        <v>0</v>
      </c>
      <c r="L338">
        <f>IF(Table24[[#This Row],[Pclass]]=2, 1,0)</f>
        <v>1</v>
      </c>
      <c r="M338">
        <f>IF(Table24[[#This Row],[Embarked]]="S", 1, 0)</f>
        <v>1</v>
      </c>
      <c r="N338">
        <f>IF(Table24[[#This Row],[Embarked]]="C", 1, 0)</f>
        <v>0</v>
      </c>
      <c r="O338">
        <f>IF(Table24[[#This Row],[Sex]]="male", 1, 0)</f>
        <v>1</v>
      </c>
      <c r="P338">
        <v>1</v>
      </c>
      <c r="AC338" s="6">
        <f>SUMPRODUCT(Table24[[#This Row],[SibSp]:[Ones]], $R$4:$AA$4)</f>
        <v>0.2887267419495293</v>
      </c>
      <c r="AD338" s="6">
        <f>(AC338-Table24[[#This Row],[Survived]])^2</f>
        <v>8.3363131516790076E-2</v>
      </c>
    </row>
    <row r="339" spans="1:30" x14ac:dyDescent="0.2">
      <c r="A339">
        <v>0</v>
      </c>
      <c r="B339" t="s">
        <v>15</v>
      </c>
      <c r="C339">
        <v>3</v>
      </c>
      <c r="D339" t="s">
        <v>17</v>
      </c>
      <c r="E339">
        <v>10</v>
      </c>
      <c r="F339">
        <v>24.15</v>
      </c>
      <c r="G339">
        <v>0</v>
      </c>
      <c r="H339">
        <v>2</v>
      </c>
      <c r="I339" s="6">
        <f>Table24[[#This Row],[Age]]/$E$1</f>
        <v>0.125</v>
      </c>
      <c r="J339" s="6">
        <f>LOG10(Table24[[#This Row],[Fare]] +1)</f>
        <v>1.4005379893919461</v>
      </c>
      <c r="K339">
        <f>IF(Table24[[#This Row],[Pclass]]=1, 1, 0)</f>
        <v>0</v>
      </c>
      <c r="L339">
        <f>IF(Table24[[#This Row],[Pclass]]=2, 1,0)</f>
        <v>0</v>
      </c>
      <c r="M339">
        <f>IF(Table24[[#This Row],[Embarked]]="S", 1, 0)</f>
        <v>1</v>
      </c>
      <c r="N339">
        <f>IF(Table24[[#This Row],[Embarked]]="C", 1, 0)</f>
        <v>0</v>
      </c>
      <c r="O339">
        <f>IF(Table24[[#This Row],[Sex]]="male", 1, 0)</f>
        <v>0</v>
      </c>
      <c r="P339">
        <v>1</v>
      </c>
      <c r="AC339" s="6">
        <f>SUMPRODUCT(Table24[[#This Row],[SibSp]:[Ones]], $R$4:$AA$4)</f>
        <v>0.70152815973012483</v>
      </c>
      <c r="AD339" s="6">
        <f>(AC339-Table24[[#This Row],[Survived]])^2</f>
        <v>0.49214175889433553</v>
      </c>
    </row>
    <row r="340" spans="1:30" x14ac:dyDescent="0.2">
      <c r="A340">
        <v>0</v>
      </c>
      <c r="B340" t="s">
        <v>27</v>
      </c>
      <c r="C340">
        <v>3</v>
      </c>
      <c r="D340" t="s">
        <v>13</v>
      </c>
      <c r="E340">
        <v>21</v>
      </c>
      <c r="F340">
        <v>7.7332999999999998</v>
      </c>
      <c r="G340">
        <v>0</v>
      </c>
      <c r="H340">
        <v>0</v>
      </c>
      <c r="I340" s="6">
        <f>Table24[[#This Row],[Age]]/$E$1</f>
        <v>0.26250000000000001</v>
      </c>
      <c r="J340" s="6">
        <f>LOG10(Table24[[#This Row],[Fare]] +1)</f>
        <v>0.94117837898439327</v>
      </c>
      <c r="K340">
        <f>IF(Table24[[#This Row],[Pclass]]=1, 1, 0)</f>
        <v>0</v>
      </c>
      <c r="L340">
        <f>IF(Table24[[#This Row],[Pclass]]=2, 1,0)</f>
        <v>0</v>
      </c>
      <c r="M340">
        <f>IF(Table24[[#This Row],[Embarked]]="S", 1, 0)</f>
        <v>0</v>
      </c>
      <c r="N340">
        <f>IF(Table24[[#This Row],[Embarked]]="C", 1, 0)</f>
        <v>0</v>
      </c>
      <c r="O340">
        <f>IF(Table24[[#This Row],[Sex]]="male", 1, 0)</f>
        <v>1</v>
      </c>
      <c r="P340">
        <v>1</v>
      </c>
      <c r="AC340" s="6">
        <f>SUMPRODUCT(Table24[[#This Row],[SibSp]:[Ones]], $R$4:$AA$4)</f>
        <v>0.12279055528597893</v>
      </c>
      <c r="AD340" s="6">
        <f>(AC340-Table24[[#This Row],[Survived]])^2</f>
        <v>1.5077520467439048E-2</v>
      </c>
    </row>
    <row r="341" spans="1:30" x14ac:dyDescent="0.2">
      <c r="A341">
        <v>0</v>
      </c>
      <c r="B341" t="s">
        <v>15</v>
      </c>
      <c r="C341">
        <v>3</v>
      </c>
      <c r="D341" t="s">
        <v>13</v>
      </c>
      <c r="E341">
        <v>29</v>
      </c>
      <c r="F341">
        <v>7.875</v>
      </c>
      <c r="G341">
        <v>0</v>
      </c>
      <c r="H341">
        <v>0</v>
      </c>
      <c r="I341" s="6">
        <f>Table24[[#This Row],[Age]]/$E$1</f>
        <v>0.36249999999999999</v>
      </c>
      <c r="J341" s="6">
        <f>LOG10(Table24[[#This Row],[Fare]] +1)</f>
        <v>0.9481683617271317</v>
      </c>
      <c r="K341">
        <f>IF(Table24[[#This Row],[Pclass]]=1, 1, 0)</f>
        <v>0</v>
      </c>
      <c r="L341">
        <f>IF(Table24[[#This Row],[Pclass]]=2, 1,0)</f>
        <v>0</v>
      </c>
      <c r="M341">
        <f>IF(Table24[[#This Row],[Embarked]]="S", 1, 0)</f>
        <v>1</v>
      </c>
      <c r="N341">
        <f>IF(Table24[[#This Row],[Embarked]]="C", 1, 0)</f>
        <v>0</v>
      </c>
      <c r="O341">
        <f>IF(Table24[[#This Row],[Sex]]="male", 1, 0)</f>
        <v>1</v>
      </c>
      <c r="P341">
        <v>1</v>
      </c>
      <c r="AC341" s="6">
        <f>SUMPRODUCT(Table24[[#This Row],[SibSp]:[Ones]], $R$4:$AA$4)</f>
        <v>0.10263828945598819</v>
      </c>
      <c r="AD341" s="6">
        <f>(AC341-Table24[[#This Row],[Survived]])^2</f>
        <v>1.0534618462451215E-2</v>
      </c>
    </row>
    <row r="342" spans="1:30" x14ac:dyDescent="0.2">
      <c r="A342">
        <v>0</v>
      </c>
      <c r="B342" t="s">
        <v>15</v>
      </c>
      <c r="C342">
        <v>3</v>
      </c>
      <c r="D342" t="s">
        <v>17</v>
      </c>
      <c r="E342">
        <v>28</v>
      </c>
      <c r="F342">
        <v>14.4</v>
      </c>
      <c r="G342">
        <v>1</v>
      </c>
      <c r="H342">
        <v>1</v>
      </c>
      <c r="I342" s="6">
        <f>Table24[[#This Row],[Age]]/$E$1</f>
        <v>0.35</v>
      </c>
      <c r="J342" s="6">
        <f>LOG10(Table24[[#This Row],[Fare]] +1)</f>
        <v>1.1875207208364631</v>
      </c>
      <c r="K342">
        <f>IF(Table24[[#This Row],[Pclass]]=1, 1, 0)</f>
        <v>0</v>
      </c>
      <c r="L342">
        <f>IF(Table24[[#This Row],[Pclass]]=2, 1,0)</f>
        <v>0</v>
      </c>
      <c r="M342">
        <f>IF(Table24[[#This Row],[Embarked]]="S", 1, 0)</f>
        <v>1</v>
      </c>
      <c r="N342">
        <f>IF(Table24[[#This Row],[Embarked]]="C", 1, 0)</f>
        <v>0</v>
      </c>
      <c r="O342">
        <f>IF(Table24[[#This Row],[Sex]]="male", 1, 0)</f>
        <v>0</v>
      </c>
      <c r="P342">
        <v>1</v>
      </c>
      <c r="AC342" s="6">
        <f>SUMPRODUCT(Table24[[#This Row],[SibSp]:[Ones]], $R$4:$AA$4)</f>
        <v>0.53491024700312373</v>
      </c>
      <c r="AD342" s="6">
        <f>(AC342-Table24[[#This Row],[Survived]])^2</f>
        <v>0.28612897234894286</v>
      </c>
    </row>
    <row r="343" spans="1:30" x14ac:dyDescent="0.2">
      <c r="A343">
        <v>0</v>
      </c>
      <c r="B343" t="s">
        <v>15</v>
      </c>
      <c r="C343">
        <v>3</v>
      </c>
      <c r="D343" t="s">
        <v>13</v>
      </c>
      <c r="E343">
        <v>18</v>
      </c>
      <c r="F343">
        <v>20.212499999999999</v>
      </c>
      <c r="G343">
        <v>1</v>
      </c>
      <c r="H343">
        <v>1</v>
      </c>
      <c r="I343" s="6">
        <f>Table24[[#This Row],[Age]]/$E$1</f>
        <v>0.22500000000000001</v>
      </c>
      <c r="J343" s="6">
        <f>LOG10(Table24[[#This Row],[Fare]] +1)</f>
        <v>1.3265918553257321</v>
      </c>
      <c r="K343">
        <f>IF(Table24[[#This Row],[Pclass]]=1, 1, 0)</f>
        <v>0</v>
      </c>
      <c r="L343">
        <f>IF(Table24[[#This Row],[Pclass]]=2, 1,0)</f>
        <v>0</v>
      </c>
      <c r="M343">
        <f>IF(Table24[[#This Row],[Embarked]]="S", 1, 0)</f>
        <v>1</v>
      </c>
      <c r="N343">
        <f>IF(Table24[[#This Row],[Embarked]]="C", 1, 0)</f>
        <v>0</v>
      </c>
      <c r="O343">
        <f>IF(Table24[[#This Row],[Sex]]="male", 1, 0)</f>
        <v>1</v>
      </c>
      <c r="P343">
        <v>1</v>
      </c>
      <c r="AC343" s="6">
        <f>SUMPRODUCT(Table24[[#This Row],[SibSp]:[Ones]], $R$4:$AA$4)</f>
        <v>0.12263945579455338</v>
      </c>
      <c r="AD343" s="6">
        <f>(AC343-Table24[[#This Row],[Survived]])^2</f>
        <v>1.5040436117584212E-2</v>
      </c>
    </row>
    <row r="344" spans="1:30" x14ac:dyDescent="0.2">
      <c r="A344">
        <v>1</v>
      </c>
      <c r="B344" t="s">
        <v>15</v>
      </c>
      <c r="C344">
        <v>2</v>
      </c>
      <c r="D344" t="s">
        <v>17</v>
      </c>
      <c r="E344">
        <v>28</v>
      </c>
      <c r="F344">
        <v>26</v>
      </c>
      <c r="G344">
        <v>1</v>
      </c>
      <c r="H344">
        <v>0</v>
      </c>
      <c r="I344" s="6">
        <f>Table24[[#This Row],[Age]]/$E$1</f>
        <v>0.35</v>
      </c>
      <c r="J344" s="6">
        <f>LOG10(Table24[[#This Row],[Fare]] +1)</f>
        <v>1.4313637641589874</v>
      </c>
      <c r="K344">
        <f>IF(Table24[[#This Row],[Pclass]]=1, 1, 0)</f>
        <v>0</v>
      </c>
      <c r="L344">
        <f>IF(Table24[[#This Row],[Pclass]]=2, 1,0)</f>
        <v>1</v>
      </c>
      <c r="M344">
        <f>IF(Table24[[#This Row],[Embarked]]="S", 1, 0)</f>
        <v>1</v>
      </c>
      <c r="N344">
        <f>IF(Table24[[#This Row],[Embarked]]="C", 1, 0)</f>
        <v>0</v>
      </c>
      <c r="O344">
        <f>IF(Table24[[#This Row],[Sex]]="male", 1, 0)</f>
        <v>0</v>
      </c>
      <c r="P344">
        <v>1</v>
      </c>
      <c r="AC344" s="6">
        <f>SUMPRODUCT(Table24[[#This Row],[SibSp]:[Ones]], $R$4:$AA$4)</f>
        <v>0.7435631963891276</v>
      </c>
      <c r="AD344" s="6">
        <f>(AC344-Table24[[#This Row],[Survived]])^2</f>
        <v>6.5759834246161136E-2</v>
      </c>
    </row>
    <row r="345" spans="1:30" x14ac:dyDescent="0.2">
      <c r="A345">
        <v>1</v>
      </c>
      <c r="B345" t="s">
        <v>15</v>
      </c>
      <c r="C345">
        <v>2</v>
      </c>
      <c r="D345" t="s">
        <v>17</v>
      </c>
      <c r="E345">
        <v>19</v>
      </c>
      <c r="F345">
        <v>26</v>
      </c>
      <c r="G345">
        <v>0</v>
      </c>
      <c r="H345">
        <v>0</v>
      </c>
      <c r="I345" s="6">
        <f>Table24[[#This Row],[Age]]/$E$1</f>
        <v>0.23749999999999999</v>
      </c>
      <c r="J345" s="6">
        <f>LOG10(Table24[[#This Row],[Fare]] +1)</f>
        <v>1.4313637641589874</v>
      </c>
      <c r="K345">
        <f>IF(Table24[[#This Row],[Pclass]]=1, 1, 0)</f>
        <v>0</v>
      </c>
      <c r="L345">
        <f>IF(Table24[[#This Row],[Pclass]]=2, 1,0)</f>
        <v>1</v>
      </c>
      <c r="M345">
        <f>IF(Table24[[#This Row],[Embarked]]="S", 1, 0)</f>
        <v>1</v>
      </c>
      <c r="N345">
        <f>IF(Table24[[#This Row],[Embarked]]="C", 1, 0)</f>
        <v>0</v>
      </c>
      <c r="O345">
        <f>IF(Table24[[#This Row],[Sex]]="male", 1, 0)</f>
        <v>0</v>
      </c>
      <c r="P345">
        <v>1</v>
      </c>
      <c r="AC345" s="6">
        <f>SUMPRODUCT(Table24[[#This Row],[SibSp]:[Ones]], $R$4:$AA$4)</f>
        <v>0.85611089913181238</v>
      </c>
      <c r="AD345" s="6">
        <f>(AC345-Table24[[#This Row],[Survived]])^2</f>
        <v>2.0704073348655472E-2</v>
      </c>
    </row>
    <row r="346" spans="1:30" x14ac:dyDescent="0.2">
      <c r="A346">
        <v>1</v>
      </c>
      <c r="B346" t="s">
        <v>15</v>
      </c>
      <c r="C346">
        <v>3</v>
      </c>
      <c r="D346" t="s">
        <v>13</v>
      </c>
      <c r="E346">
        <v>32</v>
      </c>
      <c r="F346">
        <v>8.0500000000000007</v>
      </c>
      <c r="G346">
        <v>0</v>
      </c>
      <c r="H346">
        <v>0</v>
      </c>
      <c r="I346" s="6">
        <f>Table24[[#This Row],[Age]]/$E$1</f>
        <v>0.4</v>
      </c>
      <c r="J346" s="6">
        <f>LOG10(Table24[[#This Row],[Fare]] +1)</f>
        <v>0.9566485792052033</v>
      </c>
      <c r="K346">
        <f>IF(Table24[[#This Row],[Pclass]]=1, 1, 0)</f>
        <v>0</v>
      </c>
      <c r="L346">
        <f>IF(Table24[[#This Row],[Pclass]]=2, 1,0)</f>
        <v>0</v>
      </c>
      <c r="M346">
        <f>IF(Table24[[#This Row],[Embarked]]="S", 1, 0)</f>
        <v>1</v>
      </c>
      <c r="N346">
        <f>IF(Table24[[#This Row],[Embarked]]="C", 1, 0)</f>
        <v>0</v>
      </c>
      <c r="O346">
        <f>IF(Table24[[#This Row],[Sex]]="male", 1, 0)</f>
        <v>1</v>
      </c>
      <c r="P346">
        <v>1</v>
      </c>
      <c r="AC346" s="6">
        <f>SUMPRODUCT(Table24[[#This Row],[SibSp]:[Ones]], $R$4:$AA$4)</f>
        <v>8.3847367220108993E-2</v>
      </c>
      <c r="AD346" s="6">
        <f>(AC346-Table24[[#This Row],[Survived]])^2</f>
        <v>0.83933564654952586</v>
      </c>
    </row>
    <row r="347" spans="1:30" x14ac:dyDescent="0.2">
      <c r="A347">
        <v>1</v>
      </c>
      <c r="B347" t="s">
        <v>15</v>
      </c>
      <c r="C347">
        <v>1</v>
      </c>
      <c r="D347" t="s">
        <v>13</v>
      </c>
      <c r="E347">
        <v>28</v>
      </c>
      <c r="F347">
        <v>26.55</v>
      </c>
      <c r="G347">
        <v>0</v>
      </c>
      <c r="H347">
        <v>0</v>
      </c>
      <c r="I347" s="6">
        <f>Table24[[#This Row],[Age]]/$E$1</f>
        <v>0.35</v>
      </c>
      <c r="J347" s="6">
        <f>LOG10(Table24[[#This Row],[Fare]] +1)</f>
        <v>1.4401216031878039</v>
      </c>
      <c r="K347">
        <f>IF(Table24[[#This Row],[Pclass]]=1, 1, 0)</f>
        <v>1</v>
      </c>
      <c r="L347">
        <f>IF(Table24[[#This Row],[Pclass]]=2, 1,0)</f>
        <v>0</v>
      </c>
      <c r="M347">
        <f>IF(Table24[[#This Row],[Embarked]]="S", 1, 0)</f>
        <v>1</v>
      </c>
      <c r="N347">
        <f>IF(Table24[[#This Row],[Embarked]]="C", 1, 0)</f>
        <v>0</v>
      </c>
      <c r="O347">
        <f>IF(Table24[[#This Row],[Sex]]="male", 1, 0)</f>
        <v>1</v>
      </c>
      <c r="P347">
        <v>1</v>
      </c>
      <c r="AC347" s="6">
        <f>SUMPRODUCT(Table24[[#This Row],[SibSp]:[Ones]], $R$4:$AA$4)</f>
        <v>0.48562481722128281</v>
      </c>
      <c r="AD347" s="6">
        <f>(AC347-Table24[[#This Row],[Survived]])^2</f>
        <v>0.26458182865863872</v>
      </c>
    </row>
    <row r="348" spans="1:30" x14ac:dyDescent="0.2">
      <c r="A348">
        <v>1</v>
      </c>
      <c r="B348" t="s">
        <v>15</v>
      </c>
      <c r="C348">
        <v>2</v>
      </c>
      <c r="D348" t="s">
        <v>17</v>
      </c>
      <c r="E348">
        <v>42</v>
      </c>
      <c r="F348">
        <v>26</v>
      </c>
      <c r="G348">
        <v>1</v>
      </c>
      <c r="H348">
        <v>0</v>
      </c>
      <c r="I348" s="6">
        <f>Table24[[#This Row],[Age]]/$E$1</f>
        <v>0.52500000000000002</v>
      </c>
      <c r="J348" s="6">
        <f>LOG10(Table24[[#This Row],[Fare]] +1)</f>
        <v>1.4313637641589874</v>
      </c>
      <c r="K348">
        <f>IF(Table24[[#This Row],[Pclass]]=1, 1, 0)</f>
        <v>0</v>
      </c>
      <c r="L348">
        <f>IF(Table24[[#This Row],[Pclass]]=2, 1,0)</f>
        <v>1</v>
      </c>
      <c r="M348">
        <f>IF(Table24[[#This Row],[Embarked]]="S", 1, 0)</f>
        <v>1</v>
      </c>
      <c r="N348">
        <f>IF(Table24[[#This Row],[Embarked]]="C", 1, 0)</f>
        <v>0</v>
      </c>
      <c r="O348">
        <f>IF(Table24[[#This Row],[Sex]]="male", 1, 0)</f>
        <v>0</v>
      </c>
      <c r="P348">
        <v>1</v>
      </c>
      <c r="AC348" s="6">
        <f>SUMPRODUCT(Table24[[#This Row],[SibSp]:[Ones]], $R$4:$AA$4)</f>
        <v>0.65394313385878344</v>
      </c>
      <c r="AD348" s="6">
        <f>(AC348-Table24[[#This Row],[Survived]])^2</f>
        <v>0.11975535460347987</v>
      </c>
    </row>
    <row r="349" spans="1:30" x14ac:dyDescent="0.2">
      <c r="A349">
        <v>0</v>
      </c>
      <c r="B349" t="s">
        <v>15</v>
      </c>
      <c r="C349">
        <v>3</v>
      </c>
      <c r="D349" t="s">
        <v>13</v>
      </c>
      <c r="E349">
        <v>17</v>
      </c>
      <c r="F349">
        <v>7.125</v>
      </c>
      <c r="G349">
        <v>0</v>
      </c>
      <c r="H349">
        <v>0</v>
      </c>
      <c r="I349" s="6">
        <f>Table24[[#This Row],[Age]]/$E$1</f>
        <v>0.21249999999999999</v>
      </c>
      <c r="J349" s="6">
        <f>LOG10(Table24[[#This Row],[Fare]] +1)</f>
        <v>0.90982336965091204</v>
      </c>
      <c r="K349">
        <f>IF(Table24[[#This Row],[Pclass]]=1, 1, 0)</f>
        <v>0</v>
      </c>
      <c r="L349">
        <f>IF(Table24[[#This Row],[Pclass]]=2, 1,0)</f>
        <v>0</v>
      </c>
      <c r="M349">
        <f>IF(Table24[[#This Row],[Embarked]]="S", 1, 0)</f>
        <v>1</v>
      </c>
      <c r="N349">
        <f>IF(Table24[[#This Row],[Embarked]]="C", 1, 0)</f>
        <v>0</v>
      </c>
      <c r="O349">
        <f>IF(Table24[[#This Row],[Sex]]="male", 1, 0)</f>
        <v>1</v>
      </c>
      <c r="P349">
        <v>1</v>
      </c>
      <c r="AC349" s="6">
        <f>SUMPRODUCT(Table24[[#This Row],[SibSp]:[Ones]], $R$4:$AA$4)</f>
        <v>0.17758632003794605</v>
      </c>
      <c r="AD349" s="6">
        <f>(AC349-Table24[[#This Row],[Survived]])^2</f>
        <v>3.1536901064619802E-2</v>
      </c>
    </row>
    <row r="350" spans="1:30" x14ac:dyDescent="0.2">
      <c r="A350">
        <v>0</v>
      </c>
      <c r="B350" t="s">
        <v>15</v>
      </c>
      <c r="C350">
        <v>1</v>
      </c>
      <c r="D350" t="s">
        <v>13</v>
      </c>
      <c r="E350">
        <v>50</v>
      </c>
      <c r="F350">
        <v>55.9</v>
      </c>
      <c r="G350">
        <v>1</v>
      </c>
      <c r="H350">
        <v>0</v>
      </c>
      <c r="I350" s="6">
        <f>Table24[[#This Row],[Age]]/$E$1</f>
        <v>0.625</v>
      </c>
      <c r="J350" s="6">
        <f>LOG10(Table24[[#This Row],[Fare]] +1)</f>
        <v>1.7551122663950711</v>
      </c>
      <c r="K350">
        <f>IF(Table24[[#This Row],[Pclass]]=1, 1, 0)</f>
        <v>1</v>
      </c>
      <c r="L350">
        <f>IF(Table24[[#This Row],[Pclass]]=2, 1,0)</f>
        <v>0</v>
      </c>
      <c r="M350">
        <f>IF(Table24[[#This Row],[Embarked]]="S", 1, 0)</f>
        <v>1</v>
      </c>
      <c r="N350">
        <f>IF(Table24[[#This Row],[Embarked]]="C", 1, 0)</f>
        <v>0</v>
      </c>
      <c r="O350">
        <f>IF(Table24[[#This Row],[Sex]]="male", 1, 0)</f>
        <v>1</v>
      </c>
      <c r="P350">
        <v>1</v>
      </c>
      <c r="AC350" s="6">
        <f>SUMPRODUCT(Table24[[#This Row],[SibSp]:[Ones]], $R$4:$AA$4)</f>
        <v>0.30521302715663745</v>
      </c>
      <c r="AD350" s="6">
        <f>(AC350-Table24[[#This Row],[Survived]])^2</f>
        <v>9.3154991946118315E-2</v>
      </c>
    </row>
    <row r="351" spans="1:30" x14ac:dyDescent="0.2">
      <c r="A351">
        <v>1</v>
      </c>
      <c r="B351" t="s">
        <v>15</v>
      </c>
      <c r="C351">
        <v>1</v>
      </c>
      <c r="D351" t="s">
        <v>17</v>
      </c>
      <c r="E351">
        <v>14</v>
      </c>
      <c r="F351">
        <v>120</v>
      </c>
      <c r="G351">
        <v>1</v>
      </c>
      <c r="H351">
        <v>2</v>
      </c>
      <c r="I351" s="6">
        <f>Table24[[#This Row],[Age]]/$E$1</f>
        <v>0.17499999999999999</v>
      </c>
      <c r="J351" s="6">
        <f>LOG10(Table24[[#This Row],[Fare]] +1)</f>
        <v>2.0827853703164503</v>
      </c>
      <c r="K351">
        <f>IF(Table24[[#This Row],[Pclass]]=1, 1, 0)</f>
        <v>1</v>
      </c>
      <c r="L351">
        <f>IF(Table24[[#This Row],[Pclass]]=2, 1,0)</f>
        <v>0</v>
      </c>
      <c r="M351">
        <f>IF(Table24[[#This Row],[Embarked]]="S", 1, 0)</f>
        <v>1</v>
      </c>
      <c r="N351">
        <f>IF(Table24[[#This Row],[Embarked]]="C", 1, 0)</f>
        <v>0</v>
      </c>
      <c r="O351">
        <f>IF(Table24[[#This Row],[Sex]]="male", 1, 0)</f>
        <v>0</v>
      </c>
      <c r="P351">
        <v>1</v>
      </c>
      <c r="AC351" s="6">
        <f>SUMPRODUCT(Table24[[#This Row],[SibSp]:[Ones]], $R$4:$AA$4)</f>
        <v>1.0068487994377753</v>
      </c>
      <c r="AD351" s="6">
        <f>(AC351-Table24[[#This Row],[Survived]])^2</f>
        <v>4.6906053738870953E-5</v>
      </c>
    </row>
    <row r="352" spans="1:30" x14ac:dyDescent="0.2">
      <c r="A352">
        <v>0</v>
      </c>
      <c r="B352" t="s">
        <v>15</v>
      </c>
      <c r="C352">
        <v>3</v>
      </c>
      <c r="D352" t="s">
        <v>17</v>
      </c>
      <c r="E352">
        <v>21</v>
      </c>
      <c r="F352">
        <v>34.375</v>
      </c>
      <c r="G352">
        <v>2</v>
      </c>
      <c r="H352">
        <v>2</v>
      </c>
      <c r="I352" s="6">
        <f>Table24[[#This Row],[Age]]/$E$1</f>
        <v>0.26250000000000001</v>
      </c>
      <c r="J352" s="6">
        <f>LOG10(Table24[[#This Row],[Fare]] +1)</f>
        <v>1.5486964485323467</v>
      </c>
      <c r="K352">
        <f>IF(Table24[[#This Row],[Pclass]]=1, 1, 0)</f>
        <v>0</v>
      </c>
      <c r="L352">
        <f>IF(Table24[[#This Row],[Pclass]]=2, 1,0)</f>
        <v>0</v>
      </c>
      <c r="M352">
        <f>IF(Table24[[#This Row],[Embarked]]="S", 1, 0)</f>
        <v>1</v>
      </c>
      <c r="N352">
        <f>IF(Table24[[#This Row],[Embarked]]="C", 1, 0)</f>
        <v>0</v>
      </c>
      <c r="O352">
        <f>IF(Table24[[#This Row],[Sex]]="male", 1, 0)</f>
        <v>0</v>
      </c>
      <c r="P352">
        <v>1</v>
      </c>
      <c r="AC352" s="6">
        <f>SUMPRODUCT(Table24[[#This Row],[SibSp]:[Ones]], $R$4:$AA$4)</f>
        <v>0.52846492119364752</v>
      </c>
      <c r="AD352" s="6">
        <f>(AC352-Table24[[#This Row],[Survived]])^2</f>
        <v>0.2792751729322081</v>
      </c>
    </row>
    <row r="353" spans="1:30" x14ac:dyDescent="0.2">
      <c r="A353">
        <v>1</v>
      </c>
      <c r="B353" t="s">
        <v>15</v>
      </c>
      <c r="C353">
        <v>2</v>
      </c>
      <c r="D353" t="s">
        <v>17</v>
      </c>
      <c r="E353">
        <v>24</v>
      </c>
      <c r="F353">
        <v>18.75</v>
      </c>
      <c r="G353">
        <v>2</v>
      </c>
      <c r="H353">
        <v>3</v>
      </c>
      <c r="I353" s="6">
        <f>Table24[[#This Row],[Age]]/$E$1</f>
        <v>0.3</v>
      </c>
      <c r="J353" s="6">
        <f>LOG10(Table24[[#This Row],[Fare]] +1)</f>
        <v>1.2955670999624791</v>
      </c>
      <c r="K353">
        <f>IF(Table24[[#This Row],[Pclass]]=1, 1, 0)</f>
        <v>0</v>
      </c>
      <c r="L353">
        <f>IF(Table24[[#This Row],[Pclass]]=2, 1,0)</f>
        <v>1</v>
      </c>
      <c r="M353">
        <f>IF(Table24[[#This Row],[Embarked]]="S", 1, 0)</f>
        <v>1</v>
      </c>
      <c r="N353">
        <f>IF(Table24[[#This Row],[Embarked]]="C", 1, 0)</f>
        <v>0</v>
      </c>
      <c r="O353">
        <f>IF(Table24[[#This Row],[Sex]]="male", 1, 0)</f>
        <v>0</v>
      </c>
      <c r="P353">
        <v>1</v>
      </c>
      <c r="AC353" s="6">
        <f>SUMPRODUCT(Table24[[#This Row],[SibSp]:[Ones]], $R$4:$AA$4)</f>
        <v>0.66583527959534106</v>
      </c>
      <c r="AD353" s="6">
        <f>(AC353-Table24[[#This Row],[Survived]])^2</f>
        <v>0.11166606036312389</v>
      </c>
    </row>
    <row r="354" spans="1:30" x14ac:dyDescent="0.2">
      <c r="A354">
        <v>0</v>
      </c>
      <c r="B354" t="s">
        <v>15</v>
      </c>
      <c r="C354">
        <v>1</v>
      </c>
      <c r="D354" t="s">
        <v>13</v>
      </c>
      <c r="E354">
        <v>64</v>
      </c>
      <c r="F354">
        <v>263</v>
      </c>
      <c r="G354">
        <v>1</v>
      </c>
      <c r="H354">
        <v>4</v>
      </c>
      <c r="I354" s="6">
        <f>Table24[[#This Row],[Age]]/$E$1</f>
        <v>0.8</v>
      </c>
      <c r="J354" s="6">
        <f>LOG10(Table24[[#This Row],[Fare]] +1)</f>
        <v>2.4216039268698313</v>
      </c>
      <c r="K354">
        <f>IF(Table24[[#This Row],[Pclass]]=1, 1, 0)</f>
        <v>1</v>
      </c>
      <c r="L354">
        <f>IF(Table24[[#This Row],[Pclass]]=2, 1,0)</f>
        <v>0</v>
      </c>
      <c r="M354">
        <f>IF(Table24[[#This Row],[Embarked]]="S", 1, 0)</f>
        <v>1</v>
      </c>
      <c r="N354">
        <f>IF(Table24[[#This Row],[Embarked]]="C", 1, 0)</f>
        <v>0</v>
      </c>
      <c r="O354">
        <f>IF(Table24[[#This Row],[Sex]]="male", 1, 0)</f>
        <v>1</v>
      </c>
      <c r="P354">
        <v>1</v>
      </c>
      <c r="AC354" s="6">
        <f>SUMPRODUCT(Table24[[#This Row],[SibSp]:[Ones]], $R$4:$AA$4)</f>
        <v>0.19237605428742577</v>
      </c>
      <c r="AD354" s="6">
        <f>(AC354-Table24[[#This Row],[Survived]])^2</f>
        <v>3.7008546263198584E-2</v>
      </c>
    </row>
    <row r="355" spans="1:30" x14ac:dyDescent="0.2">
      <c r="A355">
        <v>0</v>
      </c>
      <c r="B355" t="s">
        <v>15</v>
      </c>
      <c r="C355">
        <v>2</v>
      </c>
      <c r="D355" t="s">
        <v>13</v>
      </c>
      <c r="E355">
        <v>31</v>
      </c>
      <c r="F355">
        <v>10.5</v>
      </c>
      <c r="G355">
        <v>0</v>
      </c>
      <c r="H355">
        <v>0</v>
      </c>
      <c r="I355" s="6">
        <f>Table24[[#This Row],[Age]]/$E$1</f>
        <v>0.38750000000000001</v>
      </c>
      <c r="J355" s="6">
        <f>LOG10(Table24[[#This Row],[Fare]] +1)</f>
        <v>1.0606978403536116</v>
      </c>
      <c r="K355">
        <f>IF(Table24[[#This Row],[Pclass]]=1, 1, 0)</f>
        <v>0</v>
      </c>
      <c r="L355">
        <f>IF(Table24[[#This Row],[Pclass]]=2, 1,0)</f>
        <v>1</v>
      </c>
      <c r="M355">
        <f>IF(Table24[[#This Row],[Embarked]]="S", 1, 0)</f>
        <v>1</v>
      </c>
      <c r="N355">
        <f>IF(Table24[[#This Row],[Embarked]]="C", 1, 0)</f>
        <v>0</v>
      </c>
      <c r="O355">
        <f>IF(Table24[[#This Row],[Sex]]="male", 1, 0)</f>
        <v>1</v>
      </c>
      <c r="P355">
        <v>1</v>
      </c>
      <c r="AC355" s="6">
        <f>SUMPRODUCT(Table24[[#This Row],[SibSp]:[Ones]], $R$4:$AA$4)</f>
        <v>0.27816092662999548</v>
      </c>
      <c r="AD355" s="6">
        <f>(AC355-Table24[[#This Row],[Survived]])^2</f>
        <v>7.7373501103657732E-2</v>
      </c>
    </row>
    <row r="356" spans="1:30" x14ac:dyDescent="0.2">
      <c r="A356">
        <v>1</v>
      </c>
      <c r="B356" t="s">
        <v>15</v>
      </c>
      <c r="C356">
        <v>2</v>
      </c>
      <c r="D356" t="s">
        <v>17</v>
      </c>
      <c r="E356">
        <v>45</v>
      </c>
      <c r="F356">
        <v>26.25</v>
      </c>
      <c r="G356">
        <v>1</v>
      </c>
      <c r="H356">
        <v>1</v>
      </c>
      <c r="I356" s="6">
        <f>Table24[[#This Row],[Age]]/$E$1</f>
        <v>0.5625</v>
      </c>
      <c r="J356" s="6">
        <f>LOG10(Table24[[#This Row],[Fare]] +1)</f>
        <v>1.4353665066126613</v>
      </c>
      <c r="K356">
        <f>IF(Table24[[#This Row],[Pclass]]=1, 1, 0)</f>
        <v>0</v>
      </c>
      <c r="L356">
        <f>IF(Table24[[#This Row],[Pclass]]=2, 1,0)</f>
        <v>1</v>
      </c>
      <c r="M356">
        <f>IF(Table24[[#This Row],[Embarked]]="S", 1, 0)</f>
        <v>1</v>
      </c>
      <c r="N356">
        <f>IF(Table24[[#This Row],[Embarked]]="C", 1, 0)</f>
        <v>0</v>
      </c>
      <c r="O356">
        <f>IF(Table24[[#This Row],[Sex]]="male", 1, 0)</f>
        <v>0</v>
      </c>
      <c r="P356">
        <v>1</v>
      </c>
      <c r="AC356" s="6">
        <f>SUMPRODUCT(Table24[[#This Row],[SibSp]:[Ones]], $R$4:$AA$4)</f>
        <v>0.62100752045399332</v>
      </c>
      <c r="AD356" s="6">
        <f>(AC356-Table24[[#This Row],[Survived]])^2</f>
        <v>0.14363529955243029</v>
      </c>
    </row>
    <row r="357" spans="1:30" x14ac:dyDescent="0.2">
      <c r="A357">
        <v>0</v>
      </c>
      <c r="B357" t="s">
        <v>15</v>
      </c>
      <c r="C357">
        <v>3</v>
      </c>
      <c r="D357" t="s">
        <v>13</v>
      </c>
      <c r="E357">
        <v>20</v>
      </c>
      <c r="F357">
        <v>9.5</v>
      </c>
      <c r="G357">
        <v>0</v>
      </c>
      <c r="H357">
        <v>0</v>
      </c>
      <c r="I357" s="6">
        <f>Table24[[#This Row],[Age]]/$E$1</f>
        <v>0.25</v>
      </c>
      <c r="J357" s="6">
        <f>LOG10(Table24[[#This Row],[Fare]] +1)</f>
        <v>1.0211892990699381</v>
      </c>
      <c r="K357">
        <f>IF(Table24[[#This Row],[Pclass]]=1, 1, 0)</f>
        <v>0</v>
      </c>
      <c r="L357">
        <f>IF(Table24[[#This Row],[Pclass]]=2, 1,0)</f>
        <v>0</v>
      </c>
      <c r="M357">
        <f>IF(Table24[[#This Row],[Embarked]]="S", 1, 0)</f>
        <v>1</v>
      </c>
      <c r="N357">
        <f>IF(Table24[[#This Row],[Embarked]]="C", 1, 0)</f>
        <v>0</v>
      </c>
      <c r="O357">
        <f>IF(Table24[[#This Row],[Sex]]="male", 1, 0)</f>
        <v>1</v>
      </c>
      <c r="P357">
        <v>1</v>
      </c>
      <c r="AC357" s="6">
        <f>SUMPRODUCT(Table24[[#This Row],[SibSp]:[Ones]], $R$4:$AA$4)</f>
        <v>0.16381066710133496</v>
      </c>
      <c r="AD357" s="6">
        <f>(AC357-Table24[[#This Row],[Survived]])^2</f>
        <v>2.6833934656184385E-2</v>
      </c>
    </row>
    <row r="358" spans="1:30" x14ac:dyDescent="0.2">
      <c r="A358">
        <v>0</v>
      </c>
      <c r="B358" t="s">
        <v>15</v>
      </c>
      <c r="C358">
        <v>3</v>
      </c>
      <c r="D358" t="s">
        <v>13</v>
      </c>
      <c r="E358">
        <v>25</v>
      </c>
      <c r="F358">
        <v>7.7750000000000004</v>
      </c>
      <c r="G358">
        <v>1</v>
      </c>
      <c r="H358">
        <v>0</v>
      </c>
      <c r="I358" s="6">
        <f>Table24[[#This Row],[Age]]/$E$1</f>
        <v>0.3125</v>
      </c>
      <c r="J358" s="6">
        <f>LOG10(Table24[[#This Row],[Fare]] +1)</f>
        <v>0.94324712513786169</v>
      </c>
      <c r="K358">
        <f>IF(Table24[[#This Row],[Pclass]]=1, 1, 0)</f>
        <v>0</v>
      </c>
      <c r="L358">
        <f>IF(Table24[[#This Row],[Pclass]]=2, 1,0)</f>
        <v>0</v>
      </c>
      <c r="M358">
        <f>IF(Table24[[#This Row],[Embarked]]="S", 1, 0)</f>
        <v>1</v>
      </c>
      <c r="N358">
        <f>IF(Table24[[#This Row],[Embarked]]="C", 1, 0)</f>
        <v>0</v>
      </c>
      <c r="O358">
        <f>IF(Table24[[#This Row],[Sex]]="male", 1, 0)</f>
        <v>1</v>
      </c>
      <c r="P358">
        <v>1</v>
      </c>
      <c r="AC358" s="6">
        <f>SUMPRODUCT(Table24[[#This Row],[SibSp]:[Ones]], $R$4:$AA$4)</f>
        <v>7.3069325492906123E-2</v>
      </c>
      <c r="AD358" s="6">
        <f>(AC358-Table24[[#This Row],[Survived]])^2</f>
        <v>5.3391263279882603E-3</v>
      </c>
    </row>
    <row r="359" spans="1:30" x14ac:dyDescent="0.2">
      <c r="A359">
        <v>1</v>
      </c>
      <c r="B359" t="s">
        <v>15</v>
      </c>
      <c r="C359">
        <v>2</v>
      </c>
      <c r="D359" t="s">
        <v>17</v>
      </c>
      <c r="E359">
        <v>28</v>
      </c>
      <c r="F359">
        <v>13</v>
      </c>
      <c r="G359">
        <v>0</v>
      </c>
      <c r="H359">
        <v>0</v>
      </c>
      <c r="I359" s="6">
        <f>Table24[[#This Row],[Age]]/$E$1</f>
        <v>0.35</v>
      </c>
      <c r="J359" s="6">
        <f>LOG10(Table24[[#This Row],[Fare]] +1)</f>
        <v>1.146128035678238</v>
      </c>
      <c r="K359">
        <f>IF(Table24[[#This Row],[Pclass]]=1, 1, 0)</f>
        <v>0</v>
      </c>
      <c r="L359">
        <f>IF(Table24[[#This Row],[Pclass]]=2, 1,0)</f>
        <v>1</v>
      </c>
      <c r="M359">
        <f>IF(Table24[[#This Row],[Embarked]]="S", 1, 0)</f>
        <v>1</v>
      </c>
      <c r="N359">
        <f>IF(Table24[[#This Row],[Embarked]]="C", 1, 0)</f>
        <v>0</v>
      </c>
      <c r="O359">
        <f>IF(Table24[[#This Row],[Sex]]="male", 1, 0)</f>
        <v>0</v>
      </c>
      <c r="P359">
        <v>1</v>
      </c>
      <c r="AC359" s="6">
        <f>SUMPRODUCT(Table24[[#This Row],[SibSp]:[Ones]], $R$4:$AA$4)</f>
        <v>0.78459389435830307</v>
      </c>
      <c r="AD359" s="6">
        <f>(AC359-Table24[[#This Row],[Survived]])^2</f>
        <v>4.6399790347721896E-2</v>
      </c>
    </row>
    <row r="360" spans="1:30" x14ac:dyDescent="0.2">
      <c r="A360">
        <v>1</v>
      </c>
      <c r="B360" t="s">
        <v>15</v>
      </c>
      <c r="C360">
        <v>1</v>
      </c>
      <c r="D360" t="s">
        <v>13</v>
      </c>
      <c r="E360">
        <v>4</v>
      </c>
      <c r="F360">
        <v>81.8583</v>
      </c>
      <c r="G360">
        <v>0</v>
      </c>
      <c r="H360">
        <v>2</v>
      </c>
      <c r="I360" s="6">
        <f>Table24[[#This Row],[Age]]/$E$1</f>
        <v>0.05</v>
      </c>
      <c r="J360" s="6">
        <f>LOG10(Table24[[#This Row],[Fare]] +1)</f>
        <v>1.9183360186534042</v>
      </c>
      <c r="K360">
        <f>IF(Table24[[#This Row],[Pclass]]=1, 1, 0)</f>
        <v>1</v>
      </c>
      <c r="L360">
        <f>IF(Table24[[#This Row],[Pclass]]=2, 1,0)</f>
        <v>0</v>
      </c>
      <c r="M360">
        <f>IF(Table24[[#This Row],[Embarked]]="S", 1, 0)</f>
        <v>1</v>
      </c>
      <c r="N360">
        <f>IF(Table24[[#This Row],[Embarked]]="C", 1, 0)</f>
        <v>0</v>
      </c>
      <c r="O360">
        <f>IF(Table24[[#This Row],[Sex]]="male", 1, 0)</f>
        <v>1</v>
      </c>
      <c r="P360">
        <v>1</v>
      </c>
      <c r="AC360" s="6">
        <f>SUMPRODUCT(Table24[[#This Row],[SibSp]:[Ones]], $R$4:$AA$4)</f>
        <v>0.63471739697706309</v>
      </c>
      <c r="AD360" s="6">
        <f>(AC360-Table24[[#This Row],[Survived]])^2</f>
        <v>0.13343138007121252</v>
      </c>
    </row>
    <row r="361" spans="1:30" x14ac:dyDescent="0.2">
      <c r="A361">
        <v>1</v>
      </c>
      <c r="B361" t="s">
        <v>15</v>
      </c>
      <c r="C361">
        <v>2</v>
      </c>
      <c r="D361" t="s">
        <v>17</v>
      </c>
      <c r="E361">
        <v>13</v>
      </c>
      <c r="F361">
        <v>19.5</v>
      </c>
      <c r="G361">
        <v>0</v>
      </c>
      <c r="H361">
        <v>1</v>
      </c>
      <c r="I361" s="6">
        <f>Table24[[#This Row],[Age]]/$E$1</f>
        <v>0.16250000000000001</v>
      </c>
      <c r="J361" s="6">
        <f>LOG10(Table24[[#This Row],[Fare]] +1)</f>
        <v>1.3117538610557542</v>
      </c>
      <c r="K361">
        <f>IF(Table24[[#This Row],[Pclass]]=1, 1, 0)</f>
        <v>0</v>
      </c>
      <c r="L361">
        <f>IF(Table24[[#This Row],[Pclass]]=2, 1,0)</f>
        <v>1</v>
      </c>
      <c r="M361">
        <f>IF(Table24[[#This Row],[Embarked]]="S", 1, 0)</f>
        <v>1</v>
      </c>
      <c r="N361">
        <f>IF(Table24[[#This Row],[Embarked]]="C", 1, 0)</f>
        <v>0</v>
      </c>
      <c r="O361">
        <f>IF(Table24[[#This Row],[Sex]]="male", 1, 0)</f>
        <v>0</v>
      </c>
      <c r="P361">
        <v>1</v>
      </c>
      <c r="AC361" s="6">
        <f>SUMPRODUCT(Table24[[#This Row],[SibSp]:[Ones]], $R$4:$AA$4)</f>
        <v>0.87476255818217541</v>
      </c>
      <c r="AD361" s="6">
        <f>(AC361-Table24[[#This Row],[Survived]])^2</f>
        <v>1.5684416833072999E-2</v>
      </c>
    </row>
    <row r="362" spans="1:30" x14ac:dyDescent="0.2">
      <c r="A362">
        <v>1</v>
      </c>
      <c r="B362" t="s">
        <v>15</v>
      </c>
      <c r="C362">
        <v>1</v>
      </c>
      <c r="D362" t="s">
        <v>13</v>
      </c>
      <c r="E362">
        <v>34</v>
      </c>
      <c r="F362">
        <v>26.55</v>
      </c>
      <c r="G362">
        <v>0</v>
      </c>
      <c r="H362">
        <v>0</v>
      </c>
      <c r="I362" s="6">
        <f>Table24[[#This Row],[Age]]/$E$1</f>
        <v>0.42499999999999999</v>
      </c>
      <c r="J362" s="6">
        <f>LOG10(Table24[[#This Row],[Fare]] +1)</f>
        <v>1.4401216031878039</v>
      </c>
      <c r="K362">
        <f>IF(Table24[[#This Row],[Pclass]]=1, 1, 0)</f>
        <v>1</v>
      </c>
      <c r="L362">
        <f>IF(Table24[[#This Row],[Pclass]]=2, 1,0)</f>
        <v>0</v>
      </c>
      <c r="M362">
        <f>IF(Table24[[#This Row],[Embarked]]="S", 1, 0)</f>
        <v>1</v>
      </c>
      <c r="N362">
        <f>IF(Table24[[#This Row],[Embarked]]="C", 1, 0)</f>
        <v>0</v>
      </c>
      <c r="O362">
        <f>IF(Table24[[#This Row],[Sex]]="male", 1, 0)</f>
        <v>1</v>
      </c>
      <c r="P362">
        <v>1</v>
      </c>
      <c r="AC362" s="6">
        <f>SUMPRODUCT(Table24[[#This Row],[SibSp]:[Ones]], $R$4:$AA$4)</f>
        <v>0.44721621899399244</v>
      </c>
      <c r="AD362" s="6">
        <f>(AC362-Table24[[#This Row],[Survived]])^2</f>
        <v>0.30556990854329774</v>
      </c>
    </row>
    <row r="363" spans="1:30" x14ac:dyDescent="0.2">
      <c r="A363">
        <v>1</v>
      </c>
      <c r="B363" t="s">
        <v>20</v>
      </c>
      <c r="C363">
        <v>3</v>
      </c>
      <c r="D363" t="s">
        <v>17</v>
      </c>
      <c r="E363">
        <v>5</v>
      </c>
      <c r="F363">
        <v>19.258299999999998</v>
      </c>
      <c r="G363">
        <v>2</v>
      </c>
      <c r="H363">
        <v>1</v>
      </c>
      <c r="I363" s="6">
        <f>Table24[[#This Row],[Age]]/$E$1</f>
        <v>6.25E-2</v>
      </c>
      <c r="J363" s="6">
        <f>LOG10(Table24[[#This Row],[Fare]] +1)</f>
        <v>1.3066029982011584</v>
      </c>
      <c r="K363">
        <f>IF(Table24[[#This Row],[Pclass]]=1, 1, 0)</f>
        <v>0</v>
      </c>
      <c r="L363">
        <f>IF(Table24[[#This Row],[Pclass]]=2, 1,0)</f>
        <v>0</v>
      </c>
      <c r="M363">
        <f>IF(Table24[[#This Row],[Embarked]]="S", 1, 0)</f>
        <v>0</v>
      </c>
      <c r="N363">
        <f>IF(Table24[[#This Row],[Embarked]]="C", 1, 0)</f>
        <v>1</v>
      </c>
      <c r="O363">
        <f>IF(Table24[[#This Row],[Sex]]="male", 1, 0)</f>
        <v>0</v>
      </c>
      <c r="P363">
        <v>1</v>
      </c>
      <c r="AC363" s="6">
        <f>SUMPRODUCT(Table24[[#This Row],[SibSp]:[Ones]], $R$4:$AA$4)</f>
        <v>0.69910871666428132</v>
      </c>
      <c r="AD363" s="6">
        <f>(AC363-Table24[[#This Row],[Survived]])^2</f>
        <v>9.0535564387415737E-2</v>
      </c>
    </row>
    <row r="364" spans="1:30" x14ac:dyDescent="0.2">
      <c r="A364">
        <v>1</v>
      </c>
      <c r="B364" t="s">
        <v>15</v>
      </c>
      <c r="C364">
        <v>1</v>
      </c>
      <c r="D364" t="s">
        <v>13</v>
      </c>
      <c r="E364">
        <v>52</v>
      </c>
      <c r="F364">
        <v>30.5</v>
      </c>
      <c r="G364">
        <v>0</v>
      </c>
      <c r="H364">
        <v>0</v>
      </c>
      <c r="I364" s="6">
        <f>Table24[[#This Row],[Age]]/$E$1</f>
        <v>0.65</v>
      </c>
      <c r="J364" s="6">
        <f>LOG10(Table24[[#This Row],[Fare]] +1)</f>
        <v>1.4983105537896004</v>
      </c>
      <c r="K364">
        <f>IF(Table24[[#This Row],[Pclass]]=1, 1, 0)</f>
        <v>1</v>
      </c>
      <c r="L364">
        <f>IF(Table24[[#This Row],[Pclass]]=2, 1,0)</f>
        <v>0</v>
      </c>
      <c r="M364">
        <f>IF(Table24[[#This Row],[Embarked]]="S", 1, 0)</f>
        <v>1</v>
      </c>
      <c r="N364">
        <f>IF(Table24[[#This Row],[Embarked]]="C", 1, 0)</f>
        <v>0</v>
      </c>
      <c r="O364">
        <f>IF(Table24[[#This Row],[Sex]]="male", 1, 0)</f>
        <v>1</v>
      </c>
      <c r="P364">
        <v>1</v>
      </c>
      <c r="AC364" s="6">
        <f>SUMPRODUCT(Table24[[#This Row],[SibSp]:[Ones]], $R$4:$AA$4)</f>
        <v>0.33482690424703487</v>
      </c>
      <c r="AD364" s="6">
        <f>(AC364-Table24[[#This Row],[Survived]])^2</f>
        <v>0.44245524731358332</v>
      </c>
    </row>
    <row r="365" spans="1:30" x14ac:dyDescent="0.2">
      <c r="A365">
        <v>0</v>
      </c>
      <c r="B365" t="s">
        <v>15</v>
      </c>
      <c r="C365">
        <v>2</v>
      </c>
      <c r="D365" t="s">
        <v>13</v>
      </c>
      <c r="E365">
        <v>36</v>
      </c>
      <c r="F365">
        <v>27.75</v>
      </c>
      <c r="G365">
        <v>1</v>
      </c>
      <c r="H365">
        <v>2</v>
      </c>
      <c r="I365" s="6">
        <f>Table24[[#This Row],[Age]]/$E$1</f>
        <v>0.45</v>
      </c>
      <c r="J365" s="6">
        <f>LOG10(Table24[[#This Row],[Fare]] +1)</f>
        <v>1.4586378490256493</v>
      </c>
      <c r="K365">
        <f>IF(Table24[[#This Row],[Pclass]]=1, 1, 0)</f>
        <v>0</v>
      </c>
      <c r="L365">
        <f>IF(Table24[[#This Row],[Pclass]]=2, 1,0)</f>
        <v>1</v>
      </c>
      <c r="M365">
        <f>IF(Table24[[#This Row],[Embarked]]="S", 1, 0)</f>
        <v>1</v>
      </c>
      <c r="N365">
        <f>IF(Table24[[#This Row],[Embarked]]="C", 1, 0)</f>
        <v>0</v>
      </c>
      <c r="O365">
        <f>IF(Table24[[#This Row],[Sex]]="male", 1, 0)</f>
        <v>1</v>
      </c>
      <c r="P365">
        <v>1</v>
      </c>
      <c r="AC365" s="6">
        <f>SUMPRODUCT(Table24[[#This Row],[SibSp]:[Ones]], $R$4:$AA$4)</f>
        <v>0.18276408479105588</v>
      </c>
      <c r="AD365" s="6">
        <f>(AC365-Table24[[#This Row],[Survived]])^2</f>
        <v>3.3402710689512262E-2</v>
      </c>
    </row>
    <row r="366" spans="1:30" x14ac:dyDescent="0.2">
      <c r="A366">
        <v>0</v>
      </c>
      <c r="B366" t="s">
        <v>20</v>
      </c>
      <c r="C366">
        <v>1</v>
      </c>
      <c r="D366" t="s">
        <v>13</v>
      </c>
      <c r="E366">
        <v>30</v>
      </c>
      <c r="F366">
        <v>27.75</v>
      </c>
      <c r="G366">
        <v>0</v>
      </c>
      <c r="H366">
        <v>0</v>
      </c>
      <c r="I366" s="6">
        <f>Table24[[#This Row],[Age]]/$E$1</f>
        <v>0.375</v>
      </c>
      <c r="J366" s="6">
        <f>LOG10(Table24[[#This Row],[Fare]] +1)</f>
        <v>1.4586378490256493</v>
      </c>
      <c r="K366">
        <f>IF(Table24[[#This Row],[Pclass]]=1, 1, 0)</f>
        <v>1</v>
      </c>
      <c r="L366">
        <f>IF(Table24[[#This Row],[Pclass]]=2, 1,0)</f>
        <v>0</v>
      </c>
      <c r="M366">
        <f>IF(Table24[[#This Row],[Embarked]]="S", 1, 0)</f>
        <v>0</v>
      </c>
      <c r="N366">
        <f>IF(Table24[[#This Row],[Embarked]]="C", 1, 0)</f>
        <v>1</v>
      </c>
      <c r="O366">
        <f>IF(Table24[[#This Row],[Sex]]="male", 1, 0)</f>
        <v>1</v>
      </c>
      <c r="P366">
        <v>1</v>
      </c>
      <c r="AC366" s="6">
        <f>SUMPRODUCT(Table24[[#This Row],[SibSp]:[Ones]], $R$4:$AA$4)</f>
        <v>0.53982007223311679</v>
      </c>
      <c r="AD366" s="6">
        <f>(AC366-Table24[[#This Row],[Survived]])^2</f>
        <v>0.2914057103857674</v>
      </c>
    </row>
    <row r="367" spans="1:30" x14ac:dyDescent="0.2">
      <c r="A367">
        <v>1</v>
      </c>
      <c r="B367" t="s">
        <v>20</v>
      </c>
      <c r="C367">
        <v>1</v>
      </c>
      <c r="D367" t="s">
        <v>13</v>
      </c>
      <c r="E367">
        <v>49</v>
      </c>
      <c r="F367">
        <v>89.104200000000006</v>
      </c>
      <c r="G367">
        <v>1</v>
      </c>
      <c r="H367">
        <v>0</v>
      </c>
      <c r="I367" s="6">
        <f>Table24[[#This Row],[Age]]/$E$1</f>
        <v>0.61250000000000004</v>
      </c>
      <c r="J367" s="6">
        <f>LOG10(Table24[[#This Row],[Fare]] +1)</f>
        <v>1.9547450350890707</v>
      </c>
      <c r="K367">
        <f>IF(Table24[[#This Row],[Pclass]]=1, 1, 0)</f>
        <v>1</v>
      </c>
      <c r="L367">
        <f>IF(Table24[[#This Row],[Pclass]]=2, 1,0)</f>
        <v>0</v>
      </c>
      <c r="M367">
        <f>IF(Table24[[#This Row],[Embarked]]="S", 1, 0)</f>
        <v>0</v>
      </c>
      <c r="N367">
        <f>IF(Table24[[#This Row],[Embarked]]="C", 1, 0)</f>
        <v>1</v>
      </c>
      <c r="O367">
        <f>IF(Table24[[#This Row],[Sex]]="male", 1, 0)</f>
        <v>1</v>
      </c>
      <c r="P367">
        <v>1</v>
      </c>
      <c r="AC367" s="6">
        <f>SUMPRODUCT(Table24[[#This Row],[SibSp]:[Ones]], $R$4:$AA$4)</f>
        <v>0.38744129150372586</v>
      </c>
      <c r="AD367" s="6">
        <f>(AC367-Table24[[#This Row],[Survived]])^2</f>
        <v>0.37522817135462333</v>
      </c>
    </row>
    <row r="368" spans="1:30" x14ac:dyDescent="0.2">
      <c r="A368">
        <v>1</v>
      </c>
      <c r="B368" t="s">
        <v>20</v>
      </c>
      <c r="C368">
        <v>3</v>
      </c>
      <c r="D368" t="s">
        <v>13</v>
      </c>
      <c r="E368">
        <v>29</v>
      </c>
      <c r="F368">
        <v>7.8958000000000004</v>
      </c>
      <c r="G368">
        <v>0</v>
      </c>
      <c r="H368">
        <v>0</v>
      </c>
      <c r="I368" s="6">
        <f>Table24[[#This Row],[Age]]/$E$1</f>
        <v>0.36249999999999999</v>
      </c>
      <c r="J368" s="6">
        <f>LOG10(Table24[[#This Row],[Fare]] +1)</f>
        <v>0.94918501031343461</v>
      </c>
      <c r="K368">
        <f>IF(Table24[[#This Row],[Pclass]]=1, 1, 0)</f>
        <v>0</v>
      </c>
      <c r="L368">
        <f>IF(Table24[[#This Row],[Pclass]]=2, 1,0)</f>
        <v>0</v>
      </c>
      <c r="M368">
        <f>IF(Table24[[#This Row],[Embarked]]="S", 1, 0)</f>
        <v>0</v>
      </c>
      <c r="N368">
        <f>IF(Table24[[#This Row],[Embarked]]="C", 1, 0)</f>
        <v>1</v>
      </c>
      <c r="O368">
        <f>IF(Table24[[#This Row],[Sex]]="male", 1, 0)</f>
        <v>1</v>
      </c>
      <c r="P368">
        <v>1</v>
      </c>
      <c r="AC368" s="6">
        <f>SUMPRODUCT(Table24[[#This Row],[SibSp]:[Ones]], $R$4:$AA$4)</f>
        <v>0.16878337477030358</v>
      </c>
      <c r="AD368" s="6">
        <f>(AC368-Table24[[#This Row],[Survived]])^2</f>
        <v>0.69092107805824554</v>
      </c>
    </row>
    <row r="369" spans="1:30" x14ac:dyDescent="0.2">
      <c r="A369">
        <v>0</v>
      </c>
      <c r="B369" t="s">
        <v>15</v>
      </c>
      <c r="C369">
        <v>1</v>
      </c>
      <c r="D369" t="s">
        <v>13</v>
      </c>
      <c r="E369">
        <v>65</v>
      </c>
      <c r="F369">
        <v>26.55</v>
      </c>
      <c r="G369">
        <v>0</v>
      </c>
      <c r="H369">
        <v>0</v>
      </c>
      <c r="I369" s="6">
        <f>Table24[[#This Row],[Age]]/$E$1</f>
        <v>0.8125</v>
      </c>
      <c r="J369" s="6">
        <f>LOG10(Table24[[#This Row],[Fare]] +1)</f>
        <v>1.4401216031878039</v>
      </c>
      <c r="K369">
        <f>IF(Table24[[#This Row],[Pclass]]=1, 1, 0)</f>
        <v>1</v>
      </c>
      <c r="L369">
        <f>IF(Table24[[#This Row],[Pclass]]=2, 1,0)</f>
        <v>0</v>
      </c>
      <c r="M369">
        <f>IF(Table24[[#This Row],[Embarked]]="S", 1, 0)</f>
        <v>1</v>
      </c>
      <c r="N369">
        <f>IF(Table24[[#This Row],[Embarked]]="C", 1, 0)</f>
        <v>0</v>
      </c>
      <c r="O369">
        <f>IF(Table24[[#This Row],[Sex]]="male", 1, 0)</f>
        <v>1</v>
      </c>
      <c r="P369">
        <v>1</v>
      </c>
      <c r="AC369" s="6">
        <f>SUMPRODUCT(Table24[[#This Row],[SibSp]:[Ones]], $R$4:$AA$4)</f>
        <v>0.24877179481965883</v>
      </c>
      <c r="AD369" s="6">
        <f>(AC369-Table24[[#This Row],[Survived]])^2</f>
        <v>6.1887405897794436E-2</v>
      </c>
    </row>
    <row r="370" spans="1:30" x14ac:dyDescent="0.2">
      <c r="A370">
        <v>1</v>
      </c>
      <c r="B370" t="s">
        <v>15</v>
      </c>
      <c r="C370">
        <v>2</v>
      </c>
      <c r="D370" t="s">
        <v>17</v>
      </c>
      <c r="E370">
        <v>50</v>
      </c>
      <c r="F370">
        <v>10.5</v>
      </c>
      <c r="G370">
        <v>0</v>
      </c>
      <c r="H370">
        <v>0</v>
      </c>
      <c r="I370" s="6">
        <f>Table24[[#This Row],[Age]]/$E$1</f>
        <v>0.625</v>
      </c>
      <c r="J370" s="6">
        <f>LOG10(Table24[[#This Row],[Fare]] +1)</f>
        <v>1.0606978403536116</v>
      </c>
      <c r="K370">
        <f>IF(Table24[[#This Row],[Pclass]]=1, 1, 0)</f>
        <v>0</v>
      </c>
      <c r="L370">
        <f>IF(Table24[[#This Row],[Pclass]]=2, 1,0)</f>
        <v>1</v>
      </c>
      <c r="M370">
        <f>IF(Table24[[#This Row],[Embarked]]="S", 1, 0)</f>
        <v>1</v>
      </c>
      <c r="N370">
        <f>IF(Table24[[#This Row],[Embarked]]="C", 1, 0)</f>
        <v>0</v>
      </c>
      <c r="O370">
        <f>IF(Table24[[#This Row],[Sex]]="male", 1, 0)</f>
        <v>0</v>
      </c>
      <c r="P370">
        <v>1</v>
      </c>
      <c r="AC370" s="6">
        <f>SUMPRODUCT(Table24[[#This Row],[SibSp]:[Ones]], $R$4:$AA$4)</f>
        <v>0.63959798524325295</v>
      </c>
      <c r="AD370" s="6">
        <f>(AC370-Table24[[#This Row],[Survived]])^2</f>
        <v>0.12988961224072251</v>
      </c>
    </row>
    <row r="371" spans="1:30" x14ac:dyDescent="0.2">
      <c r="A371">
        <v>1</v>
      </c>
      <c r="B371" t="s">
        <v>15</v>
      </c>
      <c r="C371">
        <v>1</v>
      </c>
      <c r="D371" t="s">
        <v>13</v>
      </c>
      <c r="E371">
        <v>48</v>
      </c>
      <c r="F371">
        <v>26.55</v>
      </c>
      <c r="G371">
        <v>0</v>
      </c>
      <c r="H371">
        <v>0</v>
      </c>
      <c r="I371" s="6">
        <f>Table24[[#This Row],[Age]]/$E$1</f>
        <v>0.6</v>
      </c>
      <c r="J371" s="6">
        <f>LOG10(Table24[[#This Row],[Fare]] +1)</f>
        <v>1.4401216031878039</v>
      </c>
      <c r="K371">
        <f>IF(Table24[[#This Row],[Pclass]]=1, 1, 0)</f>
        <v>1</v>
      </c>
      <c r="L371">
        <f>IF(Table24[[#This Row],[Pclass]]=2, 1,0)</f>
        <v>0</v>
      </c>
      <c r="M371">
        <f>IF(Table24[[#This Row],[Embarked]]="S", 1, 0)</f>
        <v>1</v>
      </c>
      <c r="N371">
        <f>IF(Table24[[#This Row],[Embarked]]="C", 1, 0)</f>
        <v>0</v>
      </c>
      <c r="O371">
        <f>IF(Table24[[#This Row],[Sex]]="male", 1, 0)</f>
        <v>1</v>
      </c>
      <c r="P371">
        <v>1</v>
      </c>
      <c r="AC371" s="6">
        <f>SUMPRODUCT(Table24[[#This Row],[SibSp]:[Ones]], $R$4:$AA$4)</f>
        <v>0.35759615646364823</v>
      </c>
      <c r="AD371" s="6">
        <f>(AC371-Table24[[#This Row],[Survived]])^2</f>
        <v>0.41268269819027747</v>
      </c>
    </row>
    <row r="372" spans="1:30" x14ac:dyDescent="0.2">
      <c r="A372">
        <v>0</v>
      </c>
      <c r="B372" t="s">
        <v>15</v>
      </c>
      <c r="C372">
        <v>3</v>
      </c>
      <c r="D372" t="s">
        <v>13</v>
      </c>
      <c r="E372">
        <v>34</v>
      </c>
      <c r="F372">
        <v>8.0500000000000007</v>
      </c>
      <c r="G372">
        <v>0</v>
      </c>
      <c r="H372">
        <v>0</v>
      </c>
      <c r="I372" s="6">
        <f>Table24[[#This Row],[Age]]/$E$1</f>
        <v>0.42499999999999999</v>
      </c>
      <c r="J372" s="6">
        <f>LOG10(Table24[[#This Row],[Fare]] +1)</f>
        <v>0.9566485792052033</v>
      </c>
      <c r="K372">
        <f>IF(Table24[[#This Row],[Pclass]]=1, 1, 0)</f>
        <v>0</v>
      </c>
      <c r="L372">
        <f>IF(Table24[[#This Row],[Pclass]]=2, 1,0)</f>
        <v>0</v>
      </c>
      <c r="M372">
        <f>IF(Table24[[#This Row],[Embarked]]="S", 1, 0)</f>
        <v>1</v>
      </c>
      <c r="N372">
        <f>IF(Table24[[#This Row],[Embarked]]="C", 1, 0)</f>
        <v>0</v>
      </c>
      <c r="O372">
        <f>IF(Table24[[#This Row],[Sex]]="male", 1, 0)</f>
        <v>1</v>
      </c>
      <c r="P372">
        <v>1</v>
      </c>
      <c r="AC372" s="6">
        <f>SUMPRODUCT(Table24[[#This Row],[SibSp]:[Ones]], $R$4:$AA$4)</f>
        <v>7.1044501144345573E-2</v>
      </c>
      <c r="AD372" s="6">
        <f>(AC372-Table24[[#This Row],[Survived]])^2</f>
        <v>5.0473211428489198E-3</v>
      </c>
    </row>
    <row r="373" spans="1:30" x14ac:dyDescent="0.2">
      <c r="A373">
        <v>0</v>
      </c>
      <c r="B373" t="s">
        <v>15</v>
      </c>
      <c r="C373">
        <v>1</v>
      </c>
      <c r="D373" t="s">
        <v>13</v>
      </c>
      <c r="E373">
        <v>47</v>
      </c>
      <c r="F373">
        <v>38.5</v>
      </c>
      <c r="G373">
        <v>0</v>
      </c>
      <c r="H373">
        <v>0</v>
      </c>
      <c r="I373" s="6">
        <f>Table24[[#This Row],[Age]]/$E$1</f>
        <v>0.58750000000000002</v>
      </c>
      <c r="J373" s="6">
        <f>LOG10(Table24[[#This Row],[Fare]] +1)</f>
        <v>1.5965970956264601</v>
      </c>
      <c r="K373">
        <f>IF(Table24[[#This Row],[Pclass]]=1, 1, 0)</f>
        <v>1</v>
      </c>
      <c r="L373">
        <f>IF(Table24[[#This Row],[Pclass]]=2, 1,0)</f>
        <v>0</v>
      </c>
      <c r="M373">
        <f>IF(Table24[[#This Row],[Embarked]]="S", 1, 0)</f>
        <v>1</v>
      </c>
      <c r="N373">
        <f>IF(Table24[[#This Row],[Embarked]]="C", 1, 0)</f>
        <v>0</v>
      </c>
      <c r="O373">
        <f>IF(Table24[[#This Row],[Sex]]="male", 1, 0)</f>
        <v>1</v>
      </c>
      <c r="P373">
        <v>1</v>
      </c>
      <c r="AC373" s="6">
        <f>SUMPRODUCT(Table24[[#This Row],[SibSp]:[Ones]], $R$4:$AA$4)</f>
        <v>0.37162514748320397</v>
      </c>
      <c r="AD373" s="6">
        <f>(AC373-Table24[[#This Row],[Survived]])^2</f>
        <v>0.13810525024191309</v>
      </c>
    </row>
    <row r="374" spans="1:30" x14ac:dyDescent="0.2">
      <c r="A374">
        <v>0</v>
      </c>
      <c r="B374" t="s">
        <v>15</v>
      </c>
      <c r="C374">
        <v>2</v>
      </c>
      <c r="D374" t="s">
        <v>13</v>
      </c>
      <c r="E374">
        <v>48</v>
      </c>
      <c r="F374">
        <v>13</v>
      </c>
      <c r="G374">
        <v>0</v>
      </c>
      <c r="H374">
        <v>0</v>
      </c>
      <c r="I374" s="6">
        <f>Table24[[#This Row],[Age]]/$E$1</f>
        <v>0.6</v>
      </c>
      <c r="J374" s="6">
        <f>LOG10(Table24[[#This Row],[Fare]] +1)</f>
        <v>1.146128035678238</v>
      </c>
      <c r="K374">
        <f>IF(Table24[[#This Row],[Pclass]]=1, 1, 0)</f>
        <v>0</v>
      </c>
      <c r="L374">
        <f>IF(Table24[[#This Row],[Pclass]]=2, 1,0)</f>
        <v>1</v>
      </c>
      <c r="M374">
        <f>IF(Table24[[#This Row],[Embarked]]="S", 1, 0)</f>
        <v>1</v>
      </c>
      <c r="N374">
        <f>IF(Table24[[#This Row],[Embarked]]="C", 1, 0)</f>
        <v>0</v>
      </c>
      <c r="O374">
        <f>IF(Table24[[#This Row],[Sex]]="male", 1, 0)</f>
        <v>1</v>
      </c>
      <c r="P374">
        <v>1</v>
      </c>
      <c r="AC374" s="6">
        <f>SUMPRODUCT(Table24[[#This Row],[SibSp]:[Ones]], $R$4:$AA$4)</f>
        <v>0.17350094726765819</v>
      </c>
      <c r="AD374" s="6">
        <f>(AC374-Table24[[#This Row],[Survived]])^2</f>
        <v>3.0102578702774708E-2</v>
      </c>
    </row>
    <row r="375" spans="1:30" x14ac:dyDescent="0.2">
      <c r="A375">
        <v>0</v>
      </c>
      <c r="B375" t="s">
        <v>15</v>
      </c>
      <c r="C375">
        <v>3</v>
      </c>
      <c r="D375" t="s">
        <v>13</v>
      </c>
      <c r="E375">
        <v>38</v>
      </c>
      <c r="F375">
        <v>7.05</v>
      </c>
      <c r="G375">
        <v>0</v>
      </c>
      <c r="H375">
        <v>0</v>
      </c>
      <c r="I375" s="6">
        <f>Table24[[#This Row],[Age]]/$E$1</f>
        <v>0.47499999999999998</v>
      </c>
      <c r="J375" s="6">
        <f>LOG10(Table24[[#This Row],[Fare]] +1)</f>
        <v>0.90579588036786851</v>
      </c>
      <c r="K375">
        <f>IF(Table24[[#This Row],[Pclass]]=1, 1, 0)</f>
        <v>0</v>
      </c>
      <c r="L375">
        <f>IF(Table24[[#This Row],[Pclass]]=2, 1,0)</f>
        <v>0</v>
      </c>
      <c r="M375">
        <f>IF(Table24[[#This Row],[Embarked]]="S", 1, 0)</f>
        <v>1</v>
      </c>
      <c r="N375">
        <f>IF(Table24[[#This Row],[Embarked]]="C", 1, 0)</f>
        <v>0</v>
      </c>
      <c r="O375">
        <f>IF(Table24[[#This Row],[Sex]]="male", 1, 0)</f>
        <v>1</v>
      </c>
      <c r="P375">
        <v>1</v>
      </c>
      <c r="AC375" s="6">
        <f>SUMPRODUCT(Table24[[#This Row],[SibSp]:[Ones]], $R$4:$AA$4)</f>
        <v>4.2959902156477159E-2</v>
      </c>
      <c r="AD375" s="6">
        <f>(AC375-Table24[[#This Row],[Survived]])^2</f>
        <v>1.8455531932940908E-3</v>
      </c>
    </row>
    <row r="376" spans="1:30" x14ac:dyDescent="0.2">
      <c r="A376">
        <v>0</v>
      </c>
      <c r="B376" t="s">
        <v>15</v>
      </c>
      <c r="C376">
        <v>1</v>
      </c>
      <c r="D376" t="s">
        <v>13</v>
      </c>
      <c r="E376">
        <v>56</v>
      </c>
      <c r="F376">
        <v>26.55</v>
      </c>
      <c r="G376">
        <v>0</v>
      </c>
      <c r="H376">
        <v>0</v>
      </c>
      <c r="I376" s="6">
        <f>Table24[[#This Row],[Age]]/$E$1</f>
        <v>0.7</v>
      </c>
      <c r="J376" s="6">
        <f>LOG10(Table24[[#This Row],[Fare]] +1)</f>
        <v>1.4401216031878039</v>
      </c>
      <c r="K376">
        <f>IF(Table24[[#This Row],[Pclass]]=1, 1, 0)</f>
        <v>1</v>
      </c>
      <c r="L376">
        <f>IF(Table24[[#This Row],[Pclass]]=2, 1,0)</f>
        <v>0</v>
      </c>
      <c r="M376">
        <f>IF(Table24[[#This Row],[Embarked]]="S", 1, 0)</f>
        <v>1</v>
      </c>
      <c r="N376">
        <f>IF(Table24[[#This Row],[Embarked]]="C", 1, 0)</f>
        <v>0</v>
      </c>
      <c r="O376">
        <f>IF(Table24[[#This Row],[Sex]]="male", 1, 0)</f>
        <v>1</v>
      </c>
      <c r="P376">
        <v>1</v>
      </c>
      <c r="AC376" s="6">
        <f>SUMPRODUCT(Table24[[#This Row],[SibSp]:[Ones]], $R$4:$AA$4)</f>
        <v>0.30638469216059439</v>
      </c>
      <c r="AD376" s="6">
        <f>(AC376-Table24[[#This Row],[Survived]])^2</f>
        <v>9.3871579590342188E-2</v>
      </c>
    </row>
    <row r="377" spans="1:30" x14ac:dyDescent="0.2">
      <c r="A377">
        <v>1</v>
      </c>
      <c r="B377" t="s">
        <v>20</v>
      </c>
      <c r="C377">
        <v>3</v>
      </c>
      <c r="D377" t="s">
        <v>17</v>
      </c>
      <c r="E377">
        <v>0.75</v>
      </c>
      <c r="F377">
        <v>19.258299999999998</v>
      </c>
      <c r="G377">
        <v>2</v>
      </c>
      <c r="H377">
        <v>1</v>
      </c>
      <c r="I377" s="6">
        <f>Table24[[#This Row],[Age]]/$E$1</f>
        <v>9.3749999999999997E-3</v>
      </c>
      <c r="J377" s="6">
        <f>LOG10(Table24[[#This Row],[Fare]] +1)</f>
        <v>1.3066029982011584</v>
      </c>
      <c r="K377">
        <f>IF(Table24[[#This Row],[Pclass]]=1, 1, 0)</f>
        <v>0</v>
      </c>
      <c r="L377">
        <f>IF(Table24[[#This Row],[Pclass]]=2, 1,0)</f>
        <v>0</v>
      </c>
      <c r="M377">
        <f>IF(Table24[[#This Row],[Embarked]]="S", 1, 0)</f>
        <v>0</v>
      </c>
      <c r="N377">
        <f>IF(Table24[[#This Row],[Embarked]]="C", 1, 0)</f>
        <v>1</v>
      </c>
      <c r="O377">
        <f>IF(Table24[[#This Row],[Sex]]="male", 1, 0)</f>
        <v>0</v>
      </c>
      <c r="P377">
        <v>1</v>
      </c>
      <c r="AC377" s="6">
        <f>SUMPRODUCT(Table24[[#This Row],[SibSp]:[Ones]], $R$4:$AA$4)</f>
        <v>0.72631480707527862</v>
      </c>
      <c r="AD377" s="6">
        <f>(AC377-Table24[[#This Row],[Survived]])^2</f>
        <v>7.4903584826241959E-2</v>
      </c>
    </row>
    <row r="378" spans="1:30" x14ac:dyDescent="0.2">
      <c r="A378">
        <v>0</v>
      </c>
      <c r="B378" t="s">
        <v>15</v>
      </c>
      <c r="C378">
        <v>3</v>
      </c>
      <c r="D378" t="s">
        <v>13</v>
      </c>
      <c r="E378">
        <v>38</v>
      </c>
      <c r="F378">
        <v>8.6624999999999996</v>
      </c>
      <c r="G378">
        <v>0</v>
      </c>
      <c r="H378">
        <v>0</v>
      </c>
      <c r="I378" s="6">
        <f>Table24[[#This Row],[Age]]/$E$1</f>
        <v>0.47499999999999998</v>
      </c>
      <c r="J378" s="6">
        <f>LOG10(Table24[[#This Row],[Fare]] +1)</f>
        <v>0.98508950692638131</v>
      </c>
      <c r="K378">
        <f>IF(Table24[[#This Row],[Pclass]]=1, 1, 0)</f>
        <v>0</v>
      </c>
      <c r="L378">
        <f>IF(Table24[[#This Row],[Pclass]]=2, 1,0)</f>
        <v>0</v>
      </c>
      <c r="M378">
        <f>IF(Table24[[#This Row],[Embarked]]="S", 1, 0)</f>
        <v>1</v>
      </c>
      <c r="N378">
        <f>IF(Table24[[#This Row],[Embarked]]="C", 1, 0)</f>
        <v>0</v>
      </c>
      <c r="O378">
        <f>IF(Table24[[#This Row],[Sex]]="male", 1, 0)</f>
        <v>1</v>
      </c>
      <c r="P378">
        <v>1</v>
      </c>
      <c r="AC378" s="6">
        <f>SUMPRODUCT(Table24[[#This Row],[SibSp]:[Ones]], $R$4:$AA$4)</f>
        <v>4.6825151114804453E-2</v>
      </c>
      <c r="AD378" s="6">
        <f>(AC378-Table24[[#This Row],[Survived]])^2</f>
        <v>2.1925947769242727E-3</v>
      </c>
    </row>
    <row r="379" spans="1:30" x14ac:dyDescent="0.2">
      <c r="A379">
        <v>1</v>
      </c>
      <c r="B379" t="s">
        <v>15</v>
      </c>
      <c r="C379">
        <v>2</v>
      </c>
      <c r="D379" t="s">
        <v>17</v>
      </c>
      <c r="E379">
        <v>33</v>
      </c>
      <c r="F379">
        <v>27.75</v>
      </c>
      <c r="G379">
        <v>1</v>
      </c>
      <c r="H379">
        <v>2</v>
      </c>
      <c r="I379" s="6">
        <f>Table24[[#This Row],[Age]]/$E$1</f>
        <v>0.41249999999999998</v>
      </c>
      <c r="J379" s="6">
        <f>LOG10(Table24[[#This Row],[Fare]] +1)</f>
        <v>1.4586378490256493</v>
      </c>
      <c r="K379">
        <f>IF(Table24[[#This Row],[Pclass]]=1, 1, 0)</f>
        <v>0</v>
      </c>
      <c r="L379">
        <f>IF(Table24[[#This Row],[Pclass]]=2, 1,0)</f>
        <v>1</v>
      </c>
      <c r="M379">
        <f>IF(Table24[[#This Row],[Embarked]]="S", 1, 0)</f>
        <v>1</v>
      </c>
      <c r="N379">
        <f>IF(Table24[[#This Row],[Embarked]]="C", 1, 0)</f>
        <v>0</v>
      </c>
      <c r="O379">
        <f>IF(Table24[[#This Row],[Sex]]="male", 1, 0)</f>
        <v>0</v>
      </c>
      <c r="P379">
        <v>1</v>
      </c>
      <c r="AC379" s="6">
        <f>SUMPRODUCT(Table24[[#This Row],[SibSp]:[Ones]], $R$4:$AA$4)</f>
        <v>0.68503267023771142</v>
      </c>
      <c r="AD379" s="6">
        <f>(AC379-Table24[[#This Row],[Survived]])^2</f>
        <v>9.9204418817586237E-2</v>
      </c>
    </row>
    <row r="380" spans="1:30" x14ac:dyDescent="0.2">
      <c r="A380">
        <v>1</v>
      </c>
      <c r="B380" t="s">
        <v>20</v>
      </c>
      <c r="C380">
        <v>2</v>
      </c>
      <c r="D380" t="s">
        <v>17</v>
      </c>
      <c r="E380">
        <v>23</v>
      </c>
      <c r="F380">
        <v>13.791700000000001</v>
      </c>
      <c r="G380">
        <v>0</v>
      </c>
      <c r="H380">
        <v>0</v>
      </c>
      <c r="I380" s="6">
        <f>Table24[[#This Row],[Age]]/$E$1</f>
        <v>0.28749999999999998</v>
      </c>
      <c r="J380" s="6">
        <f>LOG10(Table24[[#This Row],[Fare]] +1)</f>
        <v>1.1700180900341755</v>
      </c>
      <c r="K380">
        <f>IF(Table24[[#This Row],[Pclass]]=1, 1, 0)</f>
        <v>0</v>
      </c>
      <c r="L380">
        <f>IF(Table24[[#This Row],[Pclass]]=2, 1,0)</f>
        <v>1</v>
      </c>
      <c r="M380">
        <f>IF(Table24[[#This Row],[Embarked]]="S", 1, 0)</f>
        <v>0</v>
      </c>
      <c r="N380">
        <f>IF(Table24[[#This Row],[Embarked]]="C", 1, 0)</f>
        <v>1</v>
      </c>
      <c r="O380">
        <f>IF(Table24[[#This Row],[Sex]]="male", 1, 0)</f>
        <v>0</v>
      </c>
      <c r="P380">
        <v>1</v>
      </c>
      <c r="AC380" s="6">
        <f>SUMPRODUCT(Table24[[#This Row],[SibSp]:[Ones]], $R$4:$AA$4)</f>
        <v>0.88386113242990239</v>
      </c>
      <c r="AD380" s="6">
        <f>(AC380-Table24[[#This Row],[Survived]])^2</f>
        <v>1.3488236560464672E-2</v>
      </c>
    </row>
    <row r="381" spans="1:30" x14ac:dyDescent="0.2">
      <c r="A381">
        <v>0</v>
      </c>
      <c r="B381" t="s">
        <v>15</v>
      </c>
      <c r="C381">
        <v>3</v>
      </c>
      <c r="D381" t="s">
        <v>17</v>
      </c>
      <c r="E381">
        <v>22</v>
      </c>
      <c r="F381">
        <v>9.8375000000000004</v>
      </c>
      <c r="G381">
        <v>0</v>
      </c>
      <c r="H381">
        <v>0</v>
      </c>
      <c r="I381" s="6">
        <f>Table24[[#This Row],[Age]]/$E$1</f>
        <v>0.27500000000000002</v>
      </c>
      <c r="J381" s="6">
        <f>LOG10(Table24[[#This Row],[Fare]] +1)</f>
        <v>1.0349291104842666</v>
      </c>
      <c r="K381">
        <f>IF(Table24[[#This Row],[Pclass]]=1, 1, 0)</f>
        <v>0</v>
      </c>
      <c r="L381">
        <f>IF(Table24[[#This Row],[Pclass]]=2, 1,0)</f>
        <v>0</v>
      </c>
      <c r="M381">
        <f>IF(Table24[[#This Row],[Embarked]]="S", 1, 0)</f>
        <v>1</v>
      </c>
      <c r="N381">
        <f>IF(Table24[[#This Row],[Embarked]]="C", 1, 0)</f>
        <v>0</v>
      </c>
      <c r="O381">
        <f>IF(Table24[[#This Row],[Sex]]="male", 1, 0)</f>
        <v>0</v>
      </c>
      <c r="P381">
        <v>1</v>
      </c>
      <c r="AC381" s="6">
        <f>SUMPRODUCT(Table24[[#This Row],[SibSp]:[Ones]], $R$4:$AA$4)</f>
        <v>0.63474184852428739</v>
      </c>
      <c r="AD381" s="6">
        <f>(AC381-Table24[[#This Row],[Survived]])^2</f>
        <v>0.40289721426802938</v>
      </c>
    </row>
    <row r="382" spans="1:30" x14ac:dyDescent="0.2">
      <c r="A382">
        <v>0</v>
      </c>
      <c r="B382" t="s">
        <v>15</v>
      </c>
      <c r="C382">
        <v>2</v>
      </c>
      <c r="D382" t="s">
        <v>13</v>
      </c>
      <c r="E382">
        <v>34</v>
      </c>
      <c r="F382">
        <v>21</v>
      </c>
      <c r="G382">
        <v>1</v>
      </c>
      <c r="H382">
        <v>0</v>
      </c>
      <c r="I382" s="6">
        <f>Table24[[#This Row],[Age]]/$E$1</f>
        <v>0.42499999999999999</v>
      </c>
      <c r="J382" s="6">
        <f>LOG10(Table24[[#This Row],[Fare]] +1)</f>
        <v>1.3424226808222062</v>
      </c>
      <c r="K382">
        <f>IF(Table24[[#This Row],[Pclass]]=1, 1, 0)</f>
        <v>0</v>
      </c>
      <c r="L382">
        <f>IF(Table24[[#This Row],[Pclass]]=2, 1,0)</f>
        <v>1</v>
      </c>
      <c r="M382">
        <f>IF(Table24[[#This Row],[Embarked]]="S", 1, 0)</f>
        <v>1</v>
      </c>
      <c r="N382">
        <f>IF(Table24[[#This Row],[Embarked]]="C", 1, 0)</f>
        <v>0</v>
      </c>
      <c r="O382">
        <f>IF(Table24[[#This Row],[Sex]]="male", 1, 0)</f>
        <v>1</v>
      </c>
      <c r="P382">
        <v>1</v>
      </c>
      <c r="AC382" s="6">
        <f>SUMPRODUCT(Table24[[#This Row],[SibSp]:[Ones]], $R$4:$AA$4)</f>
        <v>0.2177547877187484</v>
      </c>
      <c r="AD382" s="6">
        <f>(AC382-Table24[[#This Row],[Survived]])^2</f>
        <v>4.7417147574437178E-2</v>
      </c>
    </row>
    <row r="383" spans="1:30" x14ac:dyDescent="0.2">
      <c r="A383">
        <v>0</v>
      </c>
      <c r="B383" t="s">
        <v>15</v>
      </c>
      <c r="C383">
        <v>3</v>
      </c>
      <c r="D383" t="s">
        <v>13</v>
      </c>
      <c r="E383">
        <v>29</v>
      </c>
      <c r="F383">
        <v>7.0457999999999998</v>
      </c>
      <c r="G383">
        <v>1</v>
      </c>
      <c r="H383">
        <v>0</v>
      </c>
      <c r="I383" s="6">
        <f>Table24[[#This Row],[Age]]/$E$1</f>
        <v>0.36249999999999999</v>
      </c>
      <c r="J383" s="6">
        <f>LOG10(Table24[[#This Row],[Fare]] +1)</f>
        <v>0.90556923281193558</v>
      </c>
      <c r="K383">
        <f>IF(Table24[[#This Row],[Pclass]]=1, 1, 0)</f>
        <v>0</v>
      </c>
      <c r="L383">
        <f>IF(Table24[[#This Row],[Pclass]]=2, 1,0)</f>
        <v>0</v>
      </c>
      <c r="M383">
        <f>IF(Table24[[#This Row],[Embarked]]="S", 1, 0)</f>
        <v>1</v>
      </c>
      <c r="N383">
        <f>IF(Table24[[#This Row],[Embarked]]="C", 1, 0)</f>
        <v>0</v>
      </c>
      <c r="O383">
        <f>IF(Table24[[#This Row],[Sex]]="male", 1, 0)</f>
        <v>1</v>
      </c>
      <c r="P383">
        <v>1</v>
      </c>
      <c r="AC383" s="6">
        <f>SUMPRODUCT(Table24[[#This Row],[SibSp]:[Ones]], $R$4:$AA$4)</f>
        <v>4.5626945928648133E-2</v>
      </c>
      <c r="AD383" s="6">
        <f>(AC383-Table24[[#This Row],[Survived]])^2</f>
        <v>2.0818181947757806E-3</v>
      </c>
    </row>
    <row r="384" spans="1:30" x14ac:dyDescent="0.2">
      <c r="A384">
        <v>0</v>
      </c>
      <c r="B384" t="s">
        <v>15</v>
      </c>
      <c r="C384">
        <v>3</v>
      </c>
      <c r="D384" t="s">
        <v>13</v>
      </c>
      <c r="E384">
        <v>22</v>
      </c>
      <c r="F384">
        <v>7.5208000000000004</v>
      </c>
      <c r="G384">
        <v>0</v>
      </c>
      <c r="H384">
        <v>0</v>
      </c>
      <c r="I384" s="6">
        <f>Table24[[#This Row],[Age]]/$E$1</f>
        <v>0.27500000000000002</v>
      </c>
      <c r="J384" s="6">
        <f>LOG10(Table24[[#This Row],[Fare]] +1)</f>
        <v>0.93048037167691311</v>
      </c>
      <c r="K384">
        <f>IF(Table24[[#This Row],[Pclass]]=1, 1, 0)</f>
        <v>0</v>
      </c>
      <c r="L384">
        <f>IF(Table24[[#This Row],[Pclass]]=2, 1,0)</f>
        <v>0</v>
      </c>
      <c r="M384">
        <f>IF(Table24[[#This Row],[Embarked]]="S", 1, 0)</f>
        <v>1</v>
      </c>
      <c r="N384">
        <f>IF(Table24[[#This Row],[Embarked]]="C", 1, 0)</f>
        <v>0</v>
      </c>
      <c r="O384">
        <f>IF(Table24[[#This Row],[Sex]]="male", 1, 0)</f>
        <v>1</v>
      </c>
      <c r="P384">
        <v>1</v>
      </c>
      <c r="AC384" s="6">
        <f>SUMPRODUCT(Table24[[#This Row],[SibSp]:[Ones]], $R$4:$AA$4)</f>
        <v>0.14658610154814689</v>
      </c>
      <c r="AD384" s="6">
        <f>(AC384-Table24[[#This Row],[Survived]])^2</f>
        <v>2.1487485167083632E-2</v>
      </c>
    </row>
    <row r="385" spans="1:30" x14ac:dyDescent="0.2">
      <c r="A385">
        <v>1</v>
      </c>
      <c r="B385" t="s">
        <v>15</v>
      </c>
      <c r="C385">
        <v>3</v>
      </c>
      <c r="D385" t="s">
        <v>17</v>
      </c>
      <c r="E385">
        <v>2</v>
      </c>
      <c r="F385">
        <v>12.2875</v>
      </c>
      <c r="G385">
        <v>0</v>
      </c>
      <c r="H385">
        <v>1</v>
      </c>
      <c r="I385" s="6">
        <f>Table24[[#This Row],[Age]]/$E$1</f>
        <v>2.5000000000000001E-2</v>
      </c>
      <c r="J385" s="6">
        <f>LOG10(Table24[[#This Row],[Fare]] +1)</f>
        <v>1.1234432775313532</v>
      </c>
      <c r="K385">
        <f>IF(Table24[[#This Row],[Pclass]]=1, 1, 0)</f>
        <v>0</v>
      </c>
      <c r="L385">
        <f>IF(Table24[[#This Row],[Pclass]]=2, 1,0)</f>
        <v>0</v>
      </c>
      <c r="M385">
        <f>IF(Table24[[#This Row],[Embarked]]="S", 1, 0)</f>
        <v>1</v>
      </c>
      <c r="N385">
        <f>IF(Table24[[#This Row],[Embarked]]="C", 1, 0)</f>
        <v>0</v>
      </c>
      <c r="O385">
        <f>IF(Table24[[#This Row],[Sex]]="male", 1, 0)</f>
        <v>0</v>
      </c>
      <c r="P385">
        <v>1</v>
      </c>
      <c r="AC385" s="6">
        <f>SUMPRODUCT(Table24[[#This Row],[SibSp]:[Ones]], $R$4:$AA$4)</f>
        <v>0.75315879085306736</v>
      </c>
      <c r="AD385" s="6">
        <f>(AC385-Table24[[#This Row],[Survived]])^2</f>
        <v>6.093058253311974E-2</v>
      </c>
    </row>
    <row r="386" spans="1:30" x14ac:dyDescent="0.2">
      <c r="A386">
        <v>0</v>
      </c>
      <c r="B386" t="s">
        <v>15</v>
      </c>
      <c r="C386">
        <v>3</v>
      </c>
      <c r="D386" t="s">
        <v>13</v>
      </c>
      <c r="E386">
        <v>9</v>
      </c>
      <c r="F386">
        <v>46.9</v>
      </c>
      <c r="G386">
        <v>5</v>
      </c>
      <c r="H386">
        <v>2</v>
      </c>
      <c r="I386" s="6">
        <f>Table24[[#This Row],[Age]]/$E$1</f>
        <v>0.1125</v>
      </c>
      <c r="J386" s="6">
        <f>LOG10(Table24[[#This Row],[Fare]] +1)</f>
        <v>1.6803355134145632</v>
      </c>
      <c r="K386">
        <f>IF(Table24[[#This Row],[Pclass]]=1, 1, 0)</f>
        <v>0</v>
      </c>
      <c r="L386">
        <f>IF(Table24[[#This Row],[Pclass]]=2, 1,0)</f>
        <v>0</v>
      </c>
      <c r="M386">
        <f>IF(Table24[[#This Row],[Embarked]]="S", 1, 0)</f>
        <v>1</v>
      </c>
      <c r="N386">
        <f>IF(Table24[[#This Row],[Embarked]]="C", 1, 0)</f>
        <v>0</v>
      </c>
      <c r="O386">
        <f>IF(Table24[[#This Row],[Sex]]="male", 1, 0)</f>
        <v>1</v>
      </c>
      <c r="P386">
        <v>1</v>
      </c>
      <c r="AC386" s="6">
        <f>SUMPRODUCT(Table24[[#This Row],[SibSp]:[Ones]], $R$4:$AA$4)</f>
        <v>-3.6169703981755119E-2</v>
      </c>
      <c r="AD386" s="6">
        <f>(AC386-Table24[[#This Row],[Survived]])^2</f>
        <v>1.3082474861277921E-3</v>
      </c>
    </row>
    <row r="387" spans="1:30" x14ac:dyDescent="0.2">
      <c r="A387">
        <v>0</v>
      </c>
      <c r="B387" t="s">
        <v>15</v>
      </c>
      <c r="C387">
        <v>3</v>
      </c>
      <c r="D387" t="s">
        <v>13</v>
      </c>
      <c r="E387">
        <v>50</v>
      </c>
      <c r="F387">
        <v>8.0500000000000007</v>
      </c>
      <c r="G387">
        <v>0</v>
      </c>
      <c r="H387">
        <v>0</v>
      </c>
      <c r="I387" s="6">
        <f>Table24[[#This Row],[Age]]/$E$1</f>
        <v>0.625</v>
      </c>
      <c r="J387" s="6">
        <f>LOG10(Table24[[#This Row],[Fare]] +1)</f>
        <v>0.9566485792052033</v>
      </c>
      <c r="K387">
        <f>IF(Table24[[#This Row],[Pclass]]=1, 1, 0)</f>
        <v>0</v>
      </c>
      <c r="L387">
        <f>IF(Table24[[#This Row],[Pclass]]=2, 1,0)</f>
        <v>0</v>
      </c>
      <c r="M387">
        <f>IF(Table24[[#This Row],[Embarked]]="S", 1, 0)</f>
        <v>1</v>
      </c>
      <c r="N387">
        <f>IF(Table24[[#This Row],[Embarked]]="C", 1, 0)</f>
        <v>0</v>
      </c>
      <c r="O387">
        <f>IF(Table24[[#This Row],[Sex]]="male", 1, 0)</f>
        <v>1</v>
      </c>
      <c r="P387">
        <v>1</v>
      </c>
      <c r="AC387" s="6">
        <f>SUMPRODUCT(Table24[[#This Row],[SibSp]:[Ones]], $R$4:$AA$4)</f>
        <v>-3.1378427461762226E-2</v>
      </c>
      <c r="AD387" s="6">
        <f>(AC387-Table24[[#This Row],[Survived]])^2</f>
        <v>9.8460570997307376E-4</v>
      </c>
    </row>
    <row r="388" spans="1:30" x14ac:dyDescent="0.2">
      <c r="A388">
        <v>1</v>
      </c>
      <c r="B388" t="s">
        <v>15</v>
      </c>
      <c r="C388">
        <v>3</v>
      </c>
      <c r="D388" t="s">
        <v>17</v>
      </c>
      <c r="E388">
        <v>63</v>
      </c>
      <c r="F388">
        <v>9.5875000000000004</v>
      </c>
      <c r="G388">
        <v>0</v>
      </c>
      <c r="H388">
        <v>0</v>
      </c>
      <c r="I388" s="6">
        <f>Table24[[#This Row],[Age]]/$E$1</f>
        <v>0.78749999999999998</v>
      </c>
      <c r="J388" s="6">
        <f>LOG10(Table24[[#This Row],[Fare]] +1)</f>
        <v>1.0247934233387634</v>
      </c>
      <c r="K388">
        <f>IF(Table24[[#This Row],[Pclass]]=1, 1, 0)</f>
        <v>0</v>
      </c>
      <c r="L388">
        <f>IF(Table24[[#This Row],[Pclass]]=2, 1,0)</f>
        <v>0</v>
      </c>
      <c r="M388">
        <f>IF(Table24[[#This Row],[Embarked]]="S", 1, 0)</f>
        <v>1</v>
      </c>
      <c r="N388">
        <f>IF(Table24[[#This Row],[Embarked]]="C", 1, 0)</f>
        <v>0</v>
      </c>
      <c r="O388">
        <f>IF(Table24[[#This Row],[Sex]]="male", 1, 0)</f>
        <v>0</v>
      </c>
      <c r="P388">
        <v>1</v>
      </c>
      <c r="AC388" s="6">
        <f>SUMPRODUCT(Table24[[#This Row],[SibSp]:[Ones]], $R$4:$AA$4)</f>
        <v>0.37178901953058635</v>
      </c>
      <c r="AD388" s="6">
        <f>(AC388-Table24[[#This Row],[Survived]])^2</f>
        <v>0.39464903598234197</v>
      </c>
    </row>
    <row r="389" spans="1:30" x14ac:dyDescent="0.2">
      <c r="A389">
        <v>1</v>
      </c>
      <c r="B389" t="s">
        <v>20</v>
      </c>
      <c r="C389">
        <v>1</v>
      </c>
      <c r="D389" t="s">
        <v>13</v>
      </c>
      <c r="E389">
        <v>25</v>
      </c>
      <c r="F389">
        <v>91.0792</v>
      </c>
      <c r="G389">
        <v>1</v>
      </c>
      <c r="H389">
        <v>0</v>
      </c>
      <c r="I389" s="6">
        <f>Table24[[#This Row],[Age]]/$E$1</f>
        <v>0.3125</v>
      </c>
      <c r="J389" s="6">
        <f>LOG10(Table24[[#This Row],[Fare]] +1)</f>
        <v>1.9641615374126258</v>
      </c>
      <c r="K389">
        <f>IF(Table24[[#This Row],[Pclass]]=1, 1, 0)</f>
        <v>1</v>
      </c>
      <c r="L389">
        <f>IF(Table24[[#This Row],[Pclass]]=2, 1,0)</f>
        <v>0</v>
      </c>
      <c r="M389">
        <f>IF(Table24[[#This Row],[Embarked]]="S", 1, 0)</f>
        <v>0</v>
      </c>
      <c r="N389">
        <f>IF(Table24[[#This Row],[Embarked]]="C", 1, 0)</f>
        <v>1</v>
      </c>
      <c r="O389">
        <f>IF(Table24[[#This Row],[Sex]]="male", 1, 0)</f>
        <v>1</v>
      </c>
      <c r="P389">
        <v>1</v>
      </c>
      <c r="AC389" s="6">
        <f>SUMPRODUCT(Table24[[#This Row],[SibSp]:[Ones]], $R$4:$AA$4)</f>
        <v>0.54153470145343541</v>
      </c>
      <c r="AD389" s="6">
        <f>(AC389-Table24[[#This Row],[Survived]])^2</f>
        <v>0.21019042997139059</v>
      </c>
    </row>
    <row r="390" spans="1:30" x14ac:dyDescent="0.2">
      <c r="A390">
        <v>1</v>
      </c>
      <c r="B390" t="s">
        <v>15</v>
      </c>
      <c r="C390">
        <v>1</v>
      </c>
      <c r="D390" t="s">
        <v>17</v>
      </c>
      <c r="E390">
        <v>35</v>
      </c>
      <c r="F390">
        <v>90</v>
      </c>
      <c r="G390">
        <v>1</v>
      </c>
      <c r="H390">
        <v>0</v>
      </c>
      <c r="I390" s="6">
        <f>Table24[[#This Row],[Age]]/$E$1</f>
        <v>0.4375</v>
      </c>
      <c r="J390" s="6">
        <f>LOG10(Table24[[#This Row],[Fare]] +1)</f>
        <v>1.9590413923210936</v>
      </c>
      <c r="K390">
        <f>IF(Table24[[#This Row],[Pclass]]=1, 1, 0)</f>
        <v>1</v>
      </c>
      <c r="L390">
        <f>IF(Table24[[#This Row],[Pclass]]=2, 1,0)</f>
        <v>0</v>
      </c>
      <c r="M390">
        <f>IF(Table24[[#This Row],[Embarked]]="S", 1, 0)</f>
        <v>1</v>
      </c>
      <c r="N390">
        <f>IF(Table24[[#This Row],[Embarked]]="C", 1, 0)</f>
        <v>0</v>
      </c>
      <c r="O390">
        <f>IF(Table24[[#This Row],[Sex]]="male", 1, 0)</f>
        <v>0</v>
      </c>
      <c r="P390">
        <v>1</v>
      </c>
      <c r="AC390" s="6">
        <f>SUMPRODUCT(Table24[[#This Row],[SibSp]:[Ones]], $R$4:$AA$4)</f>
        <v>0.89423954295754604</v>
      </c>
      <c r="AD390" s="6">
        <f>(AC390-Table24[[#This Row],[Survived]])^2</f>
        <v>1.118527427382875E-2</v>
      </c>
    </row>
    <row r="391" spans="1:30" x14ac:dyDescent="0.2">
      <c r="A391">
        <v>0</v>
      </c>
      <c r="B391" t="s">
        <v>20</v>
      </c>
      <c r="C391">
        <v>1</v>
      </c>
      <c r="D391" t="s">
        <v>13</v>
      </c>
      <c r="E391">
        <v>58</v>
      </c>
      <c r="F391">
        <v>29.7</v>
      </c>
      <c r="G391">
        <v>0</v>
      </c>
      <c r="H391">
        <v>0</v>
      </c>
      <c r="I391" s="6">
        <f>Table24[[#This Row],[Age]]/$E$1</f>
        <v>0.72499999999999998</v>
      </c>
      <c r="J391" s="6">
        <f>LOG10(Table24[[#This Row],[Fare]] +1)</f>
        <v>1.4871383754771865</v>
      </c>
      <c r="K391">
        <f>IF(Table24[[#This Row],[Pclass]]=1, 1, 0)</f>
        <v>1</v>
      </c>
      <c r="L391">
        <f>IF(Table24[[#This Row],[Pclass]]=2, 1,0)</f>
        <v>0</v>
      </c>
      <c r="M391">
        <f>IF(Table24[[#This Row],[Embarked]]="S", 1, 0)</f>
        <v>0</v>
      </c>
      <c r="N391">
        <f>IF(Table24[[#This Row],[Embarked]]="C", 1, 0)</f>
        <v>1</v>
      </c>
      <c r="O391">
        <f>IF(Table24[[#This Row],[Sex]]="male", 1, 0)</f>
        <v>1</v>
      </c>
      <c r="P391">
        <v>1</v>
      </c>
      <c r="AC391" s="6">
        <f>SUMPRODUCT(Table24[[#This Row],[SibSp]:[Ones]], $R$4:$AA$4)</f>
        <v>0.36196923449550578</v>
      </c>
      <c r="AD391" s="6">
        <f>(AC391-Table24[[#This Row],[Survived]])^2</f>
        <v>0.13102172672126244</v>
      </c>
    </row>
    <row r="392" spans="1:30" x14ac:dyDescent="0.2">
      <c r="A392">
        <v>0</v>
      </c>
      <c r="B392" t="s">
        <v>15</v>
      </c>
      <c r="C392">
        <v>3</v>
      </c>
      <c r="D392" t="s">
        <v>13</v>
      </c>
      <c r="E392">
        <v>30</v>
      </c>
      <c r="F392">
        <v>8.0500000000000007</v>
      </c>
      <c r="G392">
        <v>0</v>
      </c>
      <c r="H392">
        <v>0</v>
      </c>
      <c r="I392" s="6">
        <f>Table24[[#This Row],[Age]]/$E$1</f>
        <v>0.375</v>
      </c>
      <c r="J392" s="6">
        <f>LOG10(Table24[[#This Row],[Fare]] +1)</f>
        <v>0.9566485792052033</v>
      </c>
      <c r="K392">
        <f>IF(Table24[[#This Row],[Pclass]]=1, 1, 0)</f>
        <v>0</v>
      </c>
      <c r="L392">
        <f>IF(Table24[[#This Row],[Pclass]]=2, 1,0)</f>
        <v>0</v>
      </c>
      <c r="M392">
        <f>IF(Table24[[#This Row],[Embarked]]="S", 1, 0)</f>
        <v>1</v>
      </c>
      <c r="N392">
        <f>IF(Table24[[#This Row],[Embarked]]="C", 1, 0)</f>
        <v>0</v>
      </c>
      <c r="O392">
        <f>IF(Table24[[#This Row],[Sex]]="male", 1, 0)</f>
        <v>1</v>
      </c>
      <c r="P392">
        <v>1</v>
      </c>
      <c r="AC392" s="6">
        <f>SUMPRODUCT(Table24[[#This Row],[SibSp]:[Ones]], $R$4:$AA$4)</f>
        <v>9.6650233295872523E-2</v>
      </c>
      <c r="AD392" s="6">
        <f>(AC392-Table24[[#This Row],[Survived]])^2</f>
        <v>9.3412675961465855E-3</v>
      </c>
    </row>
    <row r="393" spans="1:30" x14ac:dyDescent="0.2">
      <c r="A393">
        <v>1</v>
      </c>
      <c r="B393" t="s">
        <v>15</v>
      </c>
      <c r="C393">
        <v>3</v>
      </c>
      <c r="D393" t="s">
        <v>13</v>
      </c>
      <c r="E393">
        <v>9</v>
      </c>
      <c r="F393">
        <v>15.9</v>
      </c>
      <c r="G393">
        <v>1</v>
      </c>
      <c r="H393">
        <v>1</v>
      </c>
      <c r="I393" s="6">
        <f>Table24[[#This Row],[Age]]/$E$1</f>
        <v>0.1125</v>
      </c>
      <c r="J393" s="6">
        <f>LOG10(Table24[[#This Row],[Fare]] +1)</f>
        <v>1.2278867046136734</v>
      </c>
      <c r="K393">
        <f>IF(Table24[[#This Row],[Pclass]]=1, 1, 0)</f>
        <v>0</v>
      </c>
      <c r="L393">
        <f>IF(Table24[[#This Row],[Pclass]]=2, 1,0)</f>
        <v>0</v>
      </c>
      <c r="M393">
        <f>IF(Table24[[#This Row],[Embarked]]="S", 1, 0)</f>
        <v>1</v>
      </c>
      <c r="N393">
        <f>IF(Table24[[#This Row],[Embarked]]="C", 1, 0)</f>
        <v>0</v>
      </c>
      <c r="O393">
        <f>IF(Table24[[#This Row],[Sex]]="male", 1, 0)</f>
        <v>1</v>
      </c>
      <c r="P393">
        <v>1</v>
      </c>
      <c r="AC393" s="6">
        <f>SUMPRODUCT(Table24[[#This Row],[SibSp]:[Ones]], $R$4:$AA$4)</f>
        <v>0.17544086957079419</v>
      </c>
      <c r="AD393" s="6">
        <f>(AC393-Table24[[#This Row],[Survived]])^2</f>
        <v>0.67989775957416809</v>
      </c>
    </row>
    <row r="394" spans="1:30" x14ac:dyDescent="0.2">
      <c r="A394">
        <v>0</v>
      </c>
      <c r="B394" t="s">
        <v>15</v>
      </c>
      <c r="C394">
        <v>3</v>
      </c>
      <c r="D394" t="s">
        <v>13</v>
      </c>
      <c r="E394">
        <v>21</v>
      </c>
      <c r="F394">
        <v>7.25</v>
      </c>
      <c r="G394">
        <v>0</v>
      </c>
      <c r="H394">
        <v>0</v>
      </c>
      <c r="I394" s="6">
        <f>Table24[[#This Row],[Age]]/$E$1</f>
        <v>0.26250000000000001</v>
      </c>
      <c r="J394" s="6">
        <f>LOG10(Table24[[#This Row],[Fare]] +1)</f>
        <v>0.91645394854992512</v>
      </c>
      <c r="K394">
        <f>IF(Table24[[#This Row],[Pclass]]=1, 1, 0)</f>
        <v>0</v>
      </c>
      <c r="L394">
        <f>IF(Table24[[#This Row],[Pclass]]=2, 1,0)</f>
        <v>0</v>
      </c>
      <c r="M394">
        <f>IF(Table24[[#This Row],[Embarked]]="S", 1, 0)</f>
        <v>1</v>
      </c>
      <c r="N394">
        <f>IF(Table24[[#This Row],[Embarked]]="C", 1, 0)</f>
        <v>0</v>
      </c>
      <c r="O394">
        <f>IF(Table24[[#This Row],[Sex]]="male", 1, 0)</f>
        <v>1</v>
      </c>
      <c r="P394">
        <v>1</v>
      </c>
      <c r="AC394" s="6">
        <f>SUMPRODUCT(Table24[[#This Row],[SibSp]:[Ones]], $R$4:$AA$4)</f>
        <v>0.15230380223913387</v>
      </c>
      <c r="AD394" s="6">
        <f>(AC394-Table24[[#This Row],[Survived]])^2</f>
        <v>2.3196448176497197E-2</v>
      </c>
    </row>
    <row r="395" spans="1:30" x14ac:dyDescent="0.2">
      <c r="A395">
        <v>0</v>
      </c>
      <c r="B395" t="s">
        <v>15</v>
      </c>
      <c r="C395">
        <v>1</v>
      </c>
      <c r="D395" t="s">
        <v>13</v>
      </c>
      <c r="E395">
        <v>55</v>
      </c>
      <c r="F395">
        <v>30.5</v>
      </c>
      <c r="G395">
        <v>0</v>
      </c>
      <c r="H395">
        <v>0</v>
      </c>
      <c r="I395" s="6">
        <f>Table24[[#This Row],[Age]]/$E$1</f>
        <v>0.6875</v>
      </c>
      <c r="J395" s="6">
        <f>LOG10(Table24[[#This Row],[Fare]] +1)</f>
        <v>1.4983105537896004</v>
      </c>
      <c r="K395">
        <f>IF(Table24[[#This Row],[Pclass]]=1, 1, 0)</f>
        <v>1</v>
      </c>
      <c r="L395">
        <f>IF(Table24[[#This Row],[Pclass]]=2, 1,0)</f>
        <v>0</v>
      </c>
      <c r="M395">
        <f>IF(Table24[[#This Row],[Embarked]]="S", 1, 0)</f>
        <v>1</v>
      </c>
      <c r="N395">
        <f>IF(Table24[[#This Row],[Embarked]]="C", 1, 0)</f>
        <v>0</v>
      </c>
      <c r="O395">
        <f>IF(Table24[[#This Row],[Sex]]="male", 1, 0)</f>
        <v>1</v>
      </c>
      <c r="P395">
        <v>1</v>
      </c>
      <c r="AC395" s="6">
        <f>SUMPRODUCT(Table24[[#This Row],[SibSp]:[Ones]], $R$4:$AA$4)</f>
        <v>0.31562260513338969</v>
      </c>
      <c r="AD395" s="6">
        <f>(AC395-Table24[[#This Row],[Survived]])^2</f>
        <v>9.9617628871187622E-2</v>
      </c>
    </row>
    <row r="396" spans="1:30" x14ac:dyDescent="0.2">
      <c r="A396">
        <v>0</v>
      </c>
      <c r="B396" t="s">
        <v>20</v>
      </c>
      <c r="C396">
        <v>1</v>
      </c>
      <c r="D396" t="s">
        <v>13</v>
      </c>
      <c r="E396">
        <v>71</v>
      </c>
      <c r="F396">
        <v>49.504199999999997</v>
      </c>
      <c r="G396">
        <v>0</v>
      </c>
      <c r="H396">
        <v>0</v>
      </c>
      <c r="I396" s="6">
        <f>Table24[[#This Row],[Age]]/$E$1</f>
        <v>0.88749999999999996</v>
      </c>
      <c r="J396" s="6">
        <f>LOG10(Table24[[#This Row],[Fare]] +1)</f>
        <v>1.7033274961578131</v>
      </c>
      <c r="K396">
        <f>IF(Table24[[#This Row],[Pclass]]=1, 1, 0)</f>
        <v>1</v>
      </c>
      <c r="L396">
        <f>IF(Table24[[#This Row],[Pclass]]=2, 1,0)</f>
        <v>0</v>
      </c>
      <c r="M396">
        <f>IF(Table24[[#This Row],[Embarked]]="S", 1, 0)</f>
        <v>0</v>
      </c>
      <c r="N396">
        <f>IF(Table24[[#This Row],[Embarked]]="C", 1, 0)</f>
        <v>1</v>
      </c>
      <c r="O396">
        <f>IF(Table24[[#This Row],[Sex]]="male", 1, 0)</f>
        <v>1</v>
      </c>
      <c r="P396">
        <v>1</v>
      </c>
      <c r="AC396" s="6">
        <f>SUMPRODUCT(Table24[[#This Row],[SibSp]:[Ones]], $R$4:$AA$4)</f>
        <v>0.28928896489122247</v>
      </c>
      <c r="AD396" s="6">
        <f>(AC396-Table24[[#This Row],[Survived]])^2</f>
        <v>8.3688105207834942E-2</v>
      </c>
    </row>
    <row r="397" spans="1:30" x14ac:dyDescent="0.2">
      <c r="A397">
        <v>0</v>
      </c>
      <c r="B397" t="s">
        <v>15</v>
      </c>
      <c r="C397">
        <v>3</v>
      </c>
      <c r="D397" t="s">
        <v>13</v>
      </c>
      <c r="E397">
        <v>21</v>
      </c>
      <c r="F397">
        <v>8.0500000000000007</v>
      </c>
      <c r="G397">
        <v>0</v>
      </c>
      <c r="H397">
        <v>0</v>
      </c>
      <c r="I397" s="6">
        <f>Table24[[#This Row],[Age]]/$E$1</f>
        <v>0.26250000000000001</v>
      </c>
      <c r="J397" s="6">
        <f>LOG10(Table24[[#This Row],[Fare]] +1)</f>
        <v>0.9566485792052033</v>
      </c>
      <c r="K397">
        <f>IF(Table24[[#This Row],[Pclass]]=1, 1, 0)</f>
        <v>0</v>
      </c>
      <c r="L397">
        <f>IF(Table24[[#This Row],[Pclass]]=2, 1,0)</f>
        <v>0</v>
      </c>
      <c r="M397">
        <f>IF(Table24[[#This Row],[Embarked]]="S", 1, 0)</f>
        <v>1</v>
      </c>
      <c r="N397">
        <f>IF(Table24[[#This Row],[Embarked]]="C", 1, 0)</f>
        <v>0</v>
      </c>
      <c r="O397">
        <f>IF(Table24[[#This Row],[Sex]]="male", 1, 0)</f>
        <v>1</v>
      </c>
      <c r="P397">
        <v>1</v>
      </c>
      <c r="AC397" s="6">
        <f>SUMPRODUCT(Table24[[#This Row],[SibSp]:[Ones]], $R$4:$AA$4)</f>
        <v>0.15426313063680808</v>
      </c>
      <c r="AD397" s="6">
        <f>(AC397-Table24[[#This Row],[Survived]])^2</f>
        <v>2.3797113473868915E-2</v>
      </c>
    </row>
    <row r="398" spans="1:30" x14ac:dyDescent="0.2">
      <c r="A398">
        <v>1</v>
      </c>
      <c r="B398" t="s">
        <v>20</v>
      </c>
      <c r="C398">
        <v>1</v>
      </c>
      <c r="D398" t="s">
        <v>17</v>
      </c>
      <c r="E398">
        <v>54</v>
      </c>
      <c r="F398">
        <v>78.2667</v>
      </c>
      <c r="G398">
        <v>1</v>
      </c>
      <c r="H398">
        <v>0</v>
      </c>
      <c r="I398" s="6">
        <f>Table24[[#This Row],[Age]]/$E$1</f>
        <v>0.67500000000000004</v>
      </c>
      <c r="J398" s="6">
        <f>LOG10(Table24[[#This Row],[Fare]] +1)</f>
        <v>1.8990907781931157</v>
      </c>
      <c r="K398">
        <f>IF(Table24[[#This Row],[Pclass]]=1, 1, 0)</f>
        <v>1</v>
      </c>
      <c r="L398">
        <f>IF(Table24[[#This Row],[Pclass]]=2, 1,0)</f>
        <v>0</v>
      </c>
      <c r="M398">
        <f>IF(Table24[[#This Row],[Embarked]]="S", 1, 0)</f>
        <v>0</v>
      </c>
      <c r="N398">
        <f>IF(Table24[[#This Row],[Embarked]]="C", 1, 0)</f>
        <v>1</v>
      </c>
      <c r="O398">
        <f>IF(Table24[[#This Row],[Sex]]="male", 1, 0)</f>
        <v>0</v>
      </c>
      <c r="P398">
        <v>1</v>
      </c>
      <c r="AC398" s="6">
        <f>SUMPRODUCT(Table24[[#This Row],[SibSp]:[Ones]], $R$4:$AA$4)</f>
        <v>0.83578548895055571</v>
      </c>
      <c r="AD398" s="6">
        <f>(AC398-Table24[[#This Row],[Survived]])^2</f>
        <v>2.696640563920806E-2</v>
      </c>
    </row>
    <row r="399" spans="1:30" x14ac:dyDescent="0.2">
      <c r="A399">
        <v>0</v>
      </c>
      <c r="B399" t="s">
        <v>15</v>
      </c>
      <c r="C399">
        <v>1</v>
      </c>
      <c r="D399" t="s">
        <v>17</v>
      </c>
      <c r="E399">
        <v>25</v>
      </c>
      <c r="F399">
        <v>151.55000000000001</v>
      </c>
      <c r="G399">
        <v>1</v>
      </c>
      <c r="H399">
        <v>2</v>
      </c>
      <c r="I399" s="6">
        <f>Table24[[#This Row],[Age]]/$E$1</f>
        <v>0.3125</v>
      </c>
      <c r="J399" s="6">
        <f>LOG10(Table24[[#This Row],[Fare]] +1)</f>
        <v>2.1834122119784261</v>
      </c>
      <c r="K399">
        <f>IF(Table24[[#This Row],[Pclass]]=1, 1, 0)</f>
        <v>1</v>
      </c>
      <c r="L399">
        <f>IF(Table24[[#This Row],[Pclass]]=2, 1,0)</f>
        <v>0</v>
      </c>
      <c r="M399">
        <f>IF(Table24[[#This Row],[Embarked]]="S", 1, 0)</f>
        <v>1</v>
      </c>
      <c r="N399">
        <f>IF(Table24[[#This Row],[Embarked]]="C", 1, 0)</f>
        <v>0</v>
      </c>
      <c r="O399">
        <f>IF(Table24[[#This Row],[Sex]]="male", 1, 0)</f>
        <v>0</v>
      </c>
      <c r="P399">
        <v>1</v>
      </c>
      <c r="AC399" s="6">
        <f>SUMPRODUCT(Table24[[#This Row],[SibSp]:[Ones]], $R$4:$AA$4)</f>
        <v>0.94133819437736221</v>
      </c>
      <c r="AD399" s="6">
        <f>(AC399-Table24[[#This Row],[Survived]])^2</f>
        <v>0.88611759619363262</v>
      </c>
    </row>
    <row r="400" spans="1:30" x14ac:dyDescent="0.2">
      <c r="A400">
        <v>0</v>
      </c>
      <c r="B400" t="s">
        <v>15</v>
      </c>
      <c r="C400">
        <v>3</v>
      </c>
      <c r="D400" t="s">
        <v>13</v>
      </c>
      <c r="E400">
        <v>24</v>
      </c>
      <c r="F400">
        <v>7.7957999999999998</v>
      </c>
      <c r="G400">
        <v>0</v>
      </c>
      <c r="H400">
        <v>0</v>
      </c>
      <c r="I400" s="6">
        <f>Table24[[#This Row],[Age]]/$E$1</f>
        <v>0.3</v>
      </c>
      <c r="J400" s="6">
        <f>LOG10(Table24[[#This Row],[Fare]] +1)</f>
        <v>0.94427534575879857</v>
      </c>
      <c r="K400">
        <f>IF(Table24[[#This Row],[Pclass]]=1, 1, 0)</f>
        <v>0</v>
      </c>
      <c r="L400">
        <f>IF(Table24[[#This Row],[Pclass]]=2, 1,0)</f>
        <v>0</v>
      </c>
      <c r="M400">
        <f>IF(Table24[[#This Row],[Embarked]]="S", 1, 0)</f>
        <v>1</v>
      </c>
      <c r="N400">
        <f>IF(Table24[[#This Row],[Embarked]]="C", 1, 0)</f>
        <v>0</v>
      </c>
      <c r="O400">
        <f>IF(Table24[[#This Row],[Sex]]="male", 1, 0)</f>
        <v>1</v>
      </c>
      <c r="P400">
        <v>1</v>
      </c>
      <c r="AC400" s="6">
        <f>SUMPRODUCT(Table24[[#This Row],[SibSp]:[Ones]], $R$4:$AA$4)</f>
        <v>0.13445568559876042</v>
      </c>
      <c r="AD400" s="6">
        <f>(AC400-Table24[[#This Row],[Survived]])^2</f>
        <v>1.8078331389832711E-2</v>
      </c>
    </row>
    <row r="401" spans="1:30" x14ac:dyDescent="0.2">
      <c r="A401">
        <v>0</v>
      </c>
      <c r="B401" t="s">
        <v>15</v>
      </c>
      <c r="C401">
        <v>3</v>
      </c>
      <c r="D401" t="s">
        <v>13</v>
      </c>
      <c r="E401">
        <v>17</v>
      </c>
      <c r="F401">
        <v>8.6624999999999996</v>
      </c>
      <c r="G401">
        <v>0</v>
      </c>
      <c r="H401">
        <v>0</v>
      </c>
      <c r="I401" s="6">
        <f>Table24[[#This Row],[Age]]/$E$1</f>
        <v>0.21249999999999999</v>
      </c>
      <c r="J401" s="6">
        <f>LOG10(Table24[[#This Row],[Fare]] +1)</f>
        <v>0.98508950692638131</v>
      </c>
      <c r="K401">
        <f>IF(Table24[[#This Row],[Pclass]]=1, 1, 0)</f>
        <v>0</v>
      </c>
      <c r="L401">
        <f>IF(Table24[[#This Row],[Pclass]]=2, 1,0)</f>
        <v>0</v>
      </c>
      <c r="M401">
        <f>IF(Table24[[#This Row],[Embarked]]="S", 1, 0)</f>
        <v>1</v>
      </c>
      <c r="N401">
        <f>IF(Table24[[#This Row],[Embarked]]="C", 1, 0)</f>
        <v>0</v>
      </c>
      <c r="O401">
        <f>IF(Table24[[#This Row],[Sex]]="male", 1, 0)</f>
        <v>1</v>
      </c>
      <c r="P401">
        <v>1</v>
      </c>
      <c r="AC401" s="6">
        <f>SUMPRODUCT(Table24[[#This Row],[SibSp]:[Ones]], $R$4:$AA$4)</f>
        <v>0.18125524491032086</v>
      </c>
      <c r="AD401" s="6">
        <f>(AC401-Table24[[#This Row],[Survived]])^2</f>
        <v>3.2853463807500392E-2</v>
      </c>
    </row>
    <row r="402" spans="1:30" x14ac:dyDescent="0.2">
      <c r="A402">
        <v>0</v>
      </c>
      <c r="B402" t="s">
        <v>27</v>
      </c>
      <c r="C402">
        <v>3</v>
      </c>
      <c r="D402" t="s">
        <v>17</v>
      </c>
      <c r="E402">
        <v>21</v>
      </c>
      <c r="F402">
        <v>7.75</v>
      </c>
      <c r="G402">
        <v>0</v>
      </c>
      <c r="H402">
        <v>0</v>
      </c>
      <c r="I402" s="6">
        <f>Table24[[#This Row],[Age]]/$E$1</f>
        <v>0.26250000000000001</v>
      </c>
      <c r="J402" s="6">
        <f>LOG10(Table24[[#This Row],[Fare]] +1)</f>
        <v>0.94200805302231327</v>
      </c>
      <c r="K402">
        <f>IF(Table24[[#This Row],[Pclass]]=1, 1, 0)</f>
        <v>0</v>
      </c>
      <c r="L402">
        <f>IF(Table24[[#This Row],[Pclass]]=2, 1,0)</f>
        <v>0</v>
      </c>
      <c r="M402">
        <f>IF(Table24[[#This Row],[Embarked]]="S", 1, 0)</f>
        <v>0</v>
      </c>
      <c r="N402">
        <f>IF(Table24[[#This Row],[Embarked]]="C", 1, 0)</f>
        <v>0</v>
      </c>
      <c r="O402">
        <f>IF(Table24[[#This Row],[Sex]]="male", 1, 0)</f>
        <v>0</v>
      </c>
      <c r="P402">
        <v>1</v>
      </c>
      <c r="AC402" s="6">
        <f>SUMPRODUCT(Table24[[#This Row],[SibSp]:[Ones]], $R$4:$AA$4)</f>
        <v>0.60589528492887434</v>
      </c>
      <c r="AD402" s="6">
        <f>(AC402-Table24[[#This Row],[Survived]])^2</f>
        <v>0.36710909629904181</v>
      </c>
    </row>
    <row r="403" spans="1:30" x14ac:dyDescent="0.2">
      <c r="A403">
        <v>0</v>
      </c>
      <c r="B403" t="s">
        <v>15</v>
      </c>
      <c r="C403">
        <v>3</v>
      </c>
      <c r="D403" t="s">
        <v>17</v>
      </c>
      <c r="E403">
        <v>37</v>
      </c>
      <c r="F403">
        <v>9.5875000000000004</v>
      </c>
      <c r="G403">
        <v>0</v>
      </c>
      <c r="H403">
        <v>0</v>
      </c>
      <c r="I403" s="6">
        <f>Table24[[#This Row],[Age]]/$E$1</f>
        <v>0.46250000000000002</v>
      </c>
      <c r="J403" s="6">
        <f>LOG10(Table24[[#This Row],[Fare]] +1)</f>
        <v>1.0247934233387634</v>
      </c>
      <c r="K403">
        <f>IF(Table24[[#This Row],[Pclass]]=1, 1, 0)</f>
        <v>0</v>
      </c>
      <c r="L403">
        <f>IF(Table24[[#This Row],[Pclass]]=2, 1,0)</f>
        <v>0</v>
      </c>
      <c r="M403">
        <f>IF(Table24[[#This Row],[Embarked]]="S", 1, 0)</f>
        <v>1</v>
      </c>
      <c r="N403">
        <f>IF(Table24[[#This Row],[Embarked]]="C", 1, 0)</f>
        <v>0</v>
      </c>
      <c r="O403">
        <f>IF(Table24[[#This Row],[Sex]]="male", 1, 0)</f>
        <v>0</v>
      </c>
      <c r="P403">
        <v>1</v>
      </c>
      <c r="AC403" s="6">
        <f>SUMPRODUCT(Table24[[#This Row],[SibSp]:[Ones]], $R$4:$AA$4)</f>
        <v>0.5382262785155113</v>
      </c>
      <c r="AD403" s="6">
        <f>(AC403-Table24[[#This Row],[Survived]])^2</f>
        <v>0.28968752688465677</v>
      </c>
    </row>
    <row r="404" spans="1:30" x14ac:dyDescent="0.2">
      <c r="A404">
        <v>1</v>
      </c>
      <c r="B404" t="s">
        <v>15</v>
      </c>
      <c r="C404">
        <v>1</v>
      </c>
      <c r="D404" t="s">
        <v>17</v>
      </c>
      <c r="E404">
        <v>16</v>
      </c>
      <c r="F404">
        <v>86.5</v>
      </c>
      <c r="G404">
        <v>0</v>
      </c>
      <c r="H404">
        <v>0</v>
      </c>
      <c r="I404" s="6">
        <f>Table24[[#This Row],[Age]]/$E$1</f>
        <v>0.2</v>
      </c>
      <c r="J404" s="6">
        <f>LOG10(Table24[[#This Row],[Fare]] +1)</f>
        <v>1.9420080530223132</v>
      </c>
      <c r="K404">
        <f>IF(Table24[[#This Row],[Pclass]]=1, 1, 0)</f>
        <v>1</v>
      </c>
      <c r="L404">
        <f>IF(Table24[[#This Row],[Pclass]]=2, 1,0)</f>
        <v>0</v>
      </c>
      <c r="M404">
        <f>IF(Table24[[#This Row],[Embarked]]="S", 1, 0)</f>
        <v>1</v>
      </c>
      <c r="N404">
        <f>IF(Table24[[#This Row],[Embarked]]="C", 1, 0)</f>
        <v>0</v>
      </c>
      <c r="O404">
        <f>IF(Table24[[#This Row],[Sex]]="male", 1, 0)</f>
        <v>0</v>
      </c>
      <c r="P404">
        <v>1</v>
      </c>
      <c r="AC404" s="6">
        <f>SUMPRODUCT(Table24[[#This Row],[SibSp]:[Ones]], $R$4:$AA$4)</f>
        <v>1.0699712685267397</v>
      </c>
      <c r="AD404" s="6">
        <f>(AC404-Table24[[#This Row],[Survived]])^2</f>
        <v>4.8959784192411189E-3</v>
      </c>
    </row>
    <row r="405" spans="1:30" x14ac:dyDescent="0.2">
      <c r="A405">
        <v>0</v>
      </c>
      <c r="B405" t="s">
        <v>20</v>
      </c>
      <c r="C405">
        <v>1</v>
      </c>
      <c r="D405" t="s">
        <v>13</v>
      </c>
      <c r="E405">
        <v>18</v>
      </c>
      <c r="F405">
        <v>108.9</v>
      </c>
      <c r="G405">
        <v>1</v>
      </c>
      <c r="H405">
        <v>0</v>
      </c>
      <c r="I405" s="6">
        <f>Table24[[#This Row],[Age]]/$E$1</f>
        <v>0.22500000000000001</v>
      </c>
      <c r="J405" s="6">
        <f>LOG10(Table24[[#This Row],[Fare]] +1)</f>
        <v>2.0409976924234905</v>
      </c>
      <c r="K405">
        <f>IF(Table24[[#This Row],[Pclass]]=1, 1, 0)</f>
        <v>1</v>
      </c>
      <c r="L405">
        <f>IF(Table24[[#This Row],[Pclass]]=2, 1,0)</f>
        <v>0</v>
      </c>
      <c r="M405">
        <f>IF(Table24[[#This Row],[Embarked]]="S", 1, 0)</f>
        <v>0</v>
      </c>
      <c r="N405">
        <f>IF(Table24[[#This Row],[Embarked]]="C", 1, 0)</f>
        <v>1</v>
      </c>
      <c r="O405">
        <f>IF(Table24[[#This Row],[Sex]]="male", 1, 0)</f>
        <v>1</v>
      </c>
      <c r="P405">
        <v>1</v>
      </c>
      <c r="AC405" s="6">
        <f>SUMPRODUCT(Table24[[#This Row],[SibSp]:[Ones]], $R$4:$AA$4)</f>
        <v>0.59009018971190652</v>
      </c>
      <c r="AD405" s="6">
        <f>(AC405-Table24[[#This Row],[Survived]])^2</f>
        <v>0.34820643199423384</v>
      </c>
    </row>
    <row r="406" spans="1:30" x14ac:dyDescent="0.2">
      <c r="A406">
        <v>1</v>
      </c>
      <c r="B406" t="s">
        <v>15</v>
      </c>
      <c r="C406">
        <v>2</v>
      </c>
      <c r="D406" t="s">
        <v>17</v>
      </c>
      <c r="E406">
        <v>33</v>
      </c>
      <c r="F406">
        <v>26</v>
      </c>
      <c r="G406">
        <v>0</v>
      </c>
      <c r="H406">
        <v>2</v>
      </c>
      <c r="I406" s="6">
        <f>Table24[[#This Row],[Age]]/$E$1</f>
        <v>0.41249999999999998</v>
      </c>
      <c r="J406" s="6">
        <f>LOG10(Table24[[#This Row],[Fare]] +1)</f>
        <v>1.4313637641589874</v>
      </c>
      <c r="K406">
        <f>IF(Table24[[#This Row],[Pclass]]=1, 1, 0)</f>
        <v>0</v>
      </c>
      <c r="L406">
        <f>IF(Table24[[#This Row],[Pclass]]=2, 1,0)</f>
        <v>1</v>
      </c>
      <c r="M406">
        <f>IF(Table24[[#This Row],[Embarked]]="S", 1, 0)</f>
        <v>1</v>
      </c>
      <c r="N406">
        <f>IF(Table24[[#This Row],[Embarked]]="C", 1, 0)</f>
        <v>0</v>
      </c>
      <c r="O406">
        <f>IF(Table24[[#This Row],[Sex]]="male", 1, 0)</f>
        <v>0</v>
      </c>
      <c r="P406">
        <v>1</v>
      </c>
      <c r="AC406" s="6">
        <f>SUMPRODUCT(Table24[[#This Row],[SibSp]:[Ones]], $R$4:$AA$4)</f>
        <v>0.73863797246630958</v>
      </c>
      <c r="AD406" s="6">
        <f>(AC406-Table24[[#This Row],[Survived]])^2</f>
        <v>6.8310109436521549E-2</v>
      </c>
    </row>
    <row r="407" spans="1:30" x14ac:dyDescent="0.2">
      <c r="A407">
        <v>0</v>
      </c>
      <c r="B407" t="s">
        <v>15</v>
      </c>
      <c r="C407">
        <v>3</v>
      </c>
      <c r="D407" t="s">
        <v>13</v>
      </c>
      <c r="E407">
        <v>28</v>
      </c>
      <c r="F407">
        <v>22.524999999999999</v>
      </c>
      <c r="G407">
        <v>0</v>
      </c>
      <c r="H407">
        <v>0</v>
      </c>
      <c r="I407" s="6">
        <f>Table24[[#This Row],[Age]]/$E$1</f>
        <v>0.35</v>
      </c>
      <c r="J407" s="6">
        <f>LOG10(Table24[[#This Row],[Fare]] +1)</f>
        <v>1.3715296320992945</v>
      </c>
      <c r="K407">
        <f>IF(Table24[[#This Row],[Pclass]]=1, 1, 0)</f>
        <v>0</v>
      </c>
      <c r="L407">
        <f>IF(Table24[[#This Row],[Pclass]]=2, 1,0)</f>
        <v>0</v>
      </c>
      <c r="M407">
        <f>IF(Table24[[#This Row],[Embarked]]="S", 1, 0)</f>
        <v>1</v>
      </c>
      <c r="N407">
        <f>IF(Table24[[#This Row],[Embarked]]="C", 1, 0)</f>
        <v>0</v>
      </c>
      <c r="O407">
        <f>IF(Table24[[#This Row],[Sex]]="male", 1, 0)</f>
        <v>1</v>
      </c>
      <c r="P407">
        <v>1</v>
      </c>
      <c r="AC407" s="6">
        <f>SUMPRODUCT(Table24[[#This Row],[SibSp]:[Ones]], $R$4:$AA$4)</f>
        <v>0.12967690079337146</v>
      </c>
      <c r="AD407" s="6">
        <f>(AC407-Table24[[#This Row],[Survived]])^2</f>
        <v>1.6816098599373906E-2</v>
      </c>
    </row>
    <row r="408" spans="1:30" x14ac:dyDescent="0.2">
      <c r="A408">
        <v>1</v>
      </c>
      <c r="B408" t="s">
        <v>15</v>
      </c>
      <c r="C408">
        <v>3</v>
      </c>
      <c r="D408" t="s">
        <v>13</v>
      </c>
      <c r="E408">
        <v>26</v>
      </c>
      <c r="F408">
        <v>56.495800000000003</v>
      </c>
      <c r="G408">
        <v>0</v>
      </c>
      <c r="H408">
        <v>0</v>
      </c>
      <c r="I408" s="6">
        <f>Table24[[#This Row],[Age]]/$E$1</f>
        <v>0.32500000000000001</v>
      </c>
      <c r="J408" s="6">
        <f>LOG10(Table24[[#This Row],[Fare]] +1)</f>
        <v>1.7596361211514699</v>
      </c>
      <c r="K408">
        <f>IF(Table24[[#This Row],[Pclass]]=1, 1, 0)</f>
        <v>0</v>
      </c>
      <c r="L408">
        <f>IF(Table24[[#This Row],[Pclass]]=2, 1,0)</f>
        <v>0</v>
      </c>
      <c r="M408">
        <f>IF(Table24[[#This Row],[Embarked]]="S", 1, 0)</f>
        <v>1</v>
      </c>
      <c r="N408">
        <f>IF(Table24[[#This Row],[Embarked]]="C", 1, 0)</f>
        <v>0</v>
      </c>
      <c r="O408">
        <f>IF(Table24[[#This Row],[Sex]]="male", 1, 0)</f>
        <v>1</v>
      </c>
      <c r="P408">
        <v>1</v>
      </c>
      <c r="AC408" s="6">
        <f>SUMPRODUCT(Table24[[#This Row],[SibSp]:[Ones]], $R$4:$AA$4)</f>
        <v>0.16139841478117112</v>
      </c>
      <c r="AD408" s="6">
        <f>(AC408-Table24[[#This Row],[Survived]])^2</f>
        <v>0.70325261873153277</v>
      </c>
    </row>
    <row r="409" spans="1:30" x14ac:dyDescent="0.2">
      <c r="A409">
        <v>1</v>
      </c>
      <c r="B409" t="s">
        <v>27</v>
      </c>
      <c r="C409">
        <v>3</v>
      </c>
      <c r="D409" t="s">
        <v>13</v>
      </c>
      <c r="E409">
        <v>29</v>
      </c>
      <c r="F409">
        <v>7.75</v>
      </c>
      <c r="G409">
        <v>0</v>
      </c>
      <c r="H409">
        <v>0</v>
      </c>
      <c r="I409" s="6">
        <f>Table24[[#This Row],[Age]]/$E$1</f>
        <v>0.36249999999999999</v>
      </c>
      <c r="J409" s="6">
        <f>LOG10(Table24[[#This Row],[Fare]] +1)</f>
        <v>0.94200805302231327</v>
      </c>
      <c r="K409">
        <f>IF(Table24[[#This Row],[Pclass]]=1, 1, 0)</f>
        <v>0</v>
      </c>
      <c r="L409">
        <f>IF(Table24[[#This Row],[Pclass]]=2, 1,0)</f>
        <v>0</v>
      </c>
      <c r="M409">
        <f>IF(Table24[[#This Row],[Embarked]]="S", 1, 0)</f>
        <v>0</v>
      </c>
      <c r="N409">
        <f>IF(Table24[[#This Row],[Embarked]]="C", 1, 0)</f>
        <v>0</v>
      </c>
      <c r="O409">
        <f>IF(Table24[[#This Row],[Sex]]="male", 1, 0)</f>
        <v>1</v>
      </c>
      <c r="P409">
        <v>1</v>
      </c>
      <c r="AC409" s="6">
        <f>SUMPRODUCT(Table24[[#This Row],[SibSp]:[Ones]], $R$4:$AA$4)</f>
        <v>7.1619534292810205E-2</v>
      </c>
      <c r="AD409" s="6">
        <f>(AC409-Table24[[#This Row],[Survived]])^2</f>
        <v>0.86189028910669863</v>
      </c>
    </row>
    <row r="410" spans="1:30" x14ac:dyDescent="0.2">
      <c r="A410">
        <v>1</v>
      </c>
      <c r="B410" t="s">
        <v>15</v>
      </c>
      <c r="C410">
        <v>1</v>
      </c>
      <c r="D410" t="s">
        <v>13</v>
      </c>
      <c r="E410">
        <v>36</v>
      </c>
      <c r="F410">
        <v>26.287500000000001</v>
      </c>
      <c r="G410">
        <v>0</v>
      </c>
      <c r="H410">
        <v>0</v>
      </c>
      <c r="I410" s="6">
        <f>Table24[[#This Row],[Age]]/$E$1</f>
        <v>0.45</v>
      </c>
      <c r="J410" s="6">
        <f>LOG10(Table24[[#This Row],[Fare]] +1)</f>
        <v>1.4359637487171957</v>
      </c>
      <c r="K410">
        <f>IF(Table24[[#This Row],[Pclass]]=1, 1, 0)</f>
        <v>1</v>
      </c>
      <c r="L410">
        <f>IF(Table24[[#This Row],[Pclass]]=2, 1,0)</f>
        <v>0</v>
      </c>
      <c r="M410">
        <f>IF(Table24[[#This Row],[Embarked]]="S", 1, 0)</f>
        <v>1</v>
      </c>
      <c r="N410">
        <f>IF(Table24[[#This Row],[Embarked]]="C", 1, 0)</f>
        <v>0</v>
      </c>
      <c r="O410">
        <f>IF(Table24[[#This Row],[Sex]]="male", 1, 0)</f>
        <v>1</v>
      </c>
      <c r="P410">
        <v>1</v>
      </c>
      <c r="AC410" s="6">
        <f>SUMPRODUCT(Table24[[#This Row],[SibSp]:[Ones]], $R$4:$AA$4)</f>
        <v>0.43421067404782143</v>
      </c>
      <c r="AD410" s="6">
        <f>(AC410-Table24[[#This Row],[Survived]])^2</f>
        <v>0.32011756136142056</v>
      </c>
    </row>
    <row r="411" spans="1:30" x14ac:dyDescent="0.2">
      <c r="A411">
        <v>1</v>
      </c>
      <c r="B411" t="s">
        <v>20</v>
      </c>
      <c r="C411">
        <v>1</v>
      </c>
      <c r="D411" t="s">
        <v>17</v>
      </c>
      <c r="E411">
        <v>54</v>
      </c>
      <c r="F411">
        <v>59.4</v>
      </c>
      <c r="G411">
        <v>1</v>
      </c>
      <c r="H411">
        <v>0</v>
      </c>
      <c r="I411" s="6">
        <f>Table24[[#This Row],[Age]]/$E$1</f>
        <v>0.67500000000000004</v>
      </c>
      <c r="J411" s="6">
        <f>LOG10(Table24[[#This Row],[Fare]] +1)</f>
        <v>1.7810369386211318</v>
      </c>
      <c r="K411">
        <f>IF(Table24[[#This Row],[Pclass]]=1, 1, 0)</f>
        <v>1</v>
      </c>
      <c r="L411">
        <f>IF(Table24[[#This Row],[Pclass]]=2, 1,0)</f>
        <v>0</v>
      </c>
      <c r="M411">
        <f>IF(Table24[[#This Row],[Embarked]]="S", 1, 0)</f>
        <v>0</v>
      </c>
      <c r="N411">
        <f>IF(Table24[[#This Row],[Embarked]]="C", 1, 0)</f>
        <v>1</v>
      </c>
      <c r="O411">
        <f>IF(Table24[[#This Row],[Sex]]="male", 1, 0)</f>
        <v>0</v>
      </c>
      <c r="P411">
        <v>1</v>
      </c>
      <c r="AC411" s="6">
        <f>SUMPRODUCT(Table24[[#This Row],[SibSp]:[Ones]], $R$4:$AA$4)</f>
        <v>0.83003083375017295</v>
      </c>
      <c r="AD411" s="6">
        <f>(AC411-Table24[[#This Row],[Survived]])^2</f>
        <v>2.8889517475661347E-2</v>
      </c>
    </row>
    <row r="412" spans="1:30" x14ac:dyDescent="0.2">
      <c r="A412">
        <v>0</v>
      </c>
      <c r="B412" t="s">
        <v>15</v>
      </c>
      <c r="C412">
        <v>3</v>
      </c>
      <c r="D412" t="s">
        <v>13</v>
      </c>
      <c r="E412">
        <v>24</v>
      </c>
      <c r="F412">
        <v>7.4958</v>
      </c>
      <c r="G412">
        <v>0</v>
      </c>
      <c r="H412">
        <v>0</v>
      </c>
      <c r="I412" s="6">
        <f>Table24[[#This Row],[Age]]/$E$1</f>
        <v>0.3</v>
      </c>
      <c r="J412" s="6">
        <f>LOG10(Table24[[#This Row],[Fare]] +1)</f>
        <v>0.92920428011230582</v>
      </c>
      <c r="K412">
        <f>IF(Table24[[#This Row],[Pclass]]=1, 1, 0)</f>
        <v>0</v>
      </c>
      <c r="L412">
        <f>IF(Table24[[#This Row],[Pclass]]=2, 1,0)</f>
        <v>0</v>
      </c>
      <c r="M412">
        <f>IF(Table24[[#This Row],[Embarked]]="S", 1, 0)</f>
        <v>1</v>
      </c>
      <c r="N412">
        <f>IF(Table24[[#This Row],[Embarked]]="C", 1, 0)</f>
        <v>0</v>
      </c>
      <c r="O412">
        <f>IF(Table24[[#This Row],[Sex]]="male", 1, 0)</f>
        <v>1</v>
      </c>
      <c r="P412">
        <v>1</v>
      </c>
      <c r="AC412" s="6">
        <f>SUMPRODUCT(Table24[[#This Row],[SibSp]:[Ones]], $R$4:$AA$4)</f>
        <v>0.13372103108339406</v>
      </c>
      <c r="AD412" s="6">
        <f>(AC412-Table24[[#This Row],[Survived]])^2</f>
        <v>1.7881314154006039E-2</v>
      </c>
    </row>
    <row r="413" spans="1:30" x14ac:dyDescent="0.2">
      <c r="A413">
        <v>0</v>
      </c>
      <c r="B413" t="s">
        <v>15</v>
      </c>
      <c r="C413">
        <v>1</v>
      </c>
      <c r="D413" t="s">
        <v>13</v>
      </c>
      <c r="E413">
        <v>47</v>
      </c>
      <c r="F413">
        <v>34.020800000000001</v>
      </c>
      <c r="G413">
        <v>0</v>
      </c>
      <c r="H413">
        <v>0</v>
      </c>
      <c r="I413" s="6">
        <f>Table24[[#This Row],[Age]]/$E$1</f>
        <v>0.58750000000000002</v>
      </c>
      <c r="J413" s="6">
        <f>LOG10(Table24[[#This Row],[Fare]] +1)</f>
        <v>1.544326062695947</v>
      </c>
      <c r="K413">
        <f>IF(Table24[[#This Row],[Pclass]]=1, 1, 0)</f>
        <v>1</v>
      </c>
      <c r="L413">
        <f>IF(Table24[[#This Row],[Pclass]]=2, 1,0)</f>
        <v>0</v>
      </c>
      <c r="M413">
        <f>IF(Table24[[#This Row],[Embarked]]="S", 1, 0)</f>
        <v>1</v>
      </c>
      <c r="N413">
        <f>IF(Table24[[#This Row],[Embarked]]="C", 1, 0)</f>
        <v>0</v>
      </c>
      <c r="O413">
        <f>IF(Table24[[#This Row],[Sex]]="male", 1, 0)</f>
        <v>1</v>
      </c>
      <c r="P413">
        <v>1</v>
      </c>
      <c r="AC413" s="6">
        <f>SUMPRODUCT(Table24[[#This Row],[SibSp]:[Ones]], $R$4:$AA$4)</f>
        <v>0.36907714250027807</v>
      </c>
      <c r="AD413" s="6">
        <f>(AC413-Table24[[#This Row],[Survived]])^2</f>
        <v>0.13621793711617056</v>
      </c>
    </row>
    <row r="414" spans="1:30" x14ac:dyDescent="0.2">
      <c r="A414">
        <v>1</v>
      </c>
      <c r="B414" t="s">
        <v>15</v>
      </c>
      <c r="C414">
        <v>2</v>
      </c>
      <c r="D414" t="s">
        <v>17</v>
      </c>
      <c r="E414">
        <v>34</v>
      </c>
      <c r="F414">
        <v>10.5</v>
      </c>
      <c r="G414">
        <v>0</v>
      </c>
      <c r="H414">
        <v>0</v>
      </c>
      <c r="I414" s="6">
        <f>Table24[[#This Row],[Age]]/$E$1</f>
        <v>0.42499999999999999</v>
      </c>
      <c r="J414" s="6">
        <f>LOG10(Table24[[#This Row],[Fare]] +1)</f>
        <v>1.0606978403536116</v>
      </c>
      <c r="K414">
        <f>IF(Table24[[#This Row],[Pclass]]=1, 1, 0)</f>
        <v>0</v>
      </c>
      <c r="L414">
        <f>IF(Table24[[#This Row],[Pclass]]=2, 1,0)</f>
        <v>1</v>
      </c>
      <c r="M414">
        <f>IF(Table24[[#This Row],[Embarked]]="S", 1, 0)</f>
        <v>1</v>
      </c>
      <c r="N414">
        <f>IF(Table24[[#This Row],[Embarked]]="C", 1, 0)</f>
        <v>0</v>
      </c>
      <c r="O414">
        <f>IF(Table24[[#This Row],[Sex]]="male", 1, 0)</f>
        <v>0</v>
      </c>
      <c r="P414">
        <v>1</v>
      </c>
      <c r="AC414" s="6">
        <f>SUMPRODUCT(Table24[[#This Row],[SibSp]:[Ones]], $R$4:$AA$4)</f>
        <v>0.74202091384936064</v>
      </c>
      <c r="AD414" s="6">
        <f>(AC414-Table24[[#This Row],[Survived]])^2</f>
        <v>6.6553208891119001E-2</v>
      </c>
    </row>
    <row r="415" spans="1:30" x14ac:dyDescent="0.2">
      <c r="A415">
        <v>1</v>
      </c>
      <c r="B415" t="s">
        <v>15</v>
      </c>
      <c r="C415">
        <v>2</v>
      </c>
      <c r="D415" t="s">
        <v>17</v>
      </c>
      <c r="E415">
        <v>36</v>
      </c>
      <c r="F415">
        <v>26</v>
      </c>
      <c r="G415">
        <v>1</v>
      </c>
      <c r="H415">
        <v>0</v>
      </c>
      <c r="I415" s="6">
        <f>Table24[[#This Row],[Age]]/$E$1</f>
        <v>0.45</v>
      </c>
      <c r="J415" s="6">
        <f>LOG10(Table24[[#This Row],[Fare]] +1)</f>
        <v>1.4313637641589874</v>
      </c>
      <c r="K415">
        <f>IF(Table24[[#This Row],[Pclass]]=1, 1, 0)</f>
        <v>0</v>
      </c>
      <c r="L415">
        <f>IF(Table24[[#This Row],[Pclass]]=2, 1,0)</f>
        <v>1</v>
      </c>
      <c r="M415">
        <f>IF(Table24[[#This Row],[Embarked]]="S", 1, 0)</f>
        <v>1</v>
      </c>
      <c r="N415">
        <f>IF(Table24[[#This Row],[Embarked]]="C", 1, 0)</f>
        <v>0</v>
      </c>
      <c r="O415">
        <f>IF(Table24[[#This Row],[Sex]]="male", 1, 0)</f>
        <v>0</v>
      </c>
      <c r="P415">
        <v>1</v>
      </c>
      <c r="AC415" s="6">
        <f>SUMPRODUCT(Table24[[#This Row],[SibSp]:[Ones]], $R$4:$AA$4)</f>
        <v>0.69235173208607381</v>
      </c>
      <c r="AD415" s="6">
        <f>(AC415-Table24[[#This Row],[Survived]])^2</f>
        <v>9.464745675043891E-2</v>
      </c>
    </row>
    <row r="416" spans="1:30" x14ac:dyDescent="0.2">
      <c r="A416">
        <v>0</v>
      </c>
      <c r="B416" t="s">
        <v>15</v>
      </c>
      <c r="C416">
        <v>3</v>
      </c>
      <c r="D416" t="s">
        <v>13</v>
      </c>
      <c r="E416">
        <v>32</v>
      </c>
      <c r="F416">
        <v>7.8958000000000004</v>
      </c>
      <c r="G416">
        <v>0</v>
      </c>
      <c r="H416">
        <v>0</v>
      </c>
      <c r="I416" s="6">
        <f>Table24[[#This Row],[Age]]/$E$1</f>
        <v>0.4</v>
      </c>
      <c r="J416" s="6">
        <f>LOG10(Table24[[#This Row],[Fare]] +1)</f>
        <v>0.94918501031343461</v>
      </c>
      <c r="K416">
        <f>IF(Table24[[#This Row],[Pclass]]=1, 1, 0)</f>
        <v>0</v>
      </c>
      <c r="L416">
        <f>IF(Table24[[#This Row],[Pclass]]=2, 1,0)</f>
        <v>0</v>
      </c>
      <c r="M416">
        <f>IF(Table24[[#This Row],[Embarked]]="S", 1, 0)</f>
        <v>1</v>
      </c>
      <c r="N416">
        <f>IF(Table24[[#This Row],[Embarked]]="C", 1, 0)</f>
        <v>0</v>
      </c>
      <c r="O416">
        <f>IF(Table24[[#This Row],[Sex]]="male", 1, 0)</f>
        <v>1</v>
      </c>
      <c r="P416">
        <v>1</v>
      </c>
      <c r="AC416" s="6">
        <f>SUMPRODUCT(Table24[[#This Row],[SibSp]:[Ones]], $R$4:$AA$4)</f>
        <v>8.3483547917897805E-2</v>
      </c>
      <c r="AD416" s="6">
        <f>(AC416-Table24[[#This Row],[Survived]])^2</f>
        <v>6.9695027729599389E-3</v>
      </c>
    </row>
    <row r="417" spans="1:30" x14ac:dyDescent="0.2">
      <c r="A417">
        <v>1</v>
      </c>
      <c r="B417" t="s">
        <v>15</v>
      </c>
      <c r="C417">
        <v>1</v>
      </c>
      <c r="D417" t="s">
        <v>17</v>
      </c>
      <c r="E417">
        <v>30</v>
      </c>
      <c r="F417">
        <v>93.5</v>
      </c>
      <c r="G417">
        <v>0</v>
      </c>
      <c r="H417">
        <v>0</v>
      </c>
      <c r="I417" s="6">
        <f>Table24[[#This Row],[Age]]/$E$1</f>
        <v>0.375</v>
      </c>
      <c r="J417" s="6">
        <f>LOG10(Table24[[#This Row],[Fare]] +1)</f>
        <v>1.975431808509263</v>
      </c>
      <c r="K417">
        <f>IF(Table24[[#This Row],[Pclass]]=1, 1, 0)</f>
        <v>1</v>
      </c>
      <c r="L417">
        <f>IF(Table24[[#This Row],[Pclass]]=2, 1,0)</f>
        <v>0</v>
      </c>
      <c r="M417">
        <f>IF(Table24[[#This Row],[Embarked]]="S", 1, 0)</f>
        <v>1</v>
      </c>
      <c r="N417">
        <f>IF(Table24[[#This Row],[Embarked]]="C", 1, 0)</f>
        <v>0</v>
      </c>
      <c r="O417">
        <f>IF(Table24[[#This Row],[Sex]]="male", 1, 0)</f>
        <v>0</v>
      </c>
      <c r="P417">
        <v>1</v>
      </c>
      <c r="AC417" s="6">
        <f>SUMPRODUCT(Table24[[#This Row],[SibSp]:[Ones]], $R$4:$AA$4)</f>
        <v>0.98198048115615866</v>
      </c>
      <c r="AD417" s="6">
        <f>(AC417-Table24[[#This Row],[Survived]])^2</f>
        <v>3.2470305936355321E-4</v>
      </c>
    </row>
    <row r="418" spans="1:30" x14ac:dyDescent="0.2">
      <c r="A418">
        <v>0</v>
      </c>
      <c r="B418" t="s">
        <v>15</v>
      </c>
      <c r="C418">
        <v>3</v>
      </c>
      <c r="D418" t="s">
        <v>13</v>
      </c>
      <c r="E418">
        <v>22</v>
      </c>
      <c r="F418">
        <v>7.8958000000000004</v>
      </c>
      <c r="G418">
        <v>0</v>
      </c>
      <c r="H418">
        <v>0</v>
      </c>
      <c r="I418" s="6">
        <f>Table24[[#This Row],[Age]]/$E$1</f>
        <v>0.27500000000000002</v>
      </c>
      <c r="J418" s="6">
        <f>LOG10(Table24[[#This Row],[Fare]] +1)</f>
        <v>0.94918501031343461</v>
      </c>
      <c r="K418">
        <f>IF(Table24[[#This Row],[Pclass]]=1, 1, 0)</f>
        <v>0</v>
      </c>
      <c r="L418">
        <f>IF(Table24[[#This Row],[Pclass]]=2, 1,0)</f>
        <v>0</v>
      </c>
      <c r="M418">
        <f>IF(Table24[[#This Row],[Embarked]]="S", 1, 0)</f>
        <v>1</v>
      </c>
      <c r="N418">
        <f>IF(Table24[[#This Row],[Embarked]]="C", 1, 0)</f>
        <v>0</v>
      </c>
      <c r="O418">
        <f>IF(Table24[[#This Row],[Sex]]="male", 1, 0)</f>
        <v>1</v>
      </c>
      <c r="P418">
        <v>1</v>
      </c>
      <c r="AC418" s="6">
        <f>SUMPRODUCT(Table24[[#This Row],[SibSp]:[Ones]], $R$4:$AA$4)</f>
        <v>0.14749787829671512</v>
      </c>
      <c r="AD418" s="6">
        <f>(AC418-Table24[[#This Row],[Survived]])^2</f>
        <v>2.1755624102032585E-2</v>
      </c>
    </row>
    <row r="419" spans="1:30" x14ac:dyDescent="0.2">
      <c r="A419">
        <v>1</v>
      </c>
      <c r="B419" t="s">
        <v>20</v>
      </c>
      <c r="C419">
        <v>1</v>
      </c>
      <c r="D419" t="s">
        <v>17</v>
      </c>
      <c r="E419">
        <v>44</v>
      </c>
      <c r="F419">
        <v>57.979199999999999</v>
      </c>
      <c r="G419">
        <v>0</v>
      </c>
      <c r="H419">
        <v>1</v>
      </c>
      <c r="I419" s="6">
        <f>Table24[[#This Row],[Age]]/$E$1</f>
        <v>0.55000000000000004</v>
      </c>
      <c r="J419" s="6">
        <f>LOG10(Table24[[#This Row],[Fare]] +1)</f>
        <v>1.770698877440231</v>
      </c>
      <c r="K419">
        <f>IF(Table24[[#This Row],[Pclass]]=1, 1, 0)</f>
        <v>1</v>
      </c>
      <c r="L419">
        <f>IF(Table24[[#This Row],[Pclass]]=2, 1,0)</f>
        <v>0</v>
      </c>
      <c r="M419">
        <f>IF(Table24[[#This Row],[Embarked]]="S", 1, 0)</f>
        <v>0</v>
      </c>
      <c r="N419">
        <f>IF(Table24[[#This Row],[Embarked]]="C", 1, 0)</f>
        <v>1</v>
      </c>
      <c r="O419">
        <f>IF(Table24[[#This Row],[Sex]]="male", 1, 0)</f>
        <v>0</v>
      </c>
      <c r="P419">
        <v>1</v>
      </c>
      <c r="AC419" s="6">
        <f>SUMPRODUCT(Table24[[#This Row],[SibSp]:[Ones]], $R$4:$AA$4)</f>
        <v>0.93454959809318927</v>
      </c>
      <c r="AD419" s="6">
        <f>(AC419-Table24[[#This Row],[Survived]])^2</f>
        <v>4.2837551097630539E-3</v>
      </c>
    </row>
    <row r="420" spans="1:30" x14ac:dyDescent="0.2">
      <c r="A420">
        <v>0</v>
      </c>
      <c r="B420" t="s">
        <v>27</v>
      </c>
      <c r="C420">
        <v>3</v>
      </c>
      <c r="D420" t="s">
        <v>13</v>
      </c>
      <c r="E420">
        <v>40.5</v>
      </c>
      <c r="F420">
        <v>7.75</v>
      </c>
      <c r="G420">
        <v>0</v>
      </c>
      <c r="H420">
        <v>0</v>
      </c>
      <c r="I420" s="6">
        <f>Table24[[#This Row],[Age]]/$E$1</f>
        <v>0.50624999999999998</v>
      </c>
      <c r="J420" s="6">
        <f>LOG10(Table24[[#This Row],[Fare]] +1)</f>
        <v>0.94200805302231327</v>
      </c>
      <c r="K420">
        <f>IF(Table24[[#This Row],[Pclass]]=1, 1, 0)</f>
        <v>0</v>
      </c>
      <c r="L420">
        <f>IF(Table24[[#This Row],[Pclass]]=2, 1,0)</f>
        <v>0</v>
      </c>
      <c r="M420">
        <f>IF(Table24[[#This Row],[Embarked]]="S", 1, 0)</f>
        <v>0</v>
      </c>
      <c r="N420">
        <f>IF(Table24[[#This Row],[Embarked]]="C", 1, 0)</f>
        <v>0</v>
      </c>
      <c r="O420">
        <f>IF(Table24[[#This Row],[Sex]]="male", 1, 0)</f>
        <v>1</v>
      </c>
      <c r="P420">
        <v>1</v>
      </c>
      <c r="AC420" s="6">
        <f>SUMPRODUCT(Table24[[#This Row],[SibSp]:[Ones]], $R$4:$AA$4)</f>
        <v>-1.9969456428297061E-3</v>
      </c>
      <c r="AD420" s="6">
        <f>(AC420-Table24[[#This Row],[Survived]])^2</f>
        <v>3.9877919004165479E-6</v>
      </c>
    </row>
    <row r="421" spans="1:30" x14ac:dyDescent="0.2">
      <c r="A421">
        <v>1</v>
      </c>
      <c r="B421" t="s">
        <v>15</v>
      </c>
      <c r="C421">
        <v>2</v>
      </c>
      <c r="D421" t="s">
        <v>17</v>
      </c>
      <c r="E421">
        <v>50</v>
      </c>
      <c r="F421">
        <v>10.5</v>
      </c>
      <c r="G421">
        <v>0</v>
      </c>
      <c r="H421">
        <v>0</v>
      </c>
      <c r="I421" s="6">
        <f>Table24[[#This Row],[Age]]/$E$1</f>
        <v>0.625</v>
      </c>
      <c r="J421" s="6">
        <f>LOG10(Table24[[#This Row],[Fare]] +1)</f>
        <v>1.0606978403536116</v>
      </c>
      <c r="K421">
        <f>IF(Table24[[#This Row],[Pclass]]=1, 1, 0)</f>
        <v>0</v>
      </c>
      <c r="L421">
        <f>IF(Table24[[#This Row],[Pclass]]=2, 1,0)</f>
        <v>1</v>
      </c>
      <c r="M421">
        <f>IF(Table24[[#This Row],[Embarked]]="S", 1, 0)</f>
        <v>1</v>
      </c>
      <c r="N421">
        <f>IF(Table24[[#This Row],[Embarked]]="C", 1, 0)</f>
        <v>0</v>
      </c>
      <c r="O421">
        <f>IF(Table24[[#This Row],[Sex]]="male", 1, 0)</f>
        <v>0</v>
      </c>
      <c r="P421">
        <v>1</v>
      </c>
      <c r="AC421" s="6">
        <f>SUMPRODUCT(Table24[[#This Row],[SibSp]:[Ones]], $R$4:$AA$4)</f>
        <v>0.63959798524325295</v>
      </c>
      <c r="AD421" s="6">
        <f>(AC421-Table24[[#This Row],[Survived]])^2</f>
        <v>0.12988961224072251</v>
      </c>
    </row>
    <row r="422" spans="1:30" x14ac:dyDescent="0.2">
      <c r="A422">
        <v>0</v>
      </c>
      <c r="B422" t="s">
        <v>15</v>
      </c>
      <c r="C422">
        <v>3</v>
      </c>
      <c r="D422" t="s">
        <v>13</v>
      </c>
      <c r="E422">
        <v>39</v>
      </c>
      <c r="F422">
        <v>7.9249999999999998</v>
      </c>
      <c r="G422">
        <v>0</v>
      </c>
      <c r="H422">
        <v>0</v>
      </c>
      <c r="I422" s="6">
        <f>Table24[[#This Row],[Age]]/$E$1</f>
        <v>0.48749999999999999</v>
      </c>
      <c r="J422" s="6">
        <f>LOG10(Table24[[#This Row],[Fare]] +1)</f>
        <v>0.95060822478423079</v>
      </c>
      <c r="K422">
        <f>IF(Table24[[#This Row],[Pclass]]=1, 1, 0)</f>
        <v>0</v>
      </c>
      <c r="L422">
        <f>IF(Table24[[#This Row],[Pclass]]=2, 1,0)</f>
        <v>0</v>
      </c>
      <c r="M422">
        <f>IF(Table24[[#This Row],[Embarked]]="S", 1, 0)</f>
        <v>1</v>
      </c>
      <c r="N422">
        <f>IF(Table24[[#This Row],[Embarked]]="C", 1, 0)</f>
        <v>0</v>
      </c>
      <c r="O422">
        <f>IF(Table24[[#This Row],[Sex]]="male", 1, 0)</f>
        <v>1</v>
      </c>
      <c r="P422">
        <v>1</v>
      </c>
      <c r="AC422" s="6">
        <f>SUMPRODUCT(Table24[[#This Row],[SibSp]:[Ones]], $R$4:$AA$4)</f>
        <v>3.874289269831066E-2</v>
      </c>
      <c r="AD422" s="6">
        <f>(AC422-Table24[[#This Row],[Survived]])^2</f>
        <v>1.5010117346328136E-3</v>
      </c>
    </row>
    <row r="423" spans="1:30" x14ac:dyDescent="0.2">
      <c r="A423">
        <v>0</v>
      </c>
      <c r="B423" t="s">
        <v>15</v>
      </c>
      <c r="C423">
        <v>2</v>
      </c>
      <c r="D423" t="s">
        <v>13</v>
      </c>
      <c r="E423">
        <v>23</v>
      </c>
      <c r="F423">
        <v>11.5</v>
      </c>
      <c r="G423">
        <v>2</v>
      </c>
      <c r="H423">
        <v>1</v>
      </c>
      <c r="I423" s="6">
        <f>Table24[[#This Row],[Age]]/$E$1</f>
        <v>0.28749999999999998</v>
      </c>
      <c r="J423" s="6">
        <f>LOG10(Table24[[#This Row],[Fare]] +1)</f>
        <v>1.0969100130080565</v>
      </c>
      <c r="K423">
        <f>IF(Table24[[#This Row],[Pclass]]=1, 1, 0)</f>
        <v>0</v>
      </c>
      <c r="L423">
        <f>IF(Table24[[#This Row],[Pclass]]=2, 1,0)</f>
        <v>1</v>
      </c>
      <c r="M423">
        <f>IF(Table24[[#This Row],[Embarked]]="S", 1, 0)</f>
        <v>1</v>
      </c>
      <c r="N423">
        <f>IF(Table24[[#This Row],[Embarked]]="C", 1, 0)</f>
        <v>0</v>
      </c>
      <c r="O423">
        <f>IF(Table24[[#This Row],[Sex]]="male", 1, 0)</f>
        <v>1</v>
      </c>
      <c r="P423">
        <v>1</v>
      </c>
      <c r="AC423" s="6">
        <f>SUMPRODUCT(Table24[[#This Row],[SibSp]:[Ones]], $R$4:$AA$4)</f>
        <v>0.20734154746961975</v>
      </c>
      <c r="AD423" s="6">
        <f>(AC423-Table24[[#This Row],[Survived]])^2</f>
        <v>4.2990517307096576E-2</v>
      </c>
    </row>
    <row r="424" spans="1:30" x14ac:dyDescent="0.2">
      <c r="A424">
        <v>1</v>
      </c>
      <c r="B424" t="s">
        <v>15</v>
      </c>
      <c r="C424">
        <v>2</v>
      </c>
      <c r="D424" t="s">
        <v>17</v>
      </c>
      <c r="E424">
        <v>2</v>
      </c>
      <c r="F424">
        <v>26</v>
      </c>
      <c r="G424">
        <v>1</v>
      </c>
      <c r="H424">
        <v>1</v>
      </c>
      <c r="I424" s="6">
        <f>Table24[[#This Row],[Age]]/$E$1</f>
        <v>2.5000000000000001E-2</v>
      </c>
      <c r="J424" s="6">
        <f>LOG10(Table24[[#This Row],[Fare]] +1)</f>
        <v>1.4313637641589874</v>
      </c>
      <c r="K424">
        <f>IF(Table24[[#This Row],[Pclass]]=1, 1, 0)</f>
        <v>0</v>
      </c>
      <c r="L424">
        <f>IF(Table24[[#This Row],[Pclass]]=2, 1,0)</f>
        <v>1</v>
      </c>
      <c r="M424">
        <f>IF(Table24[[#This Row],[Embarked]]="S", 1, 0)</f>
        <v>1</v>
      </c>
      <c r="N424">
        <f>IF(Table24[[#This Row],[Embarked]]="C", 1, 0)</f>
        <v>0</v>
      </c>
      <c r="O424">
        <f>IF(Table24[[#This Row],[Sex]]="male", 1, 0)</f>
        <v>0</v>
      </c>
      <c r="P424">
        <v>1</v>
      </c>
      <c r="AC424" s="6">
        <f>SUMPRODUCT(Table24[[#This Row],[SibSp]:[Ones]], $R$4:$AA$4)</f>
        <v>0.89607402330647323</v>
      </c>
      <c r="AD424" s="6">
        <f>(AC424-Table24[[#This Row],[Survived]])^2</f>
        <v>1.0800608631703469E-2</v>
      </c>
    </row>
    <row r="425" spans="1:30" x14ac:dyDescent="0.2">
      <c r="A425">
        <v>0</v>
      </c>
      <c r="B425" t="s">
        <v>20</v>
      </c>
      <c r="C425">
        <v>3</v>
      </c>
      <c r="D425" t="s">
        <v>13</v>
      </c>
      <c r="E425">
        <v>17</v>
      </c>
      <c r="F425">
        <v>7.2291999999999996</v>
      </c>
      <c r="G425">
        <v>1</v>
      </c>
      <c r="H425">
        <v>1</v>
      </c>
      <c r="I425" s="6">
        <f>Table24[[#This Row],[Age]]/$E$1</f>
        <v>0.21249999999999999</v>
      </c>
      <c r="J425" s="6">
        <f>LOG10(Table24[[#This Row],[Fare]] +1)</f>
        <v>0.91535761741483168</v>
      </c>
      <c r="K425">
        <f>IF(Table24[[#This Row],[Pclass]]=1, 1, 0)</f>
        <v>0</v>
      </c>
      <c r="L425">
        <f>IF(Table24[[#This Row],[Pclass]]=2, 1,0)</f>
        <v>0</v>
      </c>
      <c r="M425">
        <f>IF(Table24[[#This Row],[Embarked]]="S", 1, 0)</f>
        <v>0</v>
      </c>
      <c r="N425">
        <f>IF(Table24[[#This Row],[Embarked]]="C", 1, 0)</f>
        <v>1</v>
      </c>
      <c r="O425">
        <f>IF(Table24[[#This Row],[Sex]]="male", 1, 0)</f>
        <v>1</v>
      </c>
      <c r="P425">
        <v>1</v>
      </c>
      <c r="AC425" s="6">
        <f>SUMPRODUCT(Table24[[#This Row],[SibSp]:[Ones]], $R$4:$AA$4)</f>
        <v>0.17509038287716749</v>
      </c>
      <c r="AD425" s="6">
        <f>(AC425-Table24[[#This Row],[Survived]])^2</f>
        <v>3.0656642176073109E-2</v>
      </c>
    </row>
    <row r="426" spans="1:30" x14ac:dyDescent="0.2">
      <c r="A426">
        <v>0</v>
      </c>
      <c r="B426" t="s">
        <v>15</v>
      </c>
      <c r="C426">
        <v>3</v>
      </c>
      <c r="D426" t="s">
        <v>17</v>
      </c>
      <c r="E426">
        <v>30</v>
      </c>
      <c r="F426">
        <v>8.6624999999999996</v>
      </c>
      <c r="G426">
        <v>0</v>
      </c>
      <c r="H426">
        <v>0</v>
      </c>
      <c r="I426" s="6">
        <f>Table24[[#This Row],[Age]]/$E$1</f>
        <v>0.375</v>
      </c>
      <c r="J426" s="6">
        <f>LOG10(Table24[[#This Row],[Fare]] +1)</f>
        <v>0.98508950692638131</v>
      </c>
      <c r="K426">
        <f>IF(Table24[[#This Row],[Pclass]]=1, 1, 0)</f>
        <v>0</v>
      </c>
      <c r="L426">
        <f>IF(Table24[[#This Row],[Pclass]]=2, 1,0)</f>
        <v>0</v>
      </c>
      <c r="M426">
        <f>IF(Table24[[#This Row],[Embarked]]="S", 1, 0)</f>
        <v>1</v>
      </c>
      <c r="N426">
        <f>IF(Table24[[#This Row],[Embarked]]="C", 1, 0)</f>
        <v>0</v>
      </c>
      <c r="O426">
        <f>IF(Table24[[#This Row],[Sex]]="male", 1, 0)</f>
        <v>0</v>
      </c>
      <c r="P426">
        <v>1</v>
      </c>
      <c r="AC426" s="6">
        <f>SUMPRODUCT(Table24[[#This Row],[SibSp]:[Ones]], $R$4:$AA$4)</f>
        <v>0.5811009017508687</v>
      </c>
      <c r="AD426" s="6">
        <f>(AC426-Table24[[#This Row],[Survived]])^2</f>
        <v>0.33767825801567275</v>
      </c>
    </row>
    <row r="427" spans="1:30" x14ac:dyDescent="0.2">
      <c r="A427">
        <v>1</v>
      </c>
      <c r="B427" t="s">
        <v>15</v>
      </c>
      <c r="C427">
        <v>2</v>
      </c>
      <c r="D427" t="s">
        <v>17</v>
      </c>
      <c r="E427">
        <v>7</v>
      </c>
      <c r="F427">
        <v>26.25</v>
      </c>
      <c r="G427">
        <v>0</v>
      </c>
      <c r="H427">
        <v>2</v>
      </c>
      <c r="I427" s="6">
        <f>Table24[[#This Row],[Age]]/$E$1</f>
        <v>8.7499999999999994E-2</v>
      </c>
      <c r="J427" s="6">
        <f>LOG10(Table24[[#This Row],[Fare]] +1)</f>
        <v>1.4353665066126613</v>
      </c>
      <c r="K427">
        <f>IF(Table24[[#This Row],[Pclass]]=1, 1, 0)</f>
        <v>0</v>
      </c>
      <c r="L427">
        <f>IF(Table24[[#This Row],[Pclass]]=2, 1,0)</f>
        <v>1</v>
      </c>
      <c r="M427">
        <f>IF(Table24[[#This Row],[Embarked]]="S", 1, 0)</f>
        <v>1</v>
      </c>
      <c r="N427">
        <f>IF(Table24[[#This Row],[Embarked]]="C", 1, 0)</f>
        <v>0</v>
      </c>
      <c r="O427">
        <f>IF(Table24[[#This Row],[Sex]]="male", 1, 0)</f>
        <v>0</v>
      </c>
      <c r="P427">
        <v>1</v>
      </c>
      <c r="AC427" s="6">
        <f>SUMPRODUCT(Table24[[#This Row],[SibSp]:[Ones]], $R$4:$AA$4)</f>
        <v>0.90527034922766891</v>
      </c>
      <c r="AD427" s="6">
        <f>(AC427-Table24[[#This Row],[Survived]])^2</f>
        <v>8.9737067354478083E-3</v>
      </c>
    </row>
    <row r="428" spans="1:30" x14ac:dyDescent="0.2">
      <c r="A428">
        <v>0</v>
      </c>
      <c r="B428" t="s">
        <v>15</v>
      </c>
      <c r="C428">
        <v>1</v>
      </c>
      <c r="D428" t="s">
        <v>13</v>
      </c>
      <c r="E428">
        <v>45</v>
      </c>
      <c r="F428">
        <v>26.55</v>
      </c>
      <c r="G428">
        <v>0</v>
      </c>
      <c r="H428">
        <v>0</v>
      </c>
      <c r="I428" s="6">
        <f>Table24[[#This Row],[Age]]/$E$1</f>
        <v>0.5625</v>
      </c>
      <c r="J428" s="6">
        <f>LOG10(Table24[[#This Row],[Fare]] +1)</f>
        <v>1.4401216031878039</v>
      </c>
      <c r="K428">
        <f>IF(Table24[[#This Row],[Pclass]]=1, 1, 0)</f>
        <v>1</v>
      </c>
      <c r="L428">
        <f>IF(Table24[[#This Row],[Pclass]]=2, 1,0)</f>
        <v>0</v>
      </c>
      <c r="M428">
        <f>IF(Table24[[#This Row],[Embarked]]="S", 1, 0)</f>
        <v>1</v>
      </c>
      <c r="N428">
        <f>IF(Table24[[#This Row],[Embarked]]="C", 1, 0)</f>
        <v>0</v>
      </c>
      <c r="O428">
        <f>IF(Table24[[#This Row],[Sex]]="male", 1, 0)</f>
        <v>1</v>
      </c>
      <c r="P428">
        <v>1</v>
      </c>
      <c r="AC428" s="6">
        <f>SUMPRODUCT(Table24[[#This Row],[SibSp]:[Ones]], $R$4:$AA$4)</f>
        <v>0.37680045557729341</v>
      </c>
      <c r="AD428" s="6">
        <f>(AC428-Table24[[#This Row],[Survived]])^2</f>
        <v>0.14197858332325586</v>
      </c>
    </row>
    <row r="429" spans="1:30" x14ac:dyDescent="0.2">
      <c r="A429">
        <v>1</v>
      </c>
      <c r="B429" t="s">
        <v>20</v>
      </c>
      <c r="C429">
        <v>1</v>
      </c>
      <c r="D429" t="s">
        <v>17</v>
      </c>
      <c r="E429">
        <v>30</v>
      </c>
      <c r="F429">
        <v>106.425</v>
      </c>
      <c r="G429">
        <v>0</v>
      </c>
      <c r="H429">
        <v>0</v>
      </c>
      <c r="I429" s="6">
        <f>Table24[[#This Row],[Age]]/$E$1</f>
        <v>0.375</v>
      </c>
      <c r="J429" s="6">
        <f>LOG10(Table24[[#This Row],[Fare]] +1)</f>
        <v>2.031105362355941</v>
      </c>
      <c r="K429">
        <f>IF(Table24[[#This Row],[Pclass]]=1, 1, 0)</f>
        <v>1</v>
      </c>
      <c r="L429">
        <f>IF(Table24[[#This Row],[Pclass]]=2, 1,0)</f>
        <v>0</v>
      </c>
      <c r="M429">
        <f>IF(Table24[[#This Row],[Embarked]]="S", 1, 0)</f>
        <v>0</v>
      </c>
      <c r="N429">
        <f>IF(Table24[[#This Row],[Embarked]]="C", 1, 0)</f>
        <v>1</v>
      </c>
      <c r="O429">
        <f>IF(Table24[[#This Row],[Sex]]="male", 1, 0)</f>
        <v>0</v>
      </c>
      <c r="P429">
        <v>1</v>
      </c>
      <c r="AC429" s="6">
        <f>SUMPRODUCT(Table24[[#This Row],[SibSp]:[Ones]], $R$4:$AA$4)</f>
        <v>1.0507898732412984</v>
      </c>
      <c r="AD429" s="6">
        <f>(AC429-Table24[[#This Row],[Survived]])^2</f>
        <v>2.5796112238671547E-3</v>
      </c>
    </row>
    <row r="430" spans="1:30" x14ac:dyDescent="0.2">
      <c r="A430">
        <v>1</v>
      </c>
      <c r="B430" t="s">
        <v>20</v>
      </c>
      <c r="C430">
        <v>1</v>
      </c>
      <c r="D430" t="s">
        <v>17</v>
      </c>
      <c r="E430">
        <v>22</v>
      </c>
      <c r="F430">
        <v>49.5</v>
      </c>
      <c r="G430">
        <v>0</v>
      </c>
      <c r="H430">
        <v>2</v>
      </c>
      <c r="I430" s="6">
        <f>Table24[[#This Row],[Age]]/$E$1</f>
        <v>0.27500000000000002</v>
      </c>
      <c r="J430" s="6">
        <f>LOG10(Table24[[#This Row],[Fare]] +1)</f>
        <v>1.7032913781186614</v>
      </c>
      <c r="K430">
        <f>IF(Table24[[#This Row],[Pclass]]=1, 1, 0)</f>
        <v>1</v>
      </c>
      <c r="L430">
        <f>IF(Table24[[#This Row],[Pclass]]=2, 1,0)</f>
        <v>0</v>
      </c>
      <c r="M430">
        <f>IF(Table24[[#This Row],[Embarked]]="S", 1, 0)</f>
        <v>0</v>
      </c>
      <c r="N430">
        <f>IF(Table24[[#This Row],[Embarked]]="C", 1, 0)</f>
        <v>1</v>
      </c>
      <c r="O430">
        <f>IF(Table24[[#This Row],[Sex]]="male", 1, 0)</f>
        <v>0</v>
      </c>
      <c r="P430">
        <v>1</v>
      </c>
      <c r="AC430" s="6">
        <f>SUMPRODUCT(Table24[[#This Row],[SibSp]:[Ones]], $R$4:$AA$4)</f>
        <v>1.0581688453345053</v>
      </c>
      <c r="AD430" s="6">
        <f>(AC430-Table24[[#This Row],[Survived]])^2</f>
        <v>3.3836145675495968E-3</v>
      </c>
    </row>
    <row r="431" spans="1:30" x14ac:dyDescent="0.2">
      <c r="A431">
        <v>1</v>
      </c>
      <c r="B431" t="s">
        <v>15</v>
      </c>
      <c r="C431">
        <v>1</v>
      </c>
      <c r="D431" t="s">
        <v>17</v>
      </c>
      <c r="E431">
        <v>36</v>
      </c>
      <c r="F431">
        <v>71</v>
      </c>
      <c r="G431">
        <v>0</v>
      </c>
      <c r="H431">
        <v>2</v>
      </c>
      <c r="I431" s="6">
        <f>Table24[[#This Row],[Age]]/$E$1</f>
        <v>0.45</v>
      </c>
      <c r="J431" s="6">
        <f>LOG10(Table24[[#This Row],[Fare]] +1)</f>
        <v>1.8573324964312685</v>
      </c>
      <c r="K431">
        <f>IF(Table24[[#This Row],[Pclass]]=1, 1, 0)</f>
        <v>1</v>
      </c>
      <c r="L431">
        <f>IF(Table24[[#This Row],[Pclass]]=2, 1,0)</f>
        <v>0</v>
      </c>
      <c r="M431">
        <f>IF(Table24[[#This Row],[Embarked]]="S", 1, 0)</f>
        <v>1</v>
      </c>
      <c r="N431">
        <f>IF(Table24[[#This Row],[Embarked]]="C", 1, 0)</f>
        <v>0</v>
      </c>
      <c r="O431">
        <f>IF(Table24[[#This Row],[Sex]]="male", 1, 0)</f>
        <v>0</v>
      </c>
      <c r="P431">
        <v>1</v>
      </c>
      <c r="AC431" s="6">
        <f>SUMPRODUCT(Table24[[#This Row],[SibSp]:[Ones]], $R$4:$AA$4)</f>
        <v>0.90996214698949474</v>
      </c>
      <c r="AD431" s="6">
        <f>(AC431-Table24[[#This Row],[Survived]])^2</f>
        <v>8.1068149747413523E-3</v>
      </c>
    </row>
    <row r="432" spans="1:30" x14ac:dyDescent="0.2">
      <c r="A432">
        <v>0</v>
      </c>
      <c r="B432" t="s">
        <v>15</v>
      </c>
      <c r="C432">
        <v>3</v>
      </c>
      <c r="D432" t="s">
        <v>17</v>
      </c>
      <c r="E432">
        <v>9</v>
      </c>
      <c r="F432">
        <v>31.274999999999999</v>
      </c>
      <c r="G432">
        <v>4</v>
      </c>
      <c r="H432">
        <v>2</v>
      </c>
      <c r="I432" s="6">
        <f>Table24[[#This Row],[Age]]/$E$1</f>
        <v>0.1125</v>
      </c>
      <c r="J432" s="6">
        <f>LOG10(Table24[[#This Row],[Fare]] +1)</f>
        <v>1.5088662509384578</v>
      </c>
      <c r="K432">
        <f>IF(Table24[[#This Row],[Pclass]]=1, 1, 0)</f>
        <v>0</v>
      </c>
      <c r="L432">
        <f>IF(Table24[[#This Row],[Pclass]]=2, 1,0)</f>
        <v>0</v>
      </c>
      <c r="M432">
        <f>IF(Table24[[#This Row],[Embarked]]="S", 1, 0)</f>
        <v>1</v>
      </c>
      <c r="N432">
        <f>IF(Table24[[#This Row],[Embarked]]="C", 1, 0)</f>
        <v>0</v>
      </c>
      <c r="O432">
        <f>IF(Table24[[#This Row],[Sex]]="male", 1, 0)</f>
        <v>0</v>
      </c>
      <c r="P432">
        <v>1</v>
      </c>
      <c r="AC432" s="6">
        <f>SUMPRODUCT(Table24[[#This Row],[SibSp]:[Ones]], $R$4:$AA$4)</f>
        <v>0.49347094310951417</v>
      </c>
      <c r="AD432" s="6">
        <f>(AC432-Table24[[#This Row],[Survived]])^2</f>
        <v>0.24351357169339338</v>
      </c>
    </row>
    <row r="433" spans="1:30" x14ac:dyDescent="0.2">
      <c r="A433">
        <v>0</v>
      </c>
      <c r="B433" t="s">
        <v>15</v>
      </c>
      <c r="C433">
        <v>3</v>
      </c>
      <c r="D433" t="s">
        <v>17</v>
      </c>
      <c r="E433">
        <v>11</v>
      </c>
      <c r="F433">
        <v>31.274999999999999</v>
      </c>
      <c r="G433">
        <v>4</v>
      </c>
      <c r="H433">
        <v>2</v>
      </c>
      <c r="I433" s="6">
        <f>Table24[[#This Row],[Age]]/$E$1</f>
        <v>0.13750000000000001</v>
      </c>
      <c r="J433" s="6">
        <f>LOG10(Table24[[#This Row],[Fare]] +1)</f>
        <v>1.5088662509384578</v>
      </c>
      <c r="K433">
        <f>IF(Table24[[#This Row],[Pclass]]=1, 1, 0)</f>
        <v>0</v>
      </c>
      <c r="L433">
        <f>IF(Table24[[#This Row],[Pclass]]=2, 1,0)</f>
        <v>0</v>
      </c>
      <c r="M433">
        <f>IF(Table24[[#This Row],[Embarked]]="S", 1, 0)</f>
        <v>1</v>
      </c>
      <c r="N433">
        <f>IF(Table24[[#This Row],[Embarked]]="C", 1, 0)</f>
        <v>0</v>
      </c>
      <c r="O433">
        <f>IF(Table24[[#This Row],[Sex]]="male", 1, 0)</f>
        <v>0</v>
      </c>
      <c r="P433">
        <v>1</v>
      </c>
      <c r="AC433" s="6">
        <f>SUMPRODUCT(Table24[[#This Row],[SibSp]:[Ones]], $R$4:$AA$4)</f>
        <v>0.4806680770337507</v>
      </c>
      <c r="AD433" s="6">
        <f>(AC433-Table24[[#This Row],[Survived]])^2</f>
        <v>0.23104180027932369</v>
      </c>
    </row>
    <row r="434" spans="1:30" x14ac:dyDescent="0.2">
      <c r="A434">
        <v>1</v>
      </c>
      <c r="B434" t="s">
        <v>15</v>
      </c>
      <c r="C434">
        <v>2</v>
      </c>
      <c r="D434" t="s">
        <v>13</v>
      </c>
      <c r="E434">
        <v>32</v>
      </c>
      <c r="F434">
        <v>26</v>
      </c>
      <c r="G434">
        <v>1</v>
      </c>
      <c r="H434">
        <v>0</v>
      </c>
      <c r="I434" s="6">
        <f>Table24[[#This Row],[Age]]/$E$1</f>
        <v>0.4</v>
      </c>
      <c r="J434" s="6">
        <f>LOG10(Table24[[#This Row],[Fare]] +1)</f>
        <v>1.4313637641589874</v>
      </c>
      <c r="K434">
        <f>IF(Table24[[#This Row],[Pclass]]=1, 1, 0)</f>
        <v>0</v>
      </c>
      <c r="L434">
        <f>IF(Table24[[#This Row],[Pclass]]=2, 1,0)</f>
        <v>1</v>
      </c>
      <c r="M434">
        <f>IF(Table24[[#This Row],[Embarked]]="S", 1, 0)</f>
        <v>1</v>
      </c>
      <c r="N434">
        <f>IF(Table24[[#This Row],[Embarked]]="C", 1, 0)</f>
        <v>0</v>
      </c>
      <c r="O434">
        <f>IF(Table24[[#This Row],[Sex]]="male", 1, 0)</f>
        <v>1</v>
      </c>
      <c r="P434">
        <v>1</v>
      </c>
      <c r="AC434" s="6">
        <f>SUMPRODUCT(Table24[[#This Row],[SibSp]:[Ones]], $R$4:$AA$4)</f>
        <v>0.23489317790459041</v>
      </c>
      <c r="AD434" s="6">
        <f>(AC434-Table24[[#This Row],[Survived]])^2</f>
        <v>0.58538844921693678</v>
      </c>
    </row>
    <row r="435" spans="1:30" x14ac:dyDescent="0.2">
      <c r="A435">
        <v>0</v>
      </c>
      <c r="B435" t="s">
        <v>20</v>
      </c>
      <c r="C435">
        <v>1</v>
      </c>
      <c r="D435" t="s">
        <v>13</v>
      </c>
      <c r="E435">
        <v>50</v>
      </c>
      <c r="F435">
        <v>106.425</v>
      </c>
      <c r="G435">
        <v>1</v>
      </c>
      <c r="H435">
        <v>0</v>
      </c>
      <c r="I435" s="6">
        <f>Table24[[#This Row],[Age]]/$E$1</f>
        <v>0.625</v>
      </c>
      <c r="J435" s="6">
        <f>LOG10(Table24[[#This Row],[Fare]] +1)</f>
        <v>2.031105362355941</v>
      </c>
      <c r="K435">
        <f>IF(Table24[[#This Row],[Pclass]]=1, 1, 0)</f>
        <v>1</v>
      </c>
      <c r="L435">
        <f>IF(Table24[[#This Row],[Pclass]]=2, 1,0)</f>
        <v>0</v>
      </c>
      <c r="M435">
        <f>IF(Table24[[#This Row],[Embarked]]="S", 1, 0)</f>
        <v>0</v>
      </c>
      <c r="N435">
        <f>IF(Table24[[#This Row],[Embarked]]="C", 1, 0)</f>
        <v>1</v>
      </c>
      <c r="O435">
        <f>IF(Table24[[#This Row],[Sex]]="male", 1, 0)</f>
        <v>1</v>
      </c>
      <c r="P435">
        <v>1</v>
      </c>
      <c r="AC435" s="6">
        <f>SUMPRODUCT(Table24[[#This Row],[SibSp]:[Ones]], $R$4:$AA$4)</f>
        <v>0.38476212074890426</v>
      </c>
      <c r="AD435" s="6">
        <f>(AC435-Table24[[#This Row],[Survived]])^2</f>
        <v>0.14804188956319439</v>
      </c>
    </row>
    <row r="436" spans="1:30" x14ac:dyDescent="0.2">
      <c r="A436">
        <v>0</v>
      </c>
      <c r="B436" t="s">
        <v>15</v>
      </c>
      <c r="C436">
        <v>1</v>
      </c>
      <c r="D436" t="s">
        <v>13</v>
      </c>
      <c r="E436">
        <v>64</v>
      </c>
      <c r="F436">
        <v>26</v>
      </c>
      <c r="G436">
        <v>0</v>
      </c>
      <c r="H436">
        <v>0</v>
      </c>
      <c r="I436" s="6">
        <f>Table24[[#This Row],[Age]]/$E$1</f>
        <v>0.8</v>
      </c>
      <c r="J436" s="6">
        <f>LOG10(Table24[[#This Row],[Fare]] +1)</f>
        <v>1.4313637641589874</v>
      </c>
      <c r="K436">
        <f>IF(Table24[[#This Row],[Pclass]]=1, 1, 0)</f>
        <v>1</v>
      </c>
      <c r="L436">
        <f>IF(Table24[[#This Row],[Pclass]]=2, 1,0)</f>
        <v>0</v>
      </c>
      <c r="M436">
        <f>IF(Table24[[#This Row],[Embarked]]="S", 1, 0)</f>
        <v>1</v>
      </c>
      <c r="N436">
        <f>IF(Table24[[#This Row],[Embarked]]="C", 1, 0)</f>
        <v>0</v>
      </c>
      <c r="O436">
        <f>IF(Table24[[#This Row],[Sex]]="male", 1, 0)</f>
        <v>1</v>
      </c>
      <c r="P436">
        <v>1</v>
      </c>
      <c r="AC436" s="6">
        <f>SUMPRODUCT(Table24[[#This Row],[SibSp]:[Ones]], $R$4:$AA$4)</f>
        <v>0.25474631803322634</v>
      </c>
      <c r="AD436" s="6">
        <f>(AC436-Table24[[#This Row],[Survived]])^2</f>
        <v>6.4895686551485698E-2</v>
      </c>
    </row>
    <row r="437" spans="1:30" x14ac:dyDescent="0.2">
      <c r="A437">
        <v>1</v>
      </c>
      <c r="B437" t="s">
        <v>15</v>
      </c>
      <c r="C437">
        <v>2</v>
      </c>
      <c r="D437" t="s">
        <v>17</v>
      </c>
      <c r="E437">
        <v>19</v>
      </c>
      <c r="F437">
        <v>26</v>
      </c>
      <c r="G437">
        <v>1</v>
      </c>
      <c r="H437">
        <v>0</v>
      </c>
      <c r="I437" s="6">
        <f>Table24[[#This Row],[Age]]/$E$1</f>
        <v>0.23749999999999999</v>
      </c>
      <c r="J437" s="6">
        <f>LOG10(Table24[[#This Row],[Fare]] +1)</f>
        <v>1.4313637641589874</v>
      </c>
      <c r="K437">
        <f>IF(Table24[[#This Row],[Pclass]]=1, 1, 0)</f>
        <v>0</v>
      </c>
      <c r="L437">
        <f>IF(Table24[[#This Row],[Pclass]]=2, 1,0)</f>
        <v>1</v>
      </c>
      <c r="M437">
        <f>IF(Table24[[#This Row],[Embarked]]="S", 1, 0)</f>
        <v>1</v>
      </c>
      <c r="N437">
        <f>IF(Table24[[#This Row],[Embarked]]="C", 1, 0)</f>
        <v>0</v>
      </c>
      <c r="O437">
        <f>IF(Table24[[#This Row],[Sex]]="male", 1, 0)</f>
        <v>0</v>
      </c>
      <c r="P437">
        <v>1</v>
      </c>
      <c r="AC437" s="6">
        <f>SUMPRODUCT(Table24[[#This Row],[SibSp]:[Ones]], $R$4:$AA$4)</f>
        <v>0.80117609373006315</v>
      </c>
      <c r="AD437" s="6">
        <f>(AC437-Table24[[#This Row],[Survived]])^2</f>
        <v>3.9530945704436632E-2</v>
      </c>
    </row>
    <row r="438" spans="1:30" x14ac:dyDescent="0.2">
      <c r="A438">
        <v>0</v>
      </c>
      <c r="B438" t="s">
        <v>15</v>
      </c>
      <c r="C438">
        <v>3</v>
      </c>
      <c r="D438" t="s">
        <v>13</v>
      </c>
      <c r="E438">
        <v>33</v>
      </c>
      <c r="F438">
        <v>20.524999999999999</v>
      </c>
      <c r="G438">
        <v>1</v>
      </c>
      <c r="H438">
        <v>1</v>
      </c>
      <c r="I438" s="6">
        <f>Table24[[#This Row],[Age]]/$E$1</f>
        <v>0.41249999999999998</v>
      </c>
      <c r="J438" s="6">
        <f>LOG10(Table24[[#This Row],[Fare]] +1)</f>
        <v>1.3329431601256923</v>
      </c>
      <c r="K438">
        <f>IF(Table24[[#This Row],[Pclass]]=1, 1, 0)</f>
        <v>0</v>
      </c>
      <c r="L438">
        <f>IF(Table24[[#This Row],[Pclass]]=2, 1,0)</f>
        <v>0</v>
      </c>
      <c r="M438">
        <f>IF(Table24[[#This Row],[Embarked]]="S", 1, 0)</f>
        <v>1</v>
      </c>
      <c r="N438">
        <f>IF(Table24[[#This Row],[Embarked]]="C", 1, 0)</f>
        <v>0</v>
      </c>
      <c r="O438">
        <f>IF(Table24[[#This Row],[Sex]]="male", 1, 0)</f>
        <v>1</v>
      </c>
      <c r="P438">
        <v>1</v>
      </c>
      <c r="AC438" s="6">
        <f>SUMPRODUCT(Table24[[#This Row],[SibSp]:[Ones]], $R$4:$AA$4)</f>
        <v>2.6927561077335849E-2</v>
      </c>
      <c r="AD438" s="6">
        <f>(AC438-Table24[[#This Row],[Survived]])^2</f>
        <v>7.2509354557365256E-4</v>
      </c>
    </row>
    <row r="439" spans="1:30" x14ac:dyDescent="0.2">
      <c r="A439">
        <v>1</v>
      </c>
      <c r="B439" t="s">
        <v>15</v>
      </c>
      <c r="C439">
        <v>2</v>
      </c>
      <c r="D439" t="s">
        <v>13</v>
      </c>
      <c r="E439">
        <v>8</v>
      </c>
      <c r="F439">
        <v>36.75</v>
      </c>
      <c r="G439">
        <v>1</v>
      </c>
      <c r="H439">
        <v>1</v>
      </c>
      <c r="I439" s="6">
        <f>Table24[[#This Row],[Age]]/$E$1</f>
        <v>0.1</v>
      </c>
      <c r="J439" s="6">
        <f>LOG10(Table24[[#This Row],[Fare]] +1)</f>
        <v>1.576916955965207</v>
      </c>
      <c r="K439">
        <f>IF(Table24[[#This Row],[Pclass]]=1, 1, 0)</f>
        <v>0</v>
      </c>
      <c r="L439">
        <f>IF(Table24[[#This Row],[Pclass]]=2, 1,0)</f>
        <v>1</v>
      </c>
      <c r="M439">
        <f>IF(Table24[[#This Row],[Embarked]]="S", 1, 0)</f>
        <v>1</v>
      </c>
      <c r="N439">
        <f>IF(Table24[[#This Row],[Embarked]]="C", 1, 0)</f>
        <v>0</v>
      </c>
      <c r="O439">
        <f>IF(Table24[[#This Row],[Sex]]="male", 1, 0)</f>
        <v>1</v>
      </c>
      <c r="P439">
        <v>1</v>
      </c>
      <c r="AC439" s="6">
        <f>SUMPRODUCT(Table24[[#This Row],[SibSp]:[Ones]], $R$4:$AA$4)</f>
        <v>0.38169627800802797</v>
      </c>
      <c r="AD439" s="6">
        <f>(AC439-Table24[[#This Row],[Survived]])^2</f>
        <v>0.38229949262912583</v>
      </c>
    </row>
    <row r="440" spans="1:30" x14ac:dyDescent="0.2">
      <c r="A440">
        <v>1</v>
      </c>
      <c r="B440" t="s">
        <v>20</v>
      </c>
      <c r="C440">
        <v>1</v>
      </c>
      <c r="D440" t="s">
        <v>13</v>
      </c>
      <c r="E440">
        <v>17</v>
      </c>
      <c r="F440">
        <v>110.88330000000001</v>
      </c>
      <c r="G440">
        <v>0</v>
      </c>
      <c r="H440">
        <v>2</v>
      </c>
      <c r="I440" s="6">
        <f>Table24[[#This Row],[Age]]/$E$1</f>
        <v>0.21249999999999999</v>
      </c>
      <c r="J440" s="6">
        <f>LOG10(Table24[[#This Row],[Fare]] +1)</f>
        <v>2.048765267412167</v>
      </c>
      <c r="K440">
        <f>IF(Table24[[#This Row],[Pclass]]=1, 1, 0)</f>
        <v>1</v>
      </c>
      <c r="L440">
        <f>IF(Table24[[#This Row],[Pclass]]=2, 1,0)</f>
        <v>0</v>
      </c>
      <c r="M440">
        <f>IF(Table24[[#This Row],[Embarked]]="S", 1, 0)</f>
        <v>0</v>
      </c>
      <c r="N440">
        <f>IF(Table24[[#This Row],[Embarked]]="C", 1, 0)</f>
        <v>1</v>
      </c>
      <c r="O440">
        <f>IF(Table24[[#This Row],[Sex]]="male", 1, 0)</f>
        <v>1</v>
      </c>
      <c r="P440">
        <v>1</v>
      </c>
      <c r="AC440" s="6">
        <f>SUMPRODUCT(Table24[[#This Row],[SibSp]:[Ones]], $R$4:$AA$4)</f>
        <v>0.62395220240683702</v>
      </c>
      <c r="AD440" s="6">
        <f>(AC440-Table24[[#This Row],[Survived]])^2</f>
        <v>0.14141194607466848</v>
      </c>
    </row>
    <row r="441" spans="1:30" x14ac:dyDescent="0.2">
      <c r="A441">
        <v>0</v>
      </c>
      <c r="B441" t="s">
        <v>15</v>
      </c>
      <c r="C441">
        <v>2</v>
      </c>
      <c r="D441" t="s">
        <v>13</v>
      </c>
      <c r="E441">
        <v>27</v>
      </c>
      <c r="F441">
        <v>26</v>
      </c>
      <c r="G441">
        <v>0</v>
      </c>
      <c r="H441">
        <v>0</v>
      </c>
      <c r="I441" s="6">
        <f>Table24[[#This Row],[Age]]/$E$1</f>
        <v>0.33750000000000002</v>
      </c>
      <c r="J441" s="6">
        <f>LOG10(Table24[[#This Row],[Fare]] +1)</f>
        <v>1.4313637641589874</v>
      </c>
      <c r="K441">
        <f>IF(Table24[[#This Row],[Pclass]]=1, 1, 0)</f>
        <v>0</v>
      </c>
      <c r="L441">
        <f>IF(Table24[[#This Row],[Pclass]]=2, 1,0)</f>
        <v>1</v>
      </c>
      <c r="M441">
        <f>IF(Table24[[#This Row],[Embarked]]="S", 1, 0)</f>
        <v>1</v>
      </c>
      <c r="N441">
        <f>IF(Table24[[#This Row],[Embarked]]="C", 1, 0)</f>
        <v>0</v>
      </c>
      <c r="O441">
        <f>IF(Table24[[#This Row],[Sex]]="male", 1, 0)</f>
        <v>1</v>
      </c>
      <c r="P441">
        <v>1</v>
      </c>
      <c r="AC441" s="6">
        <f>SUMPRODUCT(Table24[[#This Row],[SibSp]:[Ones]], $R$4:$AA$4)</f>
        <v>0.32183514849574818</v>
      </c>
      <c r="AD441" s="6">
        <f>(AC441-Table24[[#This Row],[Survived]])^2</f>
        <v>0.10357786280728028</v>
      </c>
    </row>
    <row r="442" spans="1:30" x14ac:dyDescent="0.2">
      <c r="A442">
        <v>1</v>
      </c>
      <c r="B442" t="s">
        <v>20</v>
      </c>
      <c r="C442">
        <v>3</v>
      </c>
      <c r="D442" t="s">
        <v>13</v>
      </c>
      <c r="E442">
        <v>22</v>
      </c>
      <c r="F442">
        <v>7.2249999999999996</v>
      </c>
      <c r="G442">
        <v>0</v>
      </c>
      <c r="H442">
        <v>0</v>
      </c>
      <c r="I442" s="6">
        <f>Table24[[#This Row],[Age]]/$E$1</f>
        <v>0.27500000000000002</v>
      </c>
      <c r="J442" s="6">
        <f>LOG10(Table24[[#This Row],[Fare]] +1)</f>
        <v>0.91513590662201194</v>
      </c>
      <c r="K442">
        <f>IF(Table24[[#This Row],[Pclass]]=1, 1, 0)</f>
        <v>0</v>
      </c>
      <c r="L442">
        <f>IF(Table24[[#This Row],[Pclass]]=2, 1,0)</f>
        <v>0</v>
      </c>
      <c r="M442">
        <f>IF(Table24[[#This Row],[Embarked]]="S", 1, 0)</f>
        <v>0</v>
      </c>
      <c r="N442">
        <f>IF(Table24[[#This Row],[Embarked]]="C", 1, 0)</f>
        <v>1</v>
      </c>
      <c r="O442">
        <f>IF(Table24[[#This Row],[Sex]]="male", 1, 0)</f>
        <v>1</v>
      </c>
      <c r="P442">
        <v>1</v>
      </c>
      <c r="AC442" s="6">
        <f>SUMPRODUCT(Table24[[#This Row],[SibSp]:[Ones]], $R$4:$AA$4)</f>
        <v>0.21193364763764111</v>
      </c>
      <c r="AD442" s="6">
        <f>(AC442-Table24[[#This Row],[Survived]])^2</f>
        <v>0.62104857572571359</v>
      </c>
    </row>
    <row r="443" spans="1:30" x14ac:dyDescent="0.2">
      <c r="A443">
        <v>1</v>
      </c>
      <c r="B443" t="s">
        <v>15</v>
      </c>
      <c r="C443">
        <v>3</v>
      </c>
      <c r="D443" t="s">
        <v>17</v>
      </c>
      <c r="E443">
        <v>22</v>
      </c>
      <c r="F443">
        <v>7.7750000000000004</v>
      </c>
      <c r="G443">
        <v>0</v>
      </c>
      <c r="H443">
        <v>0</v>
      </c>
      <c r="I443" s="6">
        <f>Table24[[#This Row],[Age]]/$E$1</f>
        <v>0.27500000000000002</v>
      </c>
      <c r="J443" s="6">
        <f>LOG10(Table24[[#This Row],[Fare]] +1)</f>
        <v>0.94324712513786169</v>
      </c>
      <c r="K443">
        <f>IF(Table24[[#This Row],[Pclass]]=1, 1, 0)</f>
        <v>0</v>
      </c>
      <c r="L443">
        <f>IF(Table24[[#This Row],[Pclass]]=2, 1,0)</f>
        <v>0</v>
      </c>
      <c r="M443">
        <f>IF(Table24[[#This Row],[Embarked]]="S", 1, 0)</f>
        <v>1</v>
      </c>
      <c r="N443">
        <f>IF(Table24[[#This Row],[Embarked]]="C", 1, 0)</f>
        <v>0</v>
      </c>
      <c r="O443">
        <f>IF(Table24[[#This Row],[Sex]]="male", 1, 0)</f>
        <v>0</v>
      </c>
      <c r="P443">
        <v>1</v>
      </c>
      <c r="AC443" s="6">
        <f>SUMPRODUCT(Table24[[#This Row],[SibSp]:[Ones]], $R$4:$AA$4)</f>
        <v>0.63027271634131088</v>
      </c>
      <c r="AD443" s="6">
        <f>(AC443-Table24[[#This Row],[Survived]])^2</f>
        <v>0.13669826428163276</v>
      </c>
    </row>
    <row r="444" spans="1:30" x14ac:dyDescent="0.2">
      <c r="A444">
        <v>0</v>
      </c>
      <c r="B444" t="s">
        <v>15</v>
      </c>
      <c r="C444">
        <v>1</v>
      </c>
      <c r="D444" t="s">
        <v>13</v>
      </c>
      <c r="E444">
        <v>62</v>
      </c>
      <c r="F444">
        <v>26.55</v>
      </c>
      <c r="G444">
        <v>0</v>
      </c>
      <c r="H444">
        <v>0</v>
      </c>
      <c r="I444" s="6">
        <f>Table24[[#This Row],[Age]]/$E$1</f>
        <v>0.77500000000000002</v>
      </c>
      <c r="J444" s="6">
        <f>LOG10(Table24[[#This Row],[Fare]] +1)</f>
        <v>1.4401216031878039</v>
      </c>
      <c r="K444">
        <f>IF(Table24[[#This Row],[Pclass]]=1, 1, 0)</f>
        <v>1</v>
      </c>
      <c r="L444">
        <f>IF(Table24[[#This Row],[Pclass]]=2, 1,0)</f>
        <v>0</v>
      </c>
      <c r="M444">
        <f>IF(Table24[[#This Row],[Embarked]]="S", 1, 0)</f>
        <v>1</v>
      </c>
      <c r="N444">
        <f>IF(Table24[[#This Row],[Embarked]]="C", 1, 0)</f>
        <v>0</v>
      </c>
      <c r="O444">
        <f>IF(Table24[[#This Row],[Sex]]="male", 1, 0)</f>
        <v>1</v>
      </c>
      <c r="P444">
        <v>1</v>
      </c>
      <c r="AC444" s="6">
        <f>SUMPRODUCT(Table24[[#This Row],[SibSp]:[Ones]], $R$4:$AA$4)</f>
        <v>0.26797609393330402</v>
      </c>
      <c r="AD444" s="6">
        <f>(AC444-Table24[[#This Row],[Survived]])^2</f>
        <v>7.1811186919750983E-2</v>
      </c>
    </row>
    <row r="445" spans="1:30" x14ac:dyDescent="0.2">
      <c r="A445">
        <v>1</v>
      </c>
      <c r="B445" t="s">
        <v>20</v>
      </c>
      <c r="C445">
        <v>1</v>
      </c>
      <c r="D445" t="s">
        <v>17</v>
      </c>
      <c r="E445">
        <v>48</v>
      </c>
      <c r="F445">
        <v>39.6</v>
      </c>
      <c r="G445">
        <v>1</v>
      </c>
      <c r="H445">
        <v>0</v>
      </c>
      <c r="I445" s="6">
        <f>Table24[[#This Row],[Age]]/$E$1</f>
        <v>0.6</v>
      </c>
      <c r="J445" s="6">
        <f>LOG10(Table24[[#This Row],[Fare]] +1)</f>
        <v>1.608526033577194</v>
      </c>
      <c r="K445">
        <f>IF(Table24[[#This Row],[Pclass]]=1, 1, 0)</f>
        <v>1</v>
      </c>
      <c r="L445">
        <f>IF(Table24[[#This Row],[Pclass]]=2, 1,0)</f>
        <v>0</v>
      </c>
      <c r="M445">
        <f>IF(Table24[[#This Row],[Embarked]]="S", 1, 0)</f>
        <v>0</v>
      </c>
      <c r="N445">
        <f>IF(Table24[[#This Row],[Embarked]]="C", 1, 0)</f>
        <v>1</v>
      </c>
      <c r="O445">
        <f>IF(Table24[[#This Row],[Sex]]="male", 1, 0)</f>
        <v>0</v>
      </c>
      <c r="P445">
        <v>1</v>
      </c>
      <c r="AC445" s="6">
        <f>SUMPRODUCT(Table24[[#This Row],[SibSp]:[Ones]], $R$4:$AA$4)</f>
        <v>0.86003021140121527</v>
      </c>
      <c r="AD445" s="6">
        <f>(AC445-Table24[[#This Row],[Survived]])^2</f>
        <v>1.9591541720388485E-2</v>
      </c>
    </row>
    <row r="446" spans="1:30" x14ac:dyDescent="0.2">
      <c r="A446">
        <v>1</v>
      </c>
      <c r="B446" t="s">
        <v>15</v>
      </c>
      <c r="C446">
        <v>1</v>
      </c>
      <c r="D446" t="s">
        <v>17</v>
      </c>
      <c r="E446">
        <v>39</v>
      </c>
      <c r="F446">
        <v>79.650000000000006</v>
      </c>
      <c r="G446">
        <v>1</v>
      </c>
      <c r="H446">
        <v>1</v>
      </c>
      <c r="I446" s="6">
        <f>Table24[[#This Row],[Age]]/$E$1</f>
        <v>0.48749999999999999</v>
      </c>
      <c r="J446" s="6">
        <f>LOG10(Table24[[#This Row],[Fare]] +1)</f>
        <v>1.9066043717249803</v>
      </c>
      <c r="K446">
        <f>IF(Table24[[#This Row],[Pclass]]=1, 1, 0)</f>
        <v>1</v>
      </c>
      <c r="L446">
        <f>IF(Table24[[#This Row],[Pclass]]=2, 1,0)</f>
        <v>0</v>
      </c>
      <c r="M446">
        <f>IF(Table24[[#This Row],[Embarked]]="S", 1, 0)</f>
        <v>1</v>
      </c>
      <c r="N446">
        <f>IF(Table24[[#This Row],[Embarked]]="C", 1, 0)</f>
        <v>0</v>
      </c>
      <c r="O446">
        <f>IF(Table24[[#This Row],[Sex]]="male", 1, 0)</f>
        <v>0</v>
      </c>
      <c r="P446">
        <v>1</v>
      </c>
      <c r="AC446" s="6">
        <f>SUMPRODUCT(Table24[[#This Row],[SibSp]:[Ones]], $R$4:$AA$4)</f>
        <v>0.85215128251691863</v>
      </c>
      <c r="AD446" s="6">
        <f>(AC446-Table24[[#This Row],[Survived]])^2</f>
        <v>2.1859243261392013E-2</v>
      </c>
    </row>
    <row r="447" spans="1:30" x14ac:dyDescent="0.2">
      <c r="A447">
        <v>1</v>
      </c>
      <c r="B447" t="s">
        <v>15</v>
      </c>
      <c r="C447">
        <v>3</v>
      </c>
      <c r="D447" t="s">
        <v>17</v>
      </c>
      <c r="E447">
        <v>36</v>
      </c>
      <c r="F447">
        <v>17.399999999999999</v>
      </c>
      <c r="G447">
        <v>1</v>
      </c>
      <c r="H447">
        <v>0</v>
      </c>
      <c r="I447" s="6">
        <f>Table24[[#This Row],[Age]]/$E$1</f>
        <v>0.45</v>
      </c>
      <c r="J447" s="6">
        <f>LOG10(Table24[[#This Row],[Fare]] +1)</f>
        <v>1.2648178230095364</v>
      </c>
      <c r="K447">
        <f>IF(Table24[[#This Row],[Pclass]]=1, 1, 0)</f>
        <v>0</v>
      </c>
      <c r="L447">
        <f>IF(Table24[[#This Row],[Pclass]]=2, 1,0)</f>
        <v>0</v>
      </c>
      <c r="M447">
        <f>IF(Table24[[#This Row],[Embarked]]="S", 1, 0)</f>
        <v>1</v>
      </c>
      <c r="N447">
        <f>IF(Table24[[#This Row],[Embarked]]="C", 1, 0)</f>
        <v>0</v>
      </c>
      <c r="O447">
        <f>IF(Table24[[#This Row],[Sex]]="male", 1, 0)</f>
        <v>0</v>
      </c>
      <c r="P447">
        <v>1</v>
      </c>
      <c r="AC447" s="6">
        <f>SUMPRODUCT(Table24[[#This Row],[SibSp]:[Ones]], $R$4:$AA$4)</f>
        <v>0.50139314110200239</v>
      </c>
      <c r="AD447" s="6">
        <f>(AC447-Table24[[#This Row],[Survived]])^2</f>
        <v>0.2486087997401277</v>
      </c>
    </row>
    <row r="448" spans="1:30" x14ac:dyDescent="0.2">
      <c r="A448">
        <v>0</v>
      </c>
      <c r="B448" t="s">
        <v>15</v>
      </c>
      <c r="C448">
        <v>3</v>
      </c>
      <c r="D448" t="s">
        <v>13</v>
      </c>
      <c r="E448">
        <v>40</v>
      </c>
      <c r="F448">
        <v>7.8958000000000004</v>
      </c>
      <c r="G448">
        <v>0</v>
      </c>
      <c r="H448">
        <v>0</v>
      </c>
      <c r="I448" s="6">
        <f>Table24[[#This Row],[Age]]/$E$1</f>
        <v>0.5</v>
      </c>
      <c r="J448" s="6">
        <f>LOG10(Table24[[#This Row],[Fare]] +1)</f>
        <v>0.94918501031343461</v>
      </c>
      <c r="K448">
        <f>IF(Table24[[#This Row],[Pclass]]=1, 1, 0)</f>
        <v>0</v>
      </c>
      <c r="L448">
        <f>IF(Table24[[#This Row],[Pclass]]=2, 1,0)</f>
        <v>0</v>
      </c>
      <c r="M448">
        <f>IF(Table24[[#This Row],[Embarked]]="S", 1, 0)</f>
        <v>1</v>
      </c>
      <c r="N448">
        <f>IF(Table24[[#This Row],[Embarked]]="C", 1, 0)</f>
        <v>0</v>
      </c>
      <c r="O448">
        <f>IF(Table24[[#This Row],[Sex]]="male", 1, 0)</f>
        <v>1</v>
      </c>
      <c r="P448">
        <v>1</v>
      </c>
      <c r="AC448" s="6">
        <f>SUMPRODUCT(Table24[[#This Row],[SibSp]:[Ones]], $R$4:$AA$4)</f>
        <v>3.2272083614844016E-2</v>
      </c>
      <c r="AD448" s="6">
        <f>(AC448-Table24[[#This Row],[Survived]])^2</f>
        <v>1.0414873808434837E-3</v>
      </c>
    </row>
    <row r="449" spans="1:30" x14ac:dyDescent="0.2">
      <c r="A449">
        <v>0</v>
      </c>
      <c r="B449" t="s">
        <v>15</v>
      </c>
      <c r="C449">
        <v>2</v>
      </c>
      <c r="D449" t="s">
        <v>13</v>
      </c>
      <c r="E449">
        <v>28</v>
      </c>
      <c r="F449">
        <v>13.5</v>
      </c>
      <c r="G449">
        <v>0</v>
      </c>
      <c r="H449">
        <v>0</v>
      </c>
      <c r="I449" s="6">
        <f>Table24[[#This Row],[Age]]/$E$1</f>
        <v>0.35</v>
      </c>
      <c r="J449" s="6">
        <f>LOG10(Table24[[#This Row],[Fare]] +1)</f>
        <v>1.1613680022349748</v>
      </c>
      <c r="K449">
        <f>IF(Table24[[#This Row],[Pclass]]=1, 1, 0)</f>
        <v>0</v>
      </c>
      <c r="L449">
        <f>IF(Table24[[#This Row],[Pclass]]=2, 1,0)</f>
        <v>1</v>
      </c>
      <c r="M449">
        <f>IF(Table24[[#This Row],[Embarked]]="S", 1, 0)</f>
        <v>1</v>
      </c>
      <c r="N449">
        <f>IF(Table24[[#This Row],[Embarked]]="C", 1, 0)</f>
        <v>0</v>
      </c>
      <c r="O449">
        <f>IF(Table24[[#This Row],[Sex]]="male", 1, 0)</f>
        <v>1</v>
      </c>
      <c r="P449">
        <v>1</v>
      </c>
      <c r="AC449" s="6">
        <f>SUMPRODUCT(Table24[[#This Row],[SibSp]:[Ones]], $R$4:$AA$4)</f>
        <v>0.3022724957883452</v>
      </c>
      <c r="AD449" s="6">
        <f>(AC449-Table24[[#This Row],[Survived]])^2</f>
        <v>9.1368661710115165E-2</v>
      </c>
    </row>
    <row r="450" spans="1:30" x14ac:dyDescent="0.2">
      <c r="A450">
        <v>0</v>
      </c>
      <c r="B450" t="s">
        <v>15</v>
      </c>
      <c r="C450">
        <v>3</v>
      </c>
      <c r="D450" t="s">
        <v>13</v>
      </c>
      <c r="E450">
        <v>24</v>
      </c>
      <c r="F450">
        <v>24.15</v>
      </c>
      <c r="G450">
        <v>2</v>
      </c>
      <c r="H450">
        <v>0</v>
      </c>
      <c r="I450" s="6">
        <f>Table24[[#This Row],[Age]]/$E$1</f>
        <v>0.3</v>
      </c>
      <c r="J450" s="6">
        <f>LOG10(Table24[[#This Row],[Fare]] +1)</f>
        <v>1.4005379893919461</v>
      </c>
      <c r="K450">
        <f>IF(Table24[[#This Row],[Pclass]]=1, 1, 0)</f>
        <v>0</v>
      </c>
      <c r="L450">
        <f>IF(Table24[[#This Row],[Pclass]]=2, 1,0)</f>
        <v>0</v>
      </c>
      <c r="M450">
        <f>IF(Table24[[#This Row],[Embarked]]="S", 1, 0)</f>
        <v>1</v>
      </c>
      <c r="N450">
        <f>IF(Table24[[#This Row],[Embarked]]="C", 1, 0)</f>
        <v>0</v>
      </c>
      <c r="O450">
        <f>IF(Table24[[#This Row],[Sex]]="male", 1, 0)</f>
        <v>1</v>
      </c>
      <c r="P450">
        <v>1</v>
      </c>
      <c r="AC450" s="6">
        <f>SUMPRODUCT(Table24[[#This Row],[SibSp]:[Ones]], $R$4:$AA$4)</f>
        <v>4.6827064198430524E-2</v>
      </c>
      <c r="AD450" s="6">
        <f>(AC450-Table24[[#This Row],[Survived]])^2</f>
        <v>2.1927739414439335E-3</v>
      </c>
    </row>
    <row r="451" spans="1:30" x14ac:dyDescent="0.2">
      <c r="A451">
        <v>0</v>
      </c>
      <c r="B451" t="s">
        <v>15</v>
      </c>
      <c r="C451">
        <v>3</v>
      </c>
      <c r="D451" t="s">
        <v>13</v>
      </c>
      <c r="E451">
        <v>19</v>
      </c>
      <c r="F451">
        <v>7.8958000000000004</v>
      </c>
      <c r="G451">
        <v>0</v>
      </c>
      <c r="H451">
        <v>0</v>
      </c>
      <c r="I451" s="6">
        <f>Table24[[#This Row],[Age]]/$E$1</f>
        <v>0.23749999999999999</v>
      </c>
      <c r="J451" s="6">
        <f>LOG10(Table24[[#This Row],[Fare]] +1)</f>
        <v>0.94918501031343461</v>
      </c>
      <c r="K451">
        <f>IF(Table24[[#This Row],[Pclass]]=1, 1, 0)</f>
        <v>0</v>
      </c>
      <c r="L451">
        <f>IF(Table24[[#This Row],[Pclass]]=2, 1,0)</f>
        <v>0</v>
      </c>
      <c r="M451">
        <f>IF(Table24[[#This Row],[Embarked]]="S", 1, 0)</f>
        <v>1</v>
      </c>
      <c r="N451">
        <f>IF(Table24[[#This Row],[Embarked]]="C", 1, 0)</f>
        <v>0</v>
      </c>
      <c r="O451">
        <f>IF(Table24[[#This Row],[Sex]]="male", 1, 0)</f>
        <v>1</v>
      </c>
      <c r="P451">
        <v>1</v>
      </c>
      <c r="AC451" s="6">
        <f>SUMPRODUCT(Table24[[#This Row],[SibSp]:[Ones]], $R$4:$AA$4)</f>
        <v>0.16670217741036031</v>
      </c>
      <c r="AD451" s="6">
        <f>(AC451-Table24[[#This Row],[Survived]])^2</f>
        <v>2.7789615953355242E-2</v>
      </c>
    </row>
    <row r="452" spans="1:30" x14ac:dyDescent="0.2">
      <c r="A452">
        <v>0</v>
      </c>
      <c r="B452" t="s">
        <v>15</v>
      </c>
      <c r="C452">
        <v>3</v>
      </c>
      <c r="D452" t="s">
        <v>17</v>
      </c>
      <c r="E452">
        <v>29</v>
      </c>
      <c r="F452">
        <v>21.074999999999999</v>
      </c>
      <c r="G452">
        <v>0</v>
      </c>
      <c r="H452">
        <v>4</v>
      </c>
      <c r="I452" s="6">
        <f>Table24[[#This Row],[Age]]/$E$1</f>
        <v>0.36249999999999999</v>
      </c>
      <c r="J452" s="6">
        <f>LOG10(Table24[[#This Row],[Fare]] +1)</f>
        <v>1.3439007122496063</v>
      </c>
      <c r="K452">
        <f>IF(Table24[[#This Row],[Pclass]]=1, 1, 0)</f>
        <v>0</v>
      </c>
      <c r="L452">
        <f>IF(Table24[[#This Row],[Pclass]]=2, 1,0)</f>
        <v>0</v>
      </c>
      <c r="M452">
        <f>IF(Table24[[#This Row],[Embarked]]="S", 1, 0)</f>
        <v>1</v>
      </c>
      <c r="N452">
        <f>IF(Table24[[#This Row],[Embarked]]="C", 1, 0)</f>
        <v>0</v>
      </c>
      <c r="O452">
        <f>IF(Table24[[#This Row],[Sex]]="male", 1, 0)</f>
        <v>0</v>
      </c>
      <c r="P452">
        <v>1</v>
      </c>
      <c r="AC452" s="6">
        <f>SUMPRODUCT(Table24[[#This Row],[SibSp]:[Ones]], $R$4:$AA$4)</f>
        <v>0.54928722585072376</v>
      </c>
      <c r="AD452" s="6">
        <f>(AC452-Table24[[#This Row],[Survived]])^2</f>
        <v>0.301716456482784</v>
      </c>
    </row>
    <row r="453" spans="1:30" x14ac:dyDescent="0.2">
      <c r="A453">
        <v>1</v>
      </c>
      <c r="B453" t="s">
        <v>15</v>
      </c>
      <c r="C453">
        <v>3</v>
      </c>
      <c r="D453" t="s">
        <v>13</v>
      </c>
      <c r="E453">
        <v>32</v>
      </c>
      <c r="F453">
        <v>7.8541999999999996</v>
      </c>
      <c r="G453">
        <v>0</v>
      </c>
      <c r="H453">
        <v>0</v>
      </c>
      <c r="I453" s="6">
        <f>Table24[[#This Row],[Age]]/$E$1</f>
        <v>0.4</v>
      </c>
      <c r="J453" s="6">
        <f>LOG10(Table24[[#This Row],[Fare]] +1)</f>
        <v>0.94714932766263737</v>
      </c>
      <c r="K453">
        <f>IF(Table24[[#This Row],[Pclass]]=1, 1, 0)</f>
        <v>0</v>
      </c>
      <c r="L453">
        <f>IF(Table24[[#This Row],[Pclass]]=2, 1,0)</f>
        <v>0</v>
      </c>
      <c r="M453">
        <f>IF(Table24[[#This Row],[Embarked]]="S", 1, 0)</f>
        <v>1</v>
      </c>
      <c r="N453">
        <f>IF(Table24[[#This Row],[Embarked]]="C", 1, 0)</f>
        <v>0</v>
      </c>
      <c r="O453">
        <f>IF(Table24[[#This Row],[Sex]]="male", 1, 0)</f>
        <v>1</v>
      </c>
      <c r="P453">
        <v>1</v>
      </c>
      <c r="AC453" s="6">
        <f>SUMPRODUCT(Table24[[#This Row],[SibSp]:[Ones]], $R$4:$AA$4)</f>
        <v>8.338431648421285E-2</v>
      </c>
      <c r="AD453" s="6">
        <f>(AC453-Table24[[#This Row],[Survived]])^2</f>
        <v>0.84018431126711368</v>
      </c>
    </row>
    <row r="454" spans="1:30" x14ac:dyDescent="0.2">
      <c r="A454">
        <v>1</v>
      </c>
      <c r="B454" t="s">
        <v>15</v>
      </c>
      <c r="C454">
        <v>2</v>
      </c>
      <c r="D454" t="s">
        <v>13</v>
      </c>
      <c r="E454">
        <v>62</v>
      </c>
      <c r="F454">
        <v>10.5</v>
      </c>
      <c r="G454">
        <v>0</v>
      </c>
      <c r="H454">
        <v>0</v>
      </c>
      <c r="I454" s="6">
        <f>Table24[[#This Row],[Age]]/$E$1</f>
        <v>0.77500000000000002</v>
      </c>
      <c r="J454" s="6">
        <f>LOG10(Table24[[#This Row],[Fare]] +1)</f>
        <v>1.0606978403536116</v>
      </c>
      <c r="K454">
        <f>IF(Table24[[#This Row],[Pclass]]=1, 1, 0)</f>
        <v>0</v>
      </c>
      <c r="L454">
        <f>IF(Table24[[#This Row],[Pclass]]=2, 1,0)</f>
        <v>1</v>
      </c>
      <c r="M454">
        <f>IF(Table24[[#This Row],[Embarked]]="S", 1, 0)</f>
        <v>1</v>
      </c>
      <c r="N454">
        <f>IF(Table24[[#This Row],[Embarked]]="C", 1, 0)</f>
        <v>0</v>
      </c>
      <c r="O454">
        <f>IF(Table24[[#This Row],[Sex]]="male", 1, 0)</f>
        <v>1</v>
      </c>
      <c r="P454">
        <v>1</v>
      </c>
      <c r="AC454" s="6">
        <f>SUMPRODUCT(Table24[[#This Row],[SibSp]:[Ones]], $R$4:$AA$4)</f>
        <v>7.9716502455661753E-2</v>
      </c>
      <c r="AD454" s="6">
        <f>(AC454-Table24[[#This Row],[Survived]])^2</f>
        <v>0.84692171585244003</v>
      </c>
    </row>
    <row r="455" spans="1:30" x14ac:dyDescent="0.2">
      <c r="A455">
        <v>1</v>
      </c>
      <c r="B455" t="s">
        <v>15</v>
      </c>
      <c r="C455">
        <v>1</v>
      </c>
      <c r="D455" t="s">
        <v>17</v>
      </c>
      <c r="E455">
        <v>53</v>
      </c>
      <c r="F455">
        <v>51.479199999999999</v>
      </c>
      <c r="G455">
        <v>2</v>
      </c>
      <c r="H455">
        <v>0</v>
      </c>
      <c r="I455" s="6">
        <f>Table24[[#This Row],[Age]]/$E$1</f>
        <v>0.66249999999999998</v>
      </c>
      <c r="J455" s="6">
        <f>LOG10(Table24[[#This Row],[Fare]] +1)</f>
        <v>1.7199872059744314</v>
      </c>
      <c r="K455">
        <f>IF(Table24[[#This Row],[Pclass]]=1, 1, 0)</f>
        <v>1</v>
      </c>
      <c r="L455">
        <f>IF(Table24[[#This Row],[Pclass]]=2, 1,0)</f>
        <v>0</v>
      </c>
      <c r="M455">
        <f>IF(Table24[[#This Row],[Embarked]]="S", 1, 0)</f>
        <v>1</v>
      </c>
      <c r="N455">
        <f>IF(Table24[[#This Row],[Embarked]]="C", 1, 0)</f>
        <v>0</v>
      </c>
      <c r="O455">
        <f>IF(Table24[[#This Row],[Sex]]="male", 1, 0)</f>
        <v>0</v>
      </c>
      <c r="P455">
        <v>1</v>
      </c>
      <c r="AC455" s="6">
        <f>SUMPRODUCT(Table24[[#This Row],[SibSp]:[Ones]], $R$4:$AA$4)</f>
        <v>0.7124260019647547</v>
      </c>
      <c r="AD455" s="6">
        <f>(AC455-Table24[[#This Row],[Survived]])^2</f>
        <v>8.2698804345975263E-2</v>
      </c>
    </row>
    <row r="456" spans="1:30" x14ac:dyDescent="0.2">
      <c r="A456">
        <v>1</v>
      </c>
      <c r="B456" t="s">
        <v>15</v>
      </c>
      <c r="C456">
        <v>1</v>
      </c>
      <c r="D456" t="s">
        <v>13</v>
      </c>
      <c r="E456">
        <v>36</v>
      </c>
      <c r="F456">
        <v>26.387499999999999</v>
      </c>
      <c r="G456">
        <v>0</v>
      </c>
      <c r="H456">
        <v>0</v>
      </c>
      <c r="I456" s="6">
        <f>Table24[[#This Row],[Age]]/$E$1</f>
        <v>0.45</v>
      </c>
      <c r="J456" s="6">
        <f>LOG10(Table24[[#This Row],[Fare]] +1)</f>
        <v>1.4375523905687617</v>
      </c>
      <c r="K456">
        <f>IF(Table24[[#This Row],[Pclass]]=1, 1, 0)</f>
        <v>1</v>
      </c>
      <c r="L456">
        <f>IF(Table24[[#This Row],[Pclass]]=2, 1,0)</f>
        <v>0</v>
      </c>
      <c r="M456">
        <f>IF(Table24[[#This Row],[Embarked]]="S", 1, 0)</f>
        <v>1</v>
      </c>
      <c r="N456">
        <f>IF(Table24[[#This Row],[Embarked]]="C", 1, 0)</f>
        <v>0</v>
      </c>
      <c r="O456">
        <f>IF(Table24[[#This Row],[Sex]]="male", 1, 0)</f>
        <v>1</v>
      </c>
      <c r="P456">
        <v>1</v>
      </c>
      <c r="AC456" s="6">
        <f>SUMPRODUCT(Table24[[#This Row],[SibSp]:[Ones]], $R$4:$AA$4)</f>
        <v>0.43428811402034423</v>
      </c>
      <c r="AD456" s="6">
        <f>(AC456-Table24[[#This Row],[Survived]])^2</f>
        <v>0.32002993793865897</v>
      </c>
    </row>
    <row r="457" spans="1:30" x14ac:dyDescent="0.2">
      <c r="A457">
        <v>0</v>
      </c>
      <c r="B457" t="s">
        <v>15</v>
      </c>
      <c r="C457">
        <v>3</v>
      </c>
      <c r="D457" t="s">
        <v>13</v>
      </c>
      <c r="E457">
        <v>16</v>
      </c>
      <c r="F457">
        <v>8.0500000000000007</v>
      </c>
      <c r="G457">
        <v>0</v>
      </c>
      <c r="H457">
        <v>0</v>
      </c>
      <c r="I457" s="6">
        <f>Table24[[#This Row],[Age]]/$E$1</f>
        <v>0.2</v>
      </c>
      <c r="J457" s="6">
        <f>LOG10(Table24[[#This Row],[Fare]] +1)</f>
        <v>0.9566485792052033</v>
      </c>
      <c r="K457">
        <f>IF(Table24[[#This Row],[Pclass]]=1, 1, 0)</f>
        <v>0</v>
      </c>
      <c r="L457">
        <f>IF(Table24[[#This Row],[Pclass]]=2, 1,0)</f>
        <v>0</v>
      </c>
      <c r="M457">
        <f>IF(Table24[[#This Row],[Embarked]]="S", 1, 0)</f>
        <v>1</v>
      </c>
      <c r="N457">
        <f>IF(Table24[[#This Row],[Embarked]]="C", 1, 0)</f>
        <v>0</v>
      </c>
      <c r="O457">
        <f>IF(Table24[[#This Row],[Sex]]="male", 1, 0)</f>
        <v>1</v>
      </c>
      <c r="P457">
        <v>1</v>
      </c>
      <c r="AC457" s="6">
        <f>SUMPRODUCT(Table24[[#This Row],[SibSp]:[Ones]], $R$4:$AA$4)</f>
        <v>0.18627029582621668</v>
      </c>
      <c r="AD457" s="6">
        <f>(AC457-Table24[[#This Row],[Survived]])^2</f>
        <v>3.4696623107186277E-2</v>
      </c>
    </row>
    <row r="458" spans="1:30" x14ac:dyDescent="0.2">
      <c r="A458">
        <v>0</v>
      </c>
      <c r="B458" t="s">
        <v>15</v>
      </c>
      <c r="C458">
        <v>3</v>
      </c>
      <c r="D458" t="s">
        <v>13</v>
      </c>
      <c r="E458">
        <v>19</v>
      </c>
      <c r="F458">
        <v>14.5</v>
      </c>
      <c r="G458">
        <v>0</v>
      </c>
      <c r="H458">
        <v>0</v>
      </c>
      <c r="I458" s="6">
        <f>Table24[[#This Row],[Age]]/$E$1</f>
        <v>0.23749999999999999</v>
      </c>
      <c r="J458" s="6">
        <f>LOG10(Table24[[#This Row],[Fare]] +1)</f>
        <v>1.1903316981702914</v>
      </c>
      <c r="K458">
        <f>IF(Table24[[#This Row],[Pclass]]=1, 1, 0)</f>
        <v>0</v>
      </c>
      <c r="L458">
        <f>IF(Table24[[#This Row],[Pclass]]=2, 1,0)</f>
        <v>0</v>
      </c>
      <c r="M458">
        <f>IF(Table24[[#This Row],[Embarked]]="S", 1, 0)</f>
        <v>1</v>
      </c>
      <c r="N458">
        <f>IF(Table24[[#This Row],[Embarked]]="C", 1, 0)</f>
        <v>0</v>
      </c>
      <c r="O458">
        <f>IF(Table24[[#This Row],[Sex]]="male", 1, 0)</f>
        <v>1</v>
      </c>
      <c r="P458">
        <v>1</v>
      </c>
      <c r="AC458" s="6">
        <f>SUMPRODUCT(Table24[[#This Row],[SibSp]:[Ones]], $R$4:$AA$4)</f>
        <v>0.17845711944665354</v>
      </c>
      <c r="AD458" s="6">
        <f>(AC458-Table24[[#This Row],[Survived]])^2</f>
        <v>3.1846943481197168E-2</v>
      </c>
    </row>
    <row r="459" spans="1:30" x14ac:dyDescent="0.2">
      <c r="A459">
        <v>1</v>
      </c>
      <c r="B459" t="s">
        <v>15</v>
      </c>
      <c r="C459">
        <v>2</v>
      </c>
      <c r="D459" t="s">
        <v>17</v>
      </c>
      <c r="E459">
        <v>34</v>
      </c>
      <c r="F459">
        <v>13</v>
      </c>
      <c r="G459">
        <v>0</v>
      </c>
      <c r="H459">
        <v>0</v>
      </c>
      <c r="I459" s="6">
        <f>Table24[[#This Row],[Age]]/$E$1</f>
        <v>0.42499999999999999</v>
      </c>
      <c r="J459" s="6">
        <f>LOG10(Table24[[#This Row],[Fare]] +1)</f>
        <v>1.146128035678238</v>
      </c>
      <c r="K459">
        <f>IF(Table24[[#This Row],[Pclass]]=1, 1, 0)</f>
        <v>0</v>
      </c>
      <c r="L459">
        <f>IF(Table24[[#This Row],[Pclass]]=2, 1,0)</f>
        <v>1</v>
      </c>
      <c r="M459">
        <f>IF(Table24[[#This Row],[Embarked]]="S", 1, 0)</f>
        <v>1</v>
      </c>
      <c r="N459">
        <f>IF(Table24[[#This Row],[Embarked]]="C", 1, 0)</f>
        <v>0</v>
      </c>
      <c r="O459">
        <f>IF(Table24[[#This Row],[Sex]]="male", 1, 0)</f>
        <v>0</v>
      </c>
      <c r="P459">
        <v>1</v>
      </c>
      <c r="AC459" s="6">
        <f>SUMPRODUCT(Table24[[#This Row],[SibSp]:[Ones]], $R$4:$AA$4)</f>
        <v>0.7461852961310127</v>
      </c>
      <c r="AD459" s="6">
        <f>(AC459-Table24[[#This Row],[Survived]])^2</f>
        <v>6.4421903900101718E-2</v>
      </c>
    </row>
    <row r="460" spans="1:30" x14ac:dyDescent="0.2">
      <c r="A460">
        <v>1</v>
      </c>
      <c r="B460" t="s">
        <v>15</v>
      </c>
      <c r="C460">
        <v>1</v>
      </c>
      <c r="D460" t="s">
        <v>17</v>
      </c>
      <c r="E460">
        <v>39</v>
      </c>
      <c r="F460">
        <v>55.9</v>
      </c>
      <c r="G460">
        <v>1</v>
      </c>
      <c r="H460">
        <v>0</v>
      </c>
      <c r="I460" s="6">
        <f>Table24[[#This Row],[Age]]/$E$1</f>
        <v>0.48749999999999999</v>
      </c>
      <c r="J460" s="6">
        <f>LOG10(Table24[[#This Row],[Fare]] +1)</f>
        <v>1.7551122663950711</v>
      </c>
      <c r="K460">
        <f>IF(Table24[[#This Row],[Pclass]]=1, 1, 0)</f>
        <v>1</v>
      </c>
      <c r="L460">
        <f>IF(Table24[[#This Row],[Pclass]]=2, 1,0)</f>
        <v>0</v>
      </c>
      <c r="M460">
        <f>IF(Table24[[#This Row],[Embarked]]="S", 1, 0)</f>
        <v>1</v>
      </c>
      <c r="N460">
        <f>IF(Table24[[#This Row],[Embarked]]="C", 1, 0)</f>
        <v>0</v>
      </c>
      <c r="O460">
        <f>IF(Table24[[#This Row],[Sex]]="male", 1, 0)</f>
        <v>0</v>
      </c>
      <c r="P460">
        <v>1</v>
      </c>
      <c r="AC460" s="6">
        <f>SUMPRODUCT(Table24[[#This Row],[SibSp]:[Ones]], $R$4:$AA$4)</f>
        <v>0.85869307690634689</v>
      </c>
      <c r="AD460" s="6">
        <f>(AC460-Table24[[#This Row],[Survived]])^2</f>
        <v>1.9967646514195594E-2</v>
      </c>
    </row>
    <row r="461" spans="1:30" x14ac:dyDescent="0.2">
      <c r="A461">
        <v>1</v>
      </c>
      <c r="B461" t="s">
        <v>15</v>
      </c>
      <c r="C461">
        <v>3</v>
      </c>
      <c r="D461" t="s">
        <v>13</v>
      </c>
      <c r="E461">
        <v>32</v>
      </c>
      <c r="F461">
        <v>7.9249999999999998</v>
      </c>
      <c r="G461">
        <v>0</v>
      </c>
      <c r="H461">
        <v>0</v>
      </c>
      <c r="I461" s="6">
        <f>Table24[[#This Row],[Age]]/$E$1</f>
        <v>0.4</v>
      </c>
      <c r="J461" s="6">
        <f>LOG10(Table24[[#This Row],[Fare]] +1)</f>
        <v>0.95060822478423079</v>
      </c>
      <c r="K461">
        <f>IF(Table24[[#This Row],[Pclass]]=1, 1, 0)</f>
        <v>0</v>
      </c>
      <c r="L461">
        <f>IF(Table24[[#This Row],[Pclass]]=2, 1,0)</f>
        <v>0</v>
      </c>
      <c r="M461">
        <f>IF(Table24[[#This Row],[Embarked]]="S", 1, 0)</f>
        <v>1</v>
      </c>
      <c r="N461">
        <f>IF(Table24[[#This Row],[Embarked]]="C", 1, 0)</f>
        <v>0</v>
      </c>
      <c r="O461">
        <f>IF(Table24[[#This Row],[Sex]]="male", 1, 0)</f>
        <v>1</v>
      </c>
      <c r="P461">
        <v>1</v>
      </c>
      <c r="AC461" s="6">
        <f>SUMPRODUCT(Table24[[#This Row],[SibSp]:[Ones]], $R$4:$AA$4)</f>
        <v>8.3552923963482795E-2</v>
      </c>
      <c r="AD461" s="6">
        <f>(AC461-Table24[[#This Row],[Survived]])^2</f>
        <v>0.83987524317588191</v>
      </c>
    </row>
    <row r="462" spans="1:30" x14ac:dyDescent="0.2">
      <c r="A462">
        <v>1</v>
      </c>
      <c r="B462" t="s">
        <v>15</v>
      </c>
      <c r="C462">
        <v>2</v>
      </c>
      <c r="D462" t="s">
        <v>17</v>
      </c>
      <c r="E462">
        <v>25</v>
      </c>
      <c r="F462">
        <v>30</v>
      </c>
      <c r="G462">
        <v>1</v>
      </c>
      <c r="H462">
        <v>1</v>
      </c>
      <c r="I462" s="6">
        <f>Table24[[#This Row],[Age]]/$E$1</f>
        <v>0.3125</v>
      </c>
      <c r="J462" s="6">
        <f>LOG10(Table24[[#This Row],[Fare]] +1)</f>
        <v>1.4913616938342726</v>
      </c>
      <c r="K462">
        <f>IF(Table24[[#This Row],[Pclass]]=1, 1, 0)</f>
        <v>0</v>
      </c>
      <c r="L462">
        <f>IF(Table24[[#This Row],[Pclass]]=2, 1,0)</f>
        <v>1</v>
      </c>
      <c r="M462">
        <f>IF(Table24[[#This Row],[Embarked]]="S", 1, 0)</f>
        <v>1</v>
      </c>
      <c r="N462">
        <f>IF(Table24[[#This Row],[Embarked]]="C", 1, 0)</f>
        <v>0</v>
      </c>
      <c r="O462">
        <f>IF(Table24[[#This Row],[Sex]]="male", 1, 0)</f>
        <v>0</v>
      </c>
      <c r="P462">
        <v>1</v>
      </c>
      <c r="AC462" s="6">
        <f>SUMPRODUCT(Table24[[#This Row],[SibSp]:[Ones]], $R$4:$AA$4)</f>
        <v>0.75176572390595731</v>
      </c>
      <c r="AD462" s="6">
        <f>(AC462-Table24[[#This Row],[Survived]])^2</f>
        <v>6.1620255827933415E-2</v>
      </c>
    </row>
    <row r="463" spans="1:30" x14ac:dyDescent="0.2">
      <c r="A463">
        <v>1</v>
      </c>
      <c r="B463" t="s">
        <v>20</v>
      </c>
      <c r="C463">
        <v>1</v>
      </c>
      <c r="D463" t="s">
        <v>17</v>
      </c>
      <c r="E463">
        <v>39</v>
      </c>
      <c r="F463">
        <v>110.88330000000001</v>
      </c>
      <c r="G463">
        <v>1</v>
      </c>
      <c r="H463">
        <v>1</v>
      </c>
      <c r="I463" s="6">
        <f>Table24[[#This Row],[Age]]/$E$1</f>
        <v>0.48749999999999999</v>
      </c>
      <c r="J463" s="6">
        <f>LOG10(Table24[[#This Row],[Fare]] +1)</f>
        <v>2.048765267412167</v>
      </c>
      <c r="K463">
        <f>IF(Table24[[#This Row],[Pclass]]=1, 1, 0)</f>
        <v>1</v>
      </c>
      <c r="L463">
        <f>IF(Table24[[#This Row],[Pclass]]=2, 1,0)</f>
        <v>0</v>
      </c>
      <c r="M463">
        <f>IF(Table24[[#This Row],[Embarked]]="S", 1, 0)</f>
        <v>0</v>
      </c>
      <c r="N463">
        <f>IF(Table24[[#This Row],[Embarked]]="C", 1, 0)</f>
        <v>1</v>
      </c>
      <c r="O463">
        <f>IF(Table24[[#This Row],[Sex]]="male", 1, 0)</f>
        <v>0</v>
      </c>
      <c r="P463">
        <v>1</v>
      </c>
      <c r="AC463" s="6">
        <f>SUMPRODUCT(Table24[[#This Row],[SibSp]:[Ones]], $R$4:$AA$4)</f>
        <v>0.92517658857227947</v>
      </c>
      <c r="AD463" s="6">
        <f>(AC463-Table24[[#This Row],[Survived]])^2</f>
        <v>5.5985428976819398E-3</v>
      </c>
    </row>
    <row r="464" spans="1:30" x14ac:dyDescent="0.2">
      <c r="A464">
        <v>0</v>
      </c>
      <c r="B464" t="s">
        <v>15</v>
      </c>
      <c r="C464">
        <v>2</v>
      </c>
      <c r="D464" t="s">
        <v>13</v>
      </c>
      <c r="E464">
        <v>54</v>
      </c>
      <c r="F464">
        <v>26</v>
      </c>
      <c r="G464">
        <v>0</v>
      </c>
      <c r="H464">
        <v>0</v>
      </c>
      <c r="I464" s="6">
        <f>Table24[[#This Row],[Age]]/$E$1</f>
        <v>0.67500000000000004</v>
      </c>
      <c r="J464" s="6">
        <f>LOG10(Table24[[#This Row],[Fare]] +1)</f>
        <v>1.4313637641589874</v>
      </c>
      <c r="K464">
        <f>IF(Table24[[#This Row],[Pclass]]=1, 1, 0)</f>
        <v>0</v>
      </c>
      <c r="L464">
        <f>IF(Table24[[#This Row],[Pclass]]=2, 1,0)</f>
        <v>1</v>
      </c>
      <c r="M464">
        <f>IF(Table24[[#This Row],[Embarked]]="S", 1, 0)</f>
        <v>1</v>
      </c>
      <c r="N464">
        <f>IF(Table24[[#This Row],[Embarked]]="C", 1, 0)</f>
        <v>0</v>
      </c>
      <c r="O464">
        <f>IF(Table24[[#This Row],[Sex]]="male", 1, 0)</f>
        <v>1</v>
      </c>
      <c r="P464">
        <v>1</v>
      </c>
      <c r="AC464" s="6">
        <f>SUMPRODUCT(Table24[[#This Row],[SibSp]:[Ones]], $R$4:$AA$4)</f>
        <v>0.14899645647294146</v>
      </c>
      <c r="AD464" s="6">
        <f>(AC464-Table24[[#This Row],[Survived]])^2</f>
        <v>2.2199944041493141E-2</v>
      </c>
    </row>
    <row r="465" spans="1:30" x14ac:dyDescent="0.2">
      <c r="A465">
        <v>0</v>
      </c>
      <c r="B465" t="s">
        <v>20</v>
      </c>
      <c r="C465">
        <v>1</v>
      </c>
      <c r="D465" t="s">
        <v>13</v>
      </c>
      <c r="E465">
        <v>36</v>
      </c>
      <c r="F465">
        <v>40.125</v>
      </c>
      <c r="G465">
        <v>0</v>
      </c>
      <c r="H465">
        <v>0</v>
      </c>
      <c r="I465" s="6">
        <f>Table24[[#This Row],[Age]]/$E$1</f>
        <v>0.45</v>
      </c>
      <c r="J465" s="6">
        <f>LOG10(Table24[[#This Row],[Fare]] +1)</f>
        <v>1.6141059109580307</v>
      </c>
      <c r="K465">
        <f>IF(Table24[[#This Row],[Pclass]]=1, 1, 0)</f>
        <v>1</v>
      </c>
      <c r="L465">
        <f>IF(Table24[[#This Row],[Pclass]]=2, 1,0)</f>
        <v>0</v>
      </c>
      <c r="M465">
        <f>IF(Table24[[#This Row],[Embarked]]="S", 1, 0)</f>
        <v>0</v>
      </c>
      <c r="N465">
        <f>IF(Table24[[#This Row],[Embarked]]="C", 1, 0)</f>
        <v>1</v>
      </c>
      <c r="O465">
        <f>IF(Table24[[#This Row],[Sex]]="male", 1, 0)</f>
        <v>1</v>
      </c>
      <c r="P465">
        <v>1</v>
      </c>
      <c r="AC465" s="6">
        <f>SUMPRODUCT(Table24[[#This Row],[SibSp]:[Ones]], $R$4:$AA$4)</f>
        <v>0.50898992375668828</v>
      </c>
      <c r="AD465" s="6">
        <f>(AC465-Table24[[#This Row],[Survived]])^2</f>
        <v>0.25907074248583933</v>
      </c>
    </row>
    <row r="466" spans="1:30" x14ac:dyDescent="0.2">
      <c r="A466">
        <v>1</v>
      </c>
      <c r="B466" t="s">
        <v>15</v>
      </c>
      <c r="C466">
        <v>1</v>
      </c>
      <c r="D466" t="s">
        <v>17</v>
      </c>
      <c r="E466">
        <v>18</v>
      </c>
      <c r="F466">
        <v>79.650000000000006</v>
      </c>
      <c r="G466">
        <v>0</v>
      </c>
      <c r="H466">
        <v>2</v>
      </c>
      <c r="I466" s="6">
        <f>Table24[[#This Row],[Age]]/$E$1</f>
        <v>0.22500000000000001</v>
      </c>
      <c r="J466" s="6">
        <f>LOG10(Table24[[#This Row],[Fare]] +1)</f>
        <v>1.9066043717249803</v>
      </c>
      <c r="K466">
        <f>IF(Table24[[#This Row],[Pclass]]=1, 1, 0)</f>
        <v>1</v>
      </c>
      <c r="L466">
        <f>IF(Table24[[#This Row],[Pclass]]=2, 1,0)</f>
        <v>0</v>
      </c>
      <c r="M466">
        <f>IF(Table24[[#This Row],[Embarked]]="S", 1, 0)</f>
        <v>1</v>
      </c>
      <c r="N466">
        <f>IF(Table24[[#This Row],[Embarked]]="C", 1, 0)</f>
        <v>0</v>
      </c>
      <c r="O466">
        <f>IF(Table24[[#This Row],[Sex]]="male", 1, 0)</f>
        <v>0</v>
      </c>
      <c r="P466">
        <v>1</v>
      </c>
      <c r="AC466" s="6">
        <f>SUMPRODUCT(Table24[[#This Row],[SibSp]:[Ones]], $R$4:$AA$4)</f>
        <v>1.0275897496466049</v>
      </c>
      <c r="AD466" s="6">
        <f>(AC466-Table24[[#This Row],[Survived]])^2</f>
        <v>7.6119428556233396E-4</v>
      </c>
    </row>
    <row r="467" spans="1:30" x14ac:dyDescent="0.2">
      <c r="A467">
        <v>0</v>
      </c>
      <c r="B467" t="s">
        <v>15</v>
      </c>
      <c r="C467">
        <v>2</v>
      </c>
      <c r="D467" t="s">
        <v>13</v>
      </c>
      <c r="E467">
        <v>47</v>
      </c>
      <c r="F467">
        <v>15</v>
      </c>
      <c r="G467">
        <v>0</v>
      </c>
      <c r="H467">
        <v>0</v>
      </c>
      <c r="I467" s="6">
        <f>Table24[[#This Row],[Age]]/$E$1</f>
        <v>0.58750000000000002</v>
      </c>
      <c r="J467" s="6">
        <f>LOG10(Table24[[#This Row],[Fare]] +1)</f>
        <v>1.2041199826559248</v>
      </c>
      <c r="K467">
        <f>IF(Table24[[#This Row],[Pclass]]=1, 1, 0)</f>
        <v>0</v>
      </c>
      <c r="L467">
        <f>IF(Table24[[#This Row],[Pclass]]=2, 1,0)</f>
        <v>1</v>
      </c>
      <c r="M467">
        <f>IF(Table24[[#This Row],[Embarked]]="S", 1, 0)</f>
        <v>1</v>
      </c>
      <c r="N467">
        <f>IF(Table24[[#This Row],[Embarked]]="C", 1, 0)</f>
        <v>0</v>
      </c>
      <c r="O467">
        <f>IF(Table24[[#This Row],[Sex]]="male", 1, 0)</f>
        <v>1</v>
      </c>
      <c r="P467">
        <v>1</v>
      </c>
      <c r="AC467" s="6">
        <f>SUMPRODUCT(Table24[[#This Row],[SibSp]:[Ones]], $R$4:$AA$4)</f>
        <v>0.18272925709722587</v>
      </c>
      <c r="AD467" s="6">
        <f>(AC467-Table24[[#This Row],[Survived]])^2</f>
        <v>3.3389981399304075E-2</v>
      </c>
    </row>
    <row r="468" spans="1:30" x14ac:dyDescent="0.2">
      <c r="A468">
        <v>1</v>
      </c>
      <c r="B468" t="s">
        <v>20</v>
      </c>
      <c r="C468">
        <v>1</v>
      </c>
      <c r="D468" t="s">
        <v>13</v>
      </c>
      <c r="E468">
        <v>60</v>
      </c>
      <c r="F468">
        <v>79.2</v>
      </c>
      <c r="G468">
        <v>1</v>
      </c>
      <c r="H468">
        <v>1</v>
      </c>
      <c r="I468" s="6">
        <f>Table24[[#This Row],[Age]]/$E$1</f>
        <v>0.75</v>
      </c>
      <c r="J468" s="6">
        <f>LOG10(Table24[[#This Row],[Fare]] +1)</f>
        <v>1.9041743682841634</v>
      </c>
      <c r="K468">
        <f>IF(Table24[[#This Row],[Pclass]]=1, 1, 0)</f>
        <v>1</v>
      </c>
      <c r="L468">
        <f>IF(Table24[[#This Row],[Pclass]]=2, 1,0)</f>
        <v>0</v>
      </c>
      <c r="M468">
        <f>IF(Table24[[#This Row],[Embarked]]="S", 1, 0)</f>
        <v>0</v>
      </c>
      <c r="N468">
        <f>IF(Table24[[#This Row],[Embarked]]="C", 1, 0)</f>
        <v>1</v>
      </c>
      <c r="O468">
        <f>IF(Table24[[#This Row],[Sex]]="male", 1, 0)</f>
        <v>1</v>
      </c>
      <c r="P468">
        <v>1</v>
      </c>
      <c r="AC468" s="6">
        <f>SUMPRODUCT(Table24[[#This Row],[SibSp]:[Ones]], $R$4:$AA$4)</f>
        <v>0.30063397712309659</v>
      </c>
      <c r="AD468" s="6">
        <f>(AC468-Table24[[#This Row],[Survived]])^2</f>
        <v>0.48911283395465738</v>
      </c>
    </row>
    <row r="469" spans="1:30" x14ac:dyDescent="0.2">
      <c r="A469">
        <v>0</v>
      </c>
      <c r="B469" t="s">
        <v>15</v>
      </c>
      <c r="C469">
        <v>3</v>
      </c>
      <c r="D469" t="s">
        <v>13</v>
      </c>
      <c r="E469">
        <v>22</v>
      </c>
      <c r="F469">
        <v>8.0500000000000007</v>
      </c>
      <c r="G469">
        <v>0</v>
      </c>
      <c r="H469">
        <v>0</v>
      </c>
      <c r="I469" s="6">
        <f>Table24[[#This Row],[Age]]/$E$1</f>
        <v>0.27500000000000002</v>
      </c>
      <c r="J469" s="6">
        <f>LOG10(Table24[[#This Row],[Fare]] +1)</f>
        <v>0.9566485792052033</v>
      </c>
      <c r="K469">
        <f>IF(Table24[[#This Row],[Pclass]]=1, 1, 0)</f>
        <v>0</v>
      </c>
      <c r="L469">
        <f>IF(Table24[[#This Row],[Pclass]]=2, 1,0)</f>
        <v>0</v>
      </c>
      <c r="M469">
        <f>IF(Table24[[#This Row],[Embarked]]="S", 1, 0)</f>
        <v>1</v>
      </c>
      <c r="N469">
        <f>IF(Table24[[#This Row],[Embarked]]="C", 1, 0)</f>
        <v>0</v>
      </c>
      <c r="O469">
        <f>IF(Table24[[#This Row],[Sex]]="male", 1, 0)</f>
        <v>1</v>
      </c>
      <c r="P469">
        <v>1</v>
      </c>
      <c r="AC469" s="6">
        <f>SUMPRODUCT(Table24[[#This Row],[SibSp]:[Ones]], $R$4:$AA$4)</f>
        <v>0.14786169759892631</v>
      </c>
      <c r="AD469" s="6">
        <f>(AC469-Table24[[#This Row],[Survived]])^2</f>
        <v>2.1863081616836331E-2</v>
      </c>
    </row>
    <row r="470" spans="1:30" x14ac:dyDescent="0.2">
      <c r="A470">
        <v>0</v>
      </c>
      <c r="B470" t="s">
        <v>15</v>
      </c>
      <c r="C470">
        <v>3</v>
      </c>
      <c r="D470" t="s">
        <v>13</v>
      </c>
      <c r="E470">
        <v>35</v>
      </c>
      <c r="F470">
        <v>7.125</v>
      </c>
      <c r="G470">
        <v>0</v>
      </c>
      <c r="H470">
        <v>0</v>
      </c>
      <c r="I470" s="6">
        <f>Table24[[#This Row],[Age]]/$E$1</f>
        <v>0.4375</v>
      </c>
      <c r="J470" s="6">
        <f>LOG10(Table24[[#This Row],[Fare]] +1)</f>
        <v>0.90982336965091204</v>
      </c>
      <c r="K470">
        <f>IF(Table24[[#This Row],[Pclass]]=1, 1, 0)</f>
        <v>0</v>
      </c>
      <c r="L470">
        <f>IF(Table24[[#This Row],[Pclass]]=2, 1,0)</f>
        <v>0</v>
      </c>
      <c r="M470">
        <f>IF(Table24[[#This Row],[Embarked]]="S", 1, 0)</f>
        <v>1</v>
      </c>
      <c r="N470">
        <f>IF(Table24[[#This Row],[Embarked]]="C", 1, 0)</f>
        <v>0</v>
      </c>
      <c r="O470">
        <f>IF(Table24[[#This Row],[Sex]]="male", 1, 0)</f>
        <v>1</v>
      </c>
      <c r="P470">
        <v>1</v>
      </c>
      <c r="AC470" s="6">
        <f>SUMPRODUCT(Table24[[#This Row],[SibSp]:[Ones]], $R$4:$AA$4)</f>
        <v>6.2360525356074947E-2</v>
      </c>
      <c r="AD470" s="6">
        <f>(AC470-Table24[[#This Row],[Survived]])^2</f>
        <v>3.8888351226856665E-3</v>
      </c>
    </row>
    <row r="471" spans="1:30" x14ac:dyDescent="0.2">
      <c r="A471">
        <v>1</v>
      </c>
      <c r="B471" t="s">
        <v>20</v>
      </c>
      <c r="C471">
        <v>1</v>
      </c>
      <c r="D471" t="s">
        <v>17</v>
      </c>
      <c r="E471">
        <v>52</v>
      </c>
      <c r="F471">
        <v>78.2667</v>
      </c>
      <c r="G471">
        <v>1</v>
      </c>
      <c r="H471">
        <v>0</v>
      </c>
      <c r="I471" s="6">
        <f>Table24[[#This Row],[Age]]/$E$1</f>
        <v>0.65</v>
      </c>
      <c r="J471" s="6">
        <f>LOG10(Table24[[#This Row],[Fare]] +1)</f>
        <v>1.8990907781931157</v>
      </c>
      <c r="K471">
        <f>IF(Table24[[#This Row],[Pclass]]=1, 1, 0)</f>
        <v>1</v>
      </c>
      <c r="L471">
        <f>IF(Table24[[#This Row],[Pclass]]=2, 1,0)</f>
        <v>0</v>
      </c>
      <c r="M471">
        <f>IF(Table24[[#This Row],[Embarked]]="S", 1, 0)</f>
        <v>0</v>
      </c>
      <c r="N471">
        <f>IF(Table24[[#This Row],[Embarked]]="C", 1, 0)</f>
        <v>1</v>
      </c>
      <c r="O471">
        <f>IF(Table24[[#This Row],[Sex]]="male", 1, 0)</f>
        <v>0</v>
      </c>
      <c r="P471">
        <v>1</v>
      </c>
      <c r="AC471" s="6">
        <f>SUMPRODUCT(Table24[[#This Row],[SibSp]:[Ones]], $R$4:$AA$4)</f>
        <v>0.84858835502631913</v>
      </c>
      <c r="AD471" s="6">
        <f>(AC471-Table24[[#This Row],[Survived]])^2</f>
        <v>2.292548623363598E-2</v>
      </c>
    </row>
    <row r="472" spans="1:30" x14ac:dyDescent="0.2">
      <c r="A472">
        <v>0</v>
      </c>
      <c r="B472" t="s">
        <v>15</v>
      </c>
      <c r="C472">
        <v>3</v>
      </c>
      <c r="D472" t="s">
        <v>13</v>
      </c>
      <c r="E472">
        <v>47</v>
      </c>
      <c r="F472">
        <v>7.25</v>
      </c>
      <c r="G472">
        <v>0</v>
      </c>
      <c r="H472">
        <v>0</v>
      </c>
      <c r="I472" s="6">
        <f>Table24[[#This Row],[Age]]/$E$1</f>
        <v>0.58750000000000002</v>
      </c>
      <c r="J472" s="6">
        <f>LOG10(Table24[[#This Row],[Fare]] +1)</f>
        <v>0.91645394854992512</v>
      </c>
      <c r="K472">
        <f>IF(Table24[[#This Row],[Pclass]]=1, 1, 0)</f>
        <v>0</v>
      </c>
      <c r="L472">
        <f>IF(Table24[[#This Row],[Pclass]]=2, 1,0)</f>
        <v>0</v>
      </c>
      <c r="M472">
        <f>IF(Table24[[#This Row],[Embarked]]="S", 1, 0)</f>
        <v>1</v>
      </c>
      <c r="N472">
        <f>IF(Table24[[#This Row],[Embarked]]="C", 1, 0)</f>
        <v>0</v>
      </c>
      <c r="O472">
        <f>IF(Table24[[#This Row],[Sex]]="male", 1, 0)</f>
        <v>1</v>
      </c>
      <c r="P472">
        <v>1</v>
      </c>
      <c r="AC472" s="6">
        <f>SUMPRODUCT(Table24[[#This Row],[SibSp]:[Ones]], $R$4:$AA$4)</f>
        <v>-1.413345674579114E-2</v>
      </c>
      <c r="AD472" s="6">
        <f>(AC472-Table24[[#This Row],[Survived]])^2</f>
        <v>1.9975459958514907E-4</v>
      </c>
    </row>
    <row r="473" spans="1:30" x14ac:dyDescent="0.2">
      <c r="A473">
        <v>0</v>
      </c>
      <c r="B473" t="s">
        <v>15</v>
      </c>
      <c r="C473">
        <v>2</v>
      </c>
      <c r="D473" t="s">
        <v>13</v>
      </c>
      <c r="E473">
        <v>37</v>
      </c>
      <c r="F473">
        <v>26</v>
      </c>
      <c r="G473">
        <v>1</v>
      </c>
      <c r="H473">
        <v>0</v>
      </c>
      <c r="I473" s="6">
        <f>Table24[[#This Row],[Age]]/$E$1</f>
        <v>0.46250000000000002</v>
      </c>
      <c r="J473" s="6">
        <f>LOG10(Table24[[#This Row],[Fare]] +1)</f>
        <v>1.4313637641589874</v>
      </c>
      <c r="K473">
        <f>IF(Table24[[#This Row],[Pclass]]=1, 1, 0)</f>
        <v>0</v>
      </c>
      <c r="L473">
        <f>IF(Table24[[#This Row],[Pclass]]=2, 1,0)</f>
        <v>1</v>
      </c>
      <c r="M473">
        <f>IF(Table24[[#This Row],[Embarked]]="S", 1, 0)</f>
        <v>1</v>
      </c>
      <c r="N473">
        <f>IF(Table24[[#This Row],[Embarked]]="C", 1, 0)</f>
        <v>0</v>
      </c>
      <c r="O473">
        <f>IF(Table24[[#This Row],[Sex]]="male", 1, 0)</f>
        <v>1</v>
      </c>
      <c r="P473">
        <v>1</v>
      </c>
      <c r="AC473" s="6">
        <f>SUMPRODUCT(Table24[[#This Row],[SibSp]:[Ones]], $R$4:$AA$4)</f>
        <v>0.20288601271518175</v>
      </c>
      <c r="AD473" s="6">
        <f>(AC473-Table24[[#This Row],[Survived]])^2</f>
        <v>4.116273415546489E-2</v>
      </c>
    </row>
    <row r="474" spans="1:30" x14ac:dyDescent="0.2">
      <c r="A474">
        <v>0</v>
      </c>
      <c r="B474" t="s">
        <v>15</v>
      </c>
      <c r="C474">
        <v>3</v>
      </c>
      <c r="D474" t="s">
        <v>13</v>
      </c>
      <c r="E474">
        <v>36</v>
      </c>
      <c r="F474">
        <v>24.15</v>
      </c>
      <c r="G474">
        <v>1</v>
      </c>
      <c r="H474">
        <v>1</v>
      </c>
      <c r="I474" s="6">
        <f>Table24[[#This Row],[Age]]/$E$1</f>
        <v>0.45</v>
      </c>
      <c r="J474" s="6">
        <f>LOG10(Table24[[#This Row],[Fare]] +1)</f>
        <v>1.4005379893919461</v>
      </c>
      <c r="K474">
        <f>IF(Table24[[#This Row],[Pclass]]=1, 1, 0)</f>
        <v>0</v>
      </c>
      <c r="L474">
        <f>IF(Table24[[#This Row],[Pclass]]=2, 1,0)</f>
        <v>0</v>
      </c>
      <c r="M474">
        <f>IF(Table24[[#This Row],[Embarked]]="S", 1, 0)</f>
        <v>1</v>
      </c>
      <c r="N474">
        <f>IF(Table24[[#This Row],[Embarked]]="C", 1, 0)</f>
        <v>0</v>
      </c>
      <c r="O474">
        <f>IF(Table24[[#This Row],[Sex]]="male", 1, 0)</f>
        <v>1</v>
      </c>
      <c r="P474">
        <v>1</v>
      </c>
      <c r="AC474" s="6">
        <f>SUMPRODUCT(Table24[[#This Row],[SibSp]:[Ones]], $R$4:$AA$4)</f>
        <v>1.101824107801963E-2</v>
      </c>
      <c r="AD474" s="6">
        <f>(AC474-Table24[[#This Row],[Survived]])^2</f>
        <v>1.2140163645335918E-4</v>
      </c>
    </row>
    <row r="475" spans="1:30" x14ac:dyDescent="0.2">
      <c r="A475">
        <v>0</v>
      </c>
      <c r="B475" t="s">
        <v>15</v>
      </c>
      <c r="C475">
        <v>3</v>
      </c>
      <c r="D475" t="s">
        <v>13</v>
      </c>
      <c r="E475">
        <v>49</v>
      </c>
      <c r="F475">
        <v>0</v>
      </c>
      <c r="G475">
        <v>0</v>
      </c>
      <c r="H475">
        <v>0</v>
      </c>
      <c r="I475" s="6">
        <f>Table24[[#This Row],[Age]]/$E$1</f>
        <v>0.61250000000000004</v>
      </c>
      <c r="J475" s="6">
        <f>LOG10(Table24[[#This Row],[Fare]] +1)</f>
        <v>0</v>
      </c>
      <c r="K475">
        <f>IF(Table24[[#This Row],[Pclass]]=1, 1, 0)</f>
        <v>0</v>
      </c>
      <c r="L475">
        <f>IF(Table24[[#This Row],[Pclass]]=2, 1,0)</f>
        <v>0</v>
      </c>
      <c r="M475">
        <f>IF(Table24[[#This Row],[Embarked]]="S", 1, 0)</f>
        <v>1</v>
      </c>
      <c r="N475">
        <f>IF(Table24[[#This Row],[Embarked]]="C", 1, 0)</f>
        <v>0</v>
      </c>
      <c r="O475">
        <f>IF(Table24[[#This Row],[Sex]]="male", 1, 0)</f>
        <v>1</v>
      </c>
      <c r="P475">
        <v>1</v>
      </c>
      <c r="AC475" s="6">
        <f>SUMPRODUCT(Table24[[#This Row],[SibSp]:[Ones]], $R$4:$AA$4)</f>
        <v>-7.160980824189378E-2</v>
      </c>
      <c r="AD475" s="6">
        <f>(AC475-Table24[[#This Row],[Survived]])^2</f>
        <v>5.1279646364407981E-3</v>
      </c>
    </row>
    <row r="476" spans="1:30" x14ac:dyDescent="0.2">
      <c r="A476">
        <v>1</v>
      </c>
      <c r="B476" t="s">
        <v>20</v>
      </c>
      <c r="C476">
        <v>1</v>
      </c>
      <c r="D476" t="s">
        <v>13</v>
      </c>
      <c r="E476">
        <v>49</v>
      </c>
      <c r="F476">
        <v>56.929200000000002</v>
      </c>
      <c r="G476">
        <v>1</v>
      </c>
      <c r="H476">
        <v>0</v>
      </c>
      <c r="I476" s="6">
        <f>Table24[[#This Row],[Age]]/$E$1</f>
        <v>0.61250000000000004</v>
      </c>
      <c r="J476" s="6">
        <f>LOG10(Table24[[#This Row],[Fare]] +1)</f>
        <v>1.7628975309505581</v>
      </c>
      <c r="K476">
        <f>IF(Table24[[#This Row],[Pclass]]=1, 1, 0)</f>
        <v>1</v>
      </c>
      <c r="L476">
        <f>IF(Table24[[#This Row],[Pclass]]=2, 1,0)</f>
        <v>0</v>
      </c>
      <c r="M476">
        <f>IF(Table24[[#This Row],[Embarked]]="S", 1, 0)</f>
        <v>0</v>
      </c>
      <c r="N476">
        <f>IF(Table24[[#This Row],[Embarked]]="C", 1, 0)</f>
        <v>1</v>
      </c>
      <c r="O476">
        <f>IF(Table24[[#This Row],[Sex]]="male", 1, 0)</f>
        <v>1</v>
      </c>
      <c r="P476">
        <v>1</v>
      </c>
      <c r="AC476" s="6">
        <f>SUMPRODUCT(Table24[[#This Row],[SibSp]:[Ones]], $R$4:$AA$4)</f>
        <v>0.37808948861977176</v>
      </c>
      <c r="AD476" s="6">
        <f>(AC476-Table24[[#This Row],[Survived]])^2</f>
        <v>0.38677268416521698</v>
      </c>
    </row>
    <row r="477" spans="1:30" x14ac:dyDescent="0.2">
      <c r="A477">
        <v>1</v>
      </c>
      <c r="B477" t="s">
        <v>15</v>
      </c>
      <c r="C477">
        <v>2</v>
      </c>
      <c r="D477" t="s">
        <v>17</v>
      </c>
      <c r="E477">
        <v>24</v>
      </c>
      <c r="F477">
        <v>27</v>
      </c>
      <c r="G477">
        <v>2</v>
      </c>
      <c r="H477">
        <v>1</v>
      </c>
      <c r="I477" s="6">
        <f>Table24[[#This Row],[Age]]/$E$1</f>
        <v>0.3</v>
      </c>
      <c r="J477" s="6">
        <f>LOG10(Table24[[#This Row],[Fare]] +1)</f>
        <v>1.4471580313422192</v>
      </c>
      <c r="K477">
        <f>IF(Table24[[#This Row],[Pclass]]=1, 1, 0)</f>
        <v>0</v>
      </c>
      <c r="L477">
        <f>IF(Table24[[#This Row],[Pclass]]=2, 1,0)</f>
        <v>1</v>
      </c>
      <c r="M477">
        <f>IF(Table24[[#This Row],[Embarked]]="S", 1, 0)</f>
        <v>1</v>
      </c>
      <c r="N477">
        <f>IF(Table24[[#This Row],[Embarked]]="C", 1, 0)</f>
        <v>0</v>
      </c>
      <c r="O477">
        <f>IF(Table24[[#This Row],[Sex]]="male", 1, 0)</f>
        <v>0</v>
      </c>
      <c r="P477">
        <v>1</v>
      </c>
      <c r="AC477" s="6">
        <f>SUMPRODUCT(Table24[[#This Row],[SibSp]:[Ones]], $R$4:$AA$4)</f>
        <v>0.70107759878556686</v>
      </c>
      <c r="AD477" s="6">
        <f>(AC477-Table24[[#This Row],[Survived]])^2</f>
        <v>8.9354601947802537E-2</v>
      </c>
    </row>
    <row r="478" spans="1:30" x14ac:dyDescent="0.2">
      <c r="A478">
        <v>0</v>
      </c>
      <c r="B478" t="s">
        <v>15</v>
      </c>
      <c r="C478">
        <v>3</v>
      </c>
      <c r="D478" t="s">
        <v>13</v>
      </c>
      <c r="E478">
        <v>44</v>
      </c>
      <c r="F478">
        <v>8.0500000000000007</v>
      </c>
      <c r="G478">
        <v>0</v>
      </c>
      <c r="H478">
        <v>0</v>
      </c>
      <c r="I478" s="6">
        <f>Table24[[#This Row],[Age]]/$E$1</f>
        <v>0.55000000000000004</v>
      </c>
      <c r="J478" s="6">
        <f>LOG10(Table24[[#This Row],[Fare]] +1)</f>
        <v>0.9566485792052033</v>
      </c>
      <c r="K478">
        <f>IF(Table24[[#This Row],[Pclass]]=1, 1, 0)</f>
        <v>0</v>
      </c>
      <c r="L478">
        <f>IF(Table24[[#This Row],[Pclass]]=2, 1,0)</f>
        <v>0</v>
      </c>
      <c r="M478">
        <f>IF(Table24[[#This Row],[Embarked]]="S", 1, 0)</f>
        <v>1</v>
      </c>
      <c r="N478">
        <f>IF(Table24[[#This Row],[Embarked]]="C", 1, 0)</f>
        <v>0</v>
      </c>
      <c r="O478">
        <f>IF(Table24[[#This Row],[Sex]]="male", 1, 0)</f>
        <v>1</v>
      </c>
      <c r="P478">
        <v>1</v>
      </c>
      <c r="AC478" s="6">
        <f>SUMPRODUCT(Table24[[#This Row],[SibSp]:[Ones]], $R$4:$AA$4)</f>
        <v>7.0301707655282542E-3</v>
      </c>
      <c r="AD478" s="6">
        <f>(AC478-Table24[[#This Row],[Survived]])^2</f>
        <v>4.942330099248812E-5</v>
      </c>
    </row>
    <row r="479" spans="1:30" x14ac:dyDescent="0.2">
      <c r="A479">
        <v>1</v>
      </c>
      <c r="B479" t="s">
        <v>20</v>
      </c>
      <c r="C479">
        <v>1</v>
      </c>
      <c r="D479" t="s">
        <v>13</v>
      </c>
      <c r="E479">
        <v>35</v>
      </c>
      <c r="F479">
        <v>26.55</v>
      </c>
      <c r="G479">
        <v>0</v>
      </c>
      <c r="H479">
        <v>0</v>
      </c>
      <c r="I479" s="6">
        <f>Table24[[#This Row],[Age]]/$E$1</f>
        <v>0.4375</v>
      </c>
      <c r="J479" s="6">
        <f>LOG10(Table24[[#This Row],[Fare]] +1)</f>
        <v>1.4401216031878039</v>
      </c>
      <c r="K479">
        <f>IF(Table24[[#This Row],[Pclass]]=1, 1, 0)</f>
        <v>1</v>
      </c>
      <c r="L479">
        <f>IF(Table24[[#This Row],[Pclass]]=2, 1,0)</f>
        <v>0</v>
      </c>
      <c r="M479">
        <f>IF(Table24[[#This Row],[Embarked]]="S", 1, 0)</f>
        <v>0</v>
      </c>
      <c r="N479">
        <f>IF(Table24[[#This Row],[Embarked]]="C", 1, 0)</f>
        <v>1</v>
      </c>
      <c r="O479">
        <f>IF(Table24[[#This Row],[Sex]]="male", 1, 0)</f>
        <v>1</v>
      </c>
      <c r="P479">
        <v>1</v>
      </c>
      <c r="AC479" s="6">
        <f>SUMPRODUCT(Table24[[#This Row],[SibSp]:[Ones]], $R$4:$AA$4)</f>
        <v>0.50691031369487127</v>
      </c>
      <c r="AD479" s="6">
        <f>(AC479-Table24[[#This Row],[Survived]])^2</f>
        <v>0.24313743874049026</v>
      </c>
    </row>
    <row r="480" spans="1:30" x14ac:dyDescent="0.2">
      <c r="A480">
        <v>0</v>
      </c>
      <c r="B480" t="s">
        <v>15</v>
      </c>
      <c r="C480">
        <v>3</v>
      </c>
      <c r="D480" t="s">
        <v>13</v>
      </c>
      <c r="E480">
        <v>36</v>
      </c>
      <c r="F480">
        <v>15.55</v>
      </c>
      <c r="G480">
        <v>1</v>
      </c>
      <c r="H480">
        <v>0</v>
      </c>
      <c r="I480" s="6">
        <f>Table24[[#This Row],[Age]]/$E$1</f>
        <v>0.45</v>
      </c>
      <c r="J480" s="6">
        <f>LOG10(Table24[[#This Row],[Fare]] +1)</f>
        <v>1.2187979981117376</v>
      </c>
      <c r="K480">
        <f>IF(Table24[[#This Row],[Pclass]]=1, 1, 0)</f>
        <v>0</v>
      </c>
      <c r="L480">
        <f>IF(Table24[[#This Row],[Pclass]]=2, 1,0)</f>
        <v>0</v>
      </c>
      <c r="M480">
        <f>IF(Table24[[#This Row],[Embarked]]="S", 1, 0)</f>
        <v>1</v>
      </c>
      <c r="N480">
        <f>IF(Table24[[#This Row],[Embarked]]="C", 1, 0)</f>
        <v>0</v>
      </c>
      <c r="O480">
        <f>IF(Table24[[#This Row],[Sex]]="male", 1, 0)</f>
        <v>1</v>
      </c>
      <c r="P480">
        <v>1</v>
      </c>
      <c r="AC480" s="6">
        <f>SUMPRODUCT(Table24[[#This Row],[SibSp]:[Ones]], $R$4:$AA$4)</f>
        <v>1.6085571317738023E-2</v>
      </c>
      <c r="AD480" s="6">
        <f>(AC480-Table24[[#This Row],[Survived]])^2</f>
        <v>2.5874560461803614E-4</v>
      </c>
    </row>
    <row r="481" spans="1:30" x14ac:dyDescent="0.2">
      <c r="A481">
        <v>0</v>
      </c>
      <c r="B481" t="s">
        <v>15</v>
      </c>
      <c r="C481">
        <v>3</v>
      </c>
      <c r="D481" t="s">
        <v>13</v>
      </c>
      <c r="E481">
        <v>30</v>
      </c>
      <c r="F481">
        <v>7.8958000000000004</v>
      </c>
      <c r="G481">
        <v>0</v>
      </c>
      <c r="H481">
        <v>0</v>
      </c>
      <c r="I481" s="6">
        <f>Table24[[#This Row],[Age]]/$E$1</f>
        <v>0.375</v>
      </c>
      <c r="J481" s="6">
        <f>LOG10(Table24[[#This Row],[Fare]] +1)</f>
        <v>0.94918501031343461</v>
      </c>
      <c r="K481">
        <f>IF(Table24[[#This Row],[Pclass]]=1, 1, 0)</f>
        <v>0</v>
      </c>
      <c r="L481">
        <f>IF(Table24[[#This Row],[Pclass]]=2, 1,0)</f>
        <v>0</v>
      </c>
      <c r="M481">
        <f>IF(Table24[[#This Row],[Embarked]]="S", 1, 0)</f>
        <v>1</v>
      </c>
      <c r="N481">
        <f>IF(Table24[[#This Row],[Embarked]]="C", 1, 0)</f>
        <v>0</v>
      </c>
      <c r="O481">
        <f>IF(Table24[[#This Row],[Sex]]="male", 1, 0)</f>
        <v>1</v>
      </c>
      <c r="P481">
        <v>1</v>
      </c>
      <c r="AC481" s="6">
        <f>SUMPRODUCT(Table24[[#This Row],[SibSp]:[Ones]], $R$4:$AA$4)</f>
        <v>9.6286413993661335E-2</v>
      </c>
      <c r="AD481" s="6">
        <f>(AC481-Table24[[#This Row],[Survived]])^2</f>
        <v>9.2710735197587407E-3</v>
      </c>
    </row>
    <row r="482" spans="1:30" x14ac:dyDescent="0.2">
      <c r="A482">
        <v>1</v>
      </c>
      <c r="B482" t="s">
        <v>15</v>
      </c>
      <c r="C482">
        <v>1</v>
      </c>
      <c r="D482" t="s">
        <v>13</v>
      </c>
      <c r="E482">
        <v>27</v>
      </c>
      <c r="F482">
        <v>30.5</v>
      </c>
      <c r="G482">
        <v>0</v>
      </c>
      <c r="H482">
        <v>0</v>
      </c>
      <c r="I482" s="6">
        <f>Table24[[#This Row],[Age]]/$E$1</f>
        <v>0.33750000000000002</v>
      </c>
      <c r="J482" s="6">
        <f>LOG10(Table24[[#This Row],[Fare]] +1)</f>
        <v>1.4983105537896004</v>
      </c>
      <c r="K482">
        <f>IF(Table24[[#This Row],[Pclass]]=1, 1, 0)</f>
        <v>1</v>
      </c>
      <c r="L482">
        <f>IF(Table24[[#This Row],[Pclass]]=2, 1,0)</f>
        <v>0</v>
      </c>
      <c r="M482">
        <f>IF(Table24[[#This Row],[Embarked]]="S", 1, 0)</f>
        <v>1</v>
      </c>
      <c r="N482">
        <f>IF(Table24[[#This Row],[Embarked]]="C", 1, 0)</f>
        <v>0</v>
      </c>
      <c r="O482">
        <f>IF(Table24[[#This Row],[Sex]]="male", 1, 0)</f>
        <v>1</v>
      </c>
      <c r="P482">
        <v>1</v>
      </c>
      <c r="AC482" s="6">
        <f>SUMPRODUCT(Table24[[#This Row],[SibSp]:[Ones]], $R$4:$AA$4)</f>
        <v>0.49486273019407812</v>
      </c>
      <c r="AD482" s="6">
        <f>(AC482-Table24[[#This Row],[Survived]])^2</f>
        <v>0.25516366134698071</v>
      </c>
    </row>
    <row r="483" spans="1:30" x14ac:dyDescent="0.2">
      <c r="A483">
        <v>1</v>
      </c>
      <c r="B483" t="s">
        <v>20</v>
      </c>
      <c r="C483">
        <v>2</v>
      </c>
      <c r="D483" t="s">
        <v>17</v>
      </c>
      <c r="E483">
        <v>22</v>
      </c>
      <c r="F483">
        <v>41.5792</v>
      </c>
      <c r="G483">
        <v>1</v>
      </c>
      <c r="H483">
        <v>2</v>
      </c>
      <c r="I483" s="6">
        <f>Table24[[#This Row],[Age]]/$E$1</f>
        <v>0.27500000000000002</v>
      </c>
      <c r="J483" s="6">
        <f>LOG10(Table24[[#This Row],[Fare]] +1)</f>
        <v>1.6291974974299364</v>
      </c>
      <c r="K483">
        <f>IF(Table24[[#This Row],[Pclass]]=1, 1, 0)</f>
        <v>0</v>
      </c>
      <c r="L483">
        <f>IF(Table24[[#This Row],[Pclass]]=2, 1,0)</f>
        <v>1</v>
      </c>
      <c r="M483">
        <f>IF(Table24[[#This Row],[Embarked]]="S", 1, 0)</f>
        <v>0</v>
      </c>
      <c r="N483">
        <f>IF(Table24[[#This Row],[Embarked]]="C", 1, 0)</f>
        <v>1</v>
      </c>
      <c r="O483">
        <f>IF(Table24[[#This Row],[Sex]]="male", 1, 0)</f>
        <v>0</v>
      </c>
      <c r="P483">
        <v>1</v>
      </c>
      <c r="AC483" s="6">
        <f>SUMPRODUCT(Table24[[#This Row],[SibSp]:[Ones]], $R$4:$AA$4)</f>
        <v>0.82985806596803058</v>
      </c>
      <c r="AD483" s="6">
        <f>(AC483-Table24[[#This Row],[Survived]])^2</f>
        <v>2.8948277716139035E-2</v>
      </c>
    </row>
    <row r="484" spans="1:30" x14ac:dyDescent="0.2">
      <c r="A484">
        <v>1</v>
      </c>
      <c r="B484" t="s">
        <v>15</v>
      </c>
      <c r="C484">
        <v>1</v>
      </c>
      <c r="D484" t="s">
        <v>17</v>
      </c>
      <c r="E484">
        <v>40</v>
      </c>
      <c r="F484">
        <v>153.46250000000001</v>
      </c>
      <c r="G484">
        <v>0</v>
      </c>
      <c r="H484">
        <v>0</v>
      </c>
      <c r="I484" s="6">
        <f>Table24[[#This Row],[Age]]/$E$1</f>
        <v>0.5</v>
      </c>
      <c r="J484" s="6">
        <f>LOG10(Table24[[#This Row],[Fare]] +1)</f>
        <v>2.1888230596841365</v>
      </c>
      <c r="K484">
        <f>IF(Table24[[#This Row],[Pclass]]=1, 1, 0)</f>
        <v>1</v>
      </c>
      <c r="L484">
        <f>IF(Table24[[#This Row],[Pclass]]=2, 1,0)</f>
        <v>0</v>
      </c>
      <c r="M484">
        <f>IF(Table24[[#This Row],[Embarked]]="S", 1, 0)</f>
        <v>1</v>
      </c>
      <c r="N484">
        <f>IF(Table24[[#This Row],[Embarked]]="C", 1, 0)</f>
        <v>0</v>
      </c>
      <c r="O484">
        <f>IF(Table24[[#This Row],[Sex]]="male", 1, 0)</f>
        <v>0</v>
      </c>
      <c r="P484">
        <v>1</v>
      </c>
      <c r="AC484" s="6">
        <f>SUMPRODUCT(Table24[[#This Row],[SibSp]:[Ones]], $R$4:$AA$4)</f>
        <v>0.92836812565373561</v>
      </c>
      <c r="AD484" s="6">
        <f>(AC484-Table24[[#This Row],[Survived]])^2</f>
        <v>5.1311254223590109E-3</v>
      </c>
    </row>
    <row r="485" spans="1:30" x14ac:dyDescent="0.2">
      <c r="A485">
        <v>0</v>
      </c>
      <c r="B485" t="s">
        <v>15</v>
      </c>
      <c r="C485">
        <v>3</v>
      </c>
      <c r="D485" t="s">
        <v>17</v>
      </c>
      <c r="E485">
        <v>39</v>
      </c>
      <c r="F485">
        <v>31.274999999999999</v>
      </c>
      <c r="G485">
        <v>1</v>
      </c>
      <c r="H485">
        <v>5</v>
      </c>
      <c r="I485" s="6">
        <f>Table24[[#This Row],[Age]]/$E$1</f>
        <v>0.48749999999999999</v>
      </c>
      <c r="J485" s="6">
        <f>LOG10(Table24[[#This Row],[Fare]] +1)</f>
        <v>1.5088662509384578</v>
      </c>
      <c r="K485">
        <f>IF(Table24[[#This Row],[Pclass]]=1, 1, 0)</f>
        <v>0</v>
      </c>
      <c r="L485">
        <f>IF(Table24[[#This Row],[Pclass]]=2, 1,0)</f>
        <v>0</v>
      </c>
      <c r="M485">
        <f>IF(Table24[[#This Row],[Embarked]]="S", 1, 0)</f>
        <v>1</v>
      </c>
      <c r="N485">
        <f>IF(Table24[[#This Row],[Embarked]]="C", 1, 0)</f>
        <v>0</v>
      </c>
      <c r="O485">
        <f>IF(Table24[[#This Row],[Sex]]="male", 1, 0)</f>
        <v>0</v>
      </c>
      <c r="P485">
        <v>1</v>
      </c>
      <c r="AC485" s="6">
        <f>SUMPRODUCT(Table24[[#This Row],[SibSp]:[Ones]], $R$4:$AA$4)</f>
        <v>0.42445307197557181</v>
      </c>
      <c r="AD485" s="6">
        <f>(AC485-Table24[[#This Row],[Survived]])^2</f>
        <v>0.18016041030949995</v>
      </c>
    </row>
    <row r="486" spans="1:30" x14ac:dyDescent="0.2">
      <c r="A486">
        <v>0</v>
      </c>
      <c r="B486" t="s">
        <v>15</v>
      </c>
      <c r="C486">
        <v>3</v>
      </c>
      <c r="D486" t="s">
        <v>13</v>
      </c>
      <c r="E486">
        <v>35</v>
      </c>
      <c r="F486">
        <v>8.0500000000000007</v>
      </c>
      <c r="G486">
        <v>0</v>
      </c>
      <c r="H486">
        <v>0</v>
      </c>
      <c r="I486" s="6">
        <f>Table24[[#This Row],[Age]]/$E$1</f>
        <v>0.4375</v>
      </c>
      <c r="J486" s="6">
        <f>LOG10(Table24[[#This Row],[Fare]] +1)</f>
        <v>0.9566485792052033</v>
      </c>
      <c r="K486">
        <f>IF(Table24[[#This Row],[Pclass]]=1, 1, 0)</f>
        <v>0</v>
      </c>
      <c r="L486">
        <f>IF(Table24[[#This Row],[Pclass]]=2, 1,0)</f>
        <v>0</v>
      </c>
      <c r="M486">
        <f>IF(Table24[[#This Row],[Embarked]]="S", 1, 0)</f>
        <v>1</v>
      </c>
      <c r="N486">
        <f>IF(Table24[[#This Row],[Embarked]]="C", 1, 0)</f>
        <v>0</v>
      </c>
      <c r="O486">
        <f>IF(Table24[[#This Row],[Sex]]="male", 1, 0)</f>
        <v>1</v>
      </c>
      <c r="P486">
        <v>1</v>
      </c>
      <c r="AC486" s="6">
        <f>SUMPRODUCT(Table24[[#This Row],[SibSp]:[Ones]], $R$4:$AA$4)</f>
        <v>6.4643068106463808E-2</v>
      </c>
      <c r="AD486" s="6">
        <f>(AC486-Table24[[#This Row],[Survived]])^2</f>
        <v>4.1787262542169181E-3</v>
      </c>
    </row>
    <row r="487" spans="1:30" x14ac:dyDescent="0.2">
      <c r="A487">
        <v>1</v>
      </c>
      <c r="B487" t="s">
        <v>15</v>
      </c>
      <c r="C487">
        <v>2</v>
      </c>
      <c r="D487" t="s">
        <v>17</v>
      </c>
      <c r="E487">
        <v>24</v>
      </c>
      <c r="F487">
        <v>65</v>
      </c>
      <c r="G487">
        <v>1</v>
      </c>
      <c r="H487">
        <v>2</v>
      </c>
      <c r="I487" s="6">
        <f>Table24[[#This Row],[Age]]/$E$1</f>
        <v>0.3</v>
      </c>
      <c r="J487" s="6">
        <f>LOG10(Table24[[#This Row],[Fare]] +1)</f>
        <v>1.8195439355418688</v>
      </c>
      <c r="K487">
        <f>IF(Table24[[#This Row],[Pclass]]=1, 1, 0)</f>
        <v>0</v>
      </c>
      <c r="L487">
        <f>IF(Table24[[#This Row],[Pclass]]=2, 1,0)</f>
        <v>1</v>
      </c>
      <c r="M487">
        <f>IF(Table24[[#This Row],[Embarked]]="S", 1, 0)</f>
        <v>1</v>
      </c>
      <c r="N487">
        <f>IF(Table24[[#This Row],[Embarked]]="C", 1, 0)</f>
        <v>0</v>
      </c>
      <c r="O487">
        <f>IF(Table24[[#This Row],[Sex]]="male", 1, 0)</f>
        <v>0</v>
      </c>
      <c r="P487">
        <v>1</v>
      </c>
      <c r="AC487" s="6">
        <f>SUMPRODUCT(Table24[[#This Row],[SibSp]:[Ones]], $R$4:$AA$4)</f>
        <v>0.76023830403813264</v>
      </c>
      <c r="AD487" s="6">
        <f>(AC487-Table24[[#This Row],[Survived]])^2</f>
        <v>5.7485670850510921E-2</v>
      </c>
    </row>
    <row r="488" spans="1:30" x14ac:dyDescent="0.2">
      <c r="A488">
        <v>0</v>
      </c>
      <c r="B488" t="s">
        <v>15</v>
      </c>
      <c r="C488">
        <v>3</v>
      </c>
      <c r="D488" t="s">
        <v>13</v>
      </c>
      <c r="E488">
        <v>34</v>
      </c>
      <c r="F488">
        <v>14.4</v>
      </c>
      <c r="G488">
        <v>1</v>
      </c>
      <c r="H488">
        <v>1</v>
      </c>
      <c r="I488" s="6">
        <f>Table24[[#This Row],[Age]]/$E$1</f>
        <v>0.42499999999999999</v>
      </c>
      <c r="J488" s="6">
        <f>LOG10(Table24[[#This Row],[Fare]] +1)</f>
        <v>1.1875207208364631</v>
      </c>
      <c r="K488">
        <f>IF(Table24[[#This Row],[Pclass]]=1, 1, 0)</f>
        <v>0</v>
      </c>
      <c r="L488">
        <f>IF(Table24[[#This Row],[Pclass]]=2, 1,0)</f>
        <v>0</v>
      </c>
      <c r="M488">
        <f>IF(Table24[[#This Row],[Embarked]]="S", 1, 0)</f>
        <v>1</v>
      </c>
      <c r="N488">
        <f>IF(Table24[[#This Row],[Embarked]]="C", 1, 0)</f>
        <v>0</v>
      </c>
      <c r="O488">
        <f>IF(Table24[[#This Row],[Sex]]="male", 1, 0)</f>
        <v>1</v>
      </c>
      <c r="P488">
        <v>1</v>
      </c>
      <c r="AC488" s="6">
        <f>SUMPRODUCT(Table24[[#This Row],[SibSp]:[Ones]], $R$4:$AA$4)</f>
        <v>1.3437362442822898E-2</v>
      </c>
      <c r="AD488" s="6">
        <f>(AC488-Table24[[#This Row],[Survived]])^2</f>
        <v>1.8056270941978734E-4</v>
      </c>
    </row>
    <row r="489" spans="1:30" x14ac:dyDescent="0.2">
      <c r="A489">
        <v>0</v>
      </c>
      <c r="B489" t="s">
        <v>15</v>
      </c>
      <c r="C489">
        <v>3</v>
      </c>
      <c r="D489" t="s">
        <v>17</v>
      </c>
      <c r="E489">
        <v>26</v>
      </c>
      <c r="F489">
        <v>16.100000000000001</v>
      </c>
      <c r="G489">
        <v>1</v>
      </c>
      <c r="H489">
        <v>0</v>
      </c>
      <c r="I489" s="6">
        <f>Table24[[#This Row],[Age]]/$E$1</f>
        <v>0.32500000000000001</v>
      </c>
      <c r="J489" s="6">
        <f>LOG10(Table24[[#This Row],[Fare]] +1)</f>
        <v>1.2329961103921538</v>
      </c>
      <c r="K489">
        <f>IF(Table24[[#This Row],[Pclass]]=1, 1, 0)</f>
        <v>0</v>
      </c>
      <c r="L489">
        <f>IF(Table24[[#This Row],[Pclass]]=2, 1,0)</f>
        <v>0</v>
      </c>
      <c r="M489">
        <f>IF(Table24[[#This Row],[Embarked]]="S", 1, 0)</f>
        <v>1</v>
      </c>
      <c r="N489">
        <f>IF(Table24[[#This Row],[Embarked]]="C", 1, 0)</f>
        <v>0</v>
      </c>
      <c r="O489">
        <f>IF(Table24[[#This Row],[Sex]]="male", 1, 0)</f>
        <v>0</v>
      </c>
      <c r="P489">
        <v>1</v>
      </c>
      <c r="AC489" s="6">
        <f>SUMPRODUCT(Table24[[#This Row],[SibSp]:[Ones]], $R$4:$AA$4)</f>
        <v>0.5638562895399134</v>
      </c>
      <c r="AD489" s="6">
        <f>(AC489-Table24[[#This Row],[Survived]])^2</f>
        <v>0.31793391525371867</v>
      </c>
    </row>
    <row r="490" spans="1:30" x14ac:dyDescent="0.2">
      <c r="A490">
        <v>1</v>
      </c>
      <c r="B490" t="s">
        <v>15</v>
      </c>
      <c r="C490">
        <v>2</v>
      </c>
      <c r="D490" t="s">
        <v>17</v>
      </c>
      <c r="E490">
        <v>4</v>
      </c>
      <c r="F490">
        <v>39</v>
      </c>
      <c r="G490">
        <v>2</v>
      </c>
      <c r="H490">
        <v>1</v>
      </c>
      <c r="I490" s="6">
        <f>Table24[[#This Row],[Age]]/$E$1</f>
        <v>0.05</v>
      </c>
      <c r="J490" s="6">
        <f>LOG10(Table24[[#This Row],[Fare]] +1)</f>
        <v>1.6020599913279623</v>
      </c>
      <c r="K490">
        <f>IF(Table24[[#This Row],[Pclass]]=1, 1, 0)</f>
        <v>0</v>
      </c>
      <c r="L490">
        <f>IF(Table24[[#This Row],[Pclass]]=2, 1,0)</f>
        <v>1</v>
      </c>
      <c r="M490">
        <f>IF(Table24[[#This Row],[Embarked]]="S", 1, 0)</f>
        <v>1</v>
      </c>
      <c r="N490">
        <f>IF(Table24[[#This Row],[Embarked]]="C", 1, 0)</f>
        <v>0</v>
      </c>
      <c r="O490">
        <f>IF(Table24[[#This Row],[Sex]]="male", 1, 0)</f>
        <v>0</v>
      </c>
      <c r="P490">
        <v>1</v>
      </c>
      <c r="AC490" s="6">
        <f>SUMPRODUCT(Table24[[#This Row],[SibSp]:[Ones]], $R$4:$AA$4)</f>
        <v>0.83665711407544974</v>
      </c>
      <c r="AD490" s="6">
        <f>(AC490-Table24[[#This Row],[Survived]])^2</f>
        <v>2.6680898382160641E-2</v>
      </c>
    </row>
    <row r="491" spans="1:30" x14ac:dyDescent="0.2">
      <c r="A491">
        <v>0</v>
      </c>
      <c r="B491" t="s">
        <v>15</v>
      </c>
      <c r="C491">
        <v>2</v>
      </c>
      <c r="D491" t="s">
        <v>13</v>
      </c>
      <c r="E491">
        <v>26</v>
      </c>
      <c r="F491">
        <v>10.5</v>
      </c>
      <c r="G491">
        <v>0</v>
      </c>
      <c r="H491">
        <v>0</v>
      </c>
      <c r="I491" s="6">
        <f>Table24[[#This Row],[Age]]/$E$1</f>
        <v>0.32500000000000001</v>
      </c>
      <c r="J491" s="6">
        <f>LOG10(Table24[[#This Row],[Fare]] +1)</f>
        <v>1.0606978403536116</v>
      </c>
      <c r="K491">
        <f>IF(Table24[[#This Row],[Pclass]]=1, 1, 0)</f>
        <v>0</v>
      </c>
      <c r="L491">
        <f>IF(Table24[[#This Row],[Pclass]]=2, 1,0)</f>
        <v>1</v>
      </c>
      <c r="M491">
        <f>IF(Table24[[#This Row],[Embarked]]="S", 1, 0)</f>
        <v>1</v>
      </c>
      <c r="N491">
        <f>IF(Table24[[#This Row],[Embarked]]="C", 1, 0)</f>
        <v>0</v>
      </c>
      <c r="O491">
        <f>IF(Table24[[#This Row],[Sex]]="male", 1, 0)</f>
        <v>1</v>
      </c>
      <c r="P491">
        <v>1</v>
      </c>
      <c r="AC491" s="6">
        <f>SUMPRODUCT(Table24[[#This Row],[SibSp]:[Ones]], $R$4:$AA$4)</f>
        <v>0.31016809181940408</v>
      </c>
      <c r="AD491" s="6">
        <f>(AC491-Table24[[#This Row],[Survived]])^2</f>
        <v>9.620424518289028E-2</v>
      </c>
    </row>
    <row r="492" spans="1:30" x14ac:dyDescent="0.2">
      <c r="A492">
        <v>0</v>
      </c>
      <c r="B492" t="s">
        <v>20</v>
      </c>
      <c r="C492">
        <v>3</v>
      </c>
      <c r="D492" t="s">
        <v>13</v>
      </c>
      <c r="E492">
        <v>27</v>
      </c>
      <c r="F492">
        <v>14.4542</v>
      </c>
      <c r="G492">
        <v>1</v>
      </c>
      <c r="H492">
        <v>0</v>
      </c>
      <c r="I492" s="6">
        <f>Table24[[#This Row],[Age]]/$E$1</f>
        <v>0.33750000000000002</v>
      </c>
      <c r="J492" s="6">
        <f>LOG10(Table24[[#This Row],[Fare]] +1)</f>
        <v>1.1890465283525415</v>
      </c>
      <c r="K492">
        <f>IF(Table24[[#This Row],[Pclass]]=1, 1, 0)</f>
        <v>0</v>
      </c>
      <c r="L492">
        <f>IF(Table24[[#This Row],[Pclass]]=2, 1,0)</f>
        <v>0</v>
      </c>
      <c r="M492">
        <f>IF(Table24[[#This Row],[Embarked]]="S", 1, 0)</f>
        <v>0</v>
      </c>
      <c r="N492">
        <f>IF(Table24[[#This Row],[Embarked]]="C", 1, 0)</f>
        <v>1</v>
      </c>
      <c r="O492">
        <f>IF(Table24[[#This Row],[Sex]]="male", 1, 0)</f>
        <v>1</v>
      </c>
      <c r="P492">
        <v>1</v>
      </c>
      <c r="AC492" s="6">
        <f>SUMPRODUCT(Table24[[#This Row],[SibSp]:[Ones]], $R$4:$AA$4)</f>
        <v>0.1383437305628834</v>
      </c>
      <c r="AD492" s="6">
        <f>(AC492-Table24[[#This Row],[Survived]])^2</f>
        <v>1.9138987786055679E-2</v>
      </c>
    </row>
    <row r="493" spans="1:30" x14ac:dyDescent="0.2">
      <c r="A493">
        <v>1</v>
      </c>
      <c r="B493" t="s">
        <v>15</v>
      </c>
      <c r="C493">
        <v>1</v>
      </c>
      <c r="D493" t="s">
        <v>13</v>
      </c>
      <c r="E493">
        <v>42</v>
      </c>
      <c r="F493">
        <v>52.554200000000002</v>
      </c>
      <c r="G493">
        <v>1</v>
      </c>
      <c r="H493">
        <v>0</v>
      </c>
      <c r="I493" s="6">
        <f>Table24[[#This Row],[Age]]/$E$1</f>
        <v>0.52500000000000002</v>
      </c>
      <c r="J493" s="6">
        <f>LOG10(Table24[[#This Row],[Fare]] +1)</f>
        <v>1.7287935361444735</v>
      </c>
      <c r="K493">
        <f>IF(Table24[[#This Row],[Pclass]]=1, 1, 0)</f>
        <v>1</v>
      </c>
      <c r="L493">
        <f>IF(Table24[[#This Row],[Pclass]]=2, 1,0)</f>
        <v>0</v>
      </c>
      <c r="M493">
        <f>IF(Table24[[#This Row],[Embarked]]="S", 1, 0)</f>
        <v>1</v>
      </c>
      <c r="N493">
        <f>IF(Table24[[#This Row],[Embarked]]="C", 1, 0)</f>
        <v>0</v>
      </c>
      <c r="O493">
        <f>IF(Table24[[#This Row],[Sex]]="male", 1, 0)</f>
        <v>1</v>
      </c>
      <c r="P493">
        <v>1</v>
      </c>
      <c r="AC493" s="6">
        <f>SUMPRODUCT(Table24[[#This Row],[SibSp]:[Ones]], $R$4:$AA$4)</f>
        <v>0.35514155802480107</v>
      </c>
      <c r="AD493" s="6">
        <f>(AC493-Table24[[#This Row],[Survived]])^2</f>
        <v>0.415842410186681</v>
      </c>
    </row>
    <row r="494" spans="1:30" x14ac:dyDescent="0.2">
      <c r="A494">
        <v>1</v>
      </c>
      <c r="B494" t="s">
        <v>20</v>
      </c>
      <c r="C494">
        <v>3</v>
      </c>
      <c r="D494" t="s">
        <v>13</v>
      </c>
      <c r="E494">
        <v>20</v>
      </c>
      <c r="F494">
        <v>15.7417</v>
      </c>
      <c r="G494">
        <v>1</v>
      </c>
      <c r="H494">
        <v>1</v>
      </c>
      <c r="I494" s="6">
        <f>Table24[[#This Row],[Age]]/$E$1</f>
        <v>0.25</v>
      </c>
      <c r="J494" s="6">
        <f>LOG10(Table24[[#This Row],[Fare]] +1)</f>
        <v>1.2237995553975871</v>
      </c>
      <c r="K494">
        <f>IF(Table24[[#This Row],[Pclass]]=1, 1, 0)</f>
        <v>0</v>
      </c>
      <c r="L494">
        <f>IF(Table24[[#This Row],[Pclass]]=2, 1,0)</f>
        <v>0</v>
      </c>
      <c r="M494">
        <f>IF(Table24[[#This Row],[Embarked]]="S", 1, 0)</f>
        <v>0</v>
      </c>
      <c r="N494">
        <f>IF(Table24[[#This Row],[Embarked]]="C", 1, 0)</f>
        <v>1</v>
      </c>
      <c r="O494">
        <f>IF(Table24[[#This Row],[Sex]]="male", 1, 0)</f>
        <v>1</v>
      </c>
      <c r="P494">
        <v>1</v>
      </c>
      <c r="AC494" s="6">
        <f>SUMPRODUCT(Table24[[#This Row],[SibSp]:[Ones]], $R$4:$AA$4)</f>
        <v>0.1709214016224242</v>
      </c>
      <c r="AD494" s="6">
        <f>(AC494-Table24[[#This Row],[Survived]])^2</f>
        <v>0.68737132228772568</v>
      </c>
    </row>
    <row r="495" spans="1:30" x14ac:dyDescent="0.2">
      <c r="A495">
        <v>0</v>
      </c>
      <c r="B495" t="s">
        <v>15</v>
      </c>
      <c r="C495">
        <v>3</v>
      </c>
      <c r="D495" t="s">
        <v>13</v>
      </c>
      <c r="E495">
        <v>21</v>
      </c>
      <c r="F495">
        <v>7.8541999999999996</v>
      </c>
      <c r="G495">
        <v>0</v>
      </c>
      <c r="H495">
        <v>0</v>
      </c>
      <c r="I495" s="6">
        <f>Table24[[#This Row],[Age]]/$E$1</f>
        <v>0.26250000000000001</v>
      </c>
      <c r="J495" s="6">
        <f>LOG10(Table24[[#This Row],[Fare]] +1)</f>
        <v>0.94714932766263737</v>
      </c>
      <c r="K495">
        <f>IF(Table24[[#This Row],[Pclass]]=1, 1, 0)</f>
        <v>0</v>
      </c>
      <c r="L495">
        <f>IF(Table24[[#This Row],[Pclass]]=2, 1,0)</f>
        <v>0</v>
      </c>
      <c r="M495">
        <f>IF(Table24[[#This Row],[Embarked]]="S", 1, 0)</f>
        <v>1</v>
      </c>
      <c r="N495">
        <f>IF(Table24[[#This Row],[Embarked]]="C", 1, 0)</f>
        <v>0</v>
      </c>
      <c r="O495">
        <f>IF(Table24[[#This Row],[Sex]]="male", 1, 0)</f>
        <v>1</v>
      </c>
      <c r="P495">
        <v>1</v>
      </c>
      <c r="AC495" s="6">
        <f>SUMPRODUCT(Table24[[#This Row],[SibSp]:[Ones]], $R$4:$AA$4)</f>
        <v>0.15380007990091193</v>
      </c>
      <c r="AD495" s="6">
        <f>(AC495-Table24[[#This Row],[Survived]])^2</f>
        <v>2.3654464577526894E-2</v>
      </c>
    </row>
    <row r="496" spans="1:30" x14ac:dyDescent="0.2">
      <c r="A496">
        <v>0</v>
      </c>
      <c r="B496" t="s">
        <v>15</v>
      </c>
      <c r="C496">
        <v>3</v>
      </c>
      <c r="D496" t="s">
        <v>13</v>
      </c>
      <c r="E496">
        <v>21</v>
      </c>
      <c r="F496">
        <v>16.100000000000001</v>
      </c>
      <c r="G496">
        <v>0</v>
      </c>
      <c r="H496">
        <v>0</v>
      </c>
      <c r="I496" s="6">
        <f>Table24[[#This Row],[Age]]/$E$1</f>
        <v>0.26250000000000001</v>
      </c>
      <c r="J496" s="6">
        <f>LOG10(Table24[[#This Row],[Fare]] +1)</f>
        <v>1.2329961103921538</v>
      </c>
      <c r="K496">
        <f>IF(Table24[[#This Row],[Pclass]]=1, 1, 0)</f>
        <v>0</v>
      </c>
      <c r="L496">
        <f>IF(Table24[[#This Row],[Pclass]]=2, 1,0)</f>
        <v>0</v>
      </c>
      <c r="M496">
        <f>IF(Table24[[#This Row],[Embarked]]="S", 1, 0)</f>
        <v>1</v>
      </c>
      <c r="N496">
        <f>IF(Table24[[#This Row],[Embarked]]="C", 1, 0)</f>
        <v>0</v>
      </c>
      <c r="O496">
        <f>IF(Table24[[#This Row],[Sex]]="male", 1, 0)</f>
        <v>1</v>
      </c>
      <c r="P496">
        <v>1</v>
      </c>
      <c r="AC496" s="6">
        <f>SUMPRODUCT(Table24[[#This Row],[SibSp]:[Ones]], $R$4:$AA$4)</f>
        <v>0.16773397379806088</v>
      </c>
      <c r="AD496" s="6">
        <f>(AC496-Table24[[#This Row],[Survived]])^2</f>
        <v>2.8134685966088573E-2</v>
      </c>
    </row>
    <row r="497" spans="1:30" x14ac:dyDescent="0.2">
      <c r="A497">
        <v>0</v>
      </c>
      <c r="B497" t="s">
        <v>15</v>
      </c>
      <c r="C497">
        <v>1</v>
      </c>
      <c r="D497" t="s">
        <v>13</v>
      </c>
      <c r="E497">
        <v>61</v>
      </c>
      <c r="F497">
        <v>32.320799999999998</v>
      </c>
      <c r="G497">
        <v>0</v>
      </c>
      <c r="H497">
        <v>0</v>
      </c>
      <c r="I497" s="6">
        <f>Table24[[#This Row],[Age]]/$E$1</f>
        <v>0.76249999999999996</v>
      </c>
      <c r="J497" s="6">
        <f>LOG10(Table24[[#This Row],[Fare]] +1)</f>
        <v>1.5227154198480362</v>
      </c>
      <c r="K497">
        <f>IF(Table24[[#This Row],[Pclass]]=1, 1, 0)</f>
        <v>1</v>
      </c>
      <c r="L497">
        <f>IF(Table24[[#This Row],[Pclass]]=2, 1,0)</f>
        <v>0</v>
      </c>
      <c r="M497">
        <f>IF(Table24[[#This Row],[Embarked]]="S", 1, 0)</f>
        <v>1</v>
      </c>
      <c r="N497">
        <f>IF(Table24[[#This Row],[Embarked]]="C", 1, 0)</f>
        <v>0</v>
      </c>
      <c r="O497">
        <f>IF(Table24[[#This Row],[Sex]]="male", 1, 0)</f>
        <v>1</v>
      </c>
      <c r="P497">
        <v>1</v>
      </c>
      <c r="AC497" s="6">
        <f>SUMPRODUCT(Table24[[#This Row],[SibSp]:[Ones]], $R$4:$AA$4)</f>
        <v>0.2784036470727132</v>
      </c>
      <c r="AD497" s="6">
        <f>(AC497-Table24[[#This Row],[Survived]])^2</f>
        <v>7.750859070338785E-2</v>
      </c>
    </row>
    <row r="498" spans="1:30" x14ac:dyDescent="0.2">
      <c r="A498">
        <v>0</v>
      </c>
      <c r="B498" t="s">
        <v>27</v>
      </c>
      <c r="C498">
        <v>2</v>
      </c>
      <c r="D498" t="s">
        <v>13</v>
      </c>
      <c r="E498">
        <v>57</v>
      </c>
      <c r="F498">
        <v>12.35</v>
      </c>
      <c r="G498">
        <v>0</v>
      </c>
      <c r="H498">
        <v>0</v>
      </c>
      <c r="I498" s="6">
        <f>Table24[[#This Row],[Age]]/$E$1</f>
        <v>0.71250000000000002</v>
      </c>
      <c r="J498" s="6">
        <f>LOG10(Table24[[#This Row],[Fare]] +1)</f>
        <v>1.1254812657005939</v>
      </c>
      <c r="K498">
        <f>IF(Table24[[#This Row],[Pclass]]=1, 1, 0)</f>
        <v>0</v>
      </c>
      <c r="L498">
        <f>IF(Table24[[#This Row],[Pclass]]=2, 1,0)</f>
        <v>1</v>
      </c>
      <c r="M498">
        <f>IF(Table24[[#This Row],[Embarked]]="S", 1, 0)</f>
        <v>0</v>
      </c>
      <c r="N498">
        <f>IF(Table24[[#This Row],[Embarked]]="C", 1, 0)</f>
        <v>0</v>
      </c>
      <c r="O498">
        <f>IF(Table24[[#This Row],[Sex]]="male", 1, 0)</f>
        <v>1</v>
      </c>
      <c r="P498">
        <v>1</v>
      </c>
      <c r="AC498" s="6">
        <f>SUMPRODUCT(Table24[[#This Row],[SibSp]:[Ones]], $R$4:$AA$4)</f>
        <v>8.4163137386528697E-2</v>
      </c>
      <c r="AD498" s="6">
        <f>(AC498-Table24[[#This Row],[Survived]])^2</f>
        <v>7.0834336947437045E-3</v>
      </c>
    </row>
    <row r="499" spans="1:30" x14ac:dyDescent="0.2">
      <c r="A499">
        <v>1</v>
      </c>
      <c r="B499" t="s">
        <v>15</v>
      </c>
      <c r="C499">
        <v>1</v>
      </c>
      <c r="D499" t="s">
        <v>17</v>
      </c>
      <c r="E499">
        <v>21</v>
      </c>
      <c r="F499">
        <v>77.958299999999994</v>
      </c>
      <c r="G499">
        <v>0</v>
      </c>
      <c r="H499">
        <v>0</v>
      </c>
      <c r="I499" s="6">
        <f>Table24[[#This Row],[Age]]/$E$1</f>
        <v>0.26250000000000001</v>
      </c>
      <c r="J499" s="6">
        <f>LOG10(Table24[[#This Row],[Fare]] +1)</f>
        <v>1.8973977892491294</v>
      </c>
      <c r="K499">
        <f>IF(Table24[[#This Row],[Pclass]]=1, 1, 0)</f>
        <v>1</v>
      </c>
      <c r="L499">
        <f>IF(Table24[[#This Row],[Pclass]]=2, 1,0)</f>
        <v>0</v>
      </c>
      <c r="M499">
        <f>IF(Table24[[#This Row],[Embarked]]="S", 1, 0)</f>
        <v>1</v>
      </c>
      <c r="N499">
        <f>IF(Table24[[#This Row],[Embarked]]="C", 1, 0)</f>
        <v>0</v>
      </c>
      <c r="O499">
        <f>IF(Table24[[#This Row],[Sex]]="male", 1, 0)</f>
        <v>0</v>
      </c>
      <c r="P499">
        <v>1</v>
      </c>
      <c r="AC499" s="6">
        <f>SUMPRODUCT(Table24[[#This Row],[SibSp]:[Ones]], $R$4:$AA$4)</f>
        <v>1.0357895303853326</v>
      </c>
      <c r="AD499" s="6">
        <f>(AC499-Table24[[#This Row],[Survived]])^2</f>
        <v>1.2808904852026463E-3</v>
      </c>
    </row>
    <row r="500" spans="1:30" x14ac:dyDescent="0.2">
      <c r="A500">
        <v>0</v>
      </c>
      <c r="B500" t="s">
        <v>15</v>
      </c>
      <c r="C500">
        <v>3</v>
      </c>
      <c r="D500" t="s">
        <v>13</v>
      </c>
      <c r="E500">
        <v>26</v>
      </c>
      <c r="F500">
        <v>7.8958000000000004</v>
      </c>
      <c r="G500">
        <v>0</v>
      </c>
      <c r="H500">
        <v>0</v>
      </c>
      <c r="I500" s="6">
        <f>Table24[[#This Row],[Age]]/$E$1</f>
        <v>0.32500000000000001</v>
      </c>
      <c r="J500" s="6">
        <f>LOG10(Table24[[#This Row],[Fare]] +1)</f>
        <v>0.94918501031343461</v>
      </c>
      <c r="K500">
        <f>IF(Table24[[#This Row],[Pclass]]=1, 1, 0)</f>
        <v>0</v>
      </c>
      <c r="L500">
        <f>IF(Table24[[#This Row],[Pclass]]=2, 1,0)</f>
        <v>0</v>
      </c>
      <c r="M500">
        <f>IF(Table24[[#This Row],[Embarked]]="S", 1, 0)</f>
        <v>1</v>
      </c>
      <c r="N500">
        <f>IF(Table24[[#This Row],[Embarked]]="C", 1, 0)</f>
        <v>0</v>
      </c>
      <c r="O500">
        <f>IF(Table24[[#This Row],[Sex]]="male", 1, 0)</f>
        <v>1</v>
      </c>
      <c r="P500">
        <v>1</v>
      </c>
      <c r="AC500" s="6">
        <f>SUMPRODUCT(Table24[[#This Row],[SibSp]:[Ones]], $R$4:$AA$4)</f>
        <v>0.12189214614518817</v>
      </c>
      <c r="AD500" s="6">
        <f>(AC500-Table24[[#This Row],[Survived]])^2</f>
        <v>1.4857695291879911E-2</v>
      </c>
    </row>
    <row r="501" spans="1:30" x14ac:dyDescent="0.2">
      <c r="A501">
        <v>1</v>
      </c>
      <c r="B501" t="s">
        <v>15</v>
      </c>
      <c r="C501">
        <v>1</v>
      </c>
      <c r="D501" t="s">
        <v>13</v>
      </c>
      <c r="E501">
        <v>80</v>
      </c>
      <c r="F501">
        <v>30</v>
      </c>
      <c r="G501">
        <v>0</v>
      </c>
      <c r="H501">
        <v>0</v>
      </c>
      <c r="I501" s="6">
        <f>Table24[[#This Row],[Age]]/$E$1</f>
        <v>1</v>
      </c>
      <c r="J501" s="6">
        <f>LOG10(Table24[[#This Row],[Fare]] +1)</f>
        <v>1.4913616938342726</v>
      </c>
      <c r="K501">
        <f>IF(Table24[[#This Row],[Pclass]]=1, 1, 0)</f>
        <v>1</v>
      </c>
      <c r="L501">
        <f>IF(Table24[[#This Row],[Pclass]]=2, 1,0)</f>
        <v>0</v>
      </c>
      <c r="M501">
        <f>IF(Table24[[#This Row],[Embarked]]="S", 1, 0)</f>
        <v>1</v>
      </c>
      <c r="N501">
        <f>IF(Table24[[#This Row],[Embarked]]="C", 1, 0)</f>
        <v>0</v>
      </c>
      <c r="O501">
        <f>IF(Table24[[#This Row],[Sex]]="male", 1, 0)</f>
        <v>1</v>
      </c>
      <c r="P501">
        <v>1</v>
      </c>
      <c r="AC501" s="6">
        <f>SUMPRODUCT(Table24[[#This Row],[SibSp]:[Ones]], $R$4:$AA$4)</f>
        <v>0.15524804989788243</v>
      </c>
      <c r="AD501" s="6">
        <f>(AC501-Table24[[#This Row],[Survived]])^2</f>
        <v>0.71360585720133052</v>
      </c>
    </row>
    <row r="502" spans="1:30" x14ac:dyDescent="0.2">
      <c r="A502">
        <v>0</v>
      </c>
      <c r="B502" t="s">
        <v>15</v>
      </c>
      <c r="C502">
        <v>3</v>
      </c>
      <c r="D502" t="s">
        <v>13</v>
      </c>
      <c r="E502">
        <v>51</v>
      </c>
      <c r="F502">
        <v>7.0541999999999998</v>
      </c>
      <c r="G502">
        <v>0</v>
      </c>
      <c r="H502">
        <v>0</v>
      </c>
      <c r="I502" s="6">
        <f>Table24[[#This Row],[Age]]/$E$1</f>
        <v>0.63749999999999996</v>
      </c>
      <c r="J502" s="6">
        <f>LOG10(Table24[[#This Row],[Fare]] +1)</f>
        <v>0.90602240970373726</v>
      </c>
      <c r="K502">
        <f>IF(Table24[[#This Row],[Pclass]]=1, 1, 0)</f>
        <v>0</v>
      </c>
      <c r="L502">
        <f>IF(Table24[[#This Row],[Pclass]]=2, 1,0)</f>
        <v>0</v>
      </c>
      <c r="M502">
        <f>IF(Table24[[#This Row],[Embarked]]="S", 1, 0)</f>
        <v>1</v>
      </c>
      <c r="N502">
        <f>IF(Table24[[#This Row],[Embarked]]="C", 1, 0)</f>
        <v>0</v>
      </c>
      <c r="O502">
        <f>IF(Table24[[#This Row],[Sex]]="male", 1, 0)</f>
        <v>1</v>
      </c>
      <c r="P502">
        <v>1</v>
      </c>
      <c r="AC502" s="6">
        <f>SUMPRODUCT(Table24[[#This Row],[SibSp]:[Ones]], $R$4:$AA$4)</f>
        <v>-4.0247684931727812E-2</v>
      </c>
      <c r="AD502" s="6">
        <f>(AC502-Table24[[#This Row],[Survived]])^2</f>
        <v>1.6198761423636299E-3</v>
      </c>
    </row>
    <row r="503" spans="1:30" x14ac:dyDescent="0.2">
      <c r="A503">
        <v>1</v>
      </c>
      <c r="B503" t="s">
        <v>20</v>
      </c>
      <c r="C503">
        <v>1</v>
      </c>
      <c r="D503" t="s">
        <v>13</v>
      </c>
      <c r="E503">
        <v>32</v>
      </c>
      <c r="F503">
        <v>30.5</v>
      </c>
      <c r="G503">
        <v>0</v>
      </c>
      <c r="H503">
        <v>0</v>
      </c>
      <c r="I503" s="6">
        <f>Table24[[#This Row],[Age]]/$E$1</f>
        <v>0.4</v>
      </c>
      <c r="J503" s="6">
        <f>LOG10(Table24[[#This Row],[Fare]] +1)</f>
        <v>1.4983105537896004</v>
      </c>
      <c r="K503">
        <f>IF(Table24[[#This Row],[Pclass]]=1, 1, 0)</f>
        <v>1</v>
      </c>
      <c r="L503">
        <f>IF(Table24[[#This Row],[Pclass]]=2, 1,0)</f>
        <v>0</v>
      </c>
      <c r="M503">
        <f>IF(Table24[[#This Row],[Embarked]]="S", 1, 0)</f>
        <v>0</v>
      </c>
      <c r="N503">
        <f>IF(Table24[[#This Row],[Embarked]]="C", 1, 0)</f>
        <v>1</v>
      </c>
      <c r="O503">
        <f>IF(Table24[[#This Row],[Sex]]="male", 1, 0)</f>
        <v>1</v>
      </c>
      <c r="P503">
        <v>1</v>
      </c>
      <c r="AC503" s="6">
        <f>SUMPRODUCT(Table24[[#This Row],[SibSp]:[Ones]], $R$4:$AA$4)</f>
        <v>0.52895109274343</v>
      </c>
      <c r="AD503" s="6">
        <f>(AC503-Table24[[#This Row],[Survived]])^2</f>
        <v>0.22188707302760868</v>
      </c>
    </row>
    <row r="504" spans="1:30" x14ac:dyDescent="0.2">
      <c r="A504">
        <v>0</v>
      </c>
      <c r="B504" t="s">
        <v>15</v>
      </c>
      <c r="C504">
        <v>3</v>
      </c>
      <c r="D504" t="s">
        <v>17</v>
      </c>
      <c r="E504">
        <v>9</v>
      </c>
      <c r="F504">
        <v>27.9</v>
      </c>
      <c r="G504">
        <v>3</v>
      </c>
      <c r="H504">
        <v>2</v>
      </c>
      <c r="I504" s="6">
        <f>Table24[[#This Row],[Age]]/$E$1</f>
        <v>0.1125</v>
      </c>
      <c r="J504" s="6">
        <f>LOG10(Table24[[#This Row],[Fare]] +1)</f>
        <v>1.4608978427565478</v>
      </c>
      <c r="K504">
        <f>IF(Table24[[#This Row],[Pclass]]=1, 1, 0)</f>
        <v>0</v>
      </c>
      <c r="L504">
        <f>IF(Table24[[#This Row],[Pclass]]=2, 1,0)</f>
        <v>0</v>
      </c>
      <c r="M504">
        <f>IF(Table24[[#This Row],[Embarked]]="S", 1, 0)</f>
        <v>1</v>
      </c>
      <c r="N504">
        <f>IF(Table24[[#This Row],[Embarked]]="C", 1, 0)</f>
        <v>0</v>
      </c>
      <c r="O504">
        <f>IF(Table24[[#This Row],[Sex]]="male", 1, 0)</f>
        <v>0</v>
      </c>
      <c r="P504">
        <v>1</v>
      </c>
      <c r="AC504" s="6">
        <f>SUMPRODUCT(Table24[[#This Row],[SibSp]:[Ones]], $R$4:$AA$4)</f>
        <v>0.54606747937407196</v>
      </c>
      <c r="AD504" s="6">
        <f>(AC504-Table24[[#This Row],[Survived]])^2</f>
        <v>0.29818969202995249</v>
      </c>
    </row>
    <row r="505" spans="1:30" x14ac:dyDescent="0.2">
      <c r="A505">
        <v>1</v>
      </c>
      <c r="B505" t="s">
        <v>15</v>
      </c>
      <c r="C505">
        <v>2</v>
      </c>
      <c r="D505" t="s">
        <v>17</v>
      </c>
      <c r="E505">
        <v>28</v>
      </c>
      <c r="F505">
        <v>13</v>
      </c>
      <c r="G505">
        <v>0</v>
      </c>
      <c r="H505">
        <v>0</v>
      </c>
      <c r="I505" s="6">
        <f>Table24[[#This Row],[Age]]/$E$1</f>
        <v>0.35</v>
      </c>
      <c r="J505" s="6">
        <f>LOG10(Table24[[#This Row],[Fare]] +1)</f>
        <v>1.146128035678238</v>
      </c>
      <c r="K505">
        <f>IF(Table24[[#This Row],[Pclass]]=1, 1, 0)</f>
        <v>0</v>
      </c>
      <c r="L505">
        <f>IF(Table24[[#This Row],[Pclass]]=2, 1,0)</f>
        <v>1</v>
      </c>
      <c r="M505">
        <f>IF(Table24[[#This Row],[Embarked]]="S", 1, 0)</f>
        <v>1</v>
      </c>
      <c r="N505">
        <f>IF(Table24[[#This Row],[Embarked]]="C", 1, 0)</f>
        <v>0</v>
      </c>
      <c r="O505">
        <f>IF(Table24[[#This Row],[Sex]]="male", 1, 0)</f>
        <v>0</v>
      </c>
      <c r="P505">
        <v>1</v>
      </c>
      <c r="AC505" s="6">
        <f>SUMPRODUCT(Table24[[#This Row],[SibSp]:[Ones]], $R$4:$AA$4)</f>
        <v>0.78459389435830307</v>
      </c>
      <c r="AD505" s="6">
        <f>(AC505-Table24[[#This Row],[Survived]])^2</f>
        <v>4.6399790347721896E-2</v>
      </c>
    </row>
    <row r="506" spans="1:30" x14ac:dyDescent="0.2">
      <c r="A506">
        <v>0</v>
      </c>
      <c r="B506" t="s">
        <v>15</v>
      </c>
      <c r="C506">
        <v>3</v>
      </c>
      <c r="D506" t="s">
        <v>13</v>
      </c>
      <c r="E506">
        <v>32</v>
      </c>
      <c r="F506">
        <v>7.9249999999999998</v>
      </c>
      <c r="G506">
        <v>0</v>
      </c>
      <c r="H506">
        <v>0</v>
      </c>
      <c r="I506" s="6">
        <f>Table24[[#This Row],[Age]]/$E$1</f>
        <v>0.4</v>
      </c>
      <c r="J506" s="6">
        <f>LOG10(Table24[[#This Row],[Fare]] +1)</f>
        <v>0.95060822478423079</v>
      </c>
      <c r="K506">
        <f>IF(Table24[[#This Row],[Pclass]]=1, 1, 0)</f>
        <v>0</v>
      </c>
      <c r="L506">
        <f>IF(Table24[[#This Row],[Pclass]]=2, 1,0)</f>
        <v>0</v>
      </c>
      <c r="M506">
        <f>IF(Table24[[#This Row],[Embarked]]="S", 1, 0)</f>
        <v>1</v>
      </c>
      <c r="N506">
        <f>IF(Table24[[#This Row],[Embarked]]="C", 1, 0)</f>
        <v>0</v>
      </c>
      <c r="O506">
        <f>IF(Table24[[#This Row],[Sex]]="male", 1, 0)</f>
        <v>1</v>
      </c>
      <c r="P506">
        <v>1</v>
      </c>
      <c r="AC506" s="6">
        <f>SUMPRODUCT(Table24[[#This Row],[SibSp]:[Ones]], $R$4:$AA$4)</f>
        <v>8.3552923963482795E-2</v>
      </c>
      <c r="AD506" s="6">
        <f>(AC506-Table24[[#This Row],[Survived]])^2</f>
        <v>6.9810911028475378E-3</v>
      </c>
    </row>
    <row r="507" spans="1:30" x14ac:dyDescent="0.2">
      <c r="A507">
        <v>0</v>
      </c>
      <c r="B507" t="s">
        <v>15</v>
      </c>
      <c r="C507">
        <v>2</v>
      </c>
      <c r="D507" t="s">
        <v>13</v>
      </c>
      <c r="E507">
        <v>31</v>
      </c>
      <c r="F507">
        <v>26.25</v>
      </c>
      <c r="G507">
        <v>1</v>
      </c>
      <c r="H507">
        <v>1</v>
      </c>
      <c r="I507" s="6">
        <f>Table24[[#This Row],[Age]]/$E$1</f>
        <v>0.38750000000000001</v>
      </c>
      <c r="J507" s="6">
        <f>LOG10(Table24[[#This Row],[Fare]] +1)</f>
        <v>1.4353665066126613</v>
      </c>
      <c r="K507">
        <f>IF(Table24[[#This Row],[Pclass]]=1, 1, 0)</f>
        <v>0</v>
      </c>
      <c r="L507">
        <f>IF(Table24[[#This Row],[Pclass]]=2, 1,0)</f>
        <v>1</v>
      </c>
      <c r="M507">
        <f>IF(Table24[[#This Row],[Embarked]]="S", 1, 0)</f>
        <v>1</v>
      </c>
      <c r="N507">
        <f>IF(Table24[[#This Row],[Embarked]]="C", 1, 0)</f>
        <v>0</v>
      </c>
      <c r="O507">
        <f>IF(Table24[[#This Row],[Sex]]="male", 1, 0)</f>
        <v>1</v>
      </c>
      <c r="P507">
        <v>1</v>
      </c>
      <c r="AC507" s="6">
        <f>SUMPRODUCT(Table24[[#This Row],[SibSp]:[Ones]], $R$4:$AA$4)</f>
        <v>0.22756329665132718</v>
      </c>
      <c r="AD507" s="6">
        <f>(AC507-Table24[[#This Row],[Survived]])^2</f>
        <v>5.1785053982819941E-2</v>
      </c>
    </row>
    <row r="508" spans="1:30" x14ac:dyDescent="0.2">
      <c r="A508">
        <v>0</v>
      </c>
      <c r="B508" t="s">
        <v>15</v>
      </c>
      <c r="C508">
        <v>3</v>
      </c>
      <c r="D508" t="s">
        <v>17</v>
      </c>
      <c r="E508">
        <v>41</v>
      </c>
      <c r="F508">
        <v>39.6875</v>
      </c>
      <c r="G508">
        <v>0</v>
      </c>
      <c r="H508">
        <v>5</v>
      </c>
      <c r="I508" s="6">
        <f>Table24[[#This Row],[Age]]/$E$1</f>
        <v>0.51249999999999996</v>
      </c>
      <c r="J508" s="6">
        <f>LOG10(Table24[[#This Row],[Fare]] +1)</f>
        <v>1.6094610059122672</v>
      </c>
      <c r="K508">
        <f>IF(Table24[[#This Row],[Pclass]]=1, 1, 0)</f>
        <v>0</v>
      </c>
      <c r="L508">
        <f>IF(Table24[[#This Row],[Pclass]]=2, 1,0)</f>
        <v>0</v>
      </c>
      <c r="M508">
        <f>IF(Table24[[#This Row],[Embarked]]="S", 1, 0)</f>
        <v>1</v>
      </c>
      <c r="N508">
        <f>IF(Table24[[#This Row],[Embarked]]="C", 1, 0)</f>
        <v>0</v>
      </c>
      <c r="O508">
        <f>IF(Table24[[#This Row],[Sex]]="male", 1, 0)</f>
        <v>0</v>
      </c>
      <c r="P508">
        <v>1</v>
      </c>
      <c r="AC508" s="6">
        <f>SUMPRODUCT(Table24[[#This Row],[SibSp]:[Ones]], $R$4:$AA$4)</f>
        <v>0.47148860555939848</v>
      </c>
      <c r="AD508" s="6">
        <f>(AC508-Table24[[#This Row],[Survived]])^2</f>
        <v>0.22230150517234604</v>
      </c>
    </row>
    <row r="509" spans="1:30" x14ac:dyDescent="0.2">
      <c r="A509">
        <v>0</v>
      </c>
      <c r="B509" t="s">
        <v>15</v>
      </c>
      <c r="C509">
        <v>3</v>
      </c>
      <c r="D509" t="s">
        <v>13</v>
      </c>
      <c r="E509">
        <v>20</v>
      </c>
      <c r="F509">
        <v>7.8541999999999996</v>
      </c>
      <c r="G509">
        <v>0</v>
      </c>
      <c r="H509">
        <v>0</v>
      </c>
      <c r="I509" s="6">
        <f>Table24[[#This Row],[Age]]/$E$1</f>
        <v>0.25</v>
      </c>
      <c r="J509" s="6">
        <f>LOG10(Table24[[#This Row],[Fare]] +1)</f>
        <v>0.94714932766263737</v>
      </c>
      <c r="K509">
        <f>IF(Table24[[#This Row],[Pclass]]=1, 1, 0)</f>
        <v>0</v>
      </c>
      <c r="L509">
        <f>IF(Table24[[#This Row],[Pclass]]=2, 1,0)</f>
        <v>0</v>
      </c>
      <c r="M509">
        <f>IF(Table24[[#This Row],[Embarked]]="S", 1, 0)</f>
        <v>1</v>
      </c>
      <c r="N509">
        <f>IF(Table24[[#This Row],[Embarked]]="C", 1, 0)</f>
        <v>0</v>
      </c>
      <c r="O509">
        <f>IF(Table24[[#This Row],[Sex]]="male", 1, 0)</f>
        <v>1</v>
      </c>
      <c r="P509">
        <v>1</v>
      </c>
      <c r="AC509" s="6">
        <f>SUMPRODUCT(Table24[[#This Row],[SibSp]:[Ones]], $R$4:$AA$4)</f>
        <v>0.1602015129387937</v>
      </c>
      <c r="AD509" s="6">
        <f>(AC509-Table24[[#This Row],[Survived]])^2</f>
        <v>2.5664524747878486E-2</v>
      </c>
    </row>
    <row r="510" spans="1:30" x14ac:dyDescent="0.2">
      <c r="A510">
        <v>1</v>
      </c>
      <c r="B510" t="s">
        <v>20</v>
      </c>
      <c r="C510">
        <v>1</v>
      </c>
      <c r="D510" t="s">
        <v>17</v>
      </c>
      <c r="E510">
        <v>24</v>
      </c>
      <c r="F510">
        <v>69.3</v>
      </c>
      <c r="G510">
        <v>0</v>
      </c>
      <c r="H510">
        <v>0</v>
      </c>
      <c r="I510" s="6">
        <f>Table24[[#This Row],[Age]]/$E$1</f>
        <v>0.3</v>
      </c>
      <c r="J510" s="6">
        <f>LOG10(Table24[[#This Row],[Fare]] +1)</f>
        <v>1.8469553250198238</v>
      </c>
      <c r="K510">
        <f>IF(Table24[[#This Row],[Pclass]]=1, 1, 0)</f>
        <v>1</v>
      </c>
      <c r="L510">
        <f>IF(Table24[[#This Row],[Pclass]]=2, 1,0)</f>
        <v>0</v>
      </c>
      <c r="M510">
        <f>IF(Table24[[#This Row],[Embarked]]="S", 1, 0)</f>
        <v>0</v>
      </c>
      <c r="N510">
        <f>IF(Table24[[#This Row],[Embarked]]="C", 1, 0)</f>
        <v>1</v>
      </c>
      <c r="O510">
        <f>IF(Table24[[#This Row],[Sex]]="male", 1, 0)</f>
        <v>0</v>
      </c>
      <c r="P510">
        <v>1</v>
      </c>
      <c r="AC510" s="6">
        <f>SUMPRODUCT(Table24[[#This Row],[SibSp]:[Ones]], $R$4:$AA$4)</f>
        <v>1.0802218894798192</v>
      </c>
      <c r="AD510" s="6">
        <f>(AC510-Table24[[#This Row],[Survived]])^2</f>
        <v>6.4355515517123315E-3</v>
      </c>
    </row>
    <row r="511" spans="1:30" x14ac:dyDescent="0.2">
      <c r="A511">
        <v>0</v>
      </c>
      <c r="B511" t="s">
        <v>15</v>
      </c>
      <c r="C511">
        <v>3</v>
      </c>
      <c r="D511" t="s">
        <v>17</v>
      </c>
      <c r="E511">
        <v>2</v>
      </c>
      <c r="F511">
        <v>27.9</v>
      </c>
      <c r="G511">
        <v>3</v>
      </c>
      <c r="H511">
        <v>2</v>
      </c>
      <c r="I511" s="6">
        <f>Table24[[#This Row],[Age]]/$E$1</f>
        <v>2.5000000000000001E-2</v>
      </c>
      <c r="J511" s="6">
        <f>LOG10(Table24[[#This Row],[Fare]] +1)</f>
        <v>1.4608978427565478</v>
      </c>
      <c r="K511">
        <f>IF(Table24[[#This Row],[Pclass]]=1, 1, 0)</f>
        <v>0</v>
      </c>
      <c r="L511">
        <f>IF(Table24[[#This Row],[Pclass]]=2, 1,0)</f>
        <v>0</v>
      </c>
      <c r="M511">
        <f>IF(Table24[[#This Row],[Embarked]]="S", 1, 0)</f>
        <v>1</v>
      </c>
      <c r="N511">
        <f>IF(Table24[[#This Row],[Embarked]]="C", 1, 0)</f>
        <v>0</v>
      </c>
      <c r="O511">
        <f>IF(Table24[[#This Row],[Sex]]="male", 1, 0)</f>
        <v>0</v>
      </c>
      <c r="P511">
        <v>1</v>
      </c>
      <c r="AC511" s="6">
        <f>SUMPRODUCT(Table24[[#This Row],[SibSp]:[Ones]], $R$4:$AA$4)</f>
        <v>0.5908775106392441</v>
      </c>
      <c r="AD511" s="6">
        <f>(AC511-Table24[[#This Row],[Survived]])^2</f>
        <v>0.34913623257923004</v>
      </c>
    </row>
    <row r="512" spans="1:30" x14ac:dyDescent="0.2">
      <c r="A512">
        <v>1</v>
      </c>
      <c r="B512" t="s">
        <v>20</v>
      </c>
      <c r="C512">
        <v>3</v>
      </c>
      <c r="D512" t="s">
        <v>17</v>
      </c>
      <c r="E512">
        <v>0.75</v>
      </c>
      <c r="F512">
        <v>19.258299999999998</v>
      </c>
      <c r="G512">
        <v>2</v>
      </c>
      <c r="H512">
        <v>1</v>
      </c>
      <c r="I512" s="6">
        <f>Table24[[#This Row],[Age]]/$E$1</f>
        <v>9.3749999999999997E-3</v>
      </c>
      <c r="J512" s="6">
        <f>LOG10(Table24[[#This Row],[Fare]] +1)</f>
        <v>1.3066029982011584</v>
      </c>
      <c r="K512">
        <f>IF(Table24[[#This Row],[Pclass]]=1, 1, 0)</f>
        <v>0</v>
      </c>
      <c r="L512">
        <f>IF(Table24[[#This Row],[Pclass]]=2, 1,0)</f>
        <v>0</v>
      </c>
      <c r="M512">
        <f>IF(Table24[[#This Row],[Embarked]]="S", 1, 0)</f>
        <v>0</v>
      </c>
      <c r="N512">
        <f>IF(Table24[[#This Row],[Embarked]]="C", 1, 0)</f>
        <v>1</v>
      </c>
      <c r="O512">
        <f>IF(Table24[[#This Row],[Sex]]="male", 1, 0)</f>
        <v>0</v>
      </c>
      <c r="P512">
        <v>1</v>
      </c>
      <c r="AC512" s="6">
        <f>SUMPRODUCT(Table24[[#This Row],[SibSp]:[Ones]], $R$4:$AA$4)</f>
        <v>0.72631480707527862</v>
      </c>
      <c r="AD512" s="6">
        <f>(AC512-Table24[[#This Row],[Survived]])^2</f>
        <v>7.4903584826241959E-2</v>
      </c>
    </row>
    <row r="513" spans="1:30" x14ac:dyDescent="0.2">
      <c r="A513">
        <v>1</v>
      </c>
      <c r="B513" t="s">
        <v>20</v>
      </c>
      <c r="C513">
        <v>1</v>
      </c>
      <c r="D513" t="s">
        <v>13</v>
      </c>
      <c r="E513">
        <v>48</v>
      </c>
      <c r="F513">
        <v>76.729200000000006</v>
      </c>
      <c r="G513">
        <v>1</v>
      </c>
      <c r="H513">
        <v>0</v>
      </c>
      <c r="I513" s="6">
        <f>Table24[[#This Row],[Age]]/$E$1</f>
        <v>0.6</v>
      </c>
      <c r="J513" s="6">
        <f>LOG10(Table24[[#This Row],[Fare]] +1)</f>
        <v>1.8905841979078102</v>
      </c>
      <c r="K513">
        <f>IF(Table24[[#This Row],[Pclass]]=1, 1, 0)</f>
        <v>1</v>
      </c>
      <c r="L513">
        <f>IF(Table24[[#This Row],[Pclass]]=2, 1,0)</f>
        <v>0</v>
      </c>
      <c r="M513">
        <f>IF(Table24[[#This Row],[Embarked]]="S", 1, 0)</f>
        <v>0</v>
      </c>
      <c r="N513">
        <f>IF(Table24[[#This Row],[Embarked]]="C", 1, 0)</f>
        <v>1</v>
      </c>
      <c r="O513">
        <f>IF(Table24[[#This Row],[Sex]]="male", 1, 0)</f>
        <v>1</v>
      </c>
      <c r="P513">
        <v>1</v>
      </c>
      <c r="AC513" s="6">
        <f>SUMPRODUCT(Table24[[#This Row],[SibSp]:[Ones]], $R$4:$AA$4)</f>
        <v>0.39071513888505716</v>
      </c>
      <c r="AD513" s="6">
        <f>(AC513-Table24[[#This Row],[Survived]])^2</f>
        <v>0.37122804198385517</v>
      </c>
    </row>
    <row r="514" spans="1:30" x14ac:dyDescent="0.2">
      <c r="A514">
        <v>0</v>
      </c>
      <c r="B514" t="s">
        <v>15</v>
      </c>
      <c r="C514">
        <v>3</v>
      </c>
      <c r="D514" t="s">
        <v>13</v>
      </c>
      <c r="E514">
        <v>19</v>
      </c>
      <c r="F514">
        <v>7.8958000000000004</v>
      </c>
      <c r="G514">
        <v>0</v>
      </c>
      <c r="H514">
        <v>0</v>
      </c>
      <c r="I514" s="6">
        <f>Table24[[#This Row],[Age]]/$E$1</f>
        <v>0.23749999999999999</v>
      </c>
      <c r="J514" s="6">
        <f>LOG10(Table24[[#This Row],[Fare]] +1)</f>
        <v>0.94918501031343461</v>
      </c>
      <c r="K514">
        <f>IF(Table24[[#This Row],[Pclass]]=1, 1, 0)</f>
        <v>0</v>
      </c>
      <c r="L514">
        <f>IF(Table24[[#This Row],[Pclass]]=2, 1,0)</f>
        <v>0</v>
      </c>
      <c r="M514">
        <f>IF(Table24[[#This Row],[Embarked]]="S", 1, 0)</f>
        <v>1</v>
      </c>
      <c r="N514">
        <f>IF(Table24[[#This Row],[Embarked]]="C", 1, 0)</f>
        <v>0</v>
      </c>
      <c r="O514">
        <f>IF(Table24[[#This Row],[Sex]]="male", 1, 0)</f>
        <v>1</v>
      </c>
      <c r="P514">
        <v>1</v>
      </c>
      <c r="AC514" s="6">
        <f>SUMPRODUCT(Table24[[#This Row],[SibSp]:[Ones]], $R$4:$AA$4)</f>
        <v>0.16670217741036031</v>
      </c>
      <c r="AD514" s="6">
        <f>(AC514-Table24[[#This Row],[Survived]])^2</f>
        <v>2.7789615953355242E-2</v>
      </c>
    </row>
    <row r="515" spans="1:30" x14ac:dyDescent="0.2">
      <c r="A515">
        <v>1</v>
      </c>
      <c r="B515" t="s">
        <v>20</v>
      </c>
      <c r="C515">
        <v>1</v>
      </c>
      <c r="D515" t="s">
        <v>13</v>
      </c>
      <c r="E515">
        <v>56</v>
      </c>
      <c r="F515">
        <v>35.5</v>
      </c>
      <c r="G515">
        <v>0</v>
      </c>
      <c r="H515">
        <v>0</v>
      </c>
      <c r="I515" s="6">
        <f>Table24[[#This Row],[Age]]/$E$1</f>
        <v>0.7</v>
      </c>
      <c r="J515" s="6">
        <f>LOG10(Table24[[#This Row],[Fare]] +1)</f>
        <v>1.5622928644564746</v>
      </c>
      <c r="K515">
        <f>IF(Table24[[#This Row],[Pclass]]=1, 1, 0)</f>
        <v>1</v>
      </c>
      <c r="L515">
        <f>IF(Table24[[#This Row],[Pclass]]=2, 1,0)</f>
        <v>0</v>
      </c>
      <c r="M515">
        <f>IF(Table24[[#This Row],[Embarked]]="S", 1, 0)</f>
        <v>0</v>
      </c>
      <c r="N515">
        <f>IF(Table24[[#This Row],[Embarked]]="C", 1, 0)</f>
        <v>1</v>
      </c>
      <c r="O515">
        <f>IF(Table24[[#This Row],[Sex]]="male", 1, 0)</f>
        <v>1</v>
      </c>
      <c r="P515">
        <v>1</v>
      </c>
      <c r="AC515" s="6">
        <f>SUMPRODUCT(Table24[[#This Row],[SibSp]:[Ones]], $R$4:$AA$4)</f>
        <v>0.37843558303321034</v>
      </c>
      <c r="AD515" s="6">
        <f>(AC515-Table24[[#This Row],[Survived]])^2</f>
        <v>0.38634232443926514</v>
      </c>
    </row>
    <row r="516" spans="1:30" x14ac:dyDescent="0.2">
      <c r="A516">
        <v>1</v>
      </c>
      <c r="B516" t="s">
        <v>15</v>
      </c>
      <c r="C516">
        <v>3</v>
      </c>
      <c r="D516" t="s">
        <v>17</v>
      </c>
      <c r="E516">
        <v>23</v>
      </c>
      <c r="F516">
        <v>7.55</v>
      </c>
      <c r="G516">
        <v>0</v>
      </c>
      <c r="H516">
        <v>0</v>
      </c>
      <c r="I516" s="6">
        <f>Table24[[#This Row],[Age]]/$E$1</f>
        <v>0.28749999999999998</v>
      </c>
      <c r="J516" s="6">
        <f>LOG10(Table24[[#This Row],[Fare]] +1)</f>
        <v>0.9319661147281727</v>
      </c>
      <c r="K516">
        <f>IF(Table24[[#This Row],[Pclass]]=1, 1, 0)</f>
        <v>0</v>
      </c>
      <c r="L516">
        <f>IF(Table24[[#This Row],[Pclass]]=2, 1,0)</f>
        <v>0</v>
      </c>
      <c r="M516">
        <f>IF(Table24[[#This Row],[Embarked]]="S", 1, 0)</f>
        <v>1</v>
      </c>
      <c r="N516">
        <f>IF(Table24[[#This Row],[Embarked]]="C", 1, 0)</f>
        <v>0</v>
      </c>
      <c r="O516">
        <f>IF(Table24[[#This Row],[Sex]]="male", 1, 0)</f>
        <v>0</v>
      </c>
      <c r="P516">
        <v>1</v>
      </c>
      <c r="AC516" s="6">
        <f>SUMPRODUCT(Table24[[#This Row],[SibSp]:[Ones]], $R$4:$AA$4)</f>
        <v>0.62332137890849326</v>
      </c>
      <c r="AD516" s="6">
        <f>(AC516-Table24[[#This Row],[Survived]])^2</f>
        <v>0.1418867835873989</v>
      </c>
    </row>
    <row r="517" spans="1:30" x14ac:dyDescent="0.2">
      <c r="A517">
        <v>1</v>
      </c>
      <c r="B517" t="s">
        <v>15</v>
      </c>
      <c r="C517">
        <v>2</v>
      </c>
      <c r="D517" t="s">
        <v>17</v>
      </c>
      <c r="E517">
        <v>18</v>
      </c>
      <c r="F517">
        <v>23</v>
      </c>
      <c r="G517">
        <v>0</v>
      </c>
      <c r="H517">
        <v>1</v>
      </c>
      <c r="I517" s="6">
        <f>Table24[[#This Row],[Age]]/$E$1</f>
        <v>0.22500000000000001</v>
      </c>
      <c r="J517" s="6">
        <f>LOG10(Table24[[#This Row],[Fare]] +1)</f>
        <v>1.3802112417116059</v>
      </c>
      <c r="K517">
        <f>IF(Table24[[#This Row],[Pclass]]=1, 1, 0)</f>
        <v>0</v>
      </c>
      <c r="L517">
        <f>IF(Table24[[#This Row],[Pclass]]=2, 1,0)</f>
        <v>1</v>
      </c>
      <c r="M517">
        <f>IF(Table24[[#This Row],[Embarked]]="S", 1, 0)</f>
        <v>1</v>
      </c>
      <c r="N517">
        <f>IF(Table24[[#This Row],[Embarked]]="C", 1, 0)</f>
        <v>0</v>
      </c>
      <c r="O517">
        <f>IF(Table24[[#This Row],[Sex]]="male", 1, 0)</f>
        <v>0</v>
      </c>
      <c r="P517">
        <v>1</v>
      </c>
      <c r="AC517" s="6">
        <f>SUMPRODUCT(Table24[[#This Row],[SibSp]:[Ones]], $R$4:$AA$4)</f>
        <v>0.84609241805712787</v>
      </c>
      <c r="AD517" s="6">
        <f>(AC517-Table24[[#This Row],[Survived]])^2</f>
        <v>2.3687543779501899E-2</v>
      </c>
    </row>
    <row r="518" spans="1:30" x14ac:dyDescent="0.2">
      <c r="A518">
        <v>0</v>
      </c>
      <c r="B518" t="s">
        <v>15</v>
      </c>
      <c r="C518">
        <v>3</v>
      </c>
      <c r="D518" t="s">
        <v>13</v>
      </c>
      <c r="E518">
        <v>21</v>
      </c>
      <c r="F518">
        <v>8.4332999999999991</v>
      </c>
      <c r="G518">
        <v>0</v>
      </c>
      <c r="H518">
        <v>0</v>
      </c>
      <c r="I518" s="6">
        <f>Table24[[#This Row],[Age]]/$E$1</f>
        <v>0.26250000000000001</v>
      </c>
      <c r="J518" s="6">
        <f>LOG10(Table24[[#This Row],[Fare]] +1)</f>
        <v>0.97466364619243973</v>
      </c>
      <c r="K518">
        <f>IF(Table24[[#This Row],[Pclass]]=1, 1, 0)</f>
        <v>0</v>
      </c>
      <c r="L518">
        <f>IF(Table24[[#This Row],[Pclass]]=2, 1,0)</f>
        <v>0</v>
      </c>
      <c r="M518">
        <f>IF(Table24[[#This Row],[Embarked]]="S", 1, 0)</f>
        <v>1</v>
      </c>
      <c r="N518">
        <f>IF(Table24[[#This Row],[Embarked]]="C", 1, 0)</f>
        <v>0</v>
      </c>
      <c r="O518">
        <f>IF(Table24[[#This Row],[Sex]]="male", 1, 0)</f>
        <v>1</v>
      </c>
      <c r="P518">
        <v>1</v>
      </c>
      <c r="AC518" s="6">
        <f>SUMPRODUCT(Table24[[#This Row],[SibSp]:[Ones]], $R$4:$AA$4)</f>
        <v>0.15514129350977524</v>
      </c>
      <c r="AD518" s="6">
        <f>(AC518-Table24[[#This Row],[Survived]])^2</f>
        <v>2.4068820951886227E-2</v>
      </c>
    </row>
    <row r="519" spans="1:30" x14ac:dyDescent="0.2">
      <c r="A519">
        <v>0</v>
      </c>
      <c r="B519" t="s">
        <v>27</v>
      </c>
      <c r="C519">
        <v>3</v>
      </c>
      <c r="D519" t="s">
        <v>17</v>
      </c>
      <c r="E519">
        <v>18</v>
      </c>
      <c r="F519">
        <v>6.75</v>
      </c>
      <c r="G519">
        <v>0</v>
      </c>
      <c r="H519">
        <v>0</v>
      </c>
      <c r="I519" s="6">
        <f>Table24[[#This Row],[Age]]/$E$1</f>
        <v>0.22500000000000001</v>
      </c>
      <c r="J519" s="6">
        <f>LOG10(Table24[[#This Row],[Fare]] +1)</f>
        <v>0.88930170250631024</v>
      </c>
      <c r="K519">
        <f>IF(Table24[[#This Row],[Pclass]]=1, 1, 0)</f>
        <v>0</v>
      </c>
      <c r="L519">
        <f>IF(Table24[[#This Row],[Pclass]]=2, 1,0)</f>
        <v>0</v>
      </c>
      <c r="M519">
        <f>IF(Table24[[#This Row],[Embarked]]="S", 1, 0)</f>
        <v>0</v>
      </c>
      <c r="N519">
        <f>IF(Table24[[#This Row],[Embarked]]="C", 1, 0)</f>
        <v>0</v>
      </c>
      <c r="O519">
        <f>IF(Table24[[#This Row],[Sex]]="male", 1, 0)</f>
        <v>0</v>
      </c>
      <c r="P519">
        <v>1</v>
      </c>
      <c r="AC519" s="6">
        <f>SUMPRODUCT(Table24[[#This Row],[SibSp]:[Ones]], $R$4:$AA$4)</f>
        <v>0.62253035905848031</v>
      </c>
      <c r="AD519" s="6">
        <f>(AC519-Table24[[#This Row],[Survived]])^2</f>
        <v>0.38754404794948044</v>
      </c>
    </row>
    <row r="520" spans="1:30" x14ac:dyDescent="0.2">
      <c r="A520">
        <v>0</v>
      </c>
      <c r="B520" t="s">
        <v>15</v>
      </c>
      <c r="C520">
        <v>2</v>
      </c>
      <c r="D520" t="s">
        <v>13</v>
      </c>
      <c r="E520">
        <v>24</v>
      </c>
      <c r="F520">
        <v>73.5</v>
      </c>
      <c r="G520">
        <v>2</v>
      </c>
      <c r="H520">
        <v>0</v>
      </c>
      <c r="I520" s="6">
        <f>Table24[[#This Row],[Age]]/$E$1</f>
        <v>0.3</v>
      </c>
      <c r="J520" s="6">
        <f>LOG10(Table24[[#This Row],[Fare]] +1)</f>
        <v>1.8721562727482928</v>
      </c>
      <c r="K520">
        <f>IF(Table24[[#This Row],[Pclass]]=1, 1, 0)</f>
        <v>0</v>
      </c>
      <c r="L520">
        <f>IF(Table24[[#This Row],[Pclass]]=2, 1,0)</f>
        <v>1</v>
      </c>
      <c r="M520">
        <f>IF(Table24[[#This Row],[Embarked]]="S", 1, 0)</f>
        <v>1</v>
      </c>
      <c r="N520">
        <f>IF(Table24[[#This Row],[Embarked]]="C", 1, 0)</f>
        <v>0</v>
      </c>
      <c r="O520">
        <f>IF(Table24[[#This Row],[Sex]]="male", 1, 0)</f>
        <v>1</v>
      </c>
      <c r="P520">
        <v>1</v>
      </c>
      <c r="AC520" s="6">
        <f>SUMPRODUCT(Table24[[#This Row],[SibSp]:[Ones]], $R$4:$AA$4)</f>
        <v>0.25265671864760308</v>
      </c>
      <c r="AD520" s="6">
        <f>(AC520-Table24[[#This Row],[Survived]])^2</f>
        <v>6.3835417477774062E-2</v>
      </c>
    </row>
    <row r="521" spans="1:30" x14ac:dyDescent="0.2">
      <c r="A521">
        <v>0</v>
      </c>
      <c r="B521" t="s">
        <v>27</v>
      </c>
      <c r="C521">
        <v>3</v>
      </c>
      <c r="D521" t="s">
        <v>17</v>
      </c>
      <c r="E521">
        <v>32</v>
      </c>
      <c r="F521">
        <v>15.5</v>
      </c>
      <c r="G521">
        <v>1</v>
      </c>
      <c r="H521">
        <v>1</v>
      </c>
      <c r="I521" s="6">
        <f>Table24[[#This Row],[Age]]/$E$1</f>
        <v>0.4</v>
      </c>
      <c r="J521" s="6">
        <f>LOG10(Table24[[#This Row],[Fare]] +1)</f>
        <v>1.2174839442139063</v>
      </c>
      <c r="K521">
        <f>IF(Table24[[#This Row],[Pclass]]=1, 1, 0)</f>
        <v>0</v>
      </c>
      <c r="L521">
        <f>IF(Table24[[#This Row],[Pclass]]=2, 1,0)</f>
        <v>0</v>
      </c>
      <c r="M521">
        <f>IF(Table24[[#This Row],[Embarked]]="S", 1, 0)</f>
        <v>0</v>
      </c>
      <c r="N521">
        <f>IF(Table24[[#This Row],[Embarked]]="C", 1, 0)</f>
        <v>0</v>
      </c>
      <c r="O521">
        <f>IF(Table24[[#This Row],[Sex]]="male", 1, 0)</f>
        <v>0</v>
      </c>
      <c r="P521">
        <v>1</v>
      </c>
      <c r="AC521" s="6">
        <f>SUMPRODUCT(Table24[[#This Row],[SibSp]:[Ones]], $R$4:$AA$4)</f>
        <v>0.4800466382206805</v>
      </c>
      <c r="AD521" s="6">
        <f>(AC521-Table24[[#This Row],[Survived]])^2</f>
        <v>0.2304447748669769</v>
      </c>
    </row>
    <row r="522" spans="1:30" x14ac:dyDescent="0.2">
      <c r="A522">
        <v>0</v>
      </c>
      <c r="B522" t="s">
        <v>15</v>
      </c>
      <c r="C522">
        <v>2</v>
      </c>
      <c r="D522" t="s">
        <v>13</v>
      </c>
      <c r="E522">
        <v>23</v>
      </c>
      <c r="F522">
        <v>13</v>
      </c>
      <c r="G522">
        <v>0</v>
      </c>
      <c r="H522">
        <v>0</v>
      </c>
      <c r="I522" s="6">
        <f>Table24[[#This Row],[Age]]/$E$1</f>
        <v>0.28749999999999998</v>
      </c>
      <c r="J522" s="6">
        <f>LOG10(Table24[[#This Row],[Fare]] +1)</f>
        <v>1.146128035678238</v>
      </c>
      <c r="K522">
        <f>IF(Table24[[#This Row],[Pclass]]=1, 1, 0)</f>
        <v>0</v>
      </c>
      <c r="L522">
        <f>IF(Table24[[#This Row],[Pclass]]=2, 1,0)</f>
        <v>1</v>
      </c>
      <c r="M522">
        <f>IF(Table24[[#This Row],[Embarked]]="S", 1, 0)</f>
        <v>1</v>
      </c>
      <c r="N522">
        <f>IF(Table24[[#This Row],[Embarked]]="C", 1, 0)</f>
        <v>0</v>
      </c>
      <c r="O522">
        <f>IF(Table24[[#This Row],[Sex]]="male", 1, 0)</f>
        <v>1</v>
      </c>
      <c r="P522">
        <v>1</v>
      </c>
      <c r="AC522" s="6">
        <f>SUMPRODUCT(Table24[[#This Row],[SibSp]:[Ones]], $R$4:$AA$4)</f>
        <v>0.33353677321470143</v>
      </c>
      <c r="AD522" s="6">
        <f>(AC522-Table24[[#This Row],[Survived]])^2</f>
        <v>0.11124677908647518</v>
      </c>
    </row>
    <row r="523" spans="1:30" x14ac:dyDescent="0.2">
      <c r="A523">
        <v>0</v>
      </c>
      <c r="B523" t="s">
        <v>20</v>
      </c>
      <c r="C523">
        <v>1</v>
      </c>
      <c r="D523" t="s">
        <v>13</v>
      </c>
      <c r="E523">
        <v>58</v>
      </c>
      <c r="F523">
        <v>113.27500000000001</v>
      </c>
      <c r="G523">
        <v>0</v>
      </c>
      <c r="H523">
        <v>2</v>
      </c>
      <c r="I523" s="6">
        <f>Table24[[#This Row],[Age]]/$E$1</f>
        <v>0.72499999999999998</v>
      </c>
      <c r="J523" s="6">
        <f>LOG10(Table24[[#This Row],[Fare]] +1)</f>
        <v>2.0579512299613683</v>
      </c>
      <c r="K523">
        <f>IF(Table24[[#This Row],[Pclass]]=1, 1, 0)</f>
        <v>1</v>
      </c>
      <c r="L523">
        <f>IF(Table24[[#This Row],[Pclass]]=2, 1,0)</f>
        <v>0</v>
      </c>
      <c r="M523">
        <f>IF(Table24[[#This Row],[Embarked]]="S", 1, 0)</f>
        <v>0</v>
      </c>
      <c r="N523">
        <f>IF(Table24[[#This Row],[Embarked]]="C", 1, 0)</f>
        <v>1</v>
      </c>
      <c r="O523">
        <f>IF(Table24[[#This Row],[Sex]]="male", 1, 0)</f>
        <v>1</v>
      </c>
      <c r="P523">
        <v>1</v>
      </c>
      <c r="AC523" s="6">
        <f>SUMPRODUCT(Table24[[#This Row],[SibSp]:[Ones]], $R$4:$AA$4)</f>
        <v>0.36194122699704923</v>
      </c>
      <c r="AD523" s="6">
        <f>(AC523-Table24[[#This Row],[Survived]])^2</f>
        <v>0.13100145180012951</v>
      </c>
    </row>
    <row r="524" spans="1:30" x14ac:dyDescent="0.2">
      <c r="A524">
        <v>1</v>
      </c>
      <c r="B524" t="s">
        <v>15</v>
      </c>
      <c r="C524">
        <v>1</v>
      </c>
      <c r="D524" t="s">
        <v>13</v>
      </c>
      <c r="E524">
        <v>50</v>
      </c>
      <c r="F524">
        <v>133.65</v>
      </c>
      <c r="G524">
        <v>2</v>
      </c>
      <c r="H524">
        <v>0</v>
      </c>
      <c r="I524" s="6">
        <f>Table24[[#This Row],[Age]]/$E$1</f>
        <v>0.625</v>
      </c>
      <c r="J524" s="6">
        <f>LOG10(Table24[[#This Row],[Fare]] +1)</f>
        <v>2.1292063577475293</v>
      </c>
      <c r="K524">
        <f>IF(Table24[[#This Row],[Pclass]]=1, 1, 0)</f>
        <v>1</v>
      </c>
      <c r="L524">
        <f>IF(Table24[[#This Row],[Pclass]]=2, 1,0)</f>
        <v>0</v>
      </c>
      <c r="M524">
        <f>IF(Table24[[#This Row],[Embarked]]="S", 1, 0)</f>
        <v>1</v>
      </c>
      <c r="N524">
        <f>IF(Table24[[#This Row],[Embarked]]="C", 1, 0)</f>
        <v>0</v>
      </c>
      <c r="O524">
        <f>IF(Table24[[#This Row],[Sex]]="male", 1, 0)</f>
        <v>1</v>
      </c>
      <c r="P524">
        <v>1</v>
      </c>
      <c r="AC524" s="6">
        <f>SUMPRODUCT(Table24[[#This Row],[SibSp]:[Ones]], $R$4:$AA$4)</f>
        <v>0.26851382100383259</v>
      </c>
      <c r="AD524" s="6">
        <f>(AC524-Table24[[#This Row],[Survived]])^2</f>
        <v>0.53507203006241311</v>
      </c>
    </row>
    <row r="525" spans="1:30" x14ac:dyDescent="0.2">
      <c r="A525">
        <v>0</v>
      </c>
      <c r="B525" t="s">
        <v>20</v>
      </c>
      <c r="C525">
        <v>3</v>
      </c>
      <c r="D525" t="s">
        <v>13</v>
      </c>
      <c r="E525">
        <v>40</v>
      </c>
      <c r="F525">
        <v>7.2249999999999996</v>
      </c>
      <c r="G525">
        <v>0</v>
      </c>
      <c r="H525">
        <v>0</v>
      </c>
      <c r="I525" s="6">
        <f>Table24[[#This Row],[Age]]/$E$1</f>
        <v>0.5</v>
      </c>
      <c r="J525" s="6">
        <f>LOG10(Table24[[#This Row],[Fare]] +1)</f>
        <v>0.91513590662201194</v>
      </c>
      <c r="K525">
        <f>IF(Table24[[#This Row],[Pclass]]=1, 1, 0)</f>
        <v>0</v>
      </c>
      <c r="L525">
        <f>IF(Table24[[#This Row],[Pclass]]=2, 1,0)</f>
        <v>0</v>
      </c>
      <c r="M525">
        <f>IF(Table24[[#This Row],[Embarked]]="S", 1, 0)</f>
        <v>0</v>
      </c>
      <c r="N525">
        <f>IF(Table24[[#This Row],[Embarked]]="C", 1, 0)</f>
        <v>1</v>
      </c>
      <c r="O525">
        <f>IF(Table24[[#This Row],[Sex]]="male", 1, 0)</f>
        <v>1</v>
      </c>
      <c r="P525">
        <v>1</v>
      </c>
      <c r="AC525" s="6">
        <f>SUMPRODUCT(Table24[[#This Row],[SibSp]:[Ones]], $R$4:$AA$4)</f>
        <v>9.6707852955770002E-2</v>
      </c>
      <c r="AD525" s="6">
        <f>(AC525-Table24[[#This Row],[Survived]])^2</f>
        <v>9.3524088233148325E-3</v>
      </c>
    </row>
    <row r="526" spans="1:30" x14ac:dyDescent="0.2">
      <c r="A526">
        <v>0</v>
      </c>
      <c r="B526" t="s">
        <v>15</v>
      </c>
      <c r="C526">
        <v>1</v>
      </c>
      <c r="D526" t="s">
        <v>13</v>
      </c>
      <c r="E526">
        <v>47</v>
      </c>
      <c r="F526">
        <v>25.587499999999999</v>
      </c>
      <c r="G526">
        <v>0</v>
      </c>
      <c r="H526">
        <v>0</v>
      </c>
      <c r="I526" s="6">
        <f>Table24[[#This Row],[Age]]/$E$1</f>
        <v>0.58750000000000002</v>
      </c>
      <c r="J526" s="6">
        <f>LOG10(Table24[[#This Row],[Fare]] +1)</f>
        <v>1.4246775029107854</v>
      </c>
      <c r="K526">
        <f>IF(Table24[[#This Row],[Pclass]]=1, 1, 0)</f>
        <v>1</v>
      </c>
      <c r="L526">
        <f>IF(Table24[[#This Row],[Pclass]]=2, 1,0)</f>
        <v>0</v>
      </c>
      <c r="M526">
        <f>IF(Table24[[#This Row],[Embarked]]="S", 1, 0)</f>
        <v>1</v>
      </c>
      <c r="N526">
        <f>IF(Table24[[#This Row],[Embarked]]="C", 1, 0)</f>
        <v>0</v>
      </c>
      <c r="O526">
        <f>IF(Table24[[#This Row],[Sex]]="male", 1, 0)</f>
        <v>1</v>
      </c>
      <c r="P526">
        <v>1</v>
      </c>
      <c r="AC526" s="6">
        <f>SUMPRODUCT(Table24[[#This Row],[SibSp]:[Ones]], $R$4:$AA$4)</f>
        <v>0.36324475103141662</v>
      </c>
      <c r="AD526" s="6">
        <f>(AC526-Table24[[#This Row],[Survived]])^2</f>
        <v>0.13194674915187585</v>
      </c>
    </row>
    <row r="527" spans="1:30" x14ac:dyDescent="0.2">
      <c r="A527">
        <v>0</v>
      </c>
      <c r="B527" t="s">
        <v>15</v>
      </c>
      <c r="C527">
        <v>3</v>
      </c>
      <c r="D527" t="s">
        <v>13</v>
      </c>
      <c r="E527">
        <v>36</v>
      </c>
      <c r="F527">
        <v>7.4958</v>
      </c>
      <c r="G527">
        <v>0</v>
      </c>
      <c r="H527">
        <v>0</v>
      </c>
      <c r="I527" s="6">
        <f>Table24[[#This Row],[Age]]/$E$1</f>
        <v>0.45</v>
      </c>
      <c r="J527" s="6">
        <f>LOG10(Table24[[#This Row],[Fare]] +1)</f>
        <v>0.92920428011230582</v>
      </c>
      <c r="K527">
        <f>IF(Table24[[#This Row],[Pclass]]=1, 1, 0)</f>
        <v>0</v>
      </c>
      <c r="L527">
        <f>IF(Table24[[#This Row],[Pclass]]=2, 1,0)</f>
        <v>0</v>
      </c>
      <c r="M527">
        <f>IF(Table24[[#This Row],[Embarked]]="S", 1, 0)</f>
        <v>1</v>
      </c>
      <c r="N527">
        <f>IF(Table24[[#This Row],[Embarked]]="C", 1, 0)</f>
        <v>0</v>
      </c>
      <c r="O527">
        <f>IF(Table24[[#This Row],[Sex]]="male", 1, 0)</f>
        <v>1</v>
      </c>
      <c r="P527">
        <v>1</v>
      </c>
      <c r="AC527" s="6">
        <f>SUMPRODUCT(Table24[[#This Row],[SibSp]:[Ones]], $R$4:$AA$4)</f>
        <v>5.690383462881321E-2</v>
      </c>
      <c r="AD527" s="6">
        <f>(AC527-Table24[[#This Row],[Survived]])^2</f>
        <v>3.2380463954633214E-3</v>
      </c>
    </row>
    <row r="528" spans="1:30" x14ac:dyDescent="0.2">
      <c r="A528">
        <v>1</v>
      </c>
      <c r="B528" t="s">
        <v>15</v>
      </c>
      <c r="C528">
        <v>3</v>
      </c>
      <c r="D528" t="s">
        <v>13</v>
      </c>
      <c r="E528">
        <v>20</v>
      </c>
      <c r="F528">
        <v>7.9249999999999998</v>
      </c>
      <c r="G528">
        <v>1</v>
      </c>
      <c r="H528">
        <v>0</v>
      </c>
      <c r="I528" s="6">
        <f>Table24[[#This Row],[Age]]/$E$1</f>
        <v>0.25</v>
      </c>
      <c r="J528" s="6">
        <f>LOG10(Table24[[#This Row],[Fare]] +1)</f>
        <v>0.95060822478423079</v>
      </c>
      <c r="K528">
        <f>IF(Table24[[#This Row],[Pclass]]=1, 1, 0)</f>
        <v>0</v>
      </c>
      <c r="L528">
        <f>IF(Table24[[#This Row],[Pclass]]=2, 1,0)</f>
        <v>0</v>
      </c>
      <c r="M528">
        <f>IF(Table24[[#This Row],[Embarked]]="S", 1, 0)</f>
        <v>1</v>
      </c>
      <c r="N528">
        <f>IF(Table24[[#This Row],[Embarked]]="C", 1, 0)</f>
        <v>0</v>
      </c>
      <c r="O528">
        <f>IF(Table24[[#This Row],[Sex]]="male", 1, 0)</f>
        <v>1</v>
      </c>
      <c r="P528">
        <v>1</v>
      </c>
      <c r="AC528" s="6">
        <f>SUMPRODUCT(Table24[[#This Row],[SibSp]:[Ones]], $R$4:$AA$4)</f>
        <v>0.10543531501631442</v>
      </c>
      <c r="AD528" s="6">
        <f>(AC528-Table24[[#This Row],[Survived]])^2</f>
        <v>0.80024597561996058</v>
      </c>
    </row>
    <row r="529" spans="1:30" x14ac:dyDescent="0.2">
      <c r="A529">
        <v>0</v>
      </c>
      <c r="B529" t="s">
        <v>15</v>
      </c>
      <c r="C529">
        <v>2</v>
      </c>
      <c r="D529" t="s">
        <v>13</v>
      </c>
      <c r="E529">
        <v>32</v>
      </c>
      <c r="F529">
        <v>73.5</v>
      </c>
      <c r="G529">
        <v>2</v>
      </c>
      <c r="H529">
        <v>0</v>
      </c>
      <c r="I529" s="6">
        <f>Table24[[#This Row],[Age]]/$E$1</f>
        <v>0.4</v>
      </c>
      <c r="J529" s="6">
        <f>LOG10(Table24[[#This Row],[Fare]] +1)</f>
        <v>1.8721562727482928</v>
      </c>
      <c r="K529">
        <f>IF(Table24[[#This Row],[Pclass]]=1, 1, 0)</f>
        <v>0</v>
      </c>
      <c r="L529">
        <f>IF(Table24[[#This Row],[Pclass]]=2, 1,0)</f>
        <v>1</v>
      </c>
      <c r="M529">
        <f>IF(Table24[[#This Row],[Embarked]]="S", 1, 0)</f>
        <v>1</v>
      </c>
      <c r="N529">
        <f>IF(Table24[[#This Row],[Embarked]]="C", 1, 0)</f>
        <v>0</v>
      </c>
      <c r="O529">
        <f>IF(Table24[[#This Row],[Sex]]="male", 1, 0)</f>
        <v>1</v>
      </c>
      <c r="P529">
        <v>1</v>
      </c>
      <c r="AC529" s="6">
        <f>SUMPRODUCT(Table24[[#This Row],[SibSp]:[Ones]], $R$4:$AA$4)</f>
        <v>0.20144525434454924</v>
      </c>
      <c r="AD529" s="6">
        <f>(AC529-Table24[[#This Row],[Survived]])^2</f>
        <v>4.0580190497940136E-2</v>
      </c>
    </row>
    <row r="530" spans="1:30" x14ac:dyDescent="0.2">
      <c r="A530">
        <v>0</v>
      </c>
      <c r="B530" t="s">
        <v>15</v>
      </c>
      <c r="C530">
        <v>2</v>
      </c>
      <c r="D530" t="s">
        <v>13</v>
      </c>
      <c r="E530">
        <v>25</v>
      </c>
      <c r="F530">
        <v>13</v>
      </c>
      <c r="G530">
        <v>0</v>
      </c>
      <c r="H530">
        <v>0</v>
      </c>
      <c r="I530" s="6">
        <f>Table24[[#This Row],[Age]]/$E$1</f>
        <v>0.3125</v>
      </c>
      <c r="J530" s="6">
        <f>LOG10(Table24[[#This Row],[Fare]] +1)</f>
        <v>1.146128035678238</v>
      </c>
      <c r="K530">
        <f>IF(Table24[[#This Row],[Pclass]]=1, 1, 0)</f>
        <v>0</v>
      </c>
      <c r="L530">
        <f>IF(Table24[[#This Row],[Pclass]]=2, 1,0)</f>
        <v>1</v>
      </c>
      <c r="M530">
        <f>IF(Table24[[#This Row],[Embarked]]="S", 1, 0)</f>
        <v>1</v>
      </c>
      <c r="N530">
        <f>IF(Table24[[#This Row],[Embarked]]="C", 1, 0)</f>
        <v>0</v>
      </c>
      <c r="O530">
        <f>IF(Table24[[#This Row],[Sex]]="male", 1, 0)</f>
        <v>1</v>
      </c>
      <c r="P530">
        <v>1</v>
      </c>
      <c r="AC530" s="6">
        <f>SUMPRODUCT(Table24[[#This Row],[SibSp]:[Ones]], $R$4:$AA$4)</f>
        <v>0.3207339071389379</v>
      </c>
      <c r="AD530" s="6">
        <f>(AC530-Table24[[#This Row],[Survived]])^2</f>
        <v>0.10287023918860884</v>
      </c>
    </row>
    <row r="531" spans="1:30" x14ac:dyDescent="0.2">
      <c r="A531">
        <v>0</v>
      </c>
      <c r="B531" t="s">
        <v>15</v>
      </c>
      <c r="C531">
        <v>3</v>
      </c>
      <c r="D531" t="s">
        <v>13</v>
      </c>
      <c r="E531">
        <v>43</v>
      </c>
      <c r="F531">
        <v>8.0500000000000007</v>
      </c>
      <c r="G531">
        <v>0</v>
      </c>
      <c r="H531">
        <v>0</v>
      </c>
      <c r="I531" s="6">
        <f>Table24[[#This Row],[Age]]/$E$1</f>
        <v>0.53749999999999998</v>
      </c>
      <c r="J531" s="6">
        <f>LOG10(Table24[[#This Row],[Fare]] +1)</f>
        <v>0.9566485792052033</v>
      </c>
      <c r="K531">
        <f>IF(Table24[[#This Row],[Pclass]]=1, 1, 0)</f>
        <v>0</v>
      </c>
      <c r="L531">
        <f>IF(Table24[[#This Row],[Pclass]]=2, 1,0)</f>
        <v>0</v>
      </c>
      <c r="M531">
        <f>IF(Table24[[#This Row],[Embarked]]="S", 1, 0)</f>
        <v>1</v>
      </c>
      <c r="N531">
        <f>IF(Table24[[#This Row],[Embarked]]="C", 1, 0)</f>
        <v>0</v>
      </c>
      <c r="O531">
        <f>IF(Table24[[#This Row],[Sex]]="male", 1, 0)</f>
        <v>1</v>
      </c>
      <c r="P531">
        <v>1</v>
      </c>
      <c r="AC531" s="6">
        <f>SUMPRODUCT(Table24[[#This Row],[SibSp]:[Ones]], $R$4:$AA$4)</f>
        <v>1.3431603803410019E-2</v>
      </c>
      <c r="AD531" s="6">
        <f>(AC531-Table24[[#This Row],[Survived]])^2</f>
        <v>1.804079807317785E-4</v>
      </c>
    </row>
    <row r="532" spans="1:30" x14ac:dyDescent="0.2">
      <c r="A532">
        <v>1</v>
      </c>
      <c r="B532" t="s">
        <v>15</v>
      </c>
      <c r="C532">
        <v>2</v>
      </c>
      <c r="D532" t="s">
        <v>17</v>
      </c>
      <c r="E532">
        <v>40</v>
      </c>
      <c r="F532">
        <v>39</v>
      </c>
      <c r="G532">
        <v>1</v>
      </c>
      <c r="H532">
        <v>1</v>
      </c>
      <c r="I532" s="6">
        <f>Table24[[#This Row],[Age]]/$E$1</f>
        <v>0.5</v>
      </c>
      <c r="J532" s="6">
        <f>LOG10(Table24[[#This Row],[Fare]] +1)</f>
        <v>1.6020599913279623</v>
      </c>
      <c r="K532">
        <f>IF(Table24[[#This Row],[Pclass]]=1, 1, 0)</f>
        <v>0</v>
      </c>
      <c r="L532">
        <f>IF(Table24[[#This Row],[Pclass]]=2, 1,0)</f>
        <v>1</v>
      </c>
      <c r="M532">
        <f>IF(Table24[[#This Row],[Embarked]]="S", 1, 0)</f>
        <v>1</v>
      </c>
      <c r="N532">
        <f>IF(Table24[[#This Row],[Embarked]]="C", 1, 0)</f>
        <v>0</v>
      </c>
      <c r="O532">
        <f>IF(Table24[[#This Row],[Sex]]="male", 1, 0)</f>
        <v>0</v>
      </c>
      <c r="P532">
        <v>1</v>
      </c>
      <c r="AC532" s="6">
        <f>SUMPRODUCT(Table24[[#This Row],[SibSp]:[Ones]], $R$4:$AA$4)</f>
        <v>0.66114033011345663</v>
      </c>
      <c r="AD532" s="6">
        <f>(AC532-Table24[[#This Row],[Survived]])^2</f>
        <v>0.11482587587561714</v>
      </c>
    </row>
    <row r="533" spans="1:30" x14ac:dyDescent="0.2">
      <c r="A533">
        <v>0</v>
      </c>
      <c r="B533" t="s">
        <v>15</v>
      </c>
      <c r="C533">
        <v>1</v>
      </c>
      <c r="D533" t="s">
        <v>13</v>
      </c>
      <c r="E533">
        <v>31</v>
      </c>
      <c r="F533">
        <v>52</v>
      </c>
      <c r="G533">
        <v>1</v>
      </c>
      <c r="H533">
        <v>0</v>
      </c>
      <c r="I533" s="6">
        <f>Table24[[#This Row],[Age]]/$E$1</f>
        <v>0.38750000000000001</v>
      </c>
      <c r="J533" s="6">
        <f>LOG10(Table24[[#This Row],[Fare]] +1)</f>
        <v>1.7242758696007889</v>
      </c>
      <c r="K533">
        <f>IF(Table24[[#This Row],[Pclass]]=1, 1, 0)</f>
        <v>1</v>
      </c>
      <c r="L533">
        <f>IF(Table24[[#This Row],[Pclass]]=2, 1,0)</f>
        <v>0</v>
      </c>
      <c r="M533">
        <f>IF(Table24[[#This Row],[Embarked]]="S", 1, 0)</f>
        <v>1</v>
      </c>
      <c r="N533">
        <f>IF(Table24[[#This Row],[Embarked]]="C", 1, 0)</f>
        <v>0</v>
      </c>
      <c r="O533">
        <f>IF(Table24[[#This Row],[Sex]]="male", 1, 0)</f>
        <v>1</v>
      </c>
      <c r="P533">
        <v>1</v>
      </c>
      <c r="AC533" s="6">
        <f>SUMPRODUCT(Table24[[#This Row],[SibSp]:[Ones]], $R$4:$AA$4)</f>
        <v>0.42533710316343754</v>
      </c>
      <c r="AD533" s="6">
        <f>(AC533-Table24[[#This Row],[Survived]])^2</f>
        <v>0.1809116513274647</v>
      </c>
    </row>
    <row r="534" spans="1:30" x14ac:dyDescent="0.2">
      <c r="A534">
        <v>0</v>
      </c>
      <c r="B534" t="s">
        <v>15</v>
      </c>
      <c r="C534">
        <v>2</v>
      </c>
      <c r="D534" t="s">
        <v>13</v>
      </c>
      <c r="E534">
        <v>70</v>
      </c>
      <c r="F534">
        <v>10.5</v>
      </c>
      <c r="G534">
        <v>0</v>
      </c>
      <c r="H534">
        <v>0</v>
      </c>
      <c r="I534" s="6">
        <f>Table24[[#This Row],[Age]]/$E$1</f>
        <v>0.875</v>
      </c>
      <c r="J534" s="6">
        <f>LOG10(Table24[[#This Row],[Fare]] +1)</f>
        <v>1.0606978403536116</v>
      </c>
      <c r="K534">
        <f>IF(Table24[[#This Row],[Pclass]]=1, 1, 0)</f>
        <v>0</v>
      </c>
      <c r="L534">
        <f>IF(Table24[[#This Row],[Pclass]]=2, 1,0)</f>
        <v>1</v>
      </c>
      <c r="M534">
        <f>IF(Table24[[#This Row],[Embarked]]="S", 1, 0)</f>
        <v>1</v>
      </c>
      <c r="N534">
        <f>IF(Table24[[#This Row],[Embarked]]="C", 1, 0)</f>
        <v>0</v>
      </c>
      <c r="O534">
        <f>IF(Table24[[#This Row],[Sex]]="male", 1, 0)</f>
        <v>1</v>
      </c>
      <c r="P534">
        <v>1</v>
      </c>
      <c r="AC534" s="6">
        <f>SUMPRODUCT(Table24[[#This Row],[SibSp]:[Ones]], $R$4:$AA$4)</f>
        <v>2.8505038152607964E-2</v>
      </c>
      <c r="AD534" s="6">
        <f>(AC534-Table24[[#This Row],[Survived]])^2</f>
        <v>8.1253720008163562E-4</v>
      </c>
    </row>
    <row r="535" spans="1:30" x14ac:dyDescent="0.2">
      <c r="A535">
        <v>1</v>
      </c>
      <c r="B535" t="s">
        <v>15</v>
      </c>
      <c r="C535">
        <v>2</v>
      </c>
      <c r="D535" t="s">
        <v>13</v>
      </c>
      <c r="E535">
        <v>31</v>
      </c>
      <c r="F535">
        <v>13</v>
      </c>
      <c r="G535">
        <v>0</v>
      </c>
      <c r="H535">
        <v>0</v>
      </c>
      <c r="I535" s="6">
        <f>Table24[[#This Row],[Age]]/$E$1</f>
        <v>0.38750000000000001</v>
      </c>
      <c r="J535" s="6">
        <f>LOG10(Table24[[#This Row],[Fare]] +1)</f>
        <v>1.146128035678238</v>
      </c>
      <c r="K535">
        <f>IF(Table24[[#This Row],[Pclass]]=1, 1, 0)</f>
        <v>0</v>
      </c>
      <c r="L535">
        <f>IF(Table24[[#This Row],[Pclass]]=2, 1,0)</f>
        <v>1</v>
      </c>
      <c r="M535">
        <f>IF(Table24[[#This Row],[Embarked]]="S", 1, 0)</f>
        <v>1</v>
      </c>
      <c r="N535">
        <f>IF(Table24[[#This Row],[Embarked]]="C", 1, 0)</f>
        <v>0</v>
      </c>
      <c r="O535">
        <f>IF(Table24[[#This Row],[Sex]]="male", 1, 0)</f>
        <v>1</v>
      </c>
      <c r="P535">
        <v>1</v>
      </c>
      <c r="AC535" s="6">
        <f>SUMPRODUCT(Table24[[#This Row],[SibSp]:[Ones]], $R$4:$AA$4)</f>
        <v>0.28232530891164753</v>
      </c>
      <c r="AD535" s="6">
        <f>(AC535-Table24[[#This Row],[Survived]])^2</f>
        <v>0.51505696222876218</v>
      </c>
    </row>
    <row r="536" spans="1:30" x14ac:dyDescent="0.2">
      <c r="A536">
        <v>0</v>
      </c>
      <c r="B536" t="s">
        <v>15</v>
      </c>
      <c r="C536">
        <v>3</v>
      </c>
      <c r="D536" t="s">
        <v>13</v>
      </c>
      <c r="E536">
        <v>18</v>
      </c>
      <c r="F536">
        <v>7.7750000000000004</v>
      </c>
      <c r="G536">
        <v>0</v>
      </c>
      <c r="H536">
        <v>0</v>
      </c>
      <c r="I536" s="6">
        <f>Table24[[#This Row],[Age]]/$E$1</f>
        <v>0.22500000000000001</v>
      </c>
      <c r="J536" s="6">
        <f>LOG10(Table24[[#This Row],[Fare]] +1)</f>
        <v>0.94324712513786169</v>
      </c>
      <c r="K536">
        <f>IF(Table24[[#This Row],[Pclass]]=1, 1, 0)</f>
        <v>0</v>
      </c>
      <c r="L536">
        <f>IF(Table24[[#This Row],[Pclass]]=2, 1,0)</f>
        <v>0</v>
      </c>
      <c r="M536">
        <f>IF(Table24[[#This Row],[Embarked]]="S", 1, 0)</f>
        <v>1</v>
      </c>
      <c r="N536">
        <f>IF(Table24[[#This Row],[Embarked]]="C", 1, 0)</f>
        <v>0</v>
      </c>
      <c r="O536">
        <f>IF(Table24[[#This Row],[Sex]]="male", 1, 0)</f>
        <v>1</v>
      </c>
      <c r="P536">
        <v>1</v>
      </c>
      <c r="AC536" s="6">
        <f>SUMPRODUCT(Table24[[#This Row],[SibSp]:[Ones]], $R$4:$AA$4)</f>
        <v>0.17281416215982748</v>
      </c>
      <c r="AD536" s="6">
        <f>(AC536-Table24[[#This Row],[Survived]])^2</f>
        <v>2.9864734643003148E-2</v>
      </c>
    </row>
    <row r="537" spans="1:30" x14ac:dyDescent="0.2">
      <c r="A537">
        <v>0</v>
      </c>
      <c r="B537" t="s">
        <v>15</v>
      </c>
      <c r="C537">
        <v>3</v>
      </c>
      <c r="D537" t="s">
        <v>13</v>
      </c>
      <c r="E537">
        <v>24.5</v>
      </c>
      <c r="F537">
        <v>8.0500000000000007</v>
      </c>
      <c r="G537">
        <v>0</v>
      </c>
      <c r="H537">
        <v>0</v>
      </c>
      <c r="I537" s="6">
        <f>Table24[[#This Row],[Age]]/$E$1</f>
        <v>0.30625000000000002</v>
      </c>
      <c r="J537" s="6">
        <f>LOG10(Table24[[#This Row],[Fare]] +1)</f>
        <v>0.9566485792052033</v>
      </c>
      <c r="K537">
        <f>IF(Table24[[#This Row],[Pclass]]=1, 1, 0)</f>
        <v>0</v>
      </c>
      <c r="L537">
        <f>IF(Table24[[#This Row],[Pclass]]=2, 1,0)</f>
        <v>0</v>
      </c>
      <c r="M537">
        <f>IF(Table24[[#This Row],[Embarked]]="S", 1, 0)</f>
        <v>1</v>
      </c>
      <c r="N537">
        <f>IF(Table24[[#This Row],[Embarked]]="C", 1, 0)</f>
        <v>0</v>
      </c>
      <c r="O537">
        <f>IF(Table24[[#This Row],[Sex]]="male", 1, 0)</f>
        <v>1</v>
      </c>
      <c r="P537">
        <v>1</v>
      </c>
      <c r="AC537" s="6">
        <f>SUMPRODUCT(Table24[[#This Row],[SibSp]:[Ones]], $R$4:$AA$4)</f>
        <v>0.13185811500422195</v>
      </c>
      <c r="AD537" s="6">
        <f>(AC537-Table24[[#This Row],[Survived]])^2</f>
        <v>1.7386562492466624E-2</v>
      </c>
    </row>
    <row r="538" spans="1:30" x14ac:dyDescent="0.2">
      <c r="A538">
        <v>1</v>
      </c>
      <c r="B538" t="s">
        <v>15</v>
      </c>
      <c r="C538">
        <v>3</v>
      </c>
      <c r="D538" t="s">
        <v>17</v>
      </c>
      <c r="E538">
        <v>18</v>
      </c>
      <c r="F538">
        <v>9.8416999999999994</v>
      </c>
      <c r="G538">
        <v>0</v>
      </c>
      <c r="H538">
        <v>0</v>
      </c>
      <c r="I538" s="6">
        <f>Table24[[#This Row],[Age]]/$E$1</f>
        <v>0.22500000000000001</v>
      </c>
      <c r="J538" s="6">
        <f>LOG10(Table24[[#This Row],[Fare]] +1)</f>
        <v>1.0350973857754964</v>
      </c>
      <c r="K538">
        <f>IF(Table24[[#This Row],[Pclass]]=1, 1, 0)</f>
        <v>0</v>
      </c>
      <c r="L538">
        <f>IF(Table24[[#This Row],[Pclass]]=2, 1,0)</f>
        <v>0</v>
      </c>
      <c r="M538">
        <f>IF(Table24[[#This Row],[Embarked]]="S", 1, 0)</f>
        <v>1</v>
      </c>
      <c r="N538">
        <f>IF(Table24[[#This Row],[Embarked]]="C", 1, 0)</f>
        <v>0</v>
      </c>
      <c r="O538">
        <f>IF(Table24[[#This Row],[Sex]]="male", 1, 0)</f>
        <v>0</v>
      </c>
      <c r="P538">
        <v>1</v>
      </c>
      <c r="AC538" s="6">
        <f>SUMPRODUCT(Table24[[#This Row],[SibSp]:[Ones]], $R$4:$AA$4)</f>
        <v>0.66035578342706136</v>
      </c>
      <c r="AD538" s="6">
        <f>(AC538-Table24[[#This Row],[Survived]])^2</f>
        <v>0.11535819385144525</v>
      </c>
    </row>
    <row r="539" spans="1:30" x14ac:dyDescent="0.2">
      <c r="A539">
        <v>0</v>
      </c>
      <c r="B539" t="s">
        <v>15</v>
      </c>
      <c r="C539">
        <v>3</v>
      </c>
      <c r="D539" t="s">
        <v>17</v>
      </c>
      <c r="E539">
        <v>43</v>
      </c>
      <c r="F539">
        <v>46.9</v>
      </c>
      <c r="G539">
        <v>1</v>
      </c>
      <c r="H539">
        <v>6</v>
      </c>
      <c r="I539" s="6">
        <f>Table24[[#This Row],[Age]]/$E$1</f>
        <v>0.53749999999999998</v>
      </c>
      <c r="J539" s="6">
        <f>LOG10(Table24[[#This Row],[Fare]] +1)</f>
        <v>1.6803355134145632</v>
      </c>
      <c r="K539">
        <f>IF(Table24[[#This Row],[Pclass]]=1, 1, 0)</f>
        <v>0</v>
      </c>
      <c r="L539">
        <f>IF(Table24[[#This Row],[Pclass]]=2, 1,0)</f>
        <v>0</v>
      </c>
      <c r="M539">
        <f>IF(Table24[[#This Row],[Embarked]]="S", 1, 0)</f>
        <v>1</v>
      </c>
      <c r="N539">
        <f>IF(Table24[[#This Row],[Embarked]]="C", 1, 0)</f>
        <v>0</v>
      </c>
      <c r="O539">
        <f>IF(Table24[[#This Row],[Sex]]="male", 1, 0)</f>
        <v>0</v>
      </c>
      <c r="P539">
        <v>1</v>
      </c>
      <c r="AC539" s="6">
        <f>SUMPRODUCT(Table24[[#This Row],[SibSp]:[Ones]], $R$4:$AA$4)</f>
        <v>0.39327935239995576</v>
      </c>
      <c r="AD539" s="6">
        <f>(AC539-Table24[[#This Row],[Survived]])^2</f>
        <v>0.15466864902412858</v>
      </c>
    </row>
    <row r="540" spans="1:30" x14ac:dyDescent="0.2">
      <c r="A540">
        <v>1</v>
      </c>
      <c r="B540" t="s">
        <v>20</v>
      </c>
      <c r="C540">
        <v>1</v>
      </c>
      <c r="D540" t="s">
        <v>13</v>
      </c>
      <c r="E540">
        <v>36</v>
      </c>
      <c r="F540">
        <v>512.32920000000001</v>
      </c>
      <c r="G540">
        <v>0</v>
      </c>
      <c r="H540">
        <v>1</v>
      </c>
      <c r="I540" s="6">
        <f>Table24[[#This Row],[Age]]/$E$1</f>
        <v>0.45</v>
      </c>
      <c r="J540" s="6">
        <f>LOG10(Table24[[#This Row],[Fare]] +1)</f>
        <v>2.7103959691861146</v>
      </c>
      <c r="K540">
        <f>IF(Table24[[#This Row],[Pclass]]=1, 1, 0)</f>
        <v>1</v>
      </c>
      <c r="L540">
        <f>IF(Table24[[#This Row],[Pclass]]=2, 1,0)</f>
        <v>0</v>
      </c>
      <c r="M540">
        <f>IF(Table24[[#This Row],[Embarked]]="S", 1, 0)</f>
        <v>0</v>
      </c>
      <c r="N540">
        <f>IF(Table24[[#This Row],[Embarked]]="C", 1, 0)</f>
        <v>1</v>
      </c>
      <c r="O540">
        <f>IF(Table24[[#This Row],[Sex]]="male", 1, 0)</f>
        <v>1</v>
      </c>
      <c r="P540">
        <v>1</v>
      </c>
      <c r="AC540" s="6">
        <f>SUMPRODUCT(Table24[[#This Row],[SibSp]:[Ones]], $R$4:$AA$4)</f>
        <v>0.54850327228060158</v>
      </c>
      <c r="AD540" s="6">
        <f>(AC540-Table24[[#This Row],[Survived]])^2</f>
        <v>0.20384929514132458</v>
      </c>
    </row>
    <row r="541" spans="1:30" x14ac:dyDescent="0.2">
      <c r="A541">
        <v>1</v>
      </c>
      <c r="B541" t="s">
        <v>20</v>
      </c>
      <c r="C541">
        <v>1</v>
      </c>
      <c r="D541" t="s">
        <v>13</v>
      </c>
      <c r="E541">
        <v>27</v>
      </c>
      <c r="F541">
        <v>76.729200000000006</v>
      </c>
      <c r="G541">
        <v>0</v>
      </c>
      <c r="H541">
        <v>0</v>
      </c>
      <c r="I541" s="6">
        <f>Table24[[#This Row],[Age]]/$E$1</f>
        <v>0.33750000000000002</v>
      </c>
      <c r="J541" s="6">
        <f>LOG10(Table24[[#This Row],[Fare]] +1)</f>
        <v>1.8905841979078102</v>
      </c>
      <c r="K541">
        <f>IF(Table24[[#This Row],[Pclass]]=1, 1, 0)</f>
        <v>1</v>
      </c>
      <c r="L541">
        <f>IF(Table24[[#This Row],[Pclass]]=2, 1,0)</f>
        <v>0</v>
      </c>
      <c r="M541">
        <f>IF(Table24[[#This Row],[Embarked]]="S", 1, 0)</f>
        <v>0</v>
      </c>
      <c r="N541">
        <f>IF(Table24[[#This Row],[Embarked]]="C", 1, 0)</f>
        <v>1</v>
      </c>
      <c r="O541">
        <f>IF(Table24[[#This Row],[Sex]]="male", 1, 0)</f>
        <v>1</v>
      </c>
      <c r="P541">
        <v>1</v>
      </c>
      <c r="AC541" s="6">
        <f>SUMPRODUCT(Table24[[#This Row],[SibSp]:[Ones]], $R$4:$AA$4)</f>
        <v>0.58008003808232267</v>
      </c>
      <c r="AD541" s="6">
        <f>(AC541-Table24[[#This Row],[Survived]])^2</f>
        <v>0.17633277441694359</v>
      </c>
    </row>
    <row r="542" spans="1:30" x14ac:dyDescent="0.2">
      <c r="A542">
        <v>0</v>
      </c>
      <c r="B542" t="s">
        <v>15</v>
      </c>
      <c r="C542">
        <v>3</v>
      </c>
      <c r="D542" t="s">
        <v>13</v>
      </c>
      <c r="E542">
        <v>20</v>
      </c>
      <c r="F542">
        <v>9.2249999999999996</v>
      </c>
      <c r="G542">
        <v>0</v>
      </c>
      <c r="H542">
        <v>0</v>
      </c>
      <c r="I542" s="6">
        <f>Table24[[#This Row],[Age]]/$E$1</f>
        <v>0.25</v>
      </c>
      <c r="J542" s="6">
        <f>LOG10(Table24[[#This Row],[Fare]] +1)</f>
        <v>1.0096633166793794</v>
      </c>
      <c r="K542">
        <f>IF(Table24[[#This Row],[Pclass]]=1, 1, 0)</f>
        <v>0</v>
      </c>
      <c r="L542">
        <f>IF(Table24[[#This Row],[Pclass]]=2, 1,0)</f>
        <v>0</v>
      </c>
      <c r="M542">
        <f>IF(Table24[[#This Row],[Embarked]]="S", 1, 0)</f>
        <v>1</v>
      </c>
      <c r="N542">
        <f>IF(Table24[[#This Row],[Embarked]]="C", 1, 0)</f>
        <v>0</v>
      </c>
      <c r="O542">
        <f>IF(Table24[[#This Row],[Sex]]="male", 1, 0)</f>
        <v>1</v>
      </c>
      <c r="P542">
        <v>1</v>
      </c>
      <c r="AC542" s="6">
        <f>SUMPRODUCT(Table24[[#This Row],[SibSp]:[Ones]], $R$4:$AA$4)</f>
        <v>0.16324882129654095</v>
      </c>
      <c r="AD542" s="6">
        <f>(AC542-Table24[[#This Row],[Survived]])^2</f>
        <v>2.665017765470996E-2</v>
      </c>
    </row>
    <row r="543" spans="1:30" x14ac:dyDescent="0.2">
      <c r="A543">
        <v>0</v>
      </c>
      <c r="B543" t="s">
        <v>15</v>
      </c>
      <c r="C543">
        <v>3</v>
      </c>
      <c r="D543" t="s">
        <v>13</v>
      </c>
      <c r="E543">
        <v>14</v>
      </c>
      <c r="F543">
        <v>46.9</v>
      </c>
      <c r="G543">
        <v>5</v>
      </c>
      <c r="H543">
        <v>2</v>
      </c>
      <c r="I543" s="6">
        <f>Table24[[#This Row],[Age]]/$E$1</f>
        <v>0.17499999999999999</v>
      </c>
      <c r="J543" s="6">
        <f>LOG10(Table24[[#This Row],[Fare]] +1)</f>
        <v>1.6803355134145632</v>
      </c>
      <c r="K543">
        <f>IF(Table24[[#This Row],[Pclass]]=1, 1, 0)</f>
        <v>0</v>
      </c>
      <c r="L543">
        <f>IF(Table24[[#This Row],[Pclass]]=2, 1,0)</f>
        <v>0</v>
      </c>
      <c r="M543">
        <f>IF(Table24[[#This Row],[Embarked]]="S", 1, 0)</f>
        <v>1</v>
      </c>
      <c r="N543">
        <f>IF(Table24[[#This Row],[Embarked]]="C", 1, 0)</f>
        <v>0</v>
      </c>
      <c r="O543">
        <f>IF(Table24[[#This Row],[Sex]]="male", 1, 0)</f>
        <v>1</v>
      </c>
      <c r="P543">
        <v>1</v>
      </c>
      <c r="AC543" s="6">
        <f>SUMPRODUCT(Table24[[#This Row],[SibSp]:[Ones]], $R$4:$AA$4)</f>
        <v>-6.8176869171163834E-2</v>
      </c>
      <c r="AD543" s="6">
        <f>(AC543-Table24[[#This Row],[Survived]])^2</f>
        <v>4.6480854899819896E-3</v>
      </c>
    </row>
    <row r="544" spans="1:30" x14ac:dyDescent="0.2">
      <c r="A544">
        <v>0</v>
      </c>
      <c r="B544" t="s">
        <v>15</v>
      </c>
      <c r="C544">
        <v>2</v>
      </c>
      <c r="D544" t="s">
        <v>13</v>
      </c>
      <c r="E544">
        <v>60</v>
      </c>
      <c r="F544">
        <v>39</v>
      </c>
      <c r="G544">
        <v>1</v>
      </c>
      <c r="H544">
        <v>1</v>
      </c>
      <c r="I544" s="6">
        <f>Table24[[#This Row],[Age]]/$E$1</f>
        <v>0.75</v>
      </c>
      <c r="J544" s="6">
        <f>LOG10(Table24[[#This Row],[Fare]] +1)</f>
        <v>1.6020599913279623</v>
      </c>
      <c r="K544">
        <f>IF(Table24[[#This Row],[Pclass]]=1, 1, 0)</f>
        <v>0</v>
      </c>
      <c r="L544">
        <f>IF(Table24[[#This Row],[Pclass]]=2, 1,0)</f>
        <v>1</v>
      </c>
      <c r="M544">
        <f>IF(Table24[[#This Row],[Embarked]]="S", 1, 0)</f>
        <v>1</v>
      </c>
      <c r="N544">
        <f>IF(Table24[[#This Row],[Embarked]]="C", 1, 0)</f>
        <v>0</v>
      </c>
      <c r="O544">
        <f>IF(Table24[[#This Row],[Sex]]="male", 1, 0)</f>
        <v>1</v>
      </c>
      <c r="P544">
        <v>1</v>
      </c>
      <c r="AC544" s="6">
        <f>SUMPRODUCT(Table24[[#This Row],[SibSp]:[Ones]], $R$4:$AA$4)</f>
        <v>5.0047383022811753E-2</v>
      </c>
      <c r="AD544" s="6">
        <f>(AC544-Table24[[#This Row],[Survived]])^2</f>
        <v>2.504740547432026E-3</v>
      </c>
    </row>
    <row r="545" spans="1:30" x14ac:dyDescent="0.2">
      <c r="A545">
        <v>0</v>
      </c>
      <c r="B545" t="s">
        <v>20</v>
      </c>
      <c r="C545">
        <v>2</v>
      </c>
      <c r="D545" t="s">
        <v>13</v>
      </c>
      <c r="E545">
        <v>25</v>
      </c>
      <c r="F545">
        <v>41.5792</v>
      </c>
      <c r="G545">
        <v>1</v>
      </c>
      <c r="H545">
        <v>2</v>
      </c>
      <c r="I545" s="6">
        <f>Table24[[#This Row],[Age]]/$E$1</f>
        <v>0.3125</v>
      </c>
      <c r="J545" s="6">
        <f>LOG10(Table24[[#This Row],[Fare]] +1)</f>
        <v>1.6291974974299364</v>
      </c>
      <c r="K545">
        <f>IF(Table24[[#This Row],[Pclass]]=1, 1, 0)</f>
        <v>0</v>
      </c>
      <c r="L545">
        <f>IF(Table24[[#This Row],[Pclass]]=2, 1,0)</f>
        <v>1</v>
      </c>
      <c r="M545">
        <f>IF(Table24[[#This Row],[Embarked]]="S", 1, 0)</f>
        <v>0</v>
      </c>
      <c r="N545">
        <f>IF(Table24[[#This Row],[Embarked]]="C", 1, 0)</f>
        <v>1</v>
      </c>
      <c r="O545">
        <f>IF(Table24[[#This Row],[Sex]]="male", 1, 0)</f>
        <v>1</v>
      </c>
      <c r="P545">
        <v>1</v>
      </c>
      <c r="AC545" s="6">
        <f>SUMPRODUCT(Table24[[#This Row],[SibSp]:[Ones]], $R$4:$AA$4)</f>
        <v>0.32758948052137504</v>
      </c>
      <c r="AD545" s="6">
        <f>(AC545-Table24[[#This Row],[Survived]])^2</f>
        <v>0.10731486774826436</v>
      </c>
    </row>
    <row r="546" spans="1:30" x14ac:dyDescent="0.2">
      <c r="A546">
        <v>0</v>
      </c>
      <c r="B546" t="s">
        <v>15</v>
      </c>
      <c r="C546">
        <v>3</v>
      </c>
      <c r="D546" t="s">
        <v>13</v>
      </c>
      <c r="E546">
        <v>14</v>
      </c>
      <c r="F546">
        <v>39.6875</v>
      </c>
      <c r="G546">
        <v>4</v>
      </c>
      <c r="H546">
        <v>1</v>
      </c>
      <c r="I546" s="6">
        <f>Table24[[#This Row],[Age]]/$E$1</f>
        <v>0.17499999999999999</v>
      </c>
      <c r="J546" s="6">
        <f>LOG10(Table24[[#This Row],[Fare]] +1)</f>
        <v>1.6094610059122672</v>
      </c>
      <c r="K546">
        <f>IF(Table24[[#This Row],[Pclass]]=1, 1, 0)</f>
        <v>0</v>
      </c>
      <c r="L546">
        <f>IF(Table24[[#This Row],[Pclass]]=2, 1,0)</f>
        <v>0</v>
      </c>
      <c r="M546">
        <f>IF(Table24[[#This Row],[Embarked]]="S", 1, 0)</f>
        <v>1</v>
      </c>
      <c r="N546">
        <f>IF(Table24[[#This Row],[Embarked]]="C", 1, 0)</f>
        <v>0</v>
      </c>
      <c r="O546">
        <f>IF(Table24[[#This Row],[Sex]]="male", 1, 0)</f>
        <v>1</v>
      </c>
      <c r="P546">
        <v>1</v>
      </c>
      <c r="AC546" s="6">
        <f>SUMPRODUCT(Table24[[#This Row],[SibSp]:[Ones]], $R$4:$AA$4)</f>
        <v>-2.7704820874846492E-3</v>
      </c>
      <c r="AD546" s="6">
        <f>(AC546-Table24[[#This Row],[Survived]])^2</f>
        <v>7.6755709970733001E-6</v>
      </c>
    </row>
    <row r="547" spans="1:30" x14ac:dyDescent="0.2">
      <c r="A547">
        <v>0</v>
      </c>
      <c r="B547" t="s">
        <v>15</v>
      </c>
      <c r="C547">
        <v>3</v>
      </c>
      <c r="D547" t="s">
        <v>13</v>
      </c>
      <c r="E547">
        <v>19</v>
      </c>
      <c r="F547">
        <v>10.1708</v>
      </c>
      <c r="G547">
        <v>0</v>
      </c>
      <c r="H547">
        <v>0</v>
      </c>
      <c r="I547" s="6">
        <f>Table24[[#This Row],[Age]]/$E$1</f>
        <v>0.23749999999999999</v>
      </c>
      <c r="J547" s="6">
        <f>LOG10(Table24[[#This Row],[Fare]] +1)</f>
        <v>1.0480842763514531</v>
      </c>
      <c r="K547">
        <f>IF(Table24[[#This Row],[Pclass]]=1, 1, 0)</f>
        <v>0</v>
      </c>
      <c r="L547">
        <f>IF(Table24[[#This Row],[Pclass]]=2, 1,0)</f>
        <v>0</v>
      </c>
      <c r="M547">
        <f>IF(Table24[[#This Row],[Embarked]]="S", 1, 0)</f>
        <v>1</v>
      </c>
      <c r="N547">
        <f>IF(Table24[[#This Row],[Embarked]]="C", 1, 0)</f>
        <v>0</v>
      </c>
      <c r="O547">
        <f>IF(Table24[[#This Row],[Sex]]="male", 1, 0)</f>
        <v>1</v>
      </c>
      <c r="P547">
        <v>1</v>
      </c>
      <c r="AC547" s="6">
        <f>SUMPRODUCT(Table24[[#This Row],[SibSp]:[Ones]], $R$4:$AA$4)</f>
        <v>0.17152312332523412</v>
      </c>
      <c r="AD547" s="6">
        <f>(AC547-Table24[[#This Row],[Survived]])^2</f>
        <v>2.9420181835243472E-2</v>
      </c>
    </row>
    <row r="548" spans="1:30" x14ac:dyDescent="0.2">
      <c r="A548">
        <v>0</v>
      </c>
      <c r="B548" t="s">
        <v>15</v>
      </c>
      <c r="C548">
        <v>3</v>
      </c>
      <c r="D548" t="s">
        <v>13</v>
      </c>
      <c r="E548">
        <v>18</v>
      </c>
      <c r="F548">
        <v>7.7957999999999998</v>
      </c>
      <c r="G548">
        <v>0</v>
      </c>
      <c r="H548">
        <v>0</v>
      </c>
      <c r="I548" s="6">
        <f>Table24[[#This Row],[Age]]/$E$1</f>
        <v>0.22500000000000001</v>
      </c>
      <c r="J548" s="6">
        <f>LOG10(Table24[[#This Row],[Fare]] +1)</f>
        <v>0.94427534575879857</v>
      </c>
      <c r="K548">
        <f>IF(Table24[[#This Row],[Pclass]]=1, 1, 0)</f>
        <v>0</v>
      </c>
      <c r="L548">
        <f>IF(Table24[[#This Row],[Pclass]]=2, 1,0)</f>
        <v>0</v>
      </c>
      <c r="M548">
        <f>IF(Table24[[#This Row],[Embarked]]="S", 1, 0)</f>
        <v>1</v>
      </c>
      <c r="N548">
        <f>IF(Table24[[#This Row],[Embarked]]="C", 1, 0)</f>
        <v>0</v>
      </c>
      <c r="O548">
        <f>IF(Table24[[#This Row],[Sex]]="male", 1, 0)</f>
        <v>1</v>
      </c>
      <c r="P548">
        <v>1</v>
      </c>
      <c r="AC548" s="6">
        <f>SUMPRODUCT(Table24[[#This Row],[SibSp]:[Ones]], $R$4:$AA$4)</f>
        <v>0.17286428382605079</v>
      </c>
      <c r="AD548" s="6">
        <f>(AC548-Table24[[#This Row],[Survived]])^2</f>
        <v>2.9882060622693444E-2</v>
      </c>
    </row>
    <row r="549" spans="1:30" x14ac:dyDescent="0.2">
      <c r="A549">
        <v>1</v>
      </c>
      <c r="B549" t="s">
        <v>15</v>
      </c>
      <c r="C549">
        <v>1</v>
      </c>
      <c r="D549" t="s">
        <v>17</v>
      </c>
      <c r="E549">
        <v>15</v>
      </c>
      <c r="F549">
        <v>211.33750000000001</v>
      </c>
      <c r="G549">
        <v>0</v>
      </c>
      <c r="H549">
        <v>1</v>
      </c>
      <c r="I549" s="6">
        <f>Table24[[#This Row],[Age]]/$E$1</f>
        <v>0.1875</v>
      </c>
      <c r="J549" s="6">
        <f>LOG10(Table24[[#This Row],[Fare]] +1)</f>
        <v>2.3270266997942759</v>
      </c>
      <c r="K549">
        <f>IF(Table24[[#This Row],[Pclass]]=1, 1, 0)</f>
        <v>1</v>
      </c>
      <c r="L549">
        <f>IF(Table24[[#This Row],[Pclass]]=2, 1,0)</f>
        <v>0</v>
      </c>
      <c r="M549">
        <f>IF(Table24[[#This Row],[Embarked]]="S", 1, 0)</f>
        <v>1</v>
      </c>
      <c r="N549">
        <f>IF(Table24[[#This Row],[Embarked]]="C", 1, 0)</f>
        <v>0</v>
      </c>
      <c r="O549">
        <f>IF(Table24[[#This Row],[Sex]]="male", 1, 0)</f>
        <v>0</v>
      </c>
      <c r="P549">
        <v>1</v>
      </c>
      <c r="AC549" s="6">
        <f>SUMPRODUCT(Table24[[#This Row],[SibSp]:[Ones]], $R$4:$AA$4)</f>
        <v>1.0812143973777077</v>
      </c>
      <c r="AD549" s="6">
        <f>(AC549-Table24[[#This Row],[Survived]])^2</f>
        <v>6.5957783414242232E-3</v>
      </c>
    </row>
    <row r="550" spans="1:30" x14ac:dyDescent="0.2">
      <c r="A550">
        <v>1</v>
      </c>
      <c r="B550" t="s">
        <v>15</v>
      </c>
      <c r="C550">
        <v>1</v>
      </c>
      <c r="D550" t="s">
        <v>13</v>
      </c>
      <c r="E550">
        <v>31</v>
      </c>
      <c r="F550">
        <v>57</v>
      </c>
      <c r="G550">
        <v>1</v>
      </c>
      <c r="H550">
        <v>0</v>
      </c>
      <c r="I550" s="6">
        <f>Table24[[#This Row],[Age]]/$E$1</f>
        <v>0.38750000000000001</v>
      </c>
      <c r="J550" s="6">
        <f>LOG10(Table24[[#This Row],[Fare]] +1)</f>
        <v>1.7634279935629373</v>
      </c>
      <c r="K550">
        <f>IF(Table24[[#This Row],[Pclass]]=1, 1, 0)</f>
        <v>1</v>
      </c>
      <c r="L550">
        <f>IF(Table24[[#This Row],[Pclass]]=2, 1,0)</f>
        <v>0</v>
      </c>
      <c r="M550">
        <f>IF(Table24[[#This Row],[Embarked]]="S", 1, 0)</f>
        <v>1</v>
      </c>
      <c r="N550">
        <f>IF(Table24[[#This Row],[Embarked]]="C", 1, 0)</f>
        <v>0</v>
      </c>
      <c r="O550">
        <f>IF(Table24[[#This Row],[Sex]]="male", 1, 0)</f>
        <v>1</v>
      </c>
      <c r="P550">
        <v>1</v>
      </c>
      <c r="AC550" s="6">
        <f>SUMPRODUCT(Table24[[#This Row],[SibSp]:[Ones]], $R$4:$AA$4)</f>
        <v>0.42724561350568208</v>
      </c>
      <c r="AD550" s="6">
        <f>(AC550-Table24[[#This Row],[Survived]])^2</f>
        <v>0.32804758724848243</v>
      </c>
    </row>
    <row r="551" spans="1:30" x14ac:dyDescent="0.2">
      <c r="A551">
        <v>1</v>
      </c>
      <c r="B551" t="s">
        <v>20</v>
      </c>
      <c r="C551">
        <v>3</v>
      </c>
      <c r="D551" t="s">
        <v>17</v>
      </c>
      <c r="E551">
        <v>4</v>
      </c>
      <c r="F551">
        <v>13.416700000000001</v>
      </c>
      <c r="G551">
        <v>0</v>
      </c>
      <c r="H551">
        <v>1</v>
      </c>
      <c r="I551" s="6">
        <f>Table24[[#This Row],[Age]]/$E$1</f>
        <v>0.05</v>
      </c>
      <c r="J551" s="6">
        <f>LOG10(Table24[[#This Row],[Fare]] +1)</f>
        <v>1.1588658612291007</v>
      </c>
      <c r="K551">
        <f>IF(Table24[[#This Row],[Pclass]]=1, 1, 0)</f>
        <v>0</v>
      </c>
      <c r="L551">
        <f>IF(Table24[[#This Row],[Pclass]]=2, 1,0)</f>
        <v>0</v>
      </c>
      <c r="M551">
        <f>IF(Table24[[#This Row],[Embarked]]="S", 1, 0)</f>
        <v>0</v>
      </c>
      <c r="N551">
        <f>IF(Table24[[#This Row],[Embarked]]="C", 1, 0)</f>
        <v>1</v>
      </c>
      <c r="O551">
        <f>IF(Table24[[#This Row],[Sex]]="male", 1, 0)</f>
        <v>0</v>
      </c>
      <c r="P551">
        <v>1</v>
      </c>
      <c r="AC551" s="6">
        <f>SUMPRODUCT(Table24[[#This Row],[SibSp]:[Ones]], $R$4:$AA$4)</f>
        <v>0.80817816260212605</v>
      </c>
      <c r="AD551" s="6">
        <f>(AC551-Table24[[#This Row],[Survived]])^2</f>
        <v>3.6795617302696391E-2</v>
      </c>
    </row>
    <row r="552" spans="1:30" x14ac:dyDescent="0.2">
      <c r="A552">
        <v>0</v>
      </c>
      <c r="B552" t="s">
        <v>20</v>
      </c>
      <c r="C552">
        <v>3</v>
      </c>
      <c r="D552" t="s">
        <v>13</v>
      </c>
      <c r="E552">
        <v>25</v>
      </c>
      <c r="F552">
        <v>7.2249999999999996</v>
      </c>
      <c r="G552">
        <v>0</v>
      </c>
      <c r="H552">
        <v>0</v>
      </c>
      <c r="I552" s="6">
        <f>Table24[[#This Row],[Age]]/$E$1</f>
        <v>0.3125</v>
      </c>
      <c r="J552" s="6">
        <f>LOG10(Table24[[#This Row],[Fare]] +1)</f>
        <v>0.91513590662201194</v>
      </c>
      <c r="K552">
        <f>IF(Table24[[#This Row],[Pclass]]=1, 1, 0)</f>
        <v>0</v>
      </c>
      <c r="L552">
        <f>IF(Table24[[#This Row],[Pclass]]=2, 1,0)</f>
        <v>0</v>
      </c>
      <c r="M552">
        <f>IF(Table24[[#This Row],[Embarked]]="S", 1, 0)</f>
        <v>0</v>
      </c>
      <c r="N552">
        <f>IF(Table24[[#This Row],[Embarked]]="C", 1, 0)</f>
        <v>1</v>
      </c>
      <c r="O552">
        <f>IF(Table24[[#This Row],[Sex]]="male", 1, 0)</f>
        <v>1</v>
      </c>
      <c r="P552">
        <v>1</v>
      </c>
      <c r="AC552" s="6">
        <f>SUMPRODUCT(Table24[[#This Row],[SibSp]:[Ones]], $R$4:$AA$4)</f>
        <v>0.19272934852399592</v>
      </c>
      <c r="AD552" s="6">
        <f>(AC552-Table24[[#This Row],[Survived]])^2</f>
        <v>3.7144601782483889E-2</v>
      </c>
    </row>
    <row r="553" spans="1:30" x14ac:dyDescent="0.2">
      <c r="A553">
        <v>0</v>
      </c>
      <c r="B553" t="s">
        <v>15</v>
      </c>
      <c r="C553">
        <v>1</v>
      </c>
      <c r="D553" t="s">
        <v>13</v>
      </c>
      <c r="E553">
        <v>60</v>
      </c>
      <c r="F553">
        <v>26.55</v>
      </c>
      <c r="G553">
        <v>0</v>
      </c>
      <c r="H553">
        <v>0</v>
      </c>
      <c r="I553" s="6">
        <f>Table24[[#This Row],[Age]]/$E$1</f>
        <v>0.75</v>
      </c>
      <c r="J553" s="6">
        <f>LOG10(Table24[[#This Row],[Fare]] +1)</f>
        <v>1.4401216031878039</v>
      </c>
      <c r="K553">
        <f>IF(Table24[[#This Row],[Pclass]]=1, 1, 0)</f>
        <v>1</v>
      </c>
      <c r="L553">
        <f>IF(Table24[[#This Row],[Pclass]]=2, 1,0)</f>
        <v>0</v>
      </c>
      <c r="M553">
        <f>IF(Table24[[#This Row],[Embarked]]="S", 1, 0)</f>
        <v>1</v>
      </c>
      <c r="N553">
        <f>IF(Table24[[#This Row],[Embarked]]="C", 1, 0)</f>
        <v>0</v>
      </c>
      <c r="O553">
        <f>IF(Table24[[#This Row],[Sex]]="male", 1, 0)</f>
        <v>1</v>
      </c>
      <c r="P553">
        <v>1</v>
      </c>
      <c r="AC553" s="6">
        <f>SUMPRODUCT(Table24[[#This Row],[SibSp]:[Ones]], $R$4:$AA$4)</f>
        <v>0.28077896000906749</v>
      </c>
      <c r="AD553" s="6">
        <f>(AC553-Table24[[#This Row],[Survived]])^2</f>
        <v>7.8836824383773527E-2</v>
      </c>
    </row>
    <row r="554" spans="1:30" x14ac:dyDescent="0.2">
      <c r="A554">
        <v>0</v>
      </c>
      <c r="B554" t="s">
        <v>15</v>
      </c>
      <c r="C554">
        <v>2</v>
      </c>
      <c r="D554" t="s">
        <v>13</v>
      </c>
      <c r="E554">
        <v>52</v>
      </c>
      <c r="F554">
        <v>13.5</v>
      </c>
      <c r="G554">
        <v>0</v>
      </c>
      <c r="H554">
        <v>0</v>
      </c>
      <c r="I554" s="6">
        <f>Table24[[#This Row],[Age]]/$E$1</f>
        <v>0.65</v>
      </c>
      <c r="J554" s="6">
        <f>LOG10(Table24[[#This Row],[Fare]] +1)</f>
        <v>1.1613680022349748</v>
      </c>
      <c r="K554">
        <f>IF(Table24[[#This Row],[Pclass]]=1, 1, 0)</f>
        <v>0</v>
      </c>
      <c r="L554">
        <f>IF(Table24[[#This Row],[Pclass]]=2, 1,0)</f>
        <v>1</v>
      </c>
      <c r="M554">
        <f>IF(Table24[[#This Row],[Embarked]]="S", 1, 0)</f>
        <v>1</v>
      </c>
      <c r="N554">
        <f>IF(Table24[[#This Row],[Embarked]]="C", 1, 0)</f>
        <v>0</v>
      </c>
      <c r="O554">
        <f>IF(Table24[[#This Row],[Sex]]="male", 1, 0)</f>
        <v>1</v>
      </c>
      <c r="P554">
        <v>1</v>
      </c>
      <c r="AC554" s="6">
        <f>SUMPRODUCT(Table24[[#This Row],[SibSp]:[Ones]], $R$4:$AA$4)</f>
        <v>0.14863810287918355</v>
      </c>
      <c r="AD554" s="6">
        <f>(AC554-Table24[[#This Row],[Survived]])^2</f>
        <v>2.2093285627522753E-2</v>
      </c>
    </row>
    <row r="555" spans="1:30" x14ac:dyDescent="0.2">
      <c r="A555">
        <v>0</v>
      </c>
      <c r="B555" t="s">
        <v>15</v>
      </c>
      <c r="C555">
        <v>3</v>
      </c>
      <c r="D555" t="s">
        <v>13</v>
      </c>
      <c r="E555">
        <v>44</v>
      </c>
      <c r="F555">
        <v>8.0500000000000007</v>
      </c>
      <c r="G555">
        <v>0</v>
      </c>
      <c r="H555">
        <v>0</v>
      </c>
      <c r="I555" s="6">
        <f>Table24[[#This Row],[Age]]/$E$1</f>
        <v>0.55000000000000004</v>
      </c>
      <c r="J555" s="6">
        <f>LOG10(Table24[[#This Row],[Fare]] +1)</f>
        <v>0.9566485792052033</v>
      </c>
      <c r="K555">
        <f>IF(Table24[[#This Row],[Pclass]]=1, 1, 0)</f>
        <v>0</v>
      </c>
      <c r="L555">
        <f>IF(Table24[[#This Row],[Pclass]]=2, 1,0)</f>
        <v>0</v>
      </c>
      <c r="M555">
        <f>IF(Table24[[#This Row],[Embarked]]="S", 1, 0)</f>
        <v>1</v>
      </c>
      <c r="N555">
        <f>IF(Table24[[#This Row],[Embarked]]="C", 1, 0)</f>
        <v>0</v>
      </c>
      <c r="O555">
        <f>IF(Table24[[#This Row],[Sex]]="male", 1, 0)</f>
        <v>1</v>
      </c>
      <c r="P555">
        <v>1</v>
      </c>
      <c r="AC555" s="6">
        <f>SUMPRODUCT(Table24[[#This Row],[SibSp]:[Ones]], $R$4:$AA$4)</f>
        <v>7.0301707655282542E-3</v>
      </c>
      <c r="AD555" s="6">
        <f>(AC555-Table24[[#This Row],[Survived]])^2</f>
        <v>4.942330099248812E-5</v>
      </c>
    </row>
    <row r="556" spans="1:30" x14ac:dyDescent="0.2">
      <c r="A556">
        <v>0</v>
      </c>
      <c r="B556" t="s">
        <v>20</v>
      </c>
      <c r="C556">
        <v>1</v>
      </c>
      <c r="D556" t="s">
        <v>13</v>
      </c>
      <c r="E556">
        <v>49</v>
      </c>
      <c r="F556">
        <v>110.88330000000001</v>
      </c>
      <c r="G556">
        <v>1</v>
      </c>
      <c r="H556">
        <v>1</v>
      </c>
      <c r="I556" s="6">
        <f>Table24[[#This Row],[Age]]/$E$1</f>
        <v>0.61250000000000004</v>
      </c>
      <c r="J556" s="6">
        <f>LOG10(Table24[[#This Row],[Fare]] +1)</f>
        <v>2.048765267412167</v>
      </c>
      <c r="K556">
        <f>IF(Table24[[#This Row],[Pclass]]=1, 1, 0)</f>
        <v>1</v>
      </c>
      <c r="L556">
        <f>IF(Table24[[#This Row],[Pclass]]=2, 1,0)</f>
        <v>0</v>
      </c>
      <c r="M556">
        <f>IF(Table24[[#This Row],[Embarked]]="S", 1, 0)</f>
        <v>0</v>
      </c>
      <c r="N556">
        <f>IF(Table24[[#This Row],[Embarked]]="C", 1, 0)</f>
        <v>1</v>
      </c>
      <c r="O556">
        <f>IF(Table24[[#This Row],[Sex]]="male", 1, 0)</f>
        <v>1</v>
      </c>
      <c r="P556">
        <v>1</v>
      </c>
      <c r="AC556" s="6">
        <f>SUMPRODUCT(Table24[[#This Row],[SibSp]:[Ones]], $R$4:$AA$4)</f>
        <v>0.3780979718604518</v>
      </c>
      <c r="AD556" s="6">
        <f>(AC556-Table24[[#This Row],[Survived]])^2</f>
        <v>0.142958076324987</v>
      </c>
    </row>
    <row r="557" spans="1:30" x14ac:dyDescent="0.2">
      <c r="A557">
        <v>0</v>
      </c>
      <c r="B557" t="s">
        <v>15</v>
      </c>
      <c r="C557">
        <v>3</v>
      </c>
      <c r="D557" t="s">
        <v>13</v>
      </c>
      <c r="E557">
        <v>42</v>
      </c>
      <c r="F557">
        <v>7.65</v>
      </c>
      <c r="G557">
        <v>0</v>
      </c>
      <c r="H557">
        <v>0</v>
      </c>
      <c r="I557" s="6">
        <f>Table24[[#This Row],[Age]]/$E$1</f>
        <v>0.52500000000000002</v>
      </c>
      <c r="J557" s="6">
        <f>LOG10(Table24[[#This Row],[Fare]] +1)</f>
        <v>0.93701610746481423</v>
      </c>
      <c r="K557">
        <f>IF(Table24[[#This Row],[Pclass]]=1, 1, 0)</f>
        <v>0</v>
      </c>
      <c r="L557">
        <f>IF(Table24[[#This Row],[Pclass]]=2, 1,0)</f>
        <v>0</v>
      </c>
      <c r="M557">
        <f>IF(Table24[[#This Row],[Embarked]]="S", 1, 0)</f>
        <v>1</v>
      </c>
      <c r="N557">
        <f>IF(Table24[[#This Row],[Embarked]]="C", 1, 0)</f>
        <v>0</v>
      </c>
      <c r="O557">
        <f>IF(Table24[[#This Row],[Sex]]="male", 1, 0)</f>
        <v>1</v>
      </c>
      <c r="P557">
        <v>1</v>
      </c>
      <c r="AC557" s="6">
        <f>SUMPRODUCT(Table24[[#This Row],[SibSp]:[Ones]], $R$4:$AA$4)</f>
        <v>1.8876031918734215E-2</v>
      </c>
      <c r="AD557" s="6">
        <f>(AC557-Table24[[#This Row],[Survived]])^2</f>
        <v>3.5630458099707288E-4</v>
      </c>
    </row>
    <row r="558" spans="1:30" x14ac:dyDescent="0.2">
      <c r="A558">
        <v>1</v>
      </c>
      <c r="B558" t="s">
        <v>20</v>
      </c>
      <c r="C558">
        <v>1</v>
      </c>
      <c r="D558" t="s">
        <v>17</v>
      </c>
      <c r="E558">
        <v>18</v>
      </c>
      <c r="F558">
        <v>227.52500000000001</v>
      </c>
      <c r="G558">
        <v>1</v>
      </c>
      <c r="H558">
        <v>0</v>
      </c>
      <c r="I558" s="6">
        <f>Table24[[#This Row],[Age]]/$E$1</f>
        <v>0.22500000000000001</v>
      </c>
      <c r="J558" s="6">
        <f>LOG10(Table24[[#This Row],[Fare]] +1)</f>
        <v>2.3589337176143736</v>
      </c>
      <c r="K558">
        <f>IF(Table24[[#This Row],[Pclass]]=1, 1, 0)</f>
        <v>1</v>
      </c>
      <c r="L558">
        <f>IF(Table24[[#This Row],[Pclass]]=2, 1,0)</f>
        <v>0</v>
      </c>
      <c r="M558">
        <f>IF(Table24[[#This Row],[Embarked]]="S", 1, 0)</f>
        <v>0</v>
      </c>
      <c r="N558">
        <f>IF(Table24[[#This Row],[Embarked]]="C", 1, 0)</f>
        <v>1</v>
      </c>
      <c r="O558">
        <f>IF(Table24[[#This Row],[Sex]]="male", 1, 0)</f>
        <v>0</v>
      </c>
      <c r="P558">
        <v>1</v>
      </c>
      <c r="AC558" s="6">
        <f>SUMPRODUCT(Table24[[#This Row],[SibSp]:[Ones]], $R$4:$AA$4)</f>
        <v>1.0886525928989486</v>
      </c>
      <c r="AD558" s="6">
        <f>(AC558-Table24[[#This Row],[Survived]])^2</f>
        <v>7.8592822277067046E-3</v>
      </c>
    </row>
    <row r="559" spans="1:30" x14ac:dyDescent="0.2">
      <c r="A559">
        <v>1</v>
      </c>
      <c r="B559" t="s">
        <v>15</v>
      </c>
      <c r="C559">
        <v>1</v>
      </c>
      <c r="D559" t="s">
        <v>13</v>
      </c>
      <c r="E559">
        <v>35</v>
      </c>
      <c r="F559">
        <v>26.287500000000001</v>
      </c>
      <c r="G559">
        <v>0</v>
      </c>
      <c r="H559">
        <v>0</v>
      </c>
      <c r="I559" s="6">
        <f>Table24[[#This Row],[Age]]/$E$1</f>
        <v>0.4375</v>
      </c>
      <c r="J559" s="6">
        <f>LOG10(Table24[[#This Row],[Fare]] +1)</f>
        <v>1.4359637487171957</v>
      </c>
      <c r="K559">
        <f>IF(Table24[[#This Row],[Pclass]]=1, 1, 0)</f>
        <v>1</v>
      </c>
      <c r="L559">
        <f>IF(Table24[[#This Row],[Pclass]]=2, 1,0)</f>
        <v>0</v>
      </c>
      <c r="M559">
        <f>IF(Table24[[#This Row],[Embarked]]="S", 1, 0)</f>
        <v>1</v>
      </c>
      <c r="N559">
        <f>IF(Table24[[#This Row],[Embarked]]="C", 1, 0)</f>
        <v>0</v>
      </c>
      <c r="O559">
        <f>IF(Table24[[#This Row],[Sex]]="male", 1, 0)</f>
        <v>1</v>
      </c>
      <c r="P559">
        <v>1</v>
      </c>
      <c r="AC559" s="6">
        <f>SUMPRODUCT(Table24[[#This Row],[SibSp]:[Ones]], $R$4:$AA$4)</f>
        <v>0.4406121070857032</v>
      </c>
      <c r="AD559" s="6">
        <f>(AC559-Table24[[#This Row],[Survived]])^2</f>
        <v>0.31291481473909677</v>
      </c>
    </row>
    <row r="560" spans="1:30" x14ac:dyDescent="0.2">
      <c r="A560">
        <v>0</v>
      </c>
      <c r="B560" t="s">
        <v>20</v>
      </c>
      <c r="C560">
        <v>3</v>
      </c>
      <c r="D560" t="s">
        <v>17</v>
      </c>
      <c r="E560">
        <v>18</v>
      </c>
      <c r="F560">
        <v>14.4542</v>
      </c>
      <c r="G560">
        <v>0</v>
      </c>
      <c r="H560">
        <v>1</v>
      </c>
      <c r="I560" s="6">
        <f>Table24[[#This Row],[Age]]/$E$1</f>
        <v>0.22500000000000001</v>
      </c>
      <c r="J560" s="6">
        <f>LOG10(Table24[[#This Row],[Fare]] +1)</f>
        <v>1.1890465283525415</v>
      </c>
      <c r="K560">
        <f>IF(Table24[[#This Row],[Pclass]]=1, 1, 0)</f>
        <v>0</v>
      </c>
      <c r="L560">
        <f>IF(Table24[[#This Row],[Pclass]]=2, 1,0)</f>
        <v>0</v>
      </c>
      <c r="M560">
        <f>IF(Table24[[#This Row],[Embarked]]="S", 1, 0)</f>
        <v>0</v>
      </c>
      <c r="N560">
        <f>IF(Table24[[#This Row],[Embarked]]="C", 1, 0)</f>
        <v>1</v>
      </c>
      <c r="O560">
        <f>IF(Table24[[#This Row],[Sex]]="male", 1, 0)</f>
        <v>0</v>
      </c>
      <c r="P560">
        <v>1</v>
      </c>
      <c r="AC560" s="6">
        <f>SUMPRODUCT(Table24[[#This Row],[SibSp]:[Ones]], $R$4:$AA$4)</f>
        <v>0.72002928757099927</v>
      </c>
      <c r="AD560" s="6">
        <f>(AC560-Table24[[#This Row],[Survived]])^2</f>
        <v>0.51844217496000078</v>
      </c>
    </row>
    <row r="561" spans="1:30" x14ac:dyDescent="0.2">
      <c r="A561">
        <v>0</v>
      </c>
      <c r="B561" t="s">
        <v>27</v>
      </c>
      <c r="C561">
        <v>3</v>
      </c>
      <c r="D561" t="s">
        <v>13</v>
      </c>
      <c r="E561">
        <v>25</v>
      </c>
      <c r="F561">
        <v>7.7416999999999998</v>
      </c>
      <c r="G561">
        <v>0</v>
      </c>
      <c r="H561">
        <v>0</v>
      </c>
      <c r="I561" s="6">
        <f>Table24[[#This Row],[Age]]/$E$1</f>
        <v>0.3125</v>
      </c>
      <c r="J561" s="6">
        <f>LOG10(Table24[[#This Row],[Fare]] +1)</f>
        <v>0.94159589817511846</v>
      </c>
      <c r="K561">
        <f>IF(Table24[[#This Row],[Pclass]]=1, 1, 0)</f>
        <v>0</v>
      </c>
      <c r="L561">
        <f>IF(Table24[[#This Row],[Pclass]]=2, 1,0)</f>
        <v>0</v>
      </c>
      <c r="M561">
        <f>IF(Table24[[#This Row],[Embarked]]="S", 1, 0)</f>
        <v>0</v>
      </c>
      <c r="N561">
        <f>IF(Table24[[#This Row],[Embarked]]="C", 1, 0)</f>
        <v>0</v>
      </c>
      <c r="O561">
        <f>IF(Table24[[#This Row],[Sex]]="male", 1, 0)</f>
        <v>1</v>
      </c>
      <c r="P561">
        <v>1</v>
      </c>
      <c r="AC561" s="6">
        <f>SUMPRODUCT(Table24[[#This Row],[SibSp]:[Ones]], $R$4:$AA$4)</f>
        <v>9.7205175534601618E-2</v>
      </c>
      <c r="AD561" s="6">
        <f>(AC561-Table24[[#This Row],[Survived]])^2</f>
        <v>9.4488461507127135E-3</v>
      </c>
    </row>
    <row r="562" spans="1:30" x14ac:dyDescent="0.2">
      <c r="A562">
        <v>0</v>
      </c>
      <c r="B562" t="s">
        <v>15</v>
      </c>
      <c r="C562">
        <v>3</v>
      </c>
      <c r="D562" t="s">
        <v>13</v>
      </c>
      <c r="E562">
        <v>26</v>
      </c>
      <c r="F562">
        <v>7.8541999999999996</v>
      </c>
      <c r="G562">
        <v>1</v>
      </c>
      <c r="H562">
        <v>0</v>
      </c>
      <c r="I562" s="6">
        <f>Table24[[#This Row],[Age]]/$E$1</f>
        <v>0.32500000000000001</v>
      </c>
      <c r="J562" s="6">
        <f>LOG10(Table24[[#This Row],[Fare]] +1)</f>
        <v>0.94714932766263737</v>
      </c>
      <c r="K562">
        <f>IF(Table24[[#This Row],[Pclass]]=1, 1, 0)</f>
        <v>0</v>
      </c>
      <c r="L562">
        <f>IF(Table24[[#This Row],[Pclass]]=2, 1,0)</f>
        <v>0</v>
      </c>
      <c r="M562">
        <f>IF(Table24[[#This Row],[Embarked]]="S", 1, 0)</f>
        <v>1</v>
      </c>
      <c r="N562">
        <f>IF(Table24[[#This Row],[Embarked]]="C", 1, 0)</f>
        <v>0</v>
      </c>
      <c r="O562">
        <f>IF(Table24[[#This Row],[Sex]]="male", 1, 0)</f>
        <v>1</v>
      </c>
      <c r="P562">
        <v>1</v>
      </c>
      <c r="AC562" s="6">
        <f>SUMPRODUCT(Table24[[#This Row],[SibSp]:[Ones]], $R$4:$AA$4)</f>
        <v>6.685810930975411E-2</v>
      </c>
      <c r="AD562" s="6">
        <f>(AC562-Table24[[#This Row],[Survived]])^2</f>
        <v>4.4700067804750295E-3</v>
      </c>
    </row>
    <row r="563" spans="1:30" x14ac:dyDescent="0.2">
      <c r="A563">
        <v>0</v>
      </c>
      <c r="B563" t="s">
        <v>15</v>
      </c>
      <c r="C563">
        <v>2</v>
      </c>
      <c r="D563" t="s">
        <v>13</v>
      </c>
      <c r="E563">
        <v>39</v>
      </c>
      <c r="F563">
        <v>26</v>
      </c>
      <c r="G563">
        <v>0</v>
      </c>
      <c r="H563">
        <v>0</v>
      </c>
      <c r="I563" s="6">
        <f>Table24[[#This Row],[Age]]/$E$1</f>
        <v>0.48749999999999999</v>
      </c>
      <c r="J563" s="6">
        <f>LOG10(Table24[[#This Row],[Fare]] +1)</f>
        <v>1.4313637641589874</v>
      </c>
      <c r="K563">
        <f>IF(Table24[[#This Row],[Pclass]]=1, 1, 0)</f>
        <v>0</v>
      </c>
      <c r="L563">
        <f>IF(Table24[[#This Row],[Pclass]]=2, 1,0)</f>
        <v>1</v>
      </c>
      <c r="M563">
        <f>IF(Table24[[#This Row],[Embarked]]="S", 1, 0)</f>
        <v>1</v>
      </c>
      <c r="N563">
        <f>IF(Table24[[#This Row],[Embarked]]="C", 1, 0)</f>
        <v>0</v>
      </c>
      <c r="O563">
        <f>IF(Table24[[#This Row],[Sex]]="male", 1, 0)</f>
        <v>1</v>
      </c>
      <c r="P563">
        <v>1</v>
      </c>
      <c r="AC563" s="6">
        <f>SUMPRODUCT(Table24[[#This Row],[SibSp]:[Ones]], $R$4:$AA$4)</f>
        <v>0.24501795204116744</v>
      </c>
      <c r="AD563" s="6">
        <f>(AC563-Table24[[#This Row],[Survived]])^2</f>
        <v>6.0033796822447826E-2</v>
      </c>
    </row>
    <row r="564" spans="1:30" x14ac:dyDescent="0.2">
      <c r="A564">
        <v>1</v>
      </c>
      <c r="B564" t="s">
        <v>15</v>
      </c>
      <c r="C564">
        <v>2</v>
      </c>
      <c r="D564" t="s">
        <v>17</v>
      </c>
      <c r="E564">
        <v>45</v>
      </c>
      <c r="F564">
        <v>13.5</v>
      </c>
      <c r="G564">
        <v>0</v>
      </c>
      <c r="H564">
        <v>0</v>
      </c>
      <c r="I564" s="6">
        <f>Table24[[#This Row],[Age]]/$E$1</f>
        <v>0.5625</v>
      </c>
      <c r="J564" s="6">
        <f>LOG10(Table24[[#This Row],[Fare]] +1)</f>
        <v>1.1613680022349748</v>
      </c>
      <c r="K564">
        <f>IF(Table24[[#This Row],[Pclass]]=1, 1, 0)</f>
        <v>0</v>
      </c>
      <c r="L564">
        <f>IF(Table24[[#This Row],[Pclass]]=2, 1,0)</f>
        <v>1</v>
      </c>
      <c r="M564">
        <f>IF(Table24[[#This Row],[Embarked]]="S", 1, 0)</f>
        <v>1</v>
      </c>
      <c r="N564">
        <f>IF(Table24[[#This Row],[Embarked]]="C", 1, 0)</f>
        <v>0</v>
      </c>
      <c r="O564">
        <f>IF(Table24[[#This Row],[Sex]]="male", 1, 0)</f>
        <v>0</v>
      </c>
      <c r="P564">
        <v>1</v>
      </c>
      <c r="AC564" s="6">
        <f>SUMPRODUCT(Table24[[#This Row],[SibSp]:[Ones]], $R$4:$AA$4)</f>
        <v>0.67651242047736615</v>
      </c>
      <c r="AD564" s="6">
        <f>(AC564-Table24[[#This Row],[Survived]])^2</f>
        <v>0.10464421410541236</v>
      </c>
    </row>
    <row r="565" spans="1:30" x14ac:dyDescent="0.2">
      <c r="A565">
        <v>1</v>
      </c>
      <c r="B565" t="s">
        <v>15</v>
      </c>
      <c r="C565">
        <v>1</v>
      </c>
      <c r="D565" t="s">
        <v>13</v>
      </c>
      <c r="E565">
        <v>42</v>
      </c>
      <c r="F565">
        <v>26.287500000000001</v>
      </c>
      <c r="G565">
        <v>0</v>
      </c>
      <c r="H565">
        <v>0</v>
      </c>
      <c r="I565" s="6">
        <f>Table24[[#This Row],[Age]]/$E$1</f>
        <v>0.52500000000000002</v>
      </c>
      <c r="J565" s="6">
        <f>LOG10(Table24[[#This Row],[Fare]] +1)</f>
        <v>1.4359637487171957</v>
      </c>
      <c r="K565">
        <f>IF(Table24[[#This Row],[Pclass]]=1, 1, 0)</f>
        <v>1</v>
      </c>
      <c r="L565">
        <f>IF(Table24[[#This Row],[Pclass]]=2, 1,0)</f>
        <v>0</v>
      </c>
      <c r="M565">
        <f>IF(Table24[[#This Row],[Embarked]]="S", 1, 0)</f>
        <v>1</v>
      </c>
      <c r="N565">
        <f>IF(Table24[[#This Row],[Embarked]]="C", 1, 0)</f>
        <v>0</v>
      </c>
      <c r="O565">
        <f>IF(Table24[[#This Row],[Sex]]="male", 1, 0)</f>
        <v>1</v>
      </c>
      <c r="P565">
        <v>1</v>
      </c>
      <c r="AC565" s="6">
        <f>SUMPRODUCT(Table24[[#This Row],[SibSp]:[Ones]], $R$4:$AA$4)</f>
        <v>0.39580207582053106</v>
      </c>
      <c r="AD565" s="6">
        <f>(AC565-Table24[[#This Row],[Survived]])^2</f>
        <v>0.3650551315827793</v>
      </c>
    </row>
    <row r="566" spans="1:30" x14ac:dyDescent="0.2">
      <c r="A566">
        <v>1</v>
      </c>
      <c r="B566" t="s">
        <v>15</v>
      </c>
      <c r="C566">
        <v>1</v>
      </c>
      <c r="D566" t="s">
        <v>17</v>
      </c>
      <c r="E566">
        <v>22</v>
      </c>
      <c r="F566">
        <v>151.55000000000001</v>
      </c>
      <c r="G566">
        <v>0</v>
      </c>
      <c r="H566">
        <v>0</v>
      </c>
      <c r="I566" s="6">
        <f>Table24[[#This Row],[Age]]/$E$1</f>
        <v>0.27500000000000002</v>
      </c>
      <c r="J566" s="6">
        <f>LOG10(Table24[[#This Row],[Fare]] +1)</f>
        <v>2.1834122119784261</v>
      </c>
      <c r="K566">
        <f>IF(Table24[[#This Row],[Pclass]]=1, 1, 0)</f>
        <v>1</v>
      </c>
      <c r="L566">
        <f>IF(Table24[[#This Row],[Pclass]]=2, 1,0)</f>
        <v>0</v>
      </c>
      <c r="M566">
        <f>IF(Table24[[#This Row],[Embarked]]="S", 1, 0)</f>
        <v>1</v>
      </c>
      <c r="N566">
        <f>IF(Table24[[#This Row],[Embarked]]="C", 1, 0)</f>
        <v>0</v>
      </c>
      <c r="O566">
        <f>IF(Table24[[#This Row],[Sex]]="male", 1, 0)</f>
        <v>0</v>
      </c>
      <c r="P566">
        <v>1</v>
      </c>
      <c r="AC566" s="6">
        <f>SUMPRODUCT(Table24[[#This Row],[SibSp]:[Ones]], $R$4:$AA$4)</f>
        <v>1.0433301630279153</v>
      </c>
      <c r="AD566" s="6">
        <f>(AC566-Table24[[#This Row],[Survived]])^2</f>
        <v>1.8775030280257143E-3</v>
      </c>
    </row>
    <row r="567" spans="1:30" x14ac:dyDescent="0.2">
      <c r="A567">
        <v>1</v>
      </c>
      <c r="B567" t="s">
        <v>20</v>
      </c>
      <c r="C567">
        <v>1</v>
      </c>
      <c r="D567" t="s">
        <v>17</v>
      </c>
      <c r="E567">
        <v>24</v>
      </c>
      <c r="F567">
        <v>49.504199999999997</v>
      </c>
      <c r="G567">
        <v>0</v>
      </c>
      <c r="H567">
        <v>0</v>
      </c>
      <c r="I567" s="6">
        <f>Table24[[#This Row],[Age]]/$E$1</f>
        <v>0.3</v>
      </c>
      <c r="J567" s="6">
        <f>LOG10(Table24[[#This Row],[Fare]] +1)</f>
        <v>1.7033274961578131</v>
      </c>
      <c r="K567">
        <f>IF(Table24[[#This Row],[Pclass]]=1, 1, 0)</f>
        <v>1</v>
      </c>
      <c r="L567">
        <f>IF(Table24[[#This Row],[Pclass]]=2, 1,0)</f>
        <v>0</v>
      </c>
      <c r="M567">
        <f>IF(Table24[[#This Row],[Embarked]]="S", 1, 0)</f>
        <v>0</v>
      </c>
      <c r="N567">
        <f>IF(Table24[[#This Row],[Embarked]]="C", 1, 0)</f>
        <v>1</v>
      </c>
      <c r="O567">
        <f>IF(Table24[[#This Row],[Sex]]="male", 1, 0)</f>
        <v>0</v>
      </c>
      <c r="P567">
        <v>1</v>
      </c>
      <c r="AC567" s="6">
        <f>SUMPRODUCT(Table24[[#This Row],[SibSp]:[Ones]], $R$4:$AA$4)</f>
        <v>1.0732206040046741</v>
      </c>
      <c r="AD567" s="6">
        <f>(AC567-Table24[[#This Row],[Survived]])^2</f>
        <v>5.3612568508092998E-3</v>
      </c>
    </row>
    <row r="568" spans="1:30" x14ac:dyDescent="0.2">
      <c r="A568">
        <v>1</v>
      </c>
      <c r="B568" t="s">
        <v>15</v>
      </c>
      <c r="C568">
        <v>1</v>
      </c>
      <c r="D568" t="s">
        <v>13</v>
      </c>
      <c r="E568">
        <v>48</v>
      </c>
      <c r="F568">
        <v>52</v>
      </c>
      <c r="G568">
        <v>1</v>
      </c>
      <c r="H568">
        <v>0</v>
      </c>
      <c r="I568" s="6">
        <f>Table24[[#This Row],[Age]]/$E$1</f>
        <v>0.6</v>
      </c>
      <c r="J568" s="6">
        <f>LOG10(Table24[[#This Row],[Fare]] +1)</f>
        <v>1.7242758696007889</v>
      </c>
      <c r="K568">
        <f>IF(Table24[[#This Row],[Pclass]]=1, 1, 0)</f>
        <v>1</v>
      </c>
      <c r="L568">
        <f>IF(Table24[[#This Row],[Pclass]]=2, 1,0)</f>
        <v>0</v>
      </c>
      <c r="M568">
        <f>IF(Table24[[#This Row],[Embarked]]="S", 1, 0)</f>
        <v>1</v>
      </c>
      <c r="N568">
        <f>IF(Table24[[#This Row],[Embarked]]="C", 1, 0)</f>
        <v>0</v>
      </c>
      <c r="O568">
        <f>IF(Table24[[#This Row],[Sex]]="male", 1, 0)</f>
        <v>1</v>
      </c>
      <c r="P568">
        <v>1</v>
      </c>
      <c r="AC568" s="6">
        <f>SUMPRODUCT(Table24[[#This Row],[SibSp]:[Ones]], $R$4:$AA$4)</f>
        <v>0.31651274151944819</v>
      </c>
      <c r="AD568" s="6">
        <f>(AC568-Table24[[#This Row],[Survived]])^2</f>
        <v>0.46715483250526063</v>
      </c>
    </row>
    <row r="569" spans="1:30" x14ac:dyDescent="0.2">
      <c r="A569">
        <v>0</v>
      </c>
      <c r="B569" t="s">
        <v>15</v>
      </c>
      <c r="C569">
        <v>3</v>
      </c>
      <c r="D569" t="s">
        <v>13</v>
      </c>
      <c r="E569">
        <v>29</v>
      </c>
      <c r="F569">
        <v>9.4832999999999998</v>
      </c>
      <c r="G569">
        <v>0</v>
      </c>
      <c r="H569">
        <v>0</v>
      </c>
      <c r="I569" s="6">
        <f>Table24[[#This Row],[Age]]/$E$1</f>
        <v>0.36249999999999999</v>
      </c>
      <c r="J569" s="6">
        <f>LOG10(Table24[[#This Row],[Fare]] +1)</f>
        <v>1.020498014154877</v>
      </c>
      <c r="K569">
        <f>IF(Table24[[#This Row],[Pclass]]=1, 1, 0)</f>
        <v>0</v>
      </c>
      <c r="L569">
        <f>IF(Table24[[#This Row],[Pclass]]=2, 1,0)</f>
        <v>0</v>
      </c>
      <c r="M569">
        <f>IF(Table24[[#This Row],[Embarked]]="S", 1, 0)</f>
        <v>1</v>
      </c>
      <c r="N569">
        <f>IF(Table24[[#This Row],[Embarked]]="C", 1, 0)</f>
        <v>0</v>
      </c>
      <c r="O569">
        <f>IF(Table24[[#This Row],[Sex]]="male", 1, 0)</f>
        <v>1</v>
      </c>
      <c r="P569">
        <v>1</v>
      </c>
      <c r="AC569" s="6">
        <f>SUMPRODUCT(Table24[[#This Row],[SibSp]:[Ones]], $R$4:$AA$4)</f>
        <v>0.1061640723699051</v>
      </c>
      <c r="AD569" s="6">
        <f>(AC569-Table24[[#This Row],[Survived]])^2</f>
        <v>1.1270810262162449E-2</v>
      </c>
    </row>
    <row r="570" spans="1:30" x14ac:dyDescent="0.2">
      <c r="A570">
        <v>0</v>
      </c>
      <c r="B570" t="s">
        <v>15</v>
      </c>
      <c r="C570">
        <v>2</v>
      </c>
      <c r="D570" t="s">
        <v>13</v>
      </c>
      <c r="E570">
        <v>52</v>
      </c>
      <c r="F570">
        <v>13</v>
      </c>
      <c r="G570">
        <v>0</v>
      </c>
      <c r="H570">
        <v>0</v>
      </c>
      <c r="I570" s="6">
        <f>Table24[[#This Row],[Age]]/$E$1</f>
        <v>0.65</v>
      </c>
      <c r="J570" s="6">
        <f>LOG10(Table24[[#This Row],[Fare]] +1)</f>
        <v>1.146128035678238</v>
      </c>
      <c r="K570">
        <f>IF(Table24[[#This Row],[Pclass]]=1, 1, 0)</f>
        <v>0</v>
      </c>
      <c r="L570">
        <f>IF(Table24[[#This Row],[Pclass]]=2, 1,0)</f>
        <v>1</v>
      </c>
      <c r="M570">
        <f>IF(Table24[[#This Row],[Embarked]]="S", 1, 0)</f>
        <v>1</v>
      </c>
      <c r="N570">
        <f>IF(Table24[[#This Row],[Embarked]]="C", 1, 0)</f>
        <v>0</v>
      </c>
      <c r="O570">
        <f>IF(Table24[[#This Row],[Sex]]="male", 1, 0)</f>
        <v>1</v>
      </c>
      <c r="P570">
        <v>1</v>
      </c>
      <c r="AC570" s="6">
        <f>SUMPRODUCT(Table24[[#This Row],[SibSp]:[Ones]], $R$4:$AA$4)</f>
        <v>0.14789521511613113</v>
      </c>
      <c r="AD570" s="6">
        <f>(AC570-Table24[[#This Row],[Survived]])^2</f>
        <v>2.1872994654246702E-2</v>
      </c>
    </row>
    <row r="571" spans="1:30" x14ac:dyDescent="0.2">
      <c r="A571">
        <v>0</v>
      </c>
      <c r="B571" t="s">
        <v>15</v>
      </c>
      <c r="C571">
        <v>3</v>
      </c>
      <c r="D571" t="s">
        <v>13</v>
      </c>
      <c r="E571">
        <v>19</v>
      </c>
      <c r="F571">
        <v>7.65</v>
      </c>
      <c r="G571">
        <v>0</v>
      </c>
      <c r="H571">
        <v>0</v>
      </c>
      <c r="I571" s="6">
        <f>Table24[[#This Row],[Age]]/$E$1</f>
        <v>0.23749999999999999</v>
      </c>
      <c r="J571" s="6">
        <f>LOG10(Table24[[#This Row],[Fare]] +1)</f>
        <v>0.93701610746481423</v>
      </c>
      <c r="K571">
        <f>IF(Table24[[#This Row],[Pclass]]=1, 1, 0)</f>
        <v>0</v>
      </c>
      <c r="L571">
        <f>IF(Table24[[#This Row],[Pclass]]=2, 1,0)</f>
        <v>0</v>
      </c>
      <c r="M571">
        <f>IF(Table24[[#This Row],[Embarked]]="S", 1, 0)</f>
        <v>1</v>
      </c>
      <c r="N571">
        <f>IF(Table24[[#This Row],[Embarked]]="C", 1, 0)</f>
        <v>0</v>
      </c>
      <c r="O571">
        <f>IF(Table24[[#This Row],[Sex]]="male", 1, 0)</f>
        <v>1</v>
      </c>
      <c r="P571">
        <v>1</v>
      </c>
      <c r="AC571" s="6">
        <f>SUMPRODUCT(Table24[[#This Row],[SibSp]:[Ones]], $R$4:$AA$4)</f>
        <v>0.16610899179001404</v>
      </c>
      <c r="AD571" s="6">
        <f>(AC571-Table24[[#This Row],[Survived]])^2</f>
        <v>2.7592197153494952E-2</v>
      </c>
    </row>
    <row r="572" spans="1:30" x14ac:dyDescent="0.2">
      <c r="A572">
        <v>1</v>
      </c>
      <c r="B572" t="s">
        <v>20</v>
      </c>
      <c r="C572">
        <v>1</v>
      </c>
      <c r="D572" t="s">
        <v>17</v>
      </c>
      <c r="E572">
        <v>38</v>
      </c>
      <c r="F572">
        <v>227.52500000000001</v>
      </c>
      <c r="G572">
        <v>0</v>
      </c>
      <c r="H572">
        <v>0</v>
      </c>
      <c r="I572" s="6">
        <f>Table24[[#This Row],[Age]]/$E$1</f>
        <v>0.47499999999999998</v>
      </c>
      <c r="J572" s="6">
        <f>LOG10(Table24[[#This Row],[Fare]] +1)</f>
        <v>2.3589337176143736</v>
      </c>
      <c r="K572">
        <f>IF(Table24[[#This Row],[Pclass]]=1, 1, 0)</f>
        <v>1</v>
      </c>
      <c r="L572">
        <f>IF(Table24[[#This Row],[Pclass]]=2, 1,0)</f>
        <v>0</v>
      </c>
      <c r="M572">
        <f>IF(Table24[[#This Row],[Embarked]]="S", 1, 0)</f>
        <v>0</v>
      </c>
      <c r="N572">
        <f>IF(Table24[[#This Row],[Embarked]]="C", 1, 0)</f>
        <v>1</v>
      </c>
      <c r="O572">
        <f>IF(Table24[[#This Row],[Sex]]="male", 1, 0)</f>
        <v>0</v>
      </c>
      <c r="P572">
        <v>1</v>
      </c>
      <c r="AC572" s="6">
        <f>SUMPRODUCT(Table24[[#This Row],[SibSp]:[Ones]], $R$4:$AA$4)</f>
        <v>1.015558737543063</v>
      </c>
      <c r="AD572" s="6">
        <f>(AC572-Table24[[#This Row],[Survived]])^2</f>
        <v>2.4207431393391895E-4</v>
      </c>
    </row>
    <row r="573" spans="1:30" x14ac:dyDescent="0.2">
      <c r="A573">
        <v>1</v>
      </c>
      <c r="B573" t="s">
        <v>15</v>
      </c>
      <c r="C573">
        <v>2</v>
      </c>
      <c r="D573" t="s">
        <v>17</v>
      </c>
      <c r="E573">
        <v>27</v>
      </c>
      <c r="F573">
        <v>10.5</v>
      </c>
      <c r="G573">
        <v>0</v>
      </c>
      <c r="H573">
        <v>0</v>
      </c>
      <c r="I573" s="6">
        <f>Table24[[#This Row],[Age]]/$E$1</f>
        <v>0.33750000000000002</v>
      </c>
      <c r="J573" s="6">
        <f>LOG10(Table24[[#This Row],[Fare]] +1)</f>
        <v>1.0606978403536116</v>
      </c>
      <c r="K573">
        <f>IF(Table24[[#This Row],[Pclass]]=1, 1, 0)</f>
        <v>0</v>
      </c>
      <c r="L573">
        <f>IF(Table24[[#This Row],[Pclass]]=2, 1,0)</f>
        <v>1</v>
      </c>
      <c r="M573">
        <f>IF(Table24[[#This Row],[Embarked]]="S", 1, 0)</f>
        <v>1</v>
      </c>
      <c r="N573">
        <f>IF(Table24[[#This Row],[Embarked]]="C", 1, 0)</f>
        <v>0</v>
      </c>
      <c r="O573">
        <f>IF(Table24[[#This Row],[Sex]]="male", 1, 0)</f>
        <v>0</v>
      </c>
      <c r="P573">
        <v>1</v>
      </c>
      <c r="AC573" s="6">
        <f>SUMPRODUCT(Table24[[#This Row],[SibSp]:[Ones]], $R$4:$AA$4)</f>
        <v>0.78683094511453266</v>
      </c>
      <c r="AD573" s="6">
        <f>(AC573-Table24[[#This Row],[Survived]])^2</f>
        <v>4.5441045960763385E-2</v>
      </c>
    </row>
    <row r="574" spans="1:30" x14ac:dyDescent="0.2">
      <c r="A574">
        <v>0</v>
      </c>
      <c r="B574" t="s">
        <v>15</v>
      </c>
      <c r="C574">
        <v>3</v>
      </c>
      <c r="D574" t="s">
        <v>13</v>
      </c>
      <c r="E574">
        <v>33</v>
      </c>
      <c r="F574">
        <v>7.7750000000000004</v>
      </c>
      <c r="G574">
        <v>0</v>
      </c>
      <c r="H574">
        <v>0</v>
      </c>
      <c r="I574" s="6">
        <f>Table24[[#This Row],[Age]]/$E$1</f>
        <v>0.41249999999999998</v>
      </c>
      <c r="J574" s="6">
        <f>LOG10(Table24[[#This Row],[Fare]] +1)</f>
        <v>0.94324712513786169</v>
      </c>
      <c r="K574">
        <f>IF(Table24[[#This Row],[Pclass]]=1, 1, 0)</f>
        <v>0</v>
      </c>
      <c r="L574">
        <f>IF(Table24[[#This Row],[Pclass]]=2, 1,0)</f>
        <v>0</v>
      </c>
      <c r="M574">
        <f>IF(Table24[[#This Row],[Embarked]]="S", 1, 0)</f>
        <v>1</v>
      </c>
      <c r="N574">
        <f>IF(Table24[[#This Row],[Embarked]]="C", 1, 0)</f>
        <v>0</v>
      </c>
      <c r="O574">
        <f>IF(Table24[[#This Row],[Sex]]="male", 1, 0)</f>
        <v>1</v>
      </c>
      <c r="P574">
        <v>1</v>
      </c>
      <c r="AC574" s="6">
        <f>SUMPRODUCT(Table24[[#This Row],[SibSp]:[Ones]], $R$4:$AA$4)</f>
        <v>7.6792666591601555E-2</v>
      </c>
      <c r="AD574" s="6">
        <f>(AC574-Table24[[#This Row],[Survived]])^2</f>
        <v>5.8971136422488772E-3</v>
      </c>
    </row>
    <row r="575" spans="1:30" x14ac:dyDescent="0.2">
      <c r="A575">
        <v>1</v>
      </c>
      <c r="B575" t="s">
        <v>15</v>
      </c>
      <c r="C575">
        <v>2</v>
      </c>
      <c r="D575" t="s">
        <v>17</v>
      </c>
      <c r="E575">
        <v>6</v>
      </c>
      <c r="F575">
        <v>33</v>
      </c>
      <c r="G575">
        <v>0</v>
      </c>
      <c r="H575">
        <v>1</v>
      </c>
      <c r="I575" s="6">
        <f>Table24[[#This Row],[Age]]/$E$1</f>
        <v>7.4999999999999997E-2</v>
      </c>
      <c r="J575" s="6">
        <f>LOG10(Table24[[#This Row],[Fare]] +1)</f>
        <v>1.5314789170422551</v>
      </c>
      <c r="K575">
        <f>IF(Table24[[#This Row],[Pclass]]=1, 1, 0)</f>
        <v>0</v>
      </c>
      <c r="L575">
        <f>IF(Table24[[#This Row],[Pclass]]=2, 1,0)</f>
        <v>1</v>
      </c>
      <c r="M575">
        <f>IF(Table24[[#This Row],[Embarked]]="S", 1, 0)</f>
        <v>1</v>
      </c>
      <c r="N575">
        <f>IF(Table24[[#This Row],[Embarked]]="C", 1, 0)</f>
        <v>0</v>
      </c>
      <c r="O575">
        <f>IF(Table24[[#This Row],[Sex]]="male", 1, 0)</f>
        <v>0</v>
      </c>
      <c r="P575">
        <v>1</v>
      </c>
      <c r="AC575" s="6">
        <f>SUMPRODUCT(Table24[[#This Row],[SibSp]:[Ones]], $R$4:$AA$4)</f>
        <v>0.93028331211991322</v>
      </c>
      <c r="AD575" s="6">
        <f>(AC575-Table24[[#This Row],[Survived]])^2</f>
        <v>4.8604165689694386E-3</v>
      </c>
    </row>
    <row r="576" spans="1:30" x14ac:dyDescent="0.2">
      <c r="A576">
        <v>0</v>
      </c>
      <c r="B576" t="s">
        <v>15</v>
      </c>
      <c r="C576">
        <v>3</v>
      </c>
      <c r="D576" t="s">
        <v>13</v>
      </c>
      <c r="E576">
        <v>17</v>
      </c>
      <c r="F576">
        <v>7.0541999999999998</v>
      </c>
      <c r="G576">
        <v>1</v>
      </c>
      <c r="H576">
        <v>0</v>
      </c>
      <c r="I576" s="6">
        <f>Table24[[#This Row],[Age]]/$E$1</f>
        <v>0.21249999999999999</v>
      </c>
      <c r="J576" s="6">
        <f>LOG10(Table24[[#This Row],[Fare]] +1)</f>
        <v>0.90602240970373726</v>
      </c>
      <c r="K576">
        <f>IF(Table24[[#This Row],[Pclass]]=1, 1, 0)</f>
        <v>0</v>
      </c>
      <c r="L576">
        <f>IF(Table24[[#This Row],[Pclass]]=2, 1,0)</f>
        <v>0</v>
      </c>
      <c r="M576">
        <f>IF(Table24[[#This Row],[Embarked]]="S", 1, 0)</f>
        <v>1</v>
      </c>
      <c r="N576">
        <f>IF(Table24[[#This Row],[Embarked]]="C", 1, 0)</f>
        <v>0</v>
      </c>
      <c r="O576">
        <f>IF(Table24[[#This Row],[Sex]]="male", 1, 0)</f>
        <v>1</v>
      </c>
      <c r="P576">
        <v>1</v>
      </c>
      <c r="AC576" s="6">
        <f>SUMPRODUCT(Table24[[#This Row],[SibSp]:[Ones]], $R$4:$AA$4)</f>
        <v>0.12246623295450176</v>
      </c>
      <c r="AD576" s="6">
        <f>(AC576-Table24[[#This Row],[Survived]])^2</f>
        <v>1.4997978214066295E-2</v>
      </c>
    </row>
    <row r="577" spans="1:30" x14ac:dyDescent="0.2">
      <c r="A577">
        <v>0</v>
      </c>
      <c r="B577" t="s">
        <v>15</v>
      </c>
      <c r="C577">
        <v>2</v>
      </c>
      <c r="D577" t="s">
        <v>13</v>
      </c>
      <c r="E577">
        <v>34</v>
      </c>
      <c r="F577">
        <v>13</v>
      </c>
      <c r="G577">
        <v>0</v>
      </c>
      <c r="H577">
        <v>0</v>
      </c>
      <c r="I577" s="6">
        <f>Table24[[#This Row],[Age]]/$E$1</f>
        <v>0.42499999999999999</v>
      </c>
      <c r="J577" s="6">
        <f>LOG10(Table24[[#This Row],[Fare]] +1)</f>
        <v>1.146128035678238</v>
      </c>
      <c r="K577">
        <f>IF(Table24[[#This Row],[Pclass]]=1, 1, 0)</f>
        <v>0</v>
      </c>
      <c r="L577">
        <f>IF(Table24[[#This Row],[Pclass]]=2, 1,0)</f>
        <v>1</v>
      </c>
      <c r="M577">
        <f>IF(Table24[[#This Row],[Embarked]]="S", 1, 0)</f>
        <v>1</v>
      </c>
      <c r="N577">
        <f>IF(Table24[[#This Row],[Embarked]]="C", 1, 0)</f>
        <v>0</v>
      </c>
      <c r="O577">
        <f>IF(Table24[[#This Row],[Sex]]="male", 1, 0)</f>
        <v>1</v>
      </c>
      <c r="P577">
        <v>1</v>
      </c>
      <c r="AC577" s="6">
        <f>SUMPRODUCT(Table24[[#This Row],[SibSp]:[Ones]], $R$4:$AA$4)</f>
        <v>0.26312100979800235</v>
      </c>
      <c r="AD577" s="6">
        <f>(AC577-Table24[[#This Row],[Survived]])^2</f>
        <v>6.9232665797120452E-2</v>
      </c>
    </row>
    <row r="578" spans="1:30" x14ac:dyDescent="0.2">
      <c r="A578">
        <v>0</v>
      </c>
      <c r="B578" t="s">
        <v>15</v>
      </c>
      <c r="C578">
        <v>2</v>
      </c>
      <c r="D578" t="s">
        <v>13</v>
      </c>
      <c r="E578">
        <v>50</v>
      </c>
      <c r="F578">
        <v>13</v>
      </c>
      <c r="G578">
        <v>0</v>
      </c>
      <c r="H578">
        <v>0</v>
      </c>
      <c r="I578" s="6">
        <f>Table24[[#This Row],[Age]]/$E$1</f>
        <v>0.625</v>
      </c>
      <c r="J578" s="6">
        <f>LOG10(Table24[[#This Row],[Fare]] +1)</f>
        <v>1.146128035678238</v>
      </c>
      <c r="K578">
        <f>IF(Table24[[#This Row],[Pclass]]=1, 1, 0)</f>
        <v>0</v>
      </c>
      <c r="L578">
        <f>IF(Table24[[#This Row],[Pclass]]=2, 1,0)</f>
        <v>1</v>
      </c>
      <c r="M578">
        <f>IF(Table24[[#This Row],[Embarked]]="S", 1, 0)</f>
        <v>1</v>
      </c>
      <c r="N578">
        <f>IF(Table24[[#This Row],[Embarked]]="C", 1, 0)</f>
        <v>0</v>
      </c>
      <c r="O578">
        <f>IF(Table24[[#This Row],[Sex]]="male", 1, 0)</f>
        <v>1</v>
      </c>
      <c r="P578">
        <v>1</v>
      </c>
      <c r="AC578" s="6">
        <f>SUMPRODUCT(Table24[[#This Row],[SibSp]:[Ones]], $R$4:$AA$4)</f>
        <v>0.16069808119189466</v>
      </c>
      <c r="AD578" s="6">
        <f>(AC578-Table24[[#This Row],[Survived]])^2</f>
        <v>2.5823873298756767E-2</v>
      </c>
    </row>
    <row r="579" spans="1:30" x14ac:dyDescent="0.2">
      <c r="A579">
        <v>1</v>
      </c>
      <c r="B579" t="s">
        <v>15</v>
      </c>
      <c r="C579">
        <v>1</v>
      </c>
      <c r="D579" t="s">
        <v>13</v>
      </c>
      <c r="E579">
        <v>27</v>
      </c>
      <c r="F579">
        <v>53.1</v>
      </c>
      <c r="G579">
        <v>1</v>
      </c>
      <c r="H579">
        <v>0</v>
      </c>
      <c r="I579" s="6">
        <f>Table24[[#This Row],[Age]]/$E$1</f>
        <v>0.33750000000000002</v>
      </c>
      <c r="J579" s="6">
        <f>LOG10(Table24[[#This Row],[Fare]] +1)</f>
        <v>1.7331972651065695</v>
      </c>
      <c r="K579">
        <f>IF(Table24[[#This Row],[Pclass]]=1, 1, 0)</f>
        <v>1</v>
      </c>
      <c r="L579">
        <f>IF(Table24[[#This Row],[Pclass]]=2, 1,0)</f>
        <v>0</v>
      </c>
      <c r="M579">
        <f>IF(Table24[[#This Row],[Embarked]]="S", 1, 0)</f>
        <v>1</v>
      </c>
      <c r="N579">
        <f>IF(Table24[[#This Row],[Embarked]]="C", 1, 0)</f>
        <v>0</v>
      </c>
      <c r="O579">
        <f>IF(Table24[[#This Row],[Sex]]="male", 1, 0)</f>
        <v>1</v>
      </c>
      <c r="P579">
        <v>1</v>
      </c>
      <c r="AC579" s="6">
        <f>SUMPRODUCT(Table24[[#This Row],[SibSp]:[Ones]], $R$4:$AA$4)</f>
        <v>0.45137771786709613</v>
      </c>
      <c r="AD579" s="6">
        <f>(AC579-Table24[[#This Row],[Survived]])^2</f>
        <v>0.30098640845271557</v>
      </c>
    </row>
    <row r="580" spans="1:30" x14ac:dyDescent="0.2">
      <c r="A580">
        <v>0</v>
      </c>
      <c r="B580" t="s">
        <v>15</v>
      </c>
      <c r="C580">
        <v>3</v>
      </c>
      <c r="D580" t="s">
        <v>13</v>
      </c>
      <c r="E580">
        <v>20</v>
      </c>
      <c r="F580">
        <v>8.6624999999999996</v>
      </c>
      <c r="G580">
        <v>0</v>
      </c>
      <c r="H580">
        <v>0</v>
      </c>
      <c r="I580" s="6">
        <f>Table24[[#This Row],[Age]]/$E$1</f>
        <v>0.25</v>
      </c>
      <c r="J580" s="6">
        <f>LOG10(Table24[[#This Row],[Fare]] +1)</f>
        <v>0.98508950692638131</v>
      </c>
      <c r="K580">
        <f>IF(Table24[[#This Row],[Pclass]]=1, 1, 0)</f>
        <v>0</v>
      </c>
      <c r="L580">
        <f>IF(Table24[[#This Row],[Pclass]]=2, 1,0)</f>
        <v>0</v>
      </c>
      <c r="M580">
        <f>IF(Table24[[#This Row],[Embarked]]="S", 1, 0)</f>
        <v>1</v>
      </c>
      <c r="N580">
        <f>IF(Table24[[#This Row],[Embarked]]="C", 1, 0)</f>
        <v>0</v>
      </c>
      <c r="O580">
        <f>IF(Table24[[#This Row],[Sex]]="male", 1, 0)</f>
        <v>1</v>
      </c>
      <c r="P580">
        <v>1</v>
      </c>
      <c r="AC580" s="6">
        <f>SUMPRODUCT(Table24[[#This Row],[SibSp]:[Ones]], $R$4:$AA$4)</f>
        <v>0.16205094579667567</v>
      </c>
      <c r="AD580" s="6">
        <f>(AC580-Table24[[#This Row],[Survived]])^2</f>
        <v>2.6260509033597116E-2</v>
      </c>
    </row>
    <row r="581" spans="1:30" x14ac:dyDescent="0.2">
      <c r="A581">
        <v>1</v>
      </c>
      <c r="B581" t="s">
        <v>15</v>
      </c>
      <c r="C581">
        <v>2</v>
      </c>
      <c r="D581" t="s">
        <v>17</v>
      </c>
      <c r="E581">
        <v>30</v>
      </c>
      <c r="F581">
        <v>21</v>
      </c>
      <c r="G581">
        <v>3</v>
      </c>
      <c r="H581">
        <v>0</v>
      </c>
      <c r="I581" s="6">
        <f>Table24[[#This Row],[Age]]/$E$1</f>
        <v>0.375</v>
      </c>
      <c r="J581" s="6">
        <f>LOG10(Table24[[#This Row],[Fare]] +1)</f>
        <v>1.3424226808222062</v>
      </c>
      <c r="K581">
        <f>IF(Table24[[#This Row],[Pclass]]=1, 1, 0)</f>
        <v>0</v>
      </c>
      <c r="L581">
        <f>IF(Table24[[#This Row],[Pclass]]=2, 1,0)</f>
        <v>1</v>
      </c>
      <c r="M581">
        <f>IF(Table24[[#This Row],[Embarked]]="S", 1, 0)</f>
        <v>1</v>
      </c>
      <c r="N581">
        <f>IF(Table24[[#This Row],[Embarked]]="C", 1, 0)</f>
        <v>0</v>
      </c>
      <c r="O581">
        <f>IF(Table24[[#This Row],[Sex]]="male", 1, 0)</f>
        <v>0</v>
      </c>
      <c r="P581">
        <v>1</v>
      </c>
      <c r="AC581" s="6">
        <f>SUMPRODUCT(Table24[[#This Row],[SibSp]:[Ones]], $R$4:$AA$4)</f>
        <v>0.61655519539978731</v>
      </c>
      <c r="AD581" s="6">
        <f>(AC581-Table24[[#This Row],[Survived]])^2</f>
        <v>0.14702991817489527</v>
      </c>
    </row>
    <row r="582" spans="1:30" x14ac:dyDescent="0.2">
      <c r="A582">
        <v>0</v>
      </c>
      <c r="B582" t="s">
        <v>15</v>
      </c>
      <c r="C582">
        <v>2</v>
      </c>
      <c r="D582" t="s">
        <v>13</v>
      </c>
      <c r="E582">
        <v>25</v>
      </c>
      <c r="F582">
        <v>26</v>
      </c>
      <c r="G582">
        <v>1</v>
      </c>
      <c r="H582">
        <v>0</v>
      </c>
      <c r="I582" s="6">
        <f>Table24[[#This Row],[Age]]/$E$1</f>
        <v>0.3125</v>
      </c>
      <c r="J582" s="6">
        <f>LOG10(Table24[[#This Row],[Fare]] +1)</f>
        <v>1.4313637641589874</v>
      </c>
      <c r="K582">
        <f>IF(Table24[[#This Row],[Pclass]]=1, 1, 0)</f>
        <v>0</v>
      </c>
      <c r="L582">
        <f>IF(Table24[[#This Row],[Pclass]]=2, 1,0)</f>
        <v>1</v>
      </c>
      <c r="M582">
        <f>IF(Table24[[#This Row],[Embarked]]="S", 1, 0)</f>
        <v>1</v>
      </c>
      <c r="N582">
        <f>IF(Table24[[#This Row],[Embarked]]="C", 1, 0)</f>
        <v>0</v>
      </c>
      <c r="O582">
        <f>IF(Table24[[#This Row],[Sex]]="male", 1, 0)</f>
        <v>1</v>
      </c>
      <c r="P582">
        <v>1</v>
      </c>
      <c r="AC582" s="6">
        <f>SUMPRODUCT(Table24[[#This Row],[SibSp]:[Ones]], $R$4:$AA$4)</f>
        <v>0.27970320916976243</v>
      </c>
      <c r="AD582" s="6">
        <f>(AC582-Table24[[#This Row],[Survived]])^2</f>
        <v>7.823388521986388E-2</v>
      </c>
    </row>
    <row r="583" spans="1:30" x14ac:dyDescent="0.2">
      <c r="A583">
        <v>0</v>
      </c>
      <c r="B583" t="s">
        <v>15</v>
      </c>
      <c r="C583">
        <v>3</v>
      </c>
      <c r="D583" t="s">
        <v>17</v>
      </c>
      <c r="E583">
        <v>25</v>
      </c>
      <c r="F583">
        <v>7.9249999999999998</v>
      </c>
      <c r="G583">
        <v>1</v>
      </c>
      <c r="H583">
        <v>0</v>
      </c>
      <c r="I583" s="6">
        <f>Table24[[#This Row],[Age]]/$E$1</f>
        <v>0.3125</v>
      </c>
      <c r="J583" s="6">
        <f>LOG10(Table24[[#This Row],[Fare]] +1)</f>
        <v>0.95060822478423079</v>
      </c>
      <c r="K583">
        <f>IF(Table24[[#This Row],[Pclass]]=1, 1, 0)</f>
        <v>0</v>
      </c>
      <c r="L583">
        <f>IF(Table24[[#This Row],[Pclass]]=2, 1,0)</f>
        <v>0</v>
      </c>
      <c r="M583">
        <f>IF(Table24[[#This Row],[Embarked]]="S", 1, 0)</f>
        <v>1</v>
      </c>
      <c r="N583">
        <f>IF(Table24[[#This Row],[Embarked]]="C", 1, 0)</f>
        <v>0</v>
      </c>
      <c r="O583">
        <f>IF(Table24[[#This Row],[Sex]]="male", 1, 0)</f>
        <v>0</v>
      </c>
      <c r="P583">
        <v>1</v>
      </c>
      <c r="AC583" s="6">
        <f>SUMPRODUCT(Table24[[#This Row],[SibSp]:[Ones]], $R$4:$AA$4)</f>
        <v>0.55649243615991606</v>
      </c>
      <c r="AD583" s="6">
        <f>(AC583-Table24[[#This Row],[Survived]])^2</f>
        <v>0.30968383150319823</v>
      </c>
    </row>
    <row r="584" spans="1:30" x14ac:dyDescent="0.2">
      <c r="A584">
        <v>1</v>
      </c>
      <c r="B584" t="s">
        <v>15</v>
      </c>
      <c r="C584">
        <v>1</v>
      </c>
      <c r="D584" t="s">
        <v>17</v>
      </c>
      <c r="E584">
        <v>29</v>
      </c>
      <c r="F584">
        <v>211.33750000000001</v>
      </c>
      <c r="G584">
        <v>0</v>
      </c>
      <c r="H584">
        <v>0</v>
      </c>
      <c r="I584" s="6">
        <f>Table24[[#This Row],[Age]]/$E$1</f>
        <v>0.36249999999999999</v>
      </c>
      <c r="J584" s="6">
        <f>LOG10(Table24[[#This Row],[Fare]] +1)</f>
        <v>2.3270266997942759</v>
      </c>
      <c r="K584">
        <f>IF(Table24[[#This Row],[Pclass]]=1, 1, 0)</f>
        <v>1</v>
      </c>
      <c r="L584">
        <f>IF(Table24[[#This Row],[Pclass]]=2, 1,0)</f>
        <v>0</v>
      </c>
      <c r="M584">
        <f>IF(Table24[[#This Row],[Embarked]]="S", 1, 0)</f>
        <v>1</v>
      </c>
      <c r="N584">
        <f>IF(Table24[[#This Row],[Embarked]]="C", 1, 0)</f>
        <v>0</v>
      </c>
      <c r="O584">
        <f>IF(Table24[[#This Row],[Sex]]="male", 1, 0)</f>
        <v>0</v>
      </c>
      <c r="P584">
        <v>1</v>
      </c>
      <c r="AC584" s="6">
        <f>SUMPRODUCT(Table24[[#This Row],[SibSp]:[Ones]], $R$4:$AA$4)</f>
        <v>1.0055207669149429</v>
      </c>
      <c r="AD584" s="6">
        <f>(AC584-Table24[[#This Row],[Survived]])^2</f>
        <v>3.0478867329127639E-5</v>
      </c>
    </row>
    <row r="585" spans="1:30" x14ac:dyDescent="0.2">
      <c r="A585">
        <v>0</v>
      </c>
      <c r="B585" t="s">
        <v>20</v>
      </c>
      <c r="C585">
        <v>3</v>
      </c>
      <c r="D585" t="s">
        <v>13</v>
      </c>
      <c r="E585">
        <v>11</v>
      </c>
      <c r="F585">
        <v>18.787500000000001</v>
      </c>
      <c r="G585">
        <v>0</v>
      </c>
      <c r="H585">
        <v>0</v>
      </c>
      <c r="I585" s="6">
        <f>Table24[[#This Row],[Age]]/$E$1</f>
        <v>0.13750000000000001</v>
      </c>
      <c r="J585" s="6">
        <f>LOG10(Table24[[#This Row],[Fare]] +1)</f>
        <v>1.2963909278704124</v>
      </c>
      <c r="K585">
        <f>IF(Table24[[#This Row],[Pclass]]=1, 1, 0)</f>
        <v>0</v>
      </c>
      <c r="L585">
        <f>IF(Table24[[#This Row],[Pclass]]=2, 1,0)</f>
        <v>0</v>
      </c>
      <c r="M585">
        <f>IF(Table24[[#This Row],[Embarked]]="S", 1, 0)</f>
        <v>0</v>
      </c>
      <c r="N585">
        <f>IF(Table24[[#This Row],[Embarked]]="C", 1, 0)</f>
        <v>1</v>
      </c>
      <c r="O585">
        <f>IF(Table24[[#This Row],[Sex]]="male", 1, 0)</f>
        <v>1</v>
      </c>
      <c r="P585">
        <v>1</v>
      </c>
      <c r="AC585" s="6">
        <f>SUMPRODUCT(Table24[[#This Row],[SibSp]:[Ones]], $R$4:$AA$4)</f>
        <v>0.30093407715798964</v>
      </c>
      <c r="AD585" s="6">
        <f>(AC585-Table24[[#This Row],[Survived]])^2</f>
        <v>9.0561318794930859E-2</v>
      </c>
    </row>
    <row r="586" spans="1:30" x14ac:dyDescent="0.2">
      <c r="A586">
        <v>0</v>
      </c>
      <c r="B586" t="s">
        <v>15</v>
      </c>
      <c r="C586">
        <v>2</v>
      </c>
      <c r="D586" t="s">
        <v>13</v>
      </c>
      <c r="E586">
        <v>23</v>
      </c>
      <c r="F586">
        <v>13</v>
      </c>
      <c r="G586">
        <v>0</v>
      </c>
      <c r="H586">
        <v>0</v>
      </c>
      <c r="I586" s="6">
        <f>Table24[[#This Row],[Age]]/$E$1</f>
        <v>0.28749999999999998</v>
      </c>
      <c r="J586" s="6">
        <f>LOG10(Table24[[#This Row],[Fare]] +1)</f>
        <v>1.146128035678238</v>
      </c>
      <c r="K586">
        <f>IF(Table24[[#This Row],[Pclass]]=1, 1, 0)</f>
        <v>0</v>
      </c>
      <c r="L586">
        <f>IF(Table24[[#This Row],[Pclass]]=2, 1,0)</f>
        <v>1</v>
      </c>
      <c r="M586">
        <f>IF(Table24[[#This Row],[Embarked]]="S", 1, 0)</f>
        <v>1</v>
      </c>
      <c r="N586">
        <f>IF(Table24[[#This Row],[Embarked]]="C", 1, 0)</f>
        <v>0</v>
      </c>
      <c r="O586">
        <f>IF(Table24[[#This Row],[Sex]]="male", 1, 0)</f>
        <v>1</v>
      </c>
      <c r="P586">
        <v>1</v>
      </c>
      <c r="AC586" s="6">
        <f>SUMPRODUCT(Table24[[#This Row],[SibSp]:[Ones]], $R$4:$AA$4)</f>
        <v>0.33353677321470143</v>
      </c>
      <c r="AD586" s="6">
        <f>(AC586-Table24[[#This Row],[Survived]])^2</f>
        <v>0.11124677908647518</v>
      </c>
    </row>
    <row r="587" spans="1:30" x14ac:dyDescent="0.2">
      <c r="A587">
        <v>0</v>
      </c>
      <c r="B587" t="s">
        <v>15</v>
      </c>
      <c r="C587">
        <v>2</v>
      </c>
      <c r="D587" t="s">
        <v>13</v>
      </c>
      <c r="E587">
        <v>23</v>
      </c>
      <c r="F587">
        <v>13</v>
      </c>
      <c r="G587">
        <v>0</v>
      </c>
      <c r="H587">
        <v>0</v>
      </c>
      <c r="I587" s="6">
        <f>Table24[[#This Row],[Age]]/$E$1</f>
        <v>0.28749999999999998</v>
      </c>
      <c r="J587" s="6">
        <f>LOG10(Table24[[#This Row],[Fare]] +1)</f>
        <v>1.146128035678238</v>
      </c>
      <c r="K587">
        <f>IF(Table24[[#This Row],[Pclass]]=1, 1, 0)</f>
        <v>0</v>
      </c>
      <c r="L587">
        <f>IF(Table24[[#This Row],[Pclass]]=2, 1,0)</f>
        <v>1</v>
      </c>
      <c r="M587">
        <f>IF(Table24[[#This Row],[Embarked]]="S", 1, 0)</f>
        <v>1</v>
      </c>
      <c r="N587">
        <f>IF(Table24[[#This Row],[Embarked]]="C", 1, 0)</f>
        <v>0</v>
      </c>
      <c r="O587">
        <f>IF(Table24[[#This Row],[Sex]]="male", 1, 0)</f>
        <v>1</v>
      </c>
      <c r="P587">
        <v>1</v>
      </c>
      <c r="AC587" s="6">
        <f>SUMPRODUCT(Table24[[#This Row],[SibSp]:[Ones]], $R$4:$AA$4)</f>
        <v>0.33353677321470143</v>
      </c>
      <c r="AD587" s="6">
        <f>(AC587-Table24[[#This Row],[Survived]])^2</f>
        <v>0.11124677908647518</v>
      </c>
    </row>
    <row r="588" spans="1:30" x14ac:dyDescent="0.2">
      <c r="A588">
        <v>0</v>
      </c>
      <c r="B588" t="s">
        <v>15</v>
      </c>
      <c r="C588">
        <v>3</v>
      </c>
      <c r="D588" t="s">
        <v>13</v>
      </c>
      <c r="E588">
        <v>28.5</v>
      </c>
      <c r="F588">
        <v>16.100000000000001</v>
      </c>
      <c r="G588">
        <v>0</v>
      </c>
      <c r="H588">
        <v>0</v>
      </c>
      <c r="I588" s="6">
        <f>Table24[[#This Row],[Age]]/$E$1</f>
        <v>0.35625000000000001</v>
      </c>
      <c r="J588" s="6">
        <f>LOG10(Table24[[#This Row],[Fare]] +1)</f>
        <v>1.2329961103921538</v>
      </c>
      <c r="K588">
        <f>IF(Table24[[#This Row],[Pclass]]=1, 1, 0)</f>
        <v>0</v>
      </c>
      <c r="L588">
        <f>IF(Table24[[#This Row],[Pclass]]=2, 1,0)</f>
        <v>0</v>
      </c>
      <c r="M588">
        <f>IF(Table24[[#This Row],[Embarked]]="S", 1, 0)</f>
        <v>1</v>
      </c>
      <c r="N588">
        <f>IF(Table24[[#This Row],[Embarked]]="C", 1, 0)</f>
        <v>0</v>
      </c>
      <c r="O588">
        <f>IF(Table24[[#This Row],[Sex]]="male", 1, 0)</f>
        <v>1</v>
      </c>
      <c r="P588">
        <v>1</v>
      </c>
      <c r="AC588" s="6">
        <f>SUMPRODUCT(Table24[[#This Row],[SibSp]:[Ones]], $R$4:$AA$4)</f>
        <v>0.11972322601394791</v>
      </c>
      <c r="AD588" s="6">
        <f>(AC588-Table24[[#This Row],[Survived]])^2</f>
        <v>1.4333650847186855E-2</v>
      </c>
    </row>
    <row r="589" spans="1:30" x14ac:dyDescent="0.2">
      <c r="A589">
        <v>0</v>
      </c>
      <c r="B589" t="s">
        <v>15</v>
      </c>
      <c r="C589">
        <v>3</v>
      </c>
      <c r="D589" t="s">
        <v>17</v>
      </c>
      <c r="E589">
        <v>48</v>
      </c>
      <c r="F589">
        <v>34.375</v>
      </c>
      <c r="G589">
        <v>1</v>
      </c>
      <c r="H589">
        <v>3</v>
      </c>
      <c r="I589" s="6">
        <f>Table24[[#This Row],[Age]]/$E$1</f>
        <v>0.6</v>
      </c>
      <c r="J589" s="6">
        <f>LOG10(Table24[[#This Row],[Fare]] +1)</f>
        <v>1.5486964485323467</v>
      </c>
      <c r="K589">
        <f>IF(Table24[[#This Row],[Pclass]]=1, 1, 0)</f>
        <v>0</v>
      </c>
      <c r="L589">
        <f>IF(Table24[[#This Row],[Pclass]]=2, 1,0)</f>
        <v>0</v>
      </c>
      <c r="M589">
        <f>IF(Table24[[#This Row],[Embarked]]="S", 1, 0)</f>
        <v>1</v>
      </c>
      <c r="N589">
        <f>IF(Table24[[#This Row],[Embarked]]="C", 1, 0)</f>
        <v>0</v>
      </c>
      <c r="O589">
        <f>IF(Table24[[#This Row],[Sex]]="male", 1, 0)</f>
        <v>0</v>
      </c>
      <c r="P589">
        <v>1</v>
      </c>
      <c r="AC589" s="6">
        <f>SUMPRODUCT(Table24[[#This Row],[SibSp]:[Ones]], $R$4:$AA$4)</f>
        <v>0.39663460250501065</v>
      </c>
      <c r="AD589" s="6">
        <f>(AC589-Table24[[#This Row],[Survived]])^2</f>
        <v>0.15731900790430781</v>
      </c>
    </row>
    <row r="590" spans="1:30" x14ac:dyDescent="0.2">
      <c r="A590">
        <v>1</v>
      </c>
      <c r="B590" t="s">
        <v>20</v>
      </c>
      <c r="C590">
        <v>1</v>
      </c>
      <c r="D590" t="s">
        <v>13</v>
      </c>
      <c r="E590">
        <v>35</v>
      </c>
      <c r="F590">
        <v>512.32920000000001</v>
      </c>
      <c r="G590">
        <v>0</v>
      </c>
      <c r="H590">
        <v>0</v>
      </c>
      <c r="I590" s="6">
        <f>Table24[[#This Row],[Age]]/$E$1</f>
        <v>0.4375</v>
      </c>
      <c r="J590" s="6">
        <f>LOG10(Table24[[#This Row],[Fare]] +1)</f>
        <v>2.7103959691861146</v>
      </c>
      <c r="K590">
        <f>IF(Table24[[#This Row],[Pclass]]=1, 1, 0)</f>
        <v>1</v>
      </c>
      <c r="L590">
        <f>IF(Table24[[#This Row],[Pclass]]=2, 1,0)</f>
        <v>0</v>
      </c>
      <c r="M590">
        <f>IF(Table24[[#This Row],[Embarked]]="S", 1, 0)</f>
        <v>0</v>
      </c>
      <c r="N590">
        <f>IF(Table24[[#This Row],[Embarked]]="C", 1, 0)</f>
        <v>1</v>
      </c>
      <c r="O590">
        <f>IF(Table24[[#This Row],[Sex]]="male", 1, 0)</f>
        <v>1</v>
      </c>
      <c r="P590">
        <v>1</v>
      </c>
      <c r="AC590" s="6">
        <f>SUMPRODUCT(Table24[[#This Row],[SibSp]:[Ones]], $R$4:$AA$4)</f>
        <v>0.56883113738606261</v>
      </c>
      <c r="AD590" s="6">
        <f>(AC590-Table24[[#This Row],[Survived]])^2</f>
        <v>0.18590658808779642</v>
      </c>
    </row>
    <row r="591" spans="1:30" x14ac:dyDescent="0.2">
      <c r="A591">
        <v>0</v>
      </c>
      <c r="B591" t="s">
        <v>15</v>
      </c>
      <c r="C591">
        <v>1</v>
      </c>
      <c r="D591" t="s">
        <v>13</v>
      </c>
      <c r="E591">
        <v>36</v>
      </c>
      <c r="F591">
        <v>78.849999999999994</v>
      </c>
      <c r="G591">
        <v>1</v>
      </c>
      <c r="H591">
        <v>0</v>
      </c>
      <c r="I591" s="6">
        <f>Table24[[#This Row],[Age]]/$E$1</f>
        <v>0.45</v>
      </c>
      <c r="J591" s="6">
        <f>LOG10(Table24[[#This Row],[Fare]] +1)</f>
        <v>1.9022749204745018</v>
      </c>
      <c r="K591">
        <f>IF(Table24[[#This Row],[Pclass]]=1, 1, 0)</f>
        <v>1</v>
      </c>
      <c r="L591">
        <f>IF(Table24[[#This Row],[Pclass]]=2, 1,0)</f>
        <v>0</v>
      </c>
      <c r="M591">
        <f>IF(Table24[[#This Row],[Embarked]]="S", 1, 0)</f>
        <v>1</v>
      </c>
      <c r="N591">
        <f>IF(Table24[[#This Row],[Embarked]]="C", 1, 0)</f>
        <v>0</v>
      </c>
      <c r="O591">
        <f>IF(Table24[[#This Row],[Sex]]="male", 1, 0)</f>
        <v>1</v>
      </c>
      <c r="P591">
        <v>1</v>
      </c>
      <c r="AC591" s="6">
        <f>SUMPRODUCT(Table24[[#This Row],[SibSp]:[Ones]], $R$4:$AA$4)</f>
        <v>0.40200668383411597</v>
      </c>
      <c r="AD591" s="6">
        <f>(AC591-Table24[[#This Row],[Survived]])^2</f>
        <v>0.1616093738473029</v>
      </c>
    </row>
    <row r="592" spans="1:30" x14ac:dyDescent="0.2">
      <c r="A592">
        <v>1</v>
      </c>
      <c r="B592" t="s">
        <v>20</v>
      </c>
      <c r="C592">
        <v>1</v>
      </c>
      <c r="D592" t="s">
        <v>17</v>
      </c>
      <c r="E592">
        <v>21</v>
      </c>
      <c r="F592">
        <v>262.375</v>
      </c>
      <c r="G592">
        <v>2</v>
      </c>
      <c r="H592">
        <v>2</v>
      </c>
      <c r="I592" s="6">
        <f>Table24[[#This Row],[Age]]/$E$1</f>
        <v>0.26250000000000001</v>
      </c>
      <c r="J592" s="6">
        <f>LOG10(Table24[[#This Row],[Fare]] +1)</f>
        <v>2.4205745486161567</v>
      </c>
      <c r="K592">
        <f>IF(Table24[[#This Row],[Pclass]]=1, 1, 0)</f>
        <v>1</v>
      </c>
      <c r="L592">
        <f>IF(Table24[[#This Row],[Pclass]]=2, 1,0)</f>
        <v>0</v>
      </c>
      <c r="M592">
        <f>IF(Table24[[#This Row],[Embarked]]="S", 1, 0)</f>
        <v>0</v>
      </c>
      <c r="N592">
        <f>IF(Table24[[#This Row],[Embarked]]="C", 1, 0)</f>
        <v>1</v>
      </c>
      <c r="O592">
        <f>IF(Table24[[#This Row],[Sex]]="male", 1, 0)</f>
        <v>0</v>
      </c>
      <c r="P592">
        <v>1</v>
      </c>
      <c r="AC592" s="6">
        <f>SUMPRODUCT(Table24[[#This Row],[SibSp]:[Ones]], $R$4:$AA$4)</f>
        <v>0.98966536962530494</v>
      </c>
      <c r="AD592" s="6">
        <f>(AC592-Table24[[#This Row],[Survived]])^2</f>
        <v>1.0680458498156985E-4</v>
      </c>
    </row>
    <row r="593" spans="1:30" x14ac:dyDescent="0.2">
      <c r="A593">
        <v>0</v>
      </c>
      <c r="B593" t="s">
        <v>15</v>
      </c>
      <c r="C593">
        <v>3</v>
      </c>
      <c r="D593" t="s">
        <v>13</v>
      </c>
      <c r="E593">
        <v>24</v>
      </c>
      <c r="F593">
        <v>16.100000000000001</v>
      </c>
      <c r="G593">
        <v>1</v>
      </c>
      <c r="H593">
        <v>0</v>
      </c>
      <c r="I593" s="6">
        <f>Table24[[#This Row],[Age]]/$E$1</f>
        <v>0.3</v>
      </c>
      <c r="J593" s="6">
        <f>LOG10(Table24[[#This Row],[Fare]] +1)</f>
        <v>1.2329961103921538</v>
      </c>
      <c r="K593">
        <f>IF(Table24[[#This Row],[Pclass]]=1, 1, 0)</f>
        <v>0</v>
      </c>
      <c r="L593">
        <f>IF(Table24[[#This Row],[Pclass]]=2, 1,0)</f>
        <v>0</v>
      </c>
      <c r="M593">
        <f>IF(Table24[[#This Row],[Embarked]]="S", 1, 0)</f>
        <v>1</v>
      </c>
      <c r="N593">
        <f>IF(Table24[[#This Row],[Embarked]]="C", 1, 0)</f>
        <v>0</v>
      </c>
      <c r="O593">
        <f>IF(Table24[[#This Row],[Sex]]="male", 1, 0)</f>
        <v>1</v>
      </c>
      <c r="P593">
        <v>1</v>
      </c>
      <c r="AC593" s="6">
        <f>SUMPRODUCT(Table24[[#This Row],[SibSp]:[Ones]], $R$4:$AA$4)</f>
        <v>9.3594869282666582E-2</v>
      </c>
      <c r="AD593" s="6">
        <f>(AC593-Table24[[#This Row],[Survived]])^2</f>
        <v>8.7599995560394446E-3</v>
      </c>
    </row>
    <row r="594" spans="1:30" x14ac:dyDescent="0.2">
      <c r="A594">
        <v>1</v>
      </c>
      <c r="B594" t="s">
        <v>15</v>
      </c>
      <c r="C594">
        <v>3</v>
      </c>
      <c r="D594" t="s">
        <v>13</v>
      </c>
      <c r="E594">
        <v>31</v>
      </c>
      <c r="F594">
        <v>7.9249999999999998</v>
      </c>
      <c r="G594">
        <v>0</v>
      </c>
      <c r="H594">
        <v>0</v>
      </c>
      <c r="I594" s="6">
        <f>Table24[[#This Row],[Age]]/$E$1</f>
        <v>0.38750000000000001</v>
      </c>
      <c r="J594" s="6">
        <f>LOG10(Table24[[#This Row],[Fare]] +1)</f>
        <v>0.95060822478423079</v>
      </c>
      <c r="K594">
        <f>IF(Table24[[#This Row],[Pclass]]=1, 1, 0)</f>
        <v>0</v>
      </c>
      <c r="L594">
        <f>IF(Table24[[#This Row],[Pclass]]=2, 1,0)</f>
        <v>0</v>
      </c>
      <c r="M594">
        <f>IF(Table24[[#This Row],[Embarked]]="S", 1, 0)</f>
        <v>1</v>
      </c>
      <c r="N594">
        <f>IF(Table24[[#This Row],[Embarked]]="C", 1, 0)</f>
        <v>0</v>
      </c>
      <c r="O594">
        <f>IF(Table24[[#This Row],[Sex]]="male", 1, 0)</f>
        <v>1</v>
      </c>
      <c r="P594">
        <v>1</v>
      </c>
      <c r="AC594" s="6">
        <f>SUMPRODUCT(Table24[[#This Row],[SibSp]:[Ones]], $R$4:$AA$4)</f>
        <v>8.995435700136456E-2</v>
      </c>
      <c r="AD594" s="6">
        <f>(AC594-Table24[[#This Row],[Survived]])^2</f>
        <v>0.8281830723407998</v>
      </c>
    </row>
    <row r="595" spans="1:30" x14ac:dyDescent="0.2">
      <c r="A595">
        <v>0</v>
      </c>
      <c r="B595" t="s">
        <v>15</v>
      </c>
      <c r="C595">
        <v>1</v>
      </c>
      <c r="D595" t="s">
        <v>13</v>
      </c>
      <c r="E595">
        <v>70</v>
      </c>
      <c r="F595">
        <v>71</v>
      </c>
      <c r="G595">
        <v>1</v>
      </c>
      <c r="H595">
        <v>1</v>
      </c>
      <c r="I595" s="6">
        <f>Table24[[#This Row],[Age]]/$E$1</f>
        <v>0.875</v>
      </c>
      <c r="J595" s="6">
        <f>LOG10(Table24[[#This Row],[Fare]] +1)</f>
        <v>1.8573324964312685</v>
      </c>
      <c r="K595">
        <f>IF(Table24[[#This Row],[Pclass]]=1, 1, 0)</f>
        <v>1</v>
      </c>
      <c r="L595">
        <f>IF(Table24[[#This Row],[Pclass]]=2, 1,0)</f>
        <v>0</v>
      </c>
      <c r="M595">
        <f>IF(Table24[[#This Row],[Embarked]]="S", 1, 0)</f>
        <v>1</v>
      </c>
      <c r="N595">
        <f>IF(Table24[[#This Row],[Embarked]]="C", 1, 0)</f>
        <v>0</v>
      </c>
      <c r="O595">
        <f>IF(Table24[[#This Row],[Sex]]="male", 1, 0)</f>
        <v>1</v>
      </c>
      <c r="P595">
        <v>1</v>
      </c>
      <c r="AC595" s="6">
        <f>SUMPRODUCT(Table24[[#This Row],[SibSp]:[Ones]], $R$4:$AA$4)</f>
        <v>0.16824076403433585</v>
      </c>
      <c r="AD595" s="6">
        <f>(AC595-Table24[[#This Row],[Survived]])^2</f>
        <v>2.8304954682857077E-2</v>
      </c>
    </row>
    <row r="596" spans="1:30" x14ac:dyDescent="0.2">
      <c r="A596">
        <v>0</v>
      </c>
      <c r="B596" t="s">
        <v>15</v>
      </c>
      <c r="C596">
        <v>3</v>
      </c>
      <c r="D596" t="s">
        <v>13</v>
      </c>
      <c r="E596">
        <v>16</v>
      </c>
      <c r="F596">
        <v>20.25</v>
      </c>
      <c r="G596">
        <v>1</v>
      </c>
      <c r="H596">
        <v>1</v>
      </c>
      <c r="I596" s="6">
        <f>Table24[[#This Row],[Age]]/$E$1</f>
        <v>0.2</v>
      </c>
      <c r="J596" s="6">
        <f>LOG10(Table24[[#This Row],[Fare]] +1)</f>
        <v>1.3273589343863303</v>
      </c>
      <c r="K596">
        <f>IF(Table24[[#This Row],[Pclass]]=1, 1, 0)</f>
        <v>0</v>
      </c>
      <c r="L596">
        <f>IF(Table24[[#This Row],[Pclass]]=2, 1,0)</f>
        <v>0</v>
      </c>
      <c r="M596">
        <f>IF(Table24[[#This Row],[Embarked]]="S", 1, 0)</f>
        <v>1</v>
      </c>
      <c r="N596">
        <f>IF(Table24[[#This Row],[Embarked]]="C", 1, 0)</f>
        <v>0</v>
      </c>
      <c r="O596">
        <f>IF(Table24[[#This Row],[Sex]]="male", 1, 0)</f>
        <v>1</v>
      </c>
      <c r="P596">
        <v>1</v>
      </c>
      <c r="AC596" s="6">
        <f>SUMPRODUCT(Table24[[#This Row],[SibSp]:[Ones]], $R$4:$AA$4)</f>
        <v>0.13547971392398639</v>
      </c>
      <c r="AD596" s="6">
        <f>(AC596-Table24[[#This Row],[Survived]])^2</f>
        <v>1.8354752884925191E-2</v>
      </c>
    </row>
    <row r="597" spans="1:30" x14ac:dyDescent="0.2">
      <c r="A597">
        <v>1</v>
      </c>
      <c r="B597" t="s">
        <v>15</v>
      </c>
      <c r="C597">
        <v>2</v>
      </c>
      <c r="D597" t="s">
        <v>17</v>
      </c>
      <c r="E597">
        <v>30</v>
      </c>
      <c r="F597">
        <v>13</v>
      </c>
      <c r="G597">
        <v>0</v>
      </c>
      <c r="H597">
        <v>0</v>
      </c>
      <c r="I597" s="6">
        <f>Table24[[#This Row],[Age]]/$E$1</f>
        <v>0.375</v>
      </c>
      <c r="J597" s="6">
        <f>LOG10(Table24[[#This Row],[Fare]] +1)</f>
        <v>1.146128035678238</v>
      </c>
      <c r="K597">
        <f>IF(Table24[[#This Row],[Pclass]]=1, 1, 0)</f>
        <v>0</v>
      </c>
      <c r="L597">
        <f>IF(Table24[[#This Row],[Pclass]]=2, 1,0)</f>
        <v>1</v>
      </c>
      <c r="M597">
        <f>IF(Table24[[#This Row],[Embarked]]="S", 1, 0)</f>
        <v>1</v>
      </c>
      <c r="N597">
        <f>IF(Table24[[#This Row],[Embarked]]="C", 1, 0)</f>
        <v>0</v>
      </c>
      <c r="O597">
        <f>IF(Table24[[#This Row],[Sex]]="male", 1, 0)</f>
        <v>0</v>
      </c>
      <c r="P597">
        <v>1</v>
      </c>
      <c r="AC597" s="6">
        <f>SUMPRODUCT(Table24[[#This Row],[SibSp]:[Ones]], $R$4:$AA$4)</f>
        <v>0.77179102828253965</v>
      </c>
      <c r="AD597" s="6">
        <f>(AC597-Table24[[#This Row],[Survived]])^2</f>
        <v>5.207933477234062E-2</v>
      </c>
    </row>
    <row r="598" spans="1:30" x14ac:dyDescent="0.2">
      <c r="A598">
        <v>0</v>
      </c>
      <c r="B598" t="s">
        <v>15</v>
      </c>
      <c r="C598">
        <v>1</v>
      </c>
      <c r="D598" t="s">
        <v>13</v>
      </c>
      <c r="E598">
        <v>19</v>
      </c>
      <c r="F598">
        <v>53.1</v>
      </c>
      <c r="G598">
        <v>1</v>
      </c>
      <c r="H598">
        <v>0</v>
      </c>
      <c r="I598" s="6">
        <f>Table24[[#This Row],[Age]]/$E$1</f>
        <v>0.23749999999999999</v>
      </c>
      <c r="J598" s="6">
        <f>LOG10(Table24[[#This Row],[Fare]] +1)</f>
        <v>1.7331972651065695</v>
      </c>
      <c r="K598">
        <f>IF(Table24[[#This Row],[Pclass]]=1, 1, 0)</f>
        <v>1</v>
      </c>
      <c r="L598">
        <f>IF(Table24[[#This Row],[Pclass]]=2, 1,0)</f>
        <v>0</v>
      </c>
      <c r="M598">
        <f>IF(Table24[[#This Row],[Embarked]]="S", 1, 0)</f>
        <v>1</v>
      </c>
      <c r="N598">
        <f>IF(Table24[[#This Row],[Embarked]]="C", 1, 0)</f>
        <v>0</v>
      </c>
      <c r="O598">
        <f>IF(Table24[[#This Row],[Sex]]="male", 1, 0)</f>
        <v>1</v>
      </c>
      <c r="P598">
        <v>1</v>
      </c>
      <c r="AC598" s="6">
        <f>SUMPRODUCT(Table24[[#This Row],[SibSp]:[Ones]], $R$4:$AA$4)</f>
        <v>0.50258918217015003</v>
      </c>
      <c r="AD598" s="6">
        <f>(AC598-Table24[[#This Row],[Survived]])^2</f>
        <v>0.25259588603446026</v>
      </c>
    </row>
    <row r="599" spans="1:30" x14ac:dyDescent="0.2">
      <c r="A599">
        <v>0</v>
      </c>
      <c r="B599" t="s">
        <v>27</v>
      </c>
      <c r="C599">
        <v>3</v>
      </c>
      <c r="D599" t="s">
        <v>13</v>
      </c>
      <c r="E599">
        <v>31</v>
      </c>
      <c r="F599">
        <v>7.75</v>
      </c>
      <c r="G599">
        <v>0</v>
      </c>
      <c r="H599">
        <v>0</v>
      </c>
      <c r="I599" s="6">
        <f>Table24[[#This Row],[Age]]/$E$1</f>
        <v>0.38750000000000001</v>
      </c>
      <c r="J599" s="6">
        <f>LOG10(Table24[[#This Row],[Fare]] +1)</f>
        <v>0.94200805302231327</v>
      </c>
      <c r="K599">
        <f>IF(Table24[[#This Row],[Pclass]]=1, 1, 0)</f>
        <v>0</v>
      </c>
      <c r="L599">
        <f>IF(Table24[[#This Row],[Pclass]]=2, 1,0)</f>
        <v>0</v>
      </c>
      <c r="M599">
        <f>IF(Table24[[#This Row],[Embarked]]="S", 1, 0)</f>
        <v>0</v>
      </c>
      <c r="N599">
        <f>IF(Table24[[#This Row],[Embarked]]="C", 1, 0)</f>
        <v>0</v>
      </c>
      <c r="O599">
        <f>IF(Table24[[#This Row],[Sex]]="male", 1, 0)</f>
        <v>1</v>
      </c>
      <c r="P599">
        <v>1</v>
      </c>
      <c r="AC599" s="6">
        <f>SUMPRODUCT(Table24[[#This Row],[SibSp]:[Ones]], $R$4:$AA$4)</f>
        <v>5.8816668217046675E-2</v>
      </c>
      <c r="AD599" s="6">
        <f>(AC599-Table24[[#This Row],[Survived]])^2</f>
        <v>3.4594004601541484E-3</v>
      </c>
    </row>
    <row r="600" spans="1:30" x14ac:dyDescent="0.2">
      <c r="A600">
        <v>1</v>
      </c>
      <c r="B600" t="s">
        <v>15</v>
      </c>
      <c r="C600">
        <v>2</v>
      </c>
      <c r="D600" t="s">
        <v>17</v>
      </c>
      <c r="E600">
        <v>4</v>
      </c>
      <c r="F600">
        <v>23</v>
      </c>
      <c r="G600">
        <v>1</v>
      </c>
      <c r="H600">
        <v>1</v>
      </c>
      <c r="I600" s="6">
        <f>Table24[[#This Row],[Age]]/$E$1</f>
        <v>0.05</v>
      </c>
      <c r="J600" s="6">
        <f>LOG10(Table24[[#This Row],[Fare]] +1)</f>
        <v>1.3802112417116059</v>
      </c>
      <c r="K600">
        <f>IF(Table24[[#This Row],[Pclass]]=1, 1, 0)</f>
        <v>0</v>
      </c>
      <c r="L600">
        <f>IF(Table24[[#This Row],[Pclass]]=2, 1,0)</f>
        <v>1</v>
      </c>
      <c r="M600">
        <f>IF(Table24[[#This Row],[Embarked]]="S", 1, 0)</f>
        <v>1</v>
      </c>
      <c r="N600">
        <f>IF(Table24[[#This Row],[Embarked]]="C", 1, 0)</f>
        <v>0</v>
      </c>
      <c r="O600">
        <f>IF(Table24[[#This Row],[Sex]]="male", 1, 0)</f>
        <v>0</v>
      </c>
      <c r="P600">
        <v>1</v>
      </c>
      <c r="AC600" s="6">
        <f>SUMPRODUCT(Table24[[#This Row],[SibSp]:[Ones]], $R$4:$AA$4)</f>
        <v>0.88077767518572281</v>
      </c>
      <c r="AD600" s="6">
        <f>(AC600-Table24[[#This Row],[Survived]])^2</f>
        <v>1.4213962734121016E-2</v>
      </c>
    </row>
    <row r="601" spans="1:30" x14ac:dyDescent="0.2">
      <c r="A601">
        <v>1</v>
      </c>
      <c r="B601" t="s">
        <v>15</v>
      </c>
      <c r="C601">
        <v>3</v>
      </c>
      <c r="D601" t="s">
        <v>13</v>
      </c>
      <c r="E601">
        <v>6</v>
      </c>
      <c r="F601">
        <v>12.475</v>
      </c>
      <c r="G601">
        <v>0</v>
      </c>
      <c r="H601">
        <v>1</v>
      </c>
      <c r="I601" s="6">
        <f>Table24[[#This Row],[Age]]/$E$1</f>
        <v>7.4999999999999997E-2</v>
      </c>
      <c r="J601" s="6">
        <f>LOG10(Table24[[#This Row],[Fare]] +1)</f>
        <v>1.1295287738587763</v>
      </c>
      <c r="K601">
        <f>IF(Table24[[#This Row],[Pclass]]=1, 1, 0)</f>
        <v>0</v>
      </c>
      <c r="L601">
        <f>IF(Table24[[#This Row],[Pclass]]=2, 1,0)</f>
        <v>0</v>
      </c>
      <c r="M601">
        <f>IF(Table24[[#This Row],[Embarked]]="S", 1, 0)</f>
        <v>1</v>
      </c>
      <c r="N601">
        <f>IF(Table24[[#This Row],[Embarked]]="C", 1, 0)</f>
        <v>0</v>
      </c>
      <c r="O601">
        <f>IF(Table24[[#This Row],[Sex]]="male", 1, 0)</f>
        <v>1</v>
      </c>
      <c r="P601">
        <v>1</v>
      </c>
      <c r="AC601" s="6">
        <f>SUMPRODUCT(Table24[[#This Row],[SibSp]:[Ones]], $R$4:$AA$4)</f>
        <v>0.24478541611357457</v>
      </c>
      <c r="AD601" s="6">
        <f>(AC601-Table24[[#This Row],[Survived]])^2</f>
        <v>0.5703490677147468</v>
      </c>
    </row>
    <row r="602" spans="1:30" x14ac:dyDescent="0.2">
      <c r="A602">
        <v>0</v>
      </c>
      <c r="B602" t="s">
        <v>15</v>
      </c>
      <c r="C602">
        <v>3</v>
      </c>
      <c r="D602" t="s">
        <v>13</v>
      </c>
      <c r="E602">
        <v>33</v>
      </c>
      <c r="F602">
        <v>9.5</v>
      </c>
      <c r="G602">
        <v>0</v>
      </c>
      <c r="H602">
        <v>0</v>
      </c>
      <c r="I602" s="6">
        <f>Table24[[#This Row],[Age]]/$E$1</f>
        <v>0.41249999999999998</v>
      </c>
      <c r="J602" s="6">
        <f>LOG10(Table24[[#This Row],[Fare]] +1)</f>
        <v>1.0211892990699381</v>
      </c>
      <c r="K602">
        <f>IF(Table24[[#This Row],[Pclass]]=1, 1, 0)</f>
        <v>0</v>
      </c>
      <c r="L602">
        <f>IF(Table24[[#This Row],[Pclass]]=2, 1,0)</f>
        <v>0</v>
      </c>
      <c r="M602">
        <f>IF(Table24[[#This Row],[Embarked]]="S", 1, 0)</f>
        <v>1</v>
      </c>
      <c r="N602">
        <f>IF(Table24[[#This Row],[Embarked]]="C", 1, 0)</f>
        <v>0</v>
      </c>
      <c r="O602">
        <f>IF(Table24[[#This Row],[Sex]]="male", 1, 0)</f>
        <v>1</v>
      </c>
      <c r="P602">
        <v>1</v>
      </c>
      <c r="AC602" s="6">
        <f>SUMPRODUCT(Table24[[#This Row],[SibSp]:[Ones]], $R$4:$AA$4)</f>
        <v>8.0592037608872458E-2</v>
      </c>
      <c r="AD602" s="6">
        <f>(AC602-Table24[[#This Row],[Survived]])^2</f>
        <v>6.4950765259499128E-3</v>
      </c>
    </row>
    <row r="603" spans="1:30" x14ac:dyDescent="0.2">
      <c r="A603">
        <v>0</v>
      </c>
      <c r="B603" t="s">
        <v>15</v>
      </c>
      <c r="C603">
        <v>3</v>
      </c>
      <c r="D603" t="s">
        <v>13</v>
      </c>
      <c r="E603">
        <v>23</v>
      </c>
      <c r="F603">
        <v>7.8958000000000004</v>
      </c>
      <c r="G603">
        <v>0</v>
      </c>
      <c r="H603">
        <v>0</v>
      </c>
      <c r="I603" s="6">
        <f>Table24[[#This Row],[Age]]/$E$1</f>
        <v>0.28749999999999998</v>
      </c>
      <c r="J603" s="6">
        <f>LOG10(Table24[[#This Row],[Fare]] +1)</f>
        <v>0.94918501031343461</v>
      </c>
      <c r="K603">
        <f>IF(Table24[[#This Row],[Pclass]]=1, 1, 0)</f>
        <v>0</v>
      </c>
      <c r="L603">
        <f>IF(Table24[[#This Row],[Pclass]]=2, 1,0)</f>
        <v>0</v>
      </c>
      <c r="M603">
        <f>IF(Table24[[#This Row],[Embarked]]="S", 1, 0)</f>
        <v>1</v>
      </c>
      <c r="N603">
        <f>IF(Table24[[#This Row],[Embarked]]="C", 1, 0)</f>
        <v>0</v>
      </c>
      <c r="O603">
        <f>IF(Table24[[#This Row],[Sex]]="male", 1, 0)</f>
        <v>1</v>
      </c>
      <c r="P603">
        <v>1</v>
      </c>
      <c r="AC603" s="6">
        <f>SUMPRODUCT(Table24[[#This Row],[SibSp]:[Ones]], $R$4:$AA$4)</f>
        <v>0.14109644525883336</v>
      </c>
      <c r="AD603" s="6">
        <f>(AC603-Table24[[#This Row],[Survived]])^2</f>
        <v>1.9908206864678958E-2</v>
      </c>
    </row>
    <row r="604" spans="1:30" x14ac:dyDescent="0.2">
      <c r="A604">
        <v>1</v>
      </c>
      <c r="B604" t="s">
        <v>15</v>
      </c>
      <c r="C604">
        <v>2</v>
      </c>
      <c r="D604" t="s">
        <v>17</v>
      </c>
      <c r="E604">
        <v>48</v>
      </c>
      <c r="F604">
        <v>65</v>
      </c>
      <c r="G604">
        <v>1</v>
      </c>
      <c r="H604">
        <v>2</v>
      </c>
      <c r="I604" s="6">
        <f>Table24[[#This Row],[Age]]/$E$1</f>
        <v>0.6</v>
      </c>
      <c r="J604" s="6">
        <f>LOG10(Table24[[#This Row],[Fare]] +1)</f>
        <v>1.8195439355418688</v>
      </c>
      <c r="K604">
        <f>IF(Table24[[#This Row],[Pclass]]=1, 1, 0)</f>
        <v>0</v>
      </c>
      <c r="L604">
        <f>IF(Table24[[#This Row],[Pclass]]=2, 1,0)</f>
        <v>1</v>
      </c>
      <c r="M604">
        <f>IF(Table24[[#This Row],[Embarked]]="S", 1, 0)</f>
        <v>1</v>
      </c>
      <c r="N604">
        <f>IF(Table24[[#This Row],[Embarked]]="C", 1, 0)</f>
        <v>0</v>
      </c>
      <c r="O604">
        <f>IF(Table24[[#This Row],[Sex]]="male", 1, 0)</f>
        <v>0</v>
      </c>
      <c r="P604">
        <v>1</v>
      </c>
      <c r="AC604" s="6">
        <f>SUMPRODUCT(Table24[[#This Row],[SibSp]:[Ones]], $R$4:$AA$4)</f>
        <v>0.60660391112897116</v>
      </c>
      <c r="AD604" s="6">
        <f>(AC604-Table24[[#This Row],[Survived]])^2</f>
        <v>0.15476048273902243</v>
      </c>
    </row>
    <row r="605" spans="1:30" x14ac:dyDescent="0.2">
      <c r="A605">
        <v>1</v>
      </c>
      <c r="B605" t="s">
        <v>15</v>
      </c>
      <c r="C605">
        <v>2</v>
      </c>
      <c r="D605" t="s">
        <v>13</v>
      </c>
      <c r="E605">
        <v>0.67</v>
      </c>
      <c r="F605">
        <v>14.5</v>
      </c>
      <c r="G605">
        <v>1</v>
      </c>
      <c r="H605">
        <v>1</v>
      </c>
      <c r="I605" s="6">
        <f>Table24[[#This Row],[Age]]/$E$1</f>
        <v>8.3750000000000005E-3</v>
      </c>
      <c r="J605" s="6">
        <f>LOG10(Table24[[#This Row],[Fare]] +1)</f>
        <v>1.1903316981702914</v>
      </c>
      <c r="K605">
        <f>IF(Table24[[#This Row],[Pclass]]=1, 1, 0)</f>
        <v>0</v>
      </c>
      <c r="L605">
        <f>IF(Table24[[#This Row],[Pclass]]=2, 1,0)</f>
        <v>1</v>
      </c>
      <c r="M605">
        <f>IF(Table24[[#This Row],[Embarked]]="S", 1, 0)</f>
        <v>1</v>
      </c>
      <c r="N605">
        <f>IF(Table24[[#This Row],[Embarked]]="C", 1, 0)</f>
        <v>0</v>
      </c>
      <c r="O605">
        <f>IF(Table24[[#This Row],[Sex]]="male", 1, 0)</f>
        <v>1</v>
      </c>
      <c r="P605">
        <v>1</v>
      </c>
      <c r="AC605" s="6">
        <f>SUMPRODUCT(Table24[[#This Row],[SibSp]:[Ones]], $R$4:$AA$4)</f>
        <v>0.40977428823779494</v>
      </c>
      <c r="AD605" s="6">
        <f>(AC605-Table24[[#This Row],[Survived]])^2</f>
        <v>0.3483663908252016</v>
      </c>
    </row>
    <row r="606" spans="1:30" x14ac:dyDescent="0.2">
      <c r="A606">
        <v>0</v>
      </c>
      <c r="B606" t="s">
        <v>15</v>
      </c>
      <c r="C606">
        <v>3</v>
      </c>
      <c r="D606" t="s">
        <v>13</v>
      </c>
      <c r="E606">
        <v>28</v>
      </c>
      <c r="F606">
        <v>7.7957999999999998</v>
      </c>
      <c r="G606">
        <v>0</v>
      </c>
      <c r="H606">
        <v>0</v>
      </c>
      <c r="I606" s="6">
        <f>Table24[[#This Row],[Age]]/$E$1</f>
        <v>0.35</v>
      </c>
      <c r="J606" s="6">
        <f>LOG10(Table24[[#This Row],[Fare]] +1)</f>
        <v>0.94427534575879857</v>
      </c>
      <c r="K606">
        <f>IF(Table24[[#This Row],[Pclass]]=1, 1, 0)</f>
        <v>0</v>
      </c>
      <c r="L606">
        <f>IF(Table24[[#This Row],[Pclass]]=2, 1,0)</f>
        <v>0</v>
      </c>
      <c r="M606">
        <f>IF(Table24[[#This Row],[Embarked]]="S", 1, 0)</f>
        <v>1</v>
      </c>
      <c r="N606">
        <f>IF(Table24[[#This Row],[Embarked]]="C", 1, 0)</f>
        <v>0</v>
      </c>
      <c r="O606">
        <f>IF(Table24[[#This Row],[Sex]]="male", 1, 0)</f>
        <v>1</v>
      </c>
      <c r="P606">
        <v>1</v>
      </c>
      <c r="AC606" s="6">
        <f>SUMPRODUCT(Table24[[#This Row],[SibSp]:[Ones]], $R$4:$AA$4)</f>
        <v>0.10884995344723347</v>
      </c>
      <c r="AD606" s="6">
        <f>(AC606-Table24[[#This Row],[Survived]])^2</f>
        <v>1.1848312365464894E-2</v>
      </c>
    </row>
    <row r="607" spans="1:30" x14ac:dyDescent="0.2">
      <c r="A607">
        <v>0</v>
      </c>
      <c r="B607" t="s">
        <v>15</v>
      </c>
      <c r="C607">
        <v>2</v>
      </c>
      <c r="D607" t="s">
        <v>13</v>
      </c>
      <c r="E607">
        <v>18</v>
      </c>
      <c r="F607">
        <v>11.5</v>
      </c>
      <c r="G607">
        <v>0</v>
      </c>
      <c r="H607">
        <v>0</v>
      </c>
      <c r="I607" s="6">
        <f>Table24[[#This Row],[Age]]/$E$1</f>
        <v>0.22500000000000001</v>
      </c>
      <c r="J607" s="6">
        <f>LOG10(Table24[[#This Row],[Fare]] +1)</f>
        <v>1.0969100130080565</v>
      </c>
      <c r="K607">
        <f>IF(Table24[[#This Row],[Pclass]]=1, 1, 0)</f>
        <v>0</v>
      </c>
      <c r="L607">
        <f>IF(Table24[[#This Row],[Pclass]]=2, 1,0)</f>
        <v>1</v>
      </c>
      <c r="M607">
        <f>IF(Table24[[#This Row],[Embarked]]="S", 1, 0)</f>
        <v>1</v>
      </c>
      <c r="N607">
        <f>IF(Table24[[#This Row],[Embarked]]="C", 1, 0)</f>
        <v>0</v>
      </c>
      <c r="O607">
        <f>IF(Table24[[#This Row],[Sex]]="male", 1, 0)</f>
        <v>1</v>
      </c>
      <c r="P607">
        <v>1</v>
      </c>
      <c r="AC607" s="6">
        <f>SUMPRODUCT(Table24[[#This Row],[SibSp]:[Ones]], $R$4:$AA$4)</f>
        <v>0.36314475553010606</v>
      </c>
      <c r="AD607" s="6">
        <f>(AC607-Table24[[#This Row],[Survived]])^2</f>
        <v>0.1318741134690205</v>
      </c>
    </row>
    <row r="608" spans="1:30" x14ac:dyDescent="0.2">
      <c r="A608">
        <v>0</v>
      </c>
      <c r="B608" t="s">
        <v>15</v>
      </c>
      <c r="C608">
        <v>3</v>
      </c>
      <c r="D608" t="s">
        <v>13</v>
      </c>
      <c r="E608">
        <v>34</v>
      </c>
      <c r="F608">
        <v>8.0500000000000007</v>
      </c>
      <c r="G608">
        <v>0</v>
      </c>
      <c r="H608">
        <v>0</v>
      </c>
      <c r="I608" s="6">
        <f>Table24[[#This Row],[Age]]/$E$1</f>
        <v>0.42499999999999999</v>
      </c>
      <c r="J608" s="6">
        <f>LOG10(Table24[[#This Row],[Fare]] +1)</f>
        <v>0.9566485792052033</v>
      </c>
      <c r="K608">
        <f>IF(Table24[[#This Row],[Pclass]]=1, 1, 0)</f>
        <v>0</v>
      </c>
      <c r="L608">
        <f>IF(Table24[[#This Row],[Pclass]]=2, 1,0)</f>
        <v>0</v>
      </c>
      <c r="M608">
        <f>IF(Table24[[#This Row],[Embarked]]="S", 1, 0)</f>
        <v>1</v>
      </c>
      <c r="N608">
        <f>IF(Table24[[#This Row],[Embarked]]="C", 1, 0)</f>
        <v>0</v>
      </c>
      <c r="O608">
        <f>IF(Table24[[#This Row],[Sex]]="male", 1, 0)</f>
        <v>1</v>
      </c>
      <c r="P608">
        <v>1</v>
      </c>
      <c r="AC608" s="6">
        <f>SUMPRODUCT(Table24[[#This Row],[SibSp]:[Ones]], $R$4:$AA$4)</f>
        <v>7.1044501144345573E-2</v>
      </c>
      <c r="AD608" s="6">
        <f>(AC608-Table24[[#This Row],[Survived]])^2</f>
        <v>5.0473211428489198E-3</v>
      </c>
    </row>
    <row r="609" spans="1:30" x14ac:dyDescent="0.2">
      <c r="A609">
        <v>1</v>
      </c>
      <c r="B609" t="s">
        <v>15</v>
      </c>
      <c r="C609">
        <v>1</v>
      </c>
      <c r="D609" t="s">
        <v>17</v>
      </c>
      <c r="E609">
        <v>33</v>
      </c>
      <c r="F609">
        <v>86.5</v>
      </c>
      <c r="G609">
        <v>0</v>
      </c>
      <c r="H609">
        <v>0</v>
      </c>
      <c r="I609" s="6">
        <f>Table24[[#This Row],[Age]]/$E$1</f>
        <v>0.41249999999999998</v>
      </c>
      <c r="J609" s="6">
        <f>LOG10(Table24[[#This Row],[Fare]] +1)</f>
        <v>1.9420080530223132</v>
      </c>
      <c r="K609">
        <f>IF(Table24[[#This Row],[Pclass]]=1, 1, 0)</f>
        <v>1</v>
      </c>
      <c r="L609">
        <f>IF(Table24[[#This Row],[Pclass]]=2, 1,0)</f>
        <v>0</v>
      </c>
      <c r="M609">
        <f>IF(Table24[[#This Row],[Embarked]]="S", 1, 0)</f>
        <v>1</v>
      </c>
      <c r="N609">
        <f>IF(Table24[[#This Row],[Embarked]]="C", 1, 0)</f>
        <v>0</v>
      </c>
      <c r="O609">
        <f>IF(Table24[[#This Row],[Sex]]="male", 1, 0)</f>
        <v>0</v>
      </c>
      <c r="P609">
        <v>1</v>
      </c>
      <c r="AC609" s="6">
        <f>SUMPRODUCT(Table24[[#This Row],[SibSp]:[Ones]], $R$4:$AA$4)</f>
        <v>0.96114690688275028</v>
      </c>
      <c r="AD609" s="6">
        <f>(AC609-Table24[[#This Row],[Survived]])^2</f>
        <v>1.5095628447776772E-3</v>
      </c>
    </row>
    <row r="610" spans="1:30" x14ac:dyDescent="0.2">
      <c r="A610">
        <v>0</v>
      </c>
      <c r="B610" t="s">
        <v>15</v>
      </c>
      <c r="C610">
        <v>3</v>
      </c>
      <c r="D610" t="s">
        <v>13</v>
      </c>
      <c r="E610">
        <v>41</v>
      </c>
      <c r="F610">
        <v>7.125</v>
      </c>
      <c r="G610">
        <v>0</v>
      </c>
      <c r="H610">
        <v>0</v>
      </c>
      <c r="I610" s="6">
        <f>Table24[[#This Row],[Age]]/$E$1</f>
        <v>0.51249999999999996</v>
      </c>
      <c r="J610" s="6">
        <f>LOG10(Table24[[#This Row],[Fare]] +1)</f>
        <v>0.90982336965091204</v>
      </c>
      <c r="K610">
        <f>IF(Table24[[#This Row],[Pclass]]=1, 1, 0)</f>
        <v>0</v>
      </c>
      <c r="L610">
        <f>IF(Table24[[#This Row],[Pclass]]=2, 1,0)</f>
        <v>0</v>
      </c>
      <c r="M610">
        <f>IF(Table24[[#This Row],[Embarked]]="S", 1, 0)</f>
        <v>1</v>
      </c>
      <c r="N610">
        <f>IF(Table24[[#This Row],[Embarked]]="C", 1, 0)</f>
        <v>0</v>
      </c>
      <c r="O610">
        <f>IF(Table24[[#This Row],[Sex]]="male", 1, 0)</f>
        <v>1</v>
      </c>
      <c r="P610">
        <v>1</v>
      </c>
      <c r="AC610" s="6">
        <f>SUMPRODUCT(Table24[[#This Row],[SibSp]:[Ones]], $R$4:$AA$4)</f>
        <v>2.3951927128784578E-2</v>
      </c>
      <c r="AD610" s="6">
        <f>(AC610-Table24[[#This Row],[Survived]])^2</f>
        <v>5.7369481318260667E-4</v>
      </c>
    </row>
    <row r="611" spans="1:30" x14ac:dyDescent="0.2">
      <c r="A611">
        <v>1</v>
      </c>
      <c r="B611" t="s">
        <v>20</v>
      </c>
      <c r="C611">
        <v>3</v>
      </c>
      <c r="D611" t="s">
        <v>13</v>
      </c>
      <c r="E611">
        <v>20</v>
      </c>
      <c r="F611">
        <v>7.2291999999999996</v>
      </c>
      <c r="G611">
        <v>0</v>
      </c>
      <c r="H611">
        <v>0</v>
      </c>
      <c r="I611" s="6">
        <f>Table24[[#This Row],[Age]]/$E$1</f>
        <v>0.25</v>
      </c>
      <c r="J611" s="6">
        <f>LOG10(Table24[[#This Row],[Fare]] +1)</f>
        <v>0.91535761741483168</v>
      </c>
      <c r="K611">
        <f>IF(Table24[[#This Row],[Pclass]]=1, 1, 0)</f>
        <v>0</v>
      </c>
      <c r="L611">
        <f>IF(Table24[[#This Row],[Pclass]]=2, 1,0)</f>
        <v>0</v>
      </c>
      <c r="M611">
        <f>IF(Table24[[#This Row],[Embarked]]="S", 1, 0)</f>
        <v>0</v>
      </c>
      <c r="N611">
        <f>IF(Table24[[#This Row],[Embarked]]="C", 1, 0)</f>
        <v>1</v>
      </c>
      <c r="O611">
        <f>IF(Table24[[#This Row],[Sex]]="male", 1, 0)</f>
        <v>1</v>
      </c>
      <c r="P611">
        <v>1</v>
      </c>
      <c r="AC611" s="6">
        <f>SUMPRODUCT(Table24[[#This Row],[SibSp]:[Ones]], $R$4:$AA$4)</f>
        <v>0.22474732123285085</v>
      </c>
      <c r="AD611" s="6">
        <f>(AC611-Table24[[#This Row],[Survived]])^2</f>
        <v>0.60101671593564066</v>
      </c>
    </row>
    <row r="612" spans="1:30" x14ac:dyDescent="0.2">
      <c r="A612">
        <v>1</v>
      </c>
      <c r="B612" t="s">
        <v>15</v>
      </c>
      <c r="C612">
        <v>1</v>
      </c>
      <c r="D612" t="s">
        <v>17</v>
      </c>
      <c r="E612">
        <v>36</v>
      </c>
      <c r="F612">
        <v>120</v>
      </c>
      <c r="G612">
        <v>1</v>
      </c>
      <c r="H612">
        <v>2</v>
      </c>
      <c r="I612" s="6">
        <f>Table24[[#This Row],[Age]]/$E$1</f>
        <v>0.45</v>
      </c>
      <c r="J612" s="6">
        <f>LOG10(Table24[[#This Row],[Fare]] +1)</f>
        <v>2.0827853703164503</v>
      </c>
      <c r="K612">
        <f>IF(Table24[[#This Row],[Pclass]]=1, 1, 0)</f>
        <v>1</v>
      </c>
      <c r="L612">
        <f>IF(Table24[[#This Row],[Pclass]]=2, 1,0)</f>
        <v>0</v>
      </c>
      <c r="M612">
        <f>IF(Table24[[#This Row],[Embarked]]="S", 1, 0)</f>
        <v>1</v>
      </c>
      <c r="N612">
        <f>IF(Table24[[#This Row],[Embarked]]="C", 1, 0)</f>
        <v>0</v>
      </c>
      <c r="O612">
        <f>IF(Table24[[#This Row],[Sex]]="male", 1, 0)</f>
        <v>0</v>
      </c>
      <c r="P612">
        <v>1</v>
      </c>
      <c r="AC612" s="6">
        <f>SUMPRODUCT(Table24[[#This Row],[SibSp]:[Ones]], $R$4:$AA$4)</f>
        <v>0.86601727260437711</v>
      </c>
      <c r="AD612" s="6">
        <f>(AC612-Table24[[#This Row],[Survived]])^2</f>
        <v>1.7951371240369798E-2</v>
      </c>
    </row>
    <row r="613" spans="1:30" x14ac:dyDescent="0.2">
      <c r="A613">
        <v>0</v>
      </c>
      <c r="B613" t="s">
        <v>15</v>
      </c>
      <c r="C613">
        <v>3</v>
      </c>
      <c r="D613" t="s">
        <v>13</v>
      </c>
      <c r="E613">
        <v>16</v>
      </c>
      <c r="F613">
        <v>7.7750000000000004</v>
      </c>
      <c r="G613">
        <v>0</v>
      </c>
      <c r="H613">
        <v>0</v>
      </c>
      <c r="I613" s="6">
        <f>Table24[[#This Row],[Age]]/$E$1</f>
        <v>0.2</v>
      </c>
      <c r="J613" s="6">
        <f>LOG10(Table24[[#This Row],[Fare]] +1)</f>
        <v>0.94324712513786169</v>
      </c>
      <c r="K613">
        <f>IF(Table24[[#This Row],[Pclass]]=1, 1, 0)</f>
        <v>0</v>
      </c>
      <c r="L613">
        <f>IF(Table24[[#This Row],[Pclass]]=2, 1,0)</f>
        <v>0</v>
      </c>
      <c r="M613">
        <f>IF(Table24[[#This Row],[Embarked]]="S", 1, 0)</f>
        <v>1</v>
      </c>
      <c r="N613">
        <f>IF(Table24[[#This Row],[Embarked]]="C", 1, 0)</f>
        <v>0</v>
      </c>
      <c r="O613">
        <f>IF(Table24[[#This Row],[Sex]]="male", 1, 0)</f>
        <v>1</v>
      </c>
      <c r="P613">
        <v>1</v>
      </c>
      <c r="AC613" s="6">
        <f>SUMPRODUCT(Table24[[#This Row],[SibSp]:[Ones]], $R$4:$AA$4)</f>
        <v>0.1856170282355909</v>
      </c>
      <c r="AD613" s="6">
        <f>(AC613-Table24[[#This Row],[Survived]])^2</f>
        <v>3.4453681171012149E-2</v>
      </c>
    </row>
    <row r="614" spans="1:30" x14ac:dyDescent="0.2">
      <c r="A614">
        <v>1</v>
      </c>
      <c r="B614" t="s">
        <v>15</v>
      </c>
      <c r="C614">
        <v>1</v>
      </c>
      <c r="D614" t="s">
        <v>17</v>
      </c>
      <c r="E614">
        <v>51</v>
      </c>
      <c r="F614">
        <v>77.958299999999994</v>
      </c>
      <c r="G614">
        <v>1</v>
      </c>
      <c r="H614">
        <v>0</v>
      </c>
      <c r="I614" s="6">
        <f>Table24[[#This Row],[Age]]/$E$1</f>
        <v>0.63749999999999996</v>
      </c>
      <c r="J614" s="6">
        <f>LOG10(Table24[[#This Row],[Fare]] +1)</f>
        <v>1.8973977892491294</v>
      </c>
      <c r="K614">
        <f>IF(Table24[[#This Row],[Pclass]]=1, 1, 0)</f>
        <v>1</v>
      </c>
      <c r="L614">
        <f>IF(Table24[[#This Row],[Pclass]]=2, 1,0)</f>
        <v>0</v>
      </c>
      <c r="M614">
        <f>IF(Table24[[#This Row],[Embarked]]="S", 1, 0)</f>
        <v>1</v>
      </c>
      <c r="N614">
        <f>IF(Table24[[#This Row],[Embarked]]="C", 1, 0)</f>
        <v>0</v>
      </c>
      <c r="O614">
        <f>IF(Table24[[#This Row],[Sex]]="male", 1, 0)</f>
        <v>0</v>
      </c>
      <c r="P614">
        <v>1</v>
      </c>
      <c r="AC614" s="6">
        <f>SUMPRODUCT(Table24[[#This Row],[SibSp]:[Ones]], $R$4:$AA$4)</f>
        <v>0.78881173384713166</v>
      </c>
      <c r="AD614" s="6">
        <f>(AC614-Table24[[#This Row],[Survived]])^2</f>
        <v>4.4600483760654758E-2</v>
      </c>
    </row>
    <row r="615" spans="1:30" x14ac:dyDescent="0.2">
      <c r="A615">
        <v>0</v>
      </c>
      <c r="B615" t="s">
        <v>27</v>
      </c>
      <c r="C615">
        <v>3</v>
      </c>
      <c r="D615" t="s">
        <v>17</v>
      </c>
      <c r="E615">
        <v>30.5</v>
      </c>
      <c r="F615">
        <v>7.75</v>
      </c>
      <c r="G615">
        <v>0</v>
      </c>
      <c r="H615">
        <v>0</v>
      </c>
      <c r="I615" s="6">
        <f>Table24[[#This Row],[Age]]/$E$1</f>
        <v>0.38124999999999998</v>
      </c>
      <c r="J615" s="6">
        <f>LOG10(Table24[[#This Row],[Fare]] +1)</f>
        <v>0.94200805302231327</v>
      </c>
      <c r="K615">
        <f>IF(Table24[[#This Row],[Pclass]]=1, 1, 0)</f>
        <v>0</v>
      </c>
      <c r="L615">
        <f>IF(Table24[[#This Row],[Pclass]]=2, 1,0)</f>
        <v>0</v>
      </c>
      <c r="M615">
        <f>IF(Table24[[#This Row],[Embarked]]="S", 1, 0)</f>
        <v>0</v>
      </c>
      <c r="N615">
        <f>IF(Table24[[#This Row],[Embarked]]="C", 1, 0)</f>
        <v>0</v>
      </c>
      <c r="O615">
        <f>IF(Table24[[#This Row],[Sex]]="male", 1, 0)</f>
        <v>0</v>
      </c>
      <c r="P615">
        <v>1</v>
      </c>
      <c r="AC615" s="6">
        <f>SUMPRODUCT(Table24[[#This Row],[SibSp]:[Ones]], $R$4:$AA$4)</f>
        <v>0.54508167106899796</v>
      </c>
      <c r="AD615" s="6">
        <f>(AC615-Table24[[#This Row],[Survived]])^2</f>
        <v>0.2971140281353713</v>
      </c>
    </row>
    <row r="616" spans="1:30" x14ac:dyDescent="0.2">
      <c r="A616">
        <v>0</v>
      </c>
      <c r="B616" t="s">
        <v>15</v>
      </c>
      <c r="C616">
        <v>3</v>
      </c>
      <c r="D616" t="s">
        <v>13</v>
      </c>
      <c r="E616">
        <v>32</v>
      </c>
      <c r="F616">
        <v>8.3625000000000007</v>
      </c>
      <c r="G616">
        <v>0</v>
      </c>
      <c r="H616">
        <v>0</v>
      </c>
      <c r="I616" s="6">
        <f>Table24[[#This Row],[Age]]/$E$1</f>
        <v>0.4</v>
      </c>
      <c r="J616" s="6">
        <f>LOG10(Table24[[#This Row],[Fare]] +1)</f>
        <v>0.97139183070752289</v>
      </c>
      <c r="K616">
        <f>IF(Table24[[#This Row],[Pclass]]=1, 1, 0)</f>
        <v>0</v>
      </c>
      <c r="L616">
        <f>IF(Table24[[#This Row],[Pclass]]=2, 1,0)</f>
        <v>0</v>
      </c>
      <c r="M616">
        <f>IF(Table24[[#This Row],[Embarked]]="S", 1, 0)</f>
        <v>1</v>
      </c>
      <c r="N616">
        <f>IF(Table24[[#This Row],[Embarked]]="C", 1, 0)</f>
        <v>0</v>
      </c>
      <c r="O616">
        <f>IF(Table24[[#This Row],[Sex]]="male", 1, 0)</f>
        <v>1</v>
      </c>
      <c r="P616">
        <v>1</v>
      </c>
      <c r="AC616" s="6">
        <f>SUMPRODUCT(Table24[[#This Row],[SibSp]:[Ones]], $R$4:$AA$4)</f>
        <v>8.4566042099604499E-2</v>
      </c>
      <c r="AD616" s="6">
        <f>(AC616-Table24[[#This Row],[Survived]])^2</f>
        <v>7.1514154763920807E-3</v>
      </c>
    </row>
    <row r="617" spans="1:30" x14ac:dyDescent="0.2">
      <c r="A617">
        <v>0</v>
      </c>
      <c r="B617" t="s">
        <v>15</v>
      </c>
      <c r="C617">
        <v>3</v>
      </c>
      <c r="D617" t="s">
        <v>13</v>
      </c>
      <c r="E617">
        <v>24</v>
      </c>
      <c r="F617">
        <v>9.5</v>
      </c>
      <c r="G617">
        <v>0</v>
      </c>
      <c r="H617">
        <v>0</v>
      </c>
      <c r="I617" s="6">
        <f>Table24[[#This Row],[Age]]/$E$1</f>
        <v>0.3</v>
      </c>
      <c r="J617" s="6">
        <f>LOG10(Table24[[#This Row],[Fare]] +1)</f>
        <v>1.0211892990699381</v>
      </c>
      <c r="K617">
        <f>IF(Table24[[#This Row],[Pclass]]=1, 1, 0)</f>
        <v>0</v>
      </c>
      <c r="L617">
        <f>IF(Table24[[#This Row],[Pclass]]=2, 1,0)</f>
        <v>0</v>
      </c>
      <c r="M617">
        <f>IF(Table24[[#This Row],[Embarked]]="S", 1, 0)</f>
        <v>1</v>
      </c>
      <c r="N617">
        <f>IF(Table24[[#This Row],[Embarked]]="C", 1, 0)</f>
        <v>0</v>
      </c>
      <c r="O617">
        <f>IF(Table24[[#This Row],[Sex]]="male", 1, 0)</f>
        <v>1</v>
      </c>
      <c r="P617">
        <v>1</v>
      </c>
      <c r="AC617" s="6">
        <f>SUMPRODUCT(Table24[[#This Row],[SibSp]:[Ones]], $R$4:$AA$4)</f>
        <v>0.13820493494980801</v>
      </c>
      <c r="AD617" s="6">
        <f>(AC617-Table24[[#This Row],[Survived]])^2</f>
        <v>1.9100604044480662E-2</v>
      </c>
    </row>
    <row r="618" spans="1:30" x14ac:dyDescent="0.2">
      <c r="A618">
        <v>0</v>
      </c>
      <c r="B618" t="s">
        <v>15</v>
      </c>
      <c r="C618">
        <v>3</v>
      </c>
      <c r="D618" t="s">
        <v>13</v>
      </c>
      <c r="E618">
        <v>48</v>
      </c>
      <c r="F618">
        <v>7.8541999999999996</v>
      </c>
      <c r="G618">
        <v>0</v>
      </c>
      <c r="H618">
        <v>0</v>
      </c>
      <c r="I618" s="6">
        <f>Table24[[#This Row],[Age]]/$E$1</f>
        <v>0.6</v>
      </c>
      <c r="J618" s="6">
        <f>LOG10(Table24[[#This Row],[Fare]] +1)</f>
        <v>0.94714932766263737</v>
      </c>
      <c r="K618">
        <f>IF(Table24[[#This Row],[Pclass]]=1, 1, 0)</f>
        <v>0</v>
      </c>
      <c r="L618">
        <f>IF(Table24[[#This Row],[Pclass]]=2, 1,0)</f>
        <v>0</v>
      </c>
      <c r="M618">
        <f>IF(Table24[[#This Row],[Embarked]]="S", 1, 0)</f>
        <v>1</v>
      </c>
      <c r="N618">
        <f>IF(Table24[[#This Row],[Embarked]]="C", 1, 0)</f>
        <v>0</v>
      </c>
      <c r="O618">
        <f>IF(Table24[[#This Row],[Sex]]="male", 1, 0)</f>
        <v>1</v>
      </c>
      <c r="P618">
        <v>1</v>
      </c>
      <c r="AC618" s="6">
        <f>SUMPRODUCT(Table24[[#This Row],[SibSp]:[Ones]], $R$4:$AA$4)</f>
        <v>-1.9038612121894727E-2</v>
      </c>
      <c r="AD618" s="6">
        <f>(AC618-Table24[[#This Row],[Survived]])^2</f>
        <v>3.6246875152795685E-4</v>
      </c>
    </row>
    <row r="619" spans="1:30" x14ac:dyDescent="0.2">
      <c r="A619">
        <v>0</v>
      </c>
      <c r="B619" t="s">
        <v>15</v>
      </c>
      <c r="C619">
        <v>2</v>
      </c>
      <c r="D619" t="s">
        <v>17</v>
      </c>
      <c r="E619">
        <v>57</v>
      </c>
      <c r="F619">
        <v>10.5</v>
      </c>
      <c r="G619">
        <v>0</v>
      </c>
      <c r="H619">
        <v>0</v>
      </c>
      <c r="I619" s="6">
        <f>Table24[[#This Row],[Age]]/$E$1</f>
        <v>0.71250000000000002</v>
      </c>
      <c r="J619" s="6">
        <f>LOG10(Table24[[#This Row],[Fare]] +1)</f>
        <v>1.0606978403536116</v>
      </c>
      <c r="K619">
        <f>IF(Table24[[#This Row],[Pclass]]=1, 1, 0)</f>
        <v>0</v>
      </c>
      <c r="L619">
        <f>IF(Table24[[#This Row],[Pclass]]=2, 1,0)</f>
        <v>1</v>
      </c>
      <c r="M619">
        <f>IF(Table24[[#This Row],[Embarked]]="S", 1, 0)</f>
        <v>1</v>
      </c>
      <c r="N619">
        <f>IF(Table24[[#This Row],[Embarked]]="C", 1, 0)</f>
        <v>0</v>
      </c>
      <c r="O619">
        <f>IF(Table24[[#This Row],[Sex]]="male", 1, 0)</f>
        <v>0</v>
      </c>
      <c r="P619">
        <v>1</v>
      </c>
      <c r="AC619" s="6">
        <f>SUMPRODUCT(Table24[[#This Row],[SibSp]:[Ones]], $R$4:$AA$4)</f>
        <v>0.59478795397808071</v>
      </c>
      <c r="AD619" s="6">
        <f>(AC619-Table24[[#This Row],[Survived]])^2</f>
        <v>0.35377271019743145</v>
      </c>
    </row>
    <row r="620" spans="1:30" x14ac:dyDescent="0.2">
      <c r="A620">
        <v>1</v>
      </c>
      <c r="B620" t="s">
        <v>15</v>
      </c>
      <c r="C620">
        <v>2</v>
      </c>
      <c r="D620" t="s">
        <v>17</v>
      </c>
      <c r="E620">
        <v>54</v>
      </c>
      <c r="F620">
        <v>23</v>
      </c>
      <c r="G620">
        <v>1</v>
      </c>
      <c r="H620">
        <v>3</v>
      </c>
      <c r="I620" s="6">
        <f>Table24[[#This Row],[Age]]/$E$1</f>
        <v>0.67500000000000004</v>
      </c>
      <c r="J620" s="6">
        <f>LOG10(Table24[[#This Row],[Fare]] +1)</f>
        <v>1.3802112417116059</v>
      </c>
      <c r="K620">
        <f>IF(Table24[[#This Row],[Pclass]]=1, 1, 0)</f>
        <v>0</v>
      </c>
      <c r="L620">
        <f>IF(Table24[[#This Row],[Pclass]]=2, 1,0)</f>
        <v>1</v>
      </c>
      <c r="M620">
        <f>IF(Table24[[#This Row],[Embarked]]="S", 1, 0)</f>
        <v>1</v>
      </c>
      <c r="N620">
        <f>IF(Table24[[#This Row],[Embarked]]="C", 1, 0)</f>
        <v>0</v>
      </c>
      <c r="O620">
        <f>IF(Table24[[#This Row],[Sex]]="male", 1, 0)</f>
        <v>0</v>
      </c>
      <c r="P620">
        <v>1</v>
      </c>
      <c r="AC620" s="6">
        <f>SUMPRODUCT(Table24[[#This Row],[SibSp]:[Ones]], $R$4:$AA$4)</f>
        <v>0.53285315915647757</v>
      </c>
      <c r="AD620" s="6">
        <f>(AC620-Table24[[#This Row],[Survived]])^2</f>
        <v>0.21822617091008328</v>
      </c>
    </row>
    <row r="621" spans="1:30" x14ac:dyDescent="0.2">
      <c r="A621">
        <v>0</v>
      </c>
      <c r="B621" t="s">
        <v>15</v>
      </c>
      <c r="C621">
        <v>3</v>
      </c>
      <c r="D621" t="s">
        <v>13</v>
      </c>
      <c r="E621">
        <v>18</v>
      </c>
      <c r="F621">
        <v>7.75</v>
      </c>
      <c r="G621">
        <v>0</v>
      </c>
      <c r="H621">
        <v>0</v>
      </c>
      <c r="I621" s="6">
        <f>Table24[[#This Row],[Age]]/$E$1</f>
        <v>0.22500000000000001</v>
      </c>
      <c r="J621" s="6">
        <f>LOG10(Table24[[#This Row],[Fare]] +1)</f>
        <v>0.94200805302231327</v>
      </c>
      <c r="K621">
        <f>IF(Table24[[#This Row],[Pclass]]=1, 1, 0)</f>
        <v>0</v>
      </c>
      <c r="L621">
        <f>IF(Table24[[#This Row],[Pclass]]=2, 1,0)</f>
        <v>0</v>
      </c>
      <c r="M621">
        <f>IF(Table24[[#This Row],[Embarked]]="S", 1, 0)</f>
        <v>1</v>
      </c>
      <c r="N621">
        <f>IF(Table24[[#This Row],[Embarked]]="C", 1, 0)</f>
        <v>0</v>
      </c>
      <c r="O621">
        <f>IF(Table24[[#This Row],[Sex]]="male", 1, 0)</f>
        <v>1</v>
      </c>
      <c r="P621">
        <v>1</v>
      </c>
      <c r="AC621" s="6">
        <f>SUMPRODUCT(Table24[[#This Row],[SibSp]:[Ones]], $R$4:$AA$4)</f>
        <v>0.17275376232175998</v>
      </c>
      <c r="AD621" s="6">
        <f>(AC621-Table24[[#This Row],[Survived]])^2</f>
        <v>2.984386239632314E-2</v>
      </c>
    </row>
    <row r="622" spans="1:30" x14ac:dyDescent="0.2">
      <c r="A622">
        <v>1</v>
      </c>
      <c r="B622" t="s">
        <v>15</v>
      </c>
      <c r="C622">
        <v>3</v>
      </c>
      <c r="D622" t="s">
        <v>17</v>
      </c>
      <c r="E622">
        <v>5</v>
      </c>
      <c r="F622">
        <v>12.475</v>
      </c>
      <c r="G622">
        <v>0</v>
      </c>
      <c r="H622">
        <v>0</v>
      </c>
      <c r="I622" s="6">
        <f>Table24[[#This Row],[Age]]/$E$1</f>
        <v>6.25E-2</v>
      </c>
      <c r="J622" s="6">
        <f>LOG10(Table24[[#This Row],[Fare]] +1)</f>
        <v>1.1295287738587763</v>
      </c>
      <c r="K622">
        <f>IF(Table24[[#This Row],[Pclass]]=1, 1, 0)</f>
        <v>0</v>
      </c>
      <c r="L622">
        <f>IF(Table24[[#This Row],[Pclass]]=2, 1,0)</f>
        <v>0</v>
      </c>
      <c r="M622">
        <f>IF(Table24[[#This Row],[Embarked]]="S", 1, 0)</f>
        <v>1</v>
      </c>
      <c r="N622">
        <f>IF(Table24[[#This Row],[Embarked]]="C", 1, 0)</f>
        <v>0</v>
      </c>
      <c r="O622">
        <f>IF(Table24[[#This Row],[Sex]]="male", 1, 0)</f>
        <v>0</v>
      </c>
      <c r="P622">
        <v>1</v>
      </c>
      <c r="AC622" s="6">
        <f>SUMPRODUCT(Table24[[#This Row],[SibSp]:[Ones]], $R$4:$AA$4)</f>
        <v>0.74817756755204601</v>
      </c>
      <c r="AD622" s="6">
        <f>(AC622-Table24[[#This Row],[Survived]])^2</f>
        <v>6.3414537484004357E-2</v>
      </c>
    </row>
    <row r="623" spans="1:30" x14ac:dyDescent="0.2">
      <c r="A623">
        <v>1</v>
      </c>
      <c r="B623" t="s">
        <v>15</v>
      </c>
      <c r="C623">
        <v>1</v>
      </c>
      <c r="D623" t="s">
        <v>17</v>
      </c>
      <c r="E623">
        <v>43</v>
      </c>
      <c r="F623">
        <v>211.33750000000001</v>
      </c>
      <c r="G623">
        <v>0</v>
      </c>
      <c r="H623">
        <v>1</v>
      </c>
      <c r="I623" s="6">
        <f>Table24[[#This Row],[Age]]/$E$1</f>
        <v>0.53749999999999998</v>
      </c>
      <c r="J623" s="6">
        <f>LOG10(Table24[[#This Row],[Fare]] +1)</f>
        <v>2.3270266997942759</v>
      </c>
      <c r="K623">
        <f>IF(Table24[[#This Row],[Pclass]]=1, 1, 0)</f>
        <v>1</v>
      </c>
      <c r="L623">
        <f>IF(Table24[[#This Row],[Pclass]]=2, 1,0)</f>
        <v>0</v>
      </c>
      <c r="M623">
        <f>IF(Table24[[#This Row],[Embarked]]="S", 1, 0)</f>
        <v>1</v>
      </c>
      <c r="N623">
        <f>IF(Table24[[#This Row],[Embarked]]="C", 1, 0)</f>
        <v>0</v>
      </c>
      <c r="O623">
        <f>IF(Table24[[#This Row],[Sex]]="male", 1, 0)</f>
        <v>0</v>
      </c>
      <c r="P623">
        <v>1</v>
      </c>
      <c r="AC623" s="6">
        <f>SUMPRODUCT(Table24[[#This Row],[SibSp]:[Ones]], $R$4:$AA$4)</f>
        <v>0.90197427231701932</v>
      </c>
      <c r="AD623" s="6">
        <f>(AC623-Table24[[#This Row],[Survived]])^2</f>
        <v>9.6090432877778843E-3</v>
      </c>
    </row>
    <row r="624" spans="1:30" x14ac:dyDescent="0.2">
      <c r="A624">
        <v>1</v>
      </c>
      <c r="B624" t="s">
        <v>20</v>
      </c>
      <c r="C624">
        <v>3</v>
      </c>
      <c r="D624" t="s">
        <v>17</v>
      </c>
      <c r="E624">
        <v>13</v>
      </c>
      <c r="F624">
        <v>7.2291999999999996</v>
      </c>
      <c r="G624">
        <v>0</v>
      </c>
      <c r="H624">
        <v>0</v>
      </c>
      <c r="I624" s="6">
        <f>Table24[[#This Row],[Age]]/$E$1</f>
        <v>0.16250000000000001</v>
      </c>
      <c r="J624" s="6">
        <f>LOG10(Table24[[#This Row],[Fare]] +1)</f>
        <v>0.91535761741483168</v>
      </c>
      <c r="K624">
        <f>IF(Table24[[#This Row],[Pclass]]=1, 1, 0)</f>
        <v>0</v>
      </c>
      <c r="L624">
        <f>IF(Table24[[#This Row],[Pclass]]=2, 1,0)</f>
        <v>0</v>
      </c>
      <c r="M624">
        <f>IF(Table24[[#This Row],[Embarked]]="S", 1, 0)</f>
        <v>0</v>
      </c>
      <c r="N624">
        <f>IF(Table24[[#This Row],[Embarked]]="C", 1, 0)</f>
        <v>1</v>
      </c>
      <c r="O624">
        <f>IF(Table24[[#This Row],[Sex]]="male", 1, 0)</f>
        <v>0</v>
      </c>
      <c r="P624">
        <v>1</v>
      </c>
      <c r="AC624" s="6">
        <f>SUMPRODUCT(Table24[[#This Row],[SibSp]:[Ones]], $R$4:$AA$4)</f>
        <v>0.75262163883103328</v>
      </c>
      <c r="AD624" s="6">
        <f>(AC624-Table24[[#This Row],[Survived]])^2</f>
        <v>6.1196053574643743E-2</v>
      </c>
    </row>
    <row r="625" spans="1:30" x14ac:dyDescent="0.2">
      <c r="A625">
        <v>1</v>
      </c>
      <c r="B625" t="s">
        <v>15</v>
      </c>
      <c r="C625">
        <v>1</v>
      </c>
      <c r="D625" t="s">
        <v>17</v>
      </c>
      <c r="E625">
        <v>17</v>
      </c>
      <c r="F625">
        <v>57</v>
      </c>
      <c r="G625">
        <v>1</v>
      </c>
      <c r="H625">
        <v>0</v>
      </c>
      <c r="I625" s="6">
        <f>Table24[[#This Row],[Age]]/$E$1</f>
        <v>0.21249999999999999</v>
      </c>
      <c r="J625" s="6">
        <f>LOG10(Table24[[#This Row],[Fare]] +1)</f>
        <v>1.7634279935629373</v>
      </c>
      <c r="K625">
        <f>IF(Table24[[#This Row],[Pclass]]=1, 1, 0)</f>
        <v>1</v>
      </c>
      <c r="L625">
        <f>IF(Table24[[#This Row],[Pclass]]=2, 1,0)</f>
        <v>0</v>
      </c>
      <c r="M625">
        <f>IF(Table24[[#This Row],[Embarked]]="S", 1, 0)</f>
        <v>1</v>
      </c>
      <c r="N625">
        <f>IF(Table24[[#This Row],[Embarked]]="C", 1, 0)</f>
        <v>0</v>
      </c>
      <c r="O625">
        <f>IF(Table24[[#This Row],[Sex]]="male", 1, 0)</f>
        <v>0</v>
      </c>
      <c r="P625">
        <v>1</v>
      </c>
      <c r="AC625" s="6">
        <f>SUMPRODUCT(Table24[[#This Row],[SibSp]:[Ones]], $R$4:$AA$4)</f>
        <v>0.99992996236903675</v>
      </c>
      <c r="AD625" s="6">
        <f>(AC625-Table24[[#This Row],[Survived]])^2</f>
        <v>4.905269750944239E-9</v>
      </c>
    </row>
    <row r="626" spans="1:30" x14ac:dyDescent="0.2">
      <c r="A626">
        <v>0</v>
      </c>
      <c r="B626" t="s">
        <v>15</v>
      </c>
      <c r="C626">
        <v>1</v>
      </c>
      <c r="D626" t="s">
        <v>13</v>
      </c>
      <c r="E626">
        <v>29</v>
      </c>
      <c r="F626">
        <v>30</v>
      </c>
      <c r="G626">
        <v>0</v>
      </c>
      <c r="H626">
        <v>0</v>
      </c>
      <c r="I626" s="6">
        <f>Table24[[#This Row],[Age]]/$E$1</f>
        <v>0.36249999999999999</v>
      </c>
      <c r="J626" s="6">
        <f>LOG10(Table24[[#This Row],[Fare]] +1)</f>
        <v>1.4913616938342726</v>
      </c>
      <c r="K626">
        <f>IF(Table24[[#This Row],[Pclass]]=1, 1, 0)</f>
        <v>1</v>
      </c>
      <c r="L626">
        <f>IF(Table24[[#This Row],[Pclass]]=2, 1,0)</f>
        <v>0</v>
      </c>
      <c r="M626">
        <f>IF(Table24[[#This Row],[Embarked]]="S", 1, 0)</f>
        <v>1</v>
      </c>
      <c r="N626">
        <f>IF(Table24[[#This Row],[Embarked]]="C", 1, 0)</f>
        <v>0</v>
      </c>
      <c r="O626">
        <f>IF(Table24[[#This Row],[Sex]]="male", 1, 0)</f>
        <v>1</v>
      </c>
      <c r="P626">
        <v>1</v>
      </c>
      <c r="AC626" s="6">
        <f>SUMPRODUCT(Table24[[#This Row],[SibSp]:[Ones]], $R$4:$AA$4)</f>
        <v>0.48172113482985068</v>
      </c>
      <c r="AD626" s="6">
        <f>(AC626-Table24[[#This Row],[Survived]])^2</f>
        <v>0.23205525174175917</v>
      </c>
    </row>
    <row r="627" spans="1:30" x14ac:dyDescent="0.2">
      <c r="A627">
        <v>0</v>
      </c>
      <c r="B627" t="s">
        <v>15</v>
      </c>
      <c r="C627">
        <v>3</v>
      </c>
      <c r="D627" t="s">
        <v>13</v>
      </c>
      <c r="E627">
        <v>25</v>
      </c>
      <c r="F627">
        <v>7.05</v>
      </c>
      <c r="G627">
        <v>0</v>
      </c>
      <c r="H627">
        <v>0</v>
      </c>
      <c r="I627" s="6">
        <f>Table24[[#This Row],[Age]]/$E$1</f>
        <v>0.3125</v>
      </c>
      <c r="J627" s="6">
        <f>LOG10(Table24[[#This Row],[Fare]] +1)</f>
        <v>0.90579588036786851</v>
      </c>
      <c r="K627">
        <f>IF(Table24[[#This Row],[Pclass]]=1, 1, 0)</f>
        <v>0</v>
      </c>
      <c r="L627">
        <f>IF(Table24[[#This Row],[Pclass]]=2, 1,0)</f>
        <v>0</v>
      </c>
      <c r="M627">
        <f>IF(Table24[[#This Row],[Embarked]]="S", 1, 0)</f>
        <v>1</v>
      </c>
      <c r="N627">
        <f>IF(Table24[[#This Row],[Embarked]]="C", 1, 0)</f>
        <v>0</v>
      </c>
      <c r="O627">
        <f>IF(Table24[[#This Row],[Sex]]="male", 1, 0)</f>
        <v>1</v>
      </c>
      <c r="P627">
        <v>1</v>
      </c>
      <c r="AC627" s="6">
        <f>SUMPRODUCT(Table24[[#This Row],[SibSp]:[Ones]], $R$4:$AA$4)</f>
        <v>0.12617853164893966</v>
      </c>
      <c r="AD627" s="6">
        <f>(AC627-Table24[[#This Row],[Survived]])^2</f>
        <v>1.5921021849082468E-2</v>
      </c>
    </row>
    <row r="628" spans="1:30" x14ac:dyDescent="0.2">
      <c r="A628">
        <v>0</v>
      </c>
      <c r="B628" t="s">
        <v>15</v>
      </c>
      <c r="C628">
        <v>3</v>
      </c>
      <c r="D628" t="s">
        <v>13</v>
      </c>
      <c r="E628">
        <v>25</v>
      </c>
      <c r="F628">
        <v>7.25</v>
      </c>
      <c r="G628">
        <v>0</v>
      </c>
      <c r="H628">
        <v>0</v>
      </c>
      <c r="I628" s="6">
        <f>Table24[[#This Row],[Age]]/$E$1</f>
        <v>0.3125</v>
      </c>
      <c r="J628" s="6">
        <f>LOG10(Table24[[#This Row],[Fare]] +1)</f>
        <v>0.91645394854992512</v>
      </c>
      <c r="K628">
        <f>IF(Table24[[#This Row],[Pclass]]=1, 1, 0)</f>
        <v>0</v>
      </c>
      <c r="L628">
        <f>IF(Table24[[#This Row],[Pclass]]=2, 1,0)</f>
        <v>0</v>
      </c>
      <c r="M628">
        <f>IF(Table24[[#This Row],[Embarked]]="S", 1, 0)</f>
        <v>1</v>
      </c>
      <c r="N628">
        <f>IF(Table24[[#This Row],[Embarked]]="C", 1, 0)</f>
        <v>0</v>
      </c>
      <c r="O628">
        <f>IF(Table24[[#This Row],[Sex]]="male", 1, 0)</f>
        <v>1</v>
      </c>
      <c r="P628">
        <v>1</v>
      </c>
      <c r="AC628" s="6">
        <f>SUMPRODUCT(Table24[[#This Row],[SibSp]:[Ones]], $R$4:$AA$4)</f>
        <v>0.12669807008760692</v>
      </c>
      <c r="AD628" s="6">
        <f>(AC628-Table24[[#This Row],[Survived]])^2</f>
        <v>1.6052400963924154E-2</v>
      </c>
    </row>
    <row r="629" spans="1:30" x14ac:dyDescent="0.2">
      <c r="A629">
        <v>1</v>
      </c>
      <c r="B629" t="s">
        <v>15</v>
      </c>
      <c r="C629">
        <v>3</v>
      </c>
      <c r="D629" t="s">
        <v>17</v>
      </c>
      <c r="E629">
        <v>18</v>
      </c>
      <c r="F629">
        <v>7.4958</v>
      </c>
      <c r="G629">
        <v>0</v>
      </c>
      <c r="H629">
        <v>0</v>
      </c>
      <c r="I629" s="6">
        <f>Table24[[#This Row],[Age]]/$E$1</f>
        <v>0.22500000000000001</v>
      </c>
      <c r="J629" s="6">
        <f>LOG10(Table24[[#This Row],[Fare]] +1)</f>
        <v>0.92920428011230582</v>
      </c>
      <c r="K629">
        <f>IF(Table24[[#This Row],[Pclass]]=1, 1, 0)</f>
        <v>0</v>
      </c>
      <c r="L629">
        <f>IF(Table24[[#This Row],[Pclass]]=2, 1,0)</f>
        <v>0</v>
      </c>
      <c r="M629">
        <f>IF(Table24[[#This Row],[Embarked]]="S", 1, 0)</f>
        <v>1</v>
      </c>
      <c r="N629">
        <f>IF(Table24[[#This Row],[Embarked]]="C", 1, 0)</f>
        <v>0</v>
      </c>
      <c r="O629">
        <f>IF(Table24[[#This Row],[Sex]]="male", 1, 0)</f>
        <v>0</v>
      </c>
      <c r="P629">
        <v>1</v>
      </c>
      <c r="AC629" s="6">
        <f>SUMPRODUCT(Table24[[#This Row],[SibSp]:[Ones]], $R$4:$AA$4)</f>
        <v>0.65519391564369478</v>
      </c>
      <c r="AD629" s="6">
        <f>(AC629-Table24[[#This Row],[Survived]])^2</f>
        <v>0.11889123580912747</v>
      </c>
    </row>
    <row r="630" spans="1:30" x14ac:dyDescent="0.2">
      <c r="A630">
        <v>0</v>
      </c>
      <c r="B630" t="s">
        <v>27</v>
      </c>
      <c r="C630">
        <v>3</v>
      </c>
      <c r="D630" t="s">
        <v>13</v>
      </c>
      <c r="E630">
        <v>8</v>
      </c>
      <c r="F630">
        <v>29.125</v>
      </c>
      <c r="G630">
        <v>4</v>
      </c>
      <c r="H630">
        <v>1</v>
      </c>
      <c r="I630" s="6">
        <f>Table24[[#This Row],[Age]]/$E$1</f>
        <v>0.1</v>
      </c>
      <c r="J630" s="6">
        <f>LOG10(Table24[[#This Row],[Fare]] +1)</f>
        <v>1.4789270555829248</v>
      </c>
      <c r="K630">
        <f>IF(Table24[[#This Row],[Pclass]]=1, 1, 0)</f>
        <v>0</v>
      </c>
      <c r="L630">
        <f>IF(Table24[[#This Row],[Pclass]]=2, 1,0)</f>
        <v>0</v>
      </c>
      <c r="M630">
        <f>IF(Table24[[#This Row],[Embarked]]="S", 1, 0)</f>
        <v>0</v>
      </c>
      <c r="N630">
        <f>IF(Table24[[#This Row],[Embarked]]="C", 1, 0)</f>
        <v>0</v>
      </c>
      <c r="O630">
        <f>IF(Table24[[#This Row],[Sex]]="male", 1, 0)</f>
        <v>1</v>
      </c>
      <c r="P630">
        <v>1</v>
      </c>
      <c r="AC630" s="6">
        <f>SUMPRODUCT(Table24[[#This Row],[SibSp]:[Ones]], $R$4:$AA$4)</f>
        <v>-1.4433594411074058E-3</v>
      </c>
      <c r="AD630" s="6">
        <f>(AC630-Table24[[#This Row],[Survived]])^2</f>
        <v>2.0832864762338828E-6</v>
      </c>
    </row>
    <row r="631" spans="1:30" x14ac:dyDescent="0.2">
      <c r="A631">
        <v>1</v>
      </c>
      <c r="B631" t="s">
        <v>15</v>
      </c>
      <c r="C631">
        <v>3</v>
      </c>
      <c r="D631" t="s">
        <v>13</v>
      </c>
      <c r="E631">
        <v>1</v>
      </c>
      <c r="F631">
        <v>20.574999999999999</v>
      </c>
      <c r="G631">
        <v>1</v>
      </c>
      <c r="H631">
        <v>2</v>
      </c>
      <c r="I631" s="6">
        <f>Table24[[#This Row],[Age]]/$E$1</f>
        <v>1.2500000000000001E-2</v>
      </c>
      <c r="J631" s="6">
        <f>LOG10(Table24[[#This Row],[Fare]] +1)</f>
        <v>1.3339508043872472</v>
      </c>
      <c r="K631">
        <f>IF(Table24[[#This Row],[Pclass]]=1, 1, 0)</f>
        <v>0</v>
      </c>
      <c r="L631">
        <f>IF(Table24[[#This Row],[Pclass]]=2, 1,0)</f>
        <v>0</v>
      </c>
      <c r="M631">
        <f>IF(Table24[[#This Row],[Embarked]]="S", 1, 0)</f>
        <v>1</v>
      </c>
      <c r="N631">
        <f>IF(Table24[[#This Row],[Embarked]]="C", 1, 0)</f>
        <v>0</v>
      </c>
      <c r="O631">
        <f>IF(Table24[[#This Row],[Sex]]="male", 1, 0)</f>
        <v>1</v>
      </c>
      <c r="P631">
        <v>1</v>
      </c>
      <c r="AC631" s="6">
        <f>SUMPRODUCT(Table24[[#This Row],[SibSp]:[Ones]], $R$4:$AA$4)</f>
        <v>0.21789610487250388</v>
      </c>
      <c r="AD631" s="6">
        <f>(AC631-Table24[[#This Row],[Survived]])^2</f>
        <v>0.61168650277360148</v>
      </c>
    </row>
    <row r="632" spans="1:30" x14ac:dyDescent="0.2">
      <c r="A632">
        <v>0</v>
      </c>
      <c r="B632" t="s">
        <v>20</v>
      </c>
      <c r="C632">
        <v>1</v>
      </c>
      <c r="D632" t="s">
        <v>13</v>
      </c>
      <c r="E632">
        <v>46</v>
      </c>
      <c r="F632">
        <v>79.2</v>
      </c>
      <c r="G632">
        <v>0</v>
      </c>
      <c r="H632">
        <v>0</v>
      </c>
      <c r="I632" s="6">
        <f>Table24[[#This Row],[Age]]/$E$1</f>
        <v>0.57499999999999996</v>
      </c>
      <c r="J632" s="6">
        <f>LOG10(Table24[[#This Row],[Fare]] +1)</f>
        <v>1.9041743682841634</v>
      </c>
      <c r="K632">
        <f>IF(Table24[[#This Row],[Pclass]]=1, 1, 0)</f>
        <v>1</v>
      </c>
      <c r="L632">
        <f>IF(Table24[[#This Row],[Pclass]]=2, 1,0)</f>
        <v>0</v>
      </c>
      <c r="M632">
        <f>IF(Table24[[#This Row],[Embarked]]="S", 1, 0)</f>
        <v>0</v>
      </c>
      <c r="N632">
        <f>IF(Table24[[#This Row],[Embarked]]="C", 1, 0)</f>
        <v>1</v>
      </c>
      <c r="O632">
        <f>IF(Table24[[#This Row],[Sex]]="male", 1, 0)</f>
        <v>1</v>
      </c>
      <c r="P632">
        <v>1</v>
      </c>
      <c r="AC632" s="6">
        <f>SUMPRODUCT(Table24[[#This Row],[SibSp]:[Ones]], $R$4:$AA$4)</f>
        <v>0.45911527712276934</v>
      </c>
      <c r="AD632" s="6">
        <f>(AC632-Table24[[#This Row],[Survived]])^2</f>
        <v>0.2107868376875173</v>
      </c>
    </row>
    <row r="633" spans="1:30" x14ac:dyDescent="0.2">
      <c r="A633">
        <v>0</v>
      </c>
      <c r="B633" t="s">
        <v>15</v>
      </c>
      <c r="C633">
        <v>2</v>
      </c>
      <c r="D633" t="s">
        <v>13</v>
      </c>
      <c r="E633">
        <v>16</v>
      </c>
      <c r="F633">
        <v>26</v>
      </c>
      <c r="G633">
        <v>0</v>
      </c>
      <c r="H633">
        <v>0</v>
      </c>
      <c r="I633" s="6">
        <f>Table24[[#This Row],[Age]]/$E$1</f>
        <v>0.2</v>
      </c>
      <c r="J633" s="6">
        <f>LOG10(Table24[[#This Row],[Fare]] +1)</f>
        <v>1.4313637641589874</v>
      </c>
      <c r="K633">
        <f>IF(Table24[[#This Row],[Pclass]]=1, 1, 0)</f>
        <v>0</v>
      </c>
      <c r="L633">
        <f>IF(Table24[[#This Row],[Pclass]]=2, 1,0)</f>
        <v>1</v>
      </c>
      <c r="M633">
        <f>IF(Table24[[#This Row],[Embarked]]="S", 1, 0)</f>
        <v>1</v>
      </c>
      <c r="N633">
        <f>IF(Table24[[#This Row],[Embarked]]="C", 1, 0)</f>
        <v>0</v>
      </c>
      <c r="O633">
        <f>IF(Table24[[#This Row],[Sex]]="male", 1, 0)</f>
        <v>1</v>
      </c>
      <c r="P633">
        <v>1</v>
      </c>
      <c r="AC633" s="6">
        <f>SUMPRODUCT(Table24[[#This Row],[SibSp]:[Ones]], $R$4:$AA$4)</f>
        <v>0.39225091191244721</v>
      </c>
      <c r="AD633" s="6">
        <f>(AC633-Table24[[#This Row],[Survived]])^2</f>
        <v>0.15386077789614641</v>
      </c>
    </row>
    <row r="634" spans="1:30" x14ac:dyDescent="0.2">
      <c r="A634">
        <v>0</v>
      </c>
      <c r="B634" t="s">
        <v>15</v>
      </c>
      <c r="C634">
        <v>3</v>
      </c>
      <c r="D634" t="s">
        <v>13</v>
      </c>
      <c r="E634">
        <v>25</v>
      </c>
      <c r="F634">
        <v>7.8958000000000004</v>
      </c>
      <c r="G634">
        <v>0</v>
      </c>
      <c r="H634">
        <v>0</v>
      </c>
      <c r="I634" s="6">
        <f>Table24[[#This Row],[Age]]/$E$1</f>
        <v>0.3125</v>
      </c>
      <c r="J634" s="6">
        <f>LOG10(Table24[[#This Row],[Fare]] +1)</f>
        <v>0.94918501031343461</v>
      </c>
      <c r="K634">
        <f>IF(Table24[[#This Row],[Pclass]]=1, 1, 0)</f>
        <v>0</v>
      </c>
      <c r="L634">
        <f>IF(Table24[[#This Row],[Pclass]]=2, 1,0)</f>
        <v>0</v>
      </c>
      <c r="M634">
        <f>IF(Table24[[#This Row],[Embarked]]="S", 1, 0)</f>
        <v>1</v>
      </c>
      <c r="N634">
        <f>IF(Table24[[#This Row],[Embarked]]="C", 1, 0)</f>
        <v>0</v>
      </c>
      <c r="O634">
        <f>IF(Table24[[#This Row],[Sex]]="male", 1, 0)</f>
        <v>1</v>
      </c>
      <c r="P634">
        <v>1</v>
      </c>
      <c r="AC634" s="6">
        <f>SUMPRODUCT(Table24[[#This Row],[SibSp]:[Ones]], $R$4:$AA$4)</f>
        <v>0.12829357918306994</v>
      </c>
      <c r="AD634" s="6">
        <f>(AC634-Table24[[#This Row],[Survived]])^2</f>
        <v>1.6459242459602636E-2</v>
      </c>
    </row>
    <row r="635" spans="1:30" x14ac:dyDescent="0.2">
      <c r="A635">
        <v>0</v>
      </c>
      <c r="B635" t="s">
        <v>15</v>
      </c>
      <c r="C635">
        <v>2</v>
      </c>
      <c r="D635" t="s">
        <v>13</v>
      </c>
      <c r="E635">
        <v>39</v>
      </c>
      <c r="F635">
        <v>13</v>
      </c>
      <c r="G635">
        <v>0</v>
      </c>
      <c r="H635">
        <v>0</v>
      </c>
      <c r="I635" s="6">
        <f>Table24[[#This Row],[Age]]/$E$1</f>
        <v>0.48749999999999999</v>
      </c>
      <c r="J635" s="6">
        <f>LOG10(Table24[[#This Row],[Fare]] +1)</f>
        <v>1.146128035678238</v>
      </c>
      <c r="K635">
        <f>IF(Table24[[#This Row],[Pclass]]=1, 1, 0)</f>
        <v>0</v>
      </c>
      <c r="L635">
        <f>IF(Table24[[#This Row],[Pclass]]=2, 1,0)</f>
        <v>1</v>
      </c>
      <c r="M635">
        <f>IF(Table24[[#This Row],[Embarked]]="S", 1, 0)</f>
        <v>1</v>
      </c>
      <c r="N635">
        <f>IF(Table24[[#This Row],[Embarked]]="C", 1, 0)</f>
        <v>0</v>
      </c>
      <c r="O635">
        <f>IF(Table24[[#This Row],[Sex]]="male", 1, 0)</f>
        <v>1</v>
      </c>
      <c r="P635">
        <v>1</v>
      </c>
      <c r="AC635" s="6">
        <f>SUMPRODUCT(Table24[[#This Row],[SibSp]:[Ones]], $R$4:$AA$4)</f>
        <v>0.23111384460859369</v>
      </c>
      <c r="AD635" s="6">
        <f>(AC635-Table24[[#This Row],[Survived]])^2</f>
        <v>5.3413609169765189E-2</v>
      </c>
    </row>
    <row r="636" spans="1:30" x14ac:dyDescent="0.2">
      <c r="A636">
        <v>1</v>
      </c>
      <c r="B636" t="s">
        <v>15</v>
      </c>
      <c r="C636">
        <v>1</v>
      </c>
      <c r="D636" t="s">
        <v>17</v>
      </c>
      <c r="E636">
        <v>49</v>
      </c>
      <c r="F636">
        <v>25.929200000000002</v>
      </c>
      <c r="G636">
        <v>0</v>
      </c>
      <c r="H636">
        <v>0</v>
      </c>
      <c r="I636" s="6">
        <f>Table24[[#This Row],[Age]]/$E$1</f>
        <v>0.61250000000000004</v>
      </c>
      <c r="J636" s="6">
        <f>LOG10(Table24[[#This Row],[Fare]] +1)</f>
        <v>1.4302234517870693</v>
      </c>
      <c r="K636">
        <f>IF(Table24[[#This Row],[Pclass]]=1, 1, 0)</f>
        <v>1</v>
      </c>
      <c r="L636">
        <f>IF(Table24[[#This Row],[Pclass]]=2, 1,0)</f>
        <v>0</v>
      </c>
      <c r="M636">
        <f>IF(Table24[[#This Row],[Embarked]]="S", 1, 0)</f>
        <v>1</v>
      </c>
      <c r="N636">
        <f>IF(Table24[[#This Row],[Embarked]]="C", 1, 0)</f>
        <v>0</v>
      </c>
      <c r="O636">
        <f>IF(Table24[[#This Row],[Sex]]="male", 1, 0)</f>
        <v>0</v>
      </c>
      <c r="P636">
        <v>1</v>
      </c>
      <c r="AC636" s="6">
        <f>SUMPRODUCT(Table24[[#This Row],[SibSp]:[Ones]], $R$4:$AA$4)</f>
        <v>0.83377651424114751</v>
      </c>
      <c r="AD636" s="6">
        <f>(AC636-Table24[[#This Row],[Survived]])^2</f>
        <v>2.7630247217823437E-2</v>
      </c>
    </row>
    <row r="637" spans="1:30" x14ac:dyDescent="0.2">
      <c r="A637">
        <v>1</v>
      </c>
      <c r="B637" t="s">
        <v>15</v>
      </c>
      <c r="C637">
        <v>3</v>
      </c>
      <c r="D637" t="s">
        <v>17</v>
      </c>
      <c r="E637">
        <v>31</v>
      </c>
      <c r="F637">
        <v>8.6832999999999991</v>
      </c>
      <c r="G637">
        <v>0</v>
      </c>
      <c r="H637">
        <v>0</v>
      </c>
      <c r="I637" s="6">
        <f>Table24[[#This Row],[Age]]/$E$1</f>
        <v>0.38750000000000001</v>
      </c>
      <c r="J637" s="6">
        <f>LOG10(Table24[[#This Row],[Fare]] +1)</f>
        <v>0.98602338701450321</v>
      </c>
      <c r="K637">
        <f>IF(Table24[[#This Row],[Pclass]]=1, 1, 0)</f>
        <v>0</v>
      </c>
      <c r="L637">
        <f>IF(Table24[[#This Row],[Pclass]]=2, 1,0)</f>
        <v>0</v>
      </c>
      <c r="M637">
        <f>IF(Table24[[#This Row],[Embarked]]="S", 1, 0)</f>
        <v>1</v>
      </c>
      <c r="N637">
        <f>IF(Table24[[#This Row],[Embarked]]="C", 1, 0)</f>
        <v>0</v>
      </c>
      <c r="O637">
        <f>IF(Table24[[#This Row],[Sex]]="male", 1, 0)</f>
        <v>0</v>
      </c>
      <c r="P637">
        <v>1</v>
      </c>
      <c r="AC637" s="6">
        <f>SUMPRODUCT(Table24[[#This Row],[SibSp]:[Ones]], $R$4:$AA$4)</f>
        <v>0.57474499165341086</v>
      </c>
      <c r="AD637" s="6">
        <f>(AC637-Table24[[#This Row],[Survived]])^2</f>
        <v>0.1808418221238576</v>
      </c>
    </row>
    <row r="638" spans="1:30" x14ac:dyDescent="0.2">
      <c r="A638">
        <v>0</v>
      </c>
      <c r="B638" t="s">
        <v>20</v>
      </c>
      <c r="C638">
        <v>3</v>
      </c>
      <c r="D638" t="s">
        <v>13</v>
      </c>
      <c r="E638">
        <v>30</v>
      </c>
      <c r="F638">
        <v>7.2291999999999996</v>
      </c>
      <c r="G638">
        <v>0</v>
      </c>
      <c r="H638">
        <v>0</v>
      </c>
      <c r="I638" s="6">
        <f>Table24[[#This Row],[Age]]/$E$1</f>
        <v>0.375</v>
      </c>
      <c r="J638" s="6">
        <f>LOG10(Table24[[#This Row],[Fare]] +1)</f>
        <v>0.91535761741483168</v>
      </c>
      <c r="K638">
        <f>IF(Table24[[#This Row],[Pclass]]=1, 1, 0)</f>
        <v>0</v>
      </c>
      <c r="L638">
        <f>IF(Table24[[#This Row],[Pclass]]=2, 1,0)</f>
        <v>0</v>
      </c>
      <c r="M638">
        <f>IF(Table24[[#This Row],[Embarked]]="S", 1, 0)</f>
        <v>0</v>
      </c>
      <c r="N638">
        <f>IF(Table24[[#This Row],[Embarked]]="C", 1, 0)</f>
        <v>1</v>
      </c>
      <c r="O638">
        <f>IF(Table24[[#This Row],[Sex]]="male", 1, 0)</f>
        <v>1</v>
      </c>
      <c r="P638">
        <v>1</v>
      </c>
      <c r="AC638" s="6">
        <f>SUMPRODUCT(Table24[[#This Row],[SibSp]:[Ones]], $R$4:$AA$4)</f>
        <v>0.16073299085403359</v>
      </c>
      <c r="AD638" s="6">
        <f>(AC638-Table24[[#This Row],[Survived]])^2</f>
        <v>2.5835094348882846E-2</v>
      </c>
    </row>
    <row r="639" spans="1:30" x14ac:dyDescent="0.2">
      <c r="A639">
        <v>0</v>
      </c>
      <c r="B639" t="s">
        <v>15</v>
      </c>
      <c r="C639">
        <v>3</v>
      </c>
      <c r="D639" t="s">
        <v>17</v>
      </c>
      <c r="E639">
        <v>30</v>
      </c>
      <c r="F639">
        <v>24.15</v>
      </c>
      <c r="G639">
        <v>1</v>
      </c>
      <c r="H639">
        <v>1</v>
      </c>
      <c r="I639" s="6">
        <f>Table24[[#This Row],[Age]]/$E$1</f>
        <v>0.375</v>
      </c>
      <c r="J639" s="6">
        <f>LOG10(Table24[[#This Row],[Fare]] +1)</f>
        <v>1.4005379893919461</v>
      </c>
      <c r="K639">
        <f>IF(Table24[[#This Row],[Pclass]]=1, 1, 0)</f>
        <v>0</v>
      </c>
      <c r="L639">
        <f>IF(Table24[[#This Row],[Pclass]]=2, 1,0)</f>
        <v>0</v>
      </c>
      <c r="M639">
        <f>IF(Table24[[#This Row],[Embarked]]="S", 1, 0)</f>
        <v>1</v>
      </c>
      <c r="N639">
        <f>IF(Table24[[#This Row],[Embarked]]="C", 1, 0)</f>
        <v>0</v>
      </c>
      <c r="O639">
        <f>IF(Table24[[#This Row],[Sex]]="male", 1, 0)</f>
        <v>0</v>
      </c>
      <c r="P639">
        <v>1</v>
      </c>
      <c r="AC639" s="6">
        <f>SUMPRODUCT(Table24[[#This Row],[SibSp]:[Ones]], $R$4:$AA$4)</f>
        <v>0.53249112563832035</v>
      </c>
      <c r="AD639" s="6">
        <f>(AC639-Table24[[#This Row],[Survived]])^2</f>
        <v>0.28354679888356549</v>
      </c>
    </row>
    <row r="640" spans="1:30" x14ac:dyDescent="0.2">
      <c r="A640">
        <v>0</v>
      </c>
      <c r="B640" t="s">
        <v>15</v>
      </c>
      <c r="C640">
        <v>2</v>
      </c>
      <c r="D640" t="s">
        <v>13</v>
      </c>
      <c r="E640">
        <v>34</v>
      </c>
      <c r="F640">
        <v>13</v>
      </c>
      <c r="G640">
        <v>0</v>
      </c>
      <c r="H640">
        <v>0</v>
      </c>
      <c r="I640" s="6">
        <f>Table24[[#This Row],[Age]]/$E$1</f>
        <v>0.42499999999999999</v>
      </c>
      <c r="J640" s="6">
        <f>LOG10(Table24[[#This Row],[Fare]] +1)</f>
        <v>1.146128035678238</v>
      </c>
      <c r="K640">
        <f>IF(Table24[[#This Row],[Pclass]]=1, 1, 0)</f>
        <v>0</v>
      </c>
      <c r="L640">
        <f>IF(Table24[[#This Row],[Pclass]]=2, 1,0)</f>
        <v>1</v>
      </c>
      <c r="M640">
        <f>IF(Table24[[#This Row],[Embarked]]="S", 1, 0)</f>
        <v>1</v>
      </c>
      <c r="N640">
        <f>IF(Table24[[#This Row],[Embarked]]="C", 1, 0)</f>
        <v>0</v>
      </c>
      <c r="O640">
        <f>IF(Table24[[#This Row],[Sex]]="male", 1, 0)</f>
        <v>1</v>
      </c>
      <c r="P640">
        <v>1</v>
      </c>
      <c r="AC640" s="6">
        <f>SUMPRODUCT(Table24[[#This Row],[SibSp]:[Ones]], $R$4:$AA$4)</f>
        <v>0.26312100979800235</v>
      </c>
      <c r="AD640" s="6">
        <f>(AC640-Table24[[#This Row],[Survived]])^2</f>
        <v>6.9232665797120452E-2</v>
      </c>
    </row>
    <row r="641" spans="1:30" x14ac:dyDescent="0.2">
      <c r="A641">
        <v>1</v>
      </c>
      <c r="B641" t="s">
        <v>15</v>
      </c>
      <c r="C641">
        <v>2</v>
      </c>
      <c r="D641" t="s">
        <v>17</v>
      </c>
      <c r="E641">
        <v>31</v>
      </c>
      <c r="F641">
        <v>26.25</v>
      </c>
      <c r="G641">
        <v>1</v>
      </c>
      <c r="H641">
        <v>1</v>
      </c>
      <c r="I641" s="6">
        <f>Table24[[#This Row],[Age]]/$E$1</f>
        <v>0.38750000000000001</v>
      </c>
      <c r="J641" s="6">
        <f>LOG10(Table24[[#This Row],[Fare]] +1)</f>
        <v>1.4353665066126613</v>
      </c>
      <c r="K641">
        <f>IF(Table24[[#This Row],[Pclass]]=1, 1, 0)</f>
        <v>0</v>
      </c>
      <c r="L641">
        <f>IF(Table24[[#This Row],[Pclass]]=2, 1,0)</f>
        <v>1</v>
      </c>
      <c r="M641">
        <f>IF(Table24[[#This Row],[Embarked]]="S", 1, 0)</f>
        <v>1</v>
      </c>
      <c r="N641">
        <f>IF(Table24[[#This Row],[Embarked]]="C", 1, 0)</f>
        <v>0</v>
      </c>
      <c r="O641">
        <f>IF(Table24[[#This Row],[Sex]]="male", 1, 0)</f>
        <v>0</v>
      </c>
      <c r="P641">
        <v>1</v>
      </c>
      <c r="AC641" s="6">
        <f>SUMPRODUCT(Table24[[#This Row],[SibSp]:[Ones]], $R$4:$AA$4)</f>
        <v>0.71062758298433759</v>
      </c>
      <c r="AD641" s="6">
        <f>(AC641-Table24[[#This Row],[Survived]])^2</f>
        <v>8.3736395729486421E-2</v>
      </c>
    </row>
    <row r="642" spans="1:30" x14ac:dyDescent="0.2">
      <c r="A642">
        <v>1</v>
      </c>
      <c r="B642" t="s">
        <v>15</v>
      </c>
      <c r="C642">
        <v>1</v>
      </c>
      <c r="D642" t="s">
        <v>13</v>
      </c>
      <c r="E642">
        <v>11</v>
      </c>
      <c r="F642">
        <v>120</v>
      </c>
      <c r="G642">
        <v>1</v>
      </c>
      <c r="H642">
        <v>2</v>
      </c>
      <c r="I642" s="6">
        <f>Table24[[#This Row],[Age]]/$E$1</f>
        <v>0.13750000000000001</v>
      </c>
      <c r="J642" s="6">
        <f>LOG10(Table24[[#This Row],[Fare]] +1)</f>
        <v>2.0827853703164503</v>
      </c>
      <c r="K642">
        <f>IF(Table24[[#This Row],[Pclass]]=1, 1, 0)</f>
        <v>1</v>
      </c>
      <c r="L642">
        <f>IF(Table24[[#This Row],[Pclass]]=2, 1,0)</f>
        <v>0</v>
      </c>
      <c r="M642">
        <f>IF(Table24[[#This Row],[Embarked]]="S", 1, 0)</f>
        <v>1</v>
      </c>
      <c r="N642">
        <f>IF(Table24[[#This Row],[Embarked]]="C", 1, 0)</f>
        <v>0</v>
      </c>
      <c r="O642">
        <f>IF(Table24[[#This Row],[Sex]]="male", 1, 0)</f>
        <v>1</v>
      </c>
      <c r="P642">
        <v>1</v>
      </c>
      <c r="AC642" s="6">
        <f>SUMPRODUCT(Table24[[#This Row],[SibSp]:[Ones]], $R$4:$AA$4)</f>
        <v>0.54298881221841011</v>
      </c>
      <c r="AD642" s="6">
        <f>(AC642-Table24[[#This Row],[Survived]])^2</f>
        <v>0.20885922575753962</v>
      </c>
    </row>
    <row r="643" spans="1:30" x14ac:dyDescent="0.2">
      <c r="A643">
        <v>1</v>
      </c>
      <c r="B643" t="s">
        <v>20</v>
      </c>
      <c r="C643">
        <v>3</v>
      </c>
      <c r="D643" t="s">
        <v>13</v>
      </c>
      <c r="E643">
        <v>0.42</v>
      </c>
      <c r="F643">
        <v>8.5167000000000002</v>
      </c>
      <c r="G643">
        <v>0</v>
      </c>
      <c r="H643">
        <v>1</v>
      </c>
      <c r="I643" s="6">
        <f>Table24[[#This Row],[Age]]/$E$1</f>
        <v>5.2499999999999995E-3</v>
      </c>
      <c r="J643" s="6">
        <f>LOG10(Table24[[#This Row],[Fare]] +1)</f>
        <v>0.97848637903110569</v>
      </c>
      <c r="K643">
        <f>IF(Table24[[#This Row],[Pclass]]=1, 1, 0)</f>
        <v>0</v>
      </c>
      <c r="L643">
        <f>IF(Table24[[#This Row],[Pclass]]=2, 1,0)</f>
        <v>0</v>
      </c>
      <c r="M643">
        <f>IF(Table24[[#This Row],[Embarked]]="S", 1, 0)</f>
        <v>0</v>
      </c>
      <c r="N643">
        <f>IF(Table24[[#This Row],[Embarked]]="C", 1, 0)</f>
        <v>1</v>
      </c>
      <c r="O643">
        <f>IF(Table24[[#This Row],[Sex]]="male", 1, 0)</f>
        <v>1</v>
      </c>
      <c r="P643">
        <v>1</v>
      </c>
      <c r="AC643" s="6">
        <f>SUMPRODUCT(Table24[[#This Row],[SibSp]:[Ones]], $R$4:$AA$4)</f>
        <v>0.3392382241241309</v>
      </c>
      <c r="AD643" s="6">
        <f>(AC643-Table24[[#This Row],[Survived]])^2</f>
        <v>0.43660612445863217</v>
      </c>
    </row>
    <row r="644" spans="1:30" x14ac:dyDescent="0.2">
      <c r="A644">
        <v>1</v>
      </c>
      <c r="B644" t="s">
        <v>15</v>
      </c>
      <c r="C644">
        <v>3</v>
      </c>
      <c r="D644" t="s">
        <v>13</v>
      </c>
      <c r="E644">
        <v>27</v>
      </c>
      <c r="F644">
        <v>6.9749999999999996</v>
      </c>
      <c r="G644">
        <v>0</v>
      </c>
      <c r="H644">
        <v>0</v>
      </c>
      <c r="I644" s="6">
        <f>Table24[[#This Row],[Age]]/$E$1</f>
        <v>0.33750000000000002</v>
      </c>
      <c r="J644" s="6">
        <f>LOG10(Table24[[#This Row],[Fare]] +1)</f>
        <v>0.90173069172921871</v>
      </c>
      <c r="K644">
        <f>IF(Table24[[#This Row],[Pclass]]=1, 1, 0)</f>
        <v>0</v>
      </c>
      <c r="L644">
        <f>IF(Table24[[#This Row],[Pclass]]=2, 1,0)</f>
        <v>0</v>
      </c>
      <c r="M644">
        <f>IF(Table24[[#This Row],[Embarked]]="S", 1, 0)</f>
        <v>1</v>
      </c>
      <c r="N644">
        <f>IF(Table24[[#This Row],[Embarked]]="C", 1, 0)</f>
        <v>0</v>
      </c>
      <c r="O644">
        <f>IF(Table24[[#This Row],[Sex]]="male", 1, 0)</f>
        <v>1</v>
      </c>
      <c r="P644">
        <v>1</v>
      </c>
      <c r="AC644" s="6">
        <f>SUMPRODUCT(Table24[[#This Row],[SibSp]:[Ones]], $R$4:$AA$4)</f>
        <v>0.1131775037935614</v>
      </c>
      <c r="AD644" s="6">
        <f>(AC644-Table24[[#This Row],[Survived]])^2</f>
        <v>0.78645413977781886</v>
      </c>
    </row>
    <row r="645" spans="1:30" x14ac:dyDescent="0.2">
      <c r="A645">
        <v>0</v>
      </c>
      <c r="B645" t="s">
        <v>15</v>
      </c>
      <c r="C645">
        <v>3</v>
      </c>
      <c r="D645" t="s">
        <v>13</v>
      </c>
      <c r="E645">
        <v>31</v>
      </c>
      <c r="F645">
        <v>7.7750000000000004</v>
      </c>
      <c r="G645">
        <v>0</v>
      </c>
      <c r="H645">
        <v>0</v>
      </c>
      <c r="I645" s="6">
        <f>Table24[[#This Row],[Age]]/$E$1</f>
        <v>0.38750000000000001</v>
      </c>
      <c r="J645" s="6">
        <f>LOG10(Table24[[#This Row],[Fare]] +1)</f>
        <v>0.94324712513786169</v>
      </c>
      <c r="K645">
        <f>IF(Table24[[#This Row],[Pclass]]=1, 1, 0)</f>
        <v>0</v>
      </c>
      <c r="L645">
        <f>IF(Table24[[#This Row],[Pclass]]=2, 1,0)</f>
        <v>0</v>
      </c>
      <c r="M645">
        <f>IF(Table24[[#This Row],[Embarked]]="S", 1, 0)</f>
        <v>1</v>
      </c>
      <c r="N645">
        <f>IF(Table24[[#This Row],[Embarked]]="C", 1, 0)</f>
        <v>0</v>
      </c>
      <c r="O645">
        <f>IF(Table24[[#This Row],[Sex]]="male", 1, 0)</f>
        <v>1</v>
      </c>
      <c r="P645">
        <v>1</v>
      </c>
      <c r="AC645" s="6">
        <f>SUMPRODUCT(Table24[[#This Row],[SibSp]:[Ones]], $R$4:$AA$4)</f>
        <v>8.9595532667364863E-2</v>
      </c>
      <c r="AD645" s="6">
        <f>(AC645-Table24[[#This Row],[Survived]])^2</f>
        <v>8.027359473948845E-3</v>
      </c>
    </row>
    <row r="646" spans="1:30" x14ac:dyDescent="0.2">
      <c r="A646">
        <v>0</v>
      </c>
      <c r="B646" t="s">
        <v>15</v>
      </c>
      <c r="C646">
        <v>1</v>
      </c>
      <c r="D646" t="s">
        <v>13</v>
      </c>
      <c r="E646">
        <v>39</v>
      </c>
      <c r="F646">
        <v>0</v>
      </c>
      <c r="G646">
        <v>0</v>
      </c>
      <c r="H646">
        <v>0</v>
      </c>
      <c r="I646" s="6">
        <f>Table24[[#This Row],[Age]]/$E$1</f>
        <v>0.48749999999999999</v>
      </c>
      <c r="J646" s="6">
        <f>LOG10(Table24[[#This Row],[Fare]] +1)</f>
        <v>0</v>
      </c>
      <c r="K646">
        <f>IF(Table24[[#This Row],[Pclass]]=1, 1, 0)</f>
        <v>1</v>
      </c>
      <c r="L646">
        <f>IF(Table24[[#This Row],[Pclass]]=2, 1,0)</f>
        <v>0</v>
      </c>
      <c r="M646">
        <f>IF(Table24[[#This Row],[Embarked]]="S", 1, 0)</f>
        <v>1</v>
      </c>
      <c r="N646">
        <f>IF(Table24[[#This Row],[Embarked]]="C", 1, 0)</f>
        <v>0</v>
      </c>
      <c r="O646">
        <f>IF(Table24[[#This Row],[Sex]]="male", 1, 0)</f>
        <v>1</v>
      </c>
      <c r="P646">
        <v>1</v>
      </c>
      <c r="AC646" s="6">
        <f>SUMPRODUCT(Table24[[#This Row],[SibSp]:[Ones]], $R$4:$AA$4)</f>
        <v>0.34500885275212356</v>
      </c>
      <c r="AD646" s="6">
        <f>(AC646-Table24[[#This Row],[Survived]])^2</f>
        <v>0.11903110847733647</v>
      </c>
    </row>
    <row r="647" spans="1:30" x14ac:dyDescent="0.2">
      <c r="A647">
        <v>0</v>
      </c>
      <c r="B647" t="s">
        <v>15</v>
      </c>
      <c r="C647">
        <v>3</v>
      </c>
      <c r="D647" t="s">
        <v>17</v>
      </c>
      <c r="E647">
        <v>18</v>
      </c>
      <c r="F647">
        <v>7.7750000000000004</v>
      </c>
      <c r="G647">
        <v>0</v>
      </c>
      <c r="H647">
        <v>0</v>
      </c>
      <c r="I647" s="6">
        <f>Table24[[#This Row],[Age]]/$E$1</f>
        <v>0.22500000000000001</v>
      </c>
      <c r="J647" s="6">
        <f>LOG10(Table24[[#This Row],[Fare]] +1)</f>
        <v>0.94324712513786169</v>
      </c>
      <c r="K647">
        <f>IF(Table24[[#This Row],[Pclass]]=1, 1, 0)</f>
        <v>0</v>
      </c>
      <c r="L647">
        <f>IF(Table24[[#This Row],[Pclass]]=2, 1,0)</f>
        <v>0</v>
      </c>
      <c r="M647">
        <f>IF(Table24[[#This Row],[Embarked]]="S", 1, 0)</f>
        <v>1</v>
      </c>
      <c r="N647">
        <f>IF(Table24[[#This Row],[Embarked]]="C", 1, 0)</f>
        <v>0</v>
      </c>
      <c r="O647">
        <f>IF(Table24[[#This Row],[Sex]]="male", 1, 0)</f>
        <v>0</v>
      </c>
      <c r="P647">
        <v>1</v>
      </c>
      <c r="AC647" s="6">
        <f>SUMPRODUCT(Table24[[#This Row],[SibSp]:[Ones]], $R$4:$AA$4)</f>
        <v>0.65587844849283783</v>
      </c>
      <c r="AD647" s="6">
        <f>(AC647-Table24[[#This Row],[Survived]])^2</f>
        <v>0.43017653919737214</v>
      </c>
    </row>
    <row r="648" spans="1:30" x14ac:dyDescent="0.2">
      <c r="A648">
        <v>0</v>
      </c>
      <c r="B648" t="s">
        <v>15</v>
      </c>
      <c r="C648">
        <v>2</v>
      </c>
      <c r="D648" t="s">
        <v>13</v>
      </c>
      <c r="E648">
        <v>39</v>
      </c>
      <c r="F648">
        <v>13</v>
      </c>
      <c r="G648">
        <v>0</v>
      </c>
      <c r="H648">
        <v>0</v>
      </c>
      <c r="I648" s="6">
        <f>Table24[[#This Row],[Age]]/$E$1</f>
        <v>0.48749999999999999</v>
      </c>
      <c r="J648" s="6">
        <f>LOG10(Table24[[#This Row],[Fare]] +1)</f>
        <v>1.146128035678238</v>
      </c>
      <c r="K648">
        <f>IF(Table24[[#This Row],[Pclass]]=1, 1, 0)</f>
        <v>0</v>
      </c>
      <c r="L648">
        <f>IF(Table24[[#This Row],[Pclass]]=2, 1,0)</f>
        <v>1</v>
      </c>
      <c r="M648">
        <f>IF(Table24[[#This Row],[Embarked]]="S", 1, 0)</f>
        <v>1</v>
      </c>
      <c r="N648">
        <f>IF(Table24[[#This Row],[Embarked]]="C", 1, 0)</f>
        <v>0</v>
      </c>
      <c r="O648">
        <f>IF(Table24[[#This Row],[Sex]]="male", 1, 0)</f>
        <v>1</v>
      </c>
      <c r="P648">
        <v>1</v>
      </c>
      <c r="AC648" s="6">
        <f>SUMPRODUCT(Table24[[#This Row],[SibSp]:[Ones]], $R$4:$AA$4)</f>
        <v>0.23111384460859369</v>
      </c>
      <c r="AD648" s="6">
        <f>(AC648-Table24[[#This Row],[Survived]])^2</f>
        <v>5.3413609169765189E-2</v>
      </c>
    </row>
    <row r="649" spans="1:30" x14ac:dyDescent="0.2">
      <c r="A649">
        <v>1</v>
      </c>
      <c r="B649" t="s">
        <v>15</v>
      </c>
      <c r="C649">
        <v>1</v>
      </c>
      <c r="D649" t="s">
        <v>17</v>
      </c>
      <c r="E649">
        <v>33</v>
      </c>
      <c r="F649">
        <v>53.1</v>
      </c>
      <c r="G649">
        <v>1</v>
      </c>
      <c r="H649">
        <v>0</v>
      </c>
      <c r="I649" s="6">
        <f>Table24[[#This Row],[Age]]/$E$1</f>
        <v>0.41249999999999998</v>
      </c>
      <c r="J649" s="6">
        <f>LOG10(Table24[[#This Row],[Fare]] +1)</f>
        <v>1.7331972651065695</v>
      </c>
      <c r="K649">
        <f>IF(Table24[[#This Row],[Pclass]]=1, 1, 0)</f>
        <v>1</v>
      </c>
      <c r="L649">
        <f>IF(Table24[[#This Row],[Pclass]]=2, 1,0)</f>
        <v>0</v>
      </c>
      <c r="M649">
        <f>IF(Table24[[#This Row],[Embarked]]="S", 1, 0)</f>
        <v>1</v>
      </c>
      <c r="N649">
        <f>IF(Table24[[#This Row],[Embarked]]="C", 1, 0)</f>
        <v>0</v>
      </c>
      <c r="O649">
        <f>IF(Table24[[#This Row],[Sex]]="male", 1, 0)</f>
        <v>0</v>
      </c>
      <c r="P649">
        <v>1</v>
      </c>
      <c r="AC649" s="6">
        <f>SUMPRODUCT(Table24[[#This Row],[SibSp]:[Ones]], $R$4:$AA$4)</f>
        <v>0.89603340597281622</v>
      </c>
      <c r="AD649" s="6">
        <f>(AC649-Table24[[#This Row],[Survived]])^2</f>
        <v>1.0809052673613246E-2</v>
      </c>
    </row>
    <row r="650" spans="1:30" x14ac:dyDescent="0.2">
      <c r="A650">
        <v>0</v>
      </c>
      <c r="B650" t="s">
        <v>15</v>
      </c>
      <c r="C650">
        <v>3</v>
      </c>
      <c r="D650" t="s">
        <v>13</v>
      </c>
      <c r="E650">
        <v>26</v>
      </c>
      <c r="F650">
        <v>7.8875000000000002</v>
      </c>
      <c r="G650">
        <v>0</v>
      </c>
      <c r="H650">
        <v>0</v>
      </c>
      <c r="I650" s="6">
        <f>Table24[[#This Row],[Age]]/$E$1</f>
        <v>0.32500000000000001</v>
      </c>
      <c r="J650" s="6">
        <f>LOG10(Table24[[#This Row],[Fare]] +1)</f>
        <v>0.94877961373782271</v>
      </c>
      <c r="K650">
        <f>IF(Table24[[#This Row],[Pclass]]=1, 1, 0)</f>
        <v>0</v>
      </c>
      <c r="L650">
        <f>IF(Table24[[#This Row],[Pclass]]=2, 1,0)</f>
        <v>0</v>
      </c>
      <c r="M650">
        <f>IF(Table24[[#This Row],[Embarked]]="S", 1, 0)</f>
        <v>1</v>
      </c>
      <c r="N650">
        <f>IF(Table24[[#This Row],[Embarked]]="C", 1, 0)</f>
        <v>0</v>
      </c>
      <c r="O650">
        <f>IF(Table24[[#This Row],[Sex]]="male", 1, 0)</f>
        <v>1</v>
      </c>
      <c r="P650">
        <v>1</v>
      </c>
      <c r="AC650" s="6">
        <f>SUMPRODUCT(Table24[[#This Row],[SibSp]:[Ones]], $R$4:$AA$4)</f>
        <v>0.12187238467431594</v>
      </c>
      <c r="AD650" s="6">
        <f>(AC650-Table24[[#This Row],[Survived]])^2</f>
        <v>1.4852878146204437E-2</v>
      </c>
    </row>
    <row r="651" spans="1:30" x14ac:dyDescent="0.2">
      <c r="A651">
        <v>0</v>
      </c>
      <c r="B651" t="s">
        <v>15</v>
      </c>
      <c r="C651">
        <v>3</v>
      </c>
      <c r="D651" t="s">
        <v>13</v>
      </c>
      <c r="E651">
        <v>39</v>
      </c>
      <c r="F651">
        <v>24.15</v>
      </c>
      <c r="G651">
        <v>0</v>
      </c>
      <c r="H651">
        <v>0</v>
      </c>
      <c r="I651" s="6">
        <f>Table24[[#This Row],[Age]]/$E$1</f>
        <v>0.48749999999999999</v>
      </c>
      <c r="J651" s="6">
        <f>LOG10(Table24[[#This Row],[Fare]] +1)</f>
        <v>1.4005379893919461</v>
      </c>
      <c r="K651">
        <f>IF(Table24[[#This Row],[Pclass]]=1, 1, 0)</f>
        <v>0</v>
      </c>
      <c r="L651">
        <f>IF(Table24[[#This Row],[Pclass]]=2, 1,0)</f>
        <v>0</v>
      </c>
      <c r="M651">
        <f>IF(Table24[[#This Row],[Embarked]]="S", 1, 0)</f>
        <v>1</v>
      </c>
      <c r="N651">
        <f>IF(Table24[[#This Row],[Embarked]]="C", 1, 0)</f>
        <v>0</v>
      </c>
      <c r="O651">
        <f>IF(Table24[[#This Row],[Sex]]="male", 1, 0)</f>
        <v>1</v>
      </c>
      <c r="P651">
        <v>1</v>
      </c>
      <c r="AC651" s="6">
        <f>SUMPRODUCT(Table24[[#This Row],[SibSp]:[Ones]], $R$4:$AA$4)</f>
        <v>6.067517943370293E-2</v>
      </c>
      <c r="AD651" s="6">
        <f>(AC651-Table24[[#This Row],[Survived]])^2</f>
        <v>3.6814773993120472E-3</v>
      </c>
    </row>
    <row r="652" spans="1:30" x14ac:dyDescent="0.2">
      <c r="A652">
        <v>0</v>
      </c>
      <c r="B652" t="s">
        <v>15</v>
      </c>
      <c r="C652">
        <v>2</v>
      </c>
      <c r="D652" t="s">
        <v>13</v>
      </c>
      <c r="E652">
        <v>35</v>
      </c>
      <c r="F652">
        <v>10.5</v>
      </c>
      <c r="G652">
        <v>0</v>
      </c>
      <c r="H652">
        <v>0</v>
      </c>
      <c r="I652" s="6">
        <f>Table24[[#This Row],[Age]]/$E$1</f>
        <v>0.4375</v>
      </c>
      <c r="J652" s="6">
        <f>LOG10(Table24[[#This Row],[Fare]] +1)</f>
        <v>1.0606978403536116</v>
      </c>
      <c r="K652">
        <f>IF(Table24[[#This Row],[Pclass]]=1, 1, 0)</f>
        <v>0</v>
      </c>
      <c r="L652">
        <f>IF(Table24[[#This Row],[Pclass]]=2, 1,0)</f>
        <v>1</v>
      </c>
      <c r="M652">
        <f>IF(Table24[[#This Row],[Embarked]]="S", 1, 0)</f>
        <v>1</v>
      </c>
      <c r="N652">
        <f>IF(Table24[[#This Row],[Embarked]]="C", 1, 0)</f>
        <v>0</v>
      </c>
      <c r="O652">
        <f>IF(Table24[[#This Row],[Sex]]="male", 1, 0)</f>
        <v>1</v>
      </c>
      <c r="P652">
        <v>1</v>
      </c>
      <c r="AC652" s="6">
        <f>SUMPRODUCT(Table24[[#This Row],[SibSp]:[Ones]], $R$4:$AA$4)</f>
        <v>0.25255519447846853</v>
      </c>
      <c r="AD652" s="6">
        <f>(AC652-Table24[[#This Row],[Survived]])^2</f>
        <v>6.3784126258057058E-2</v>
      </c>
    </row>
    <row r="653" spans="1:30" x14ac:dyDescent="0.2">
      <c r="A653">
        <v>0</v>
      </c>
      <c r="B653" t="s">
        <v>15</v>
      </c>
      <c r="C653">
        <v>3</v>
      </c>
      <c r="D653" t="s">
        <v>17</v>
      </c>
      <c r="E653">
        <v>6</v>
      </c>
      <c r="F653">
        <v>31.274999999999999</v>
      </c>
      <c r="G653">
        <v>4</v>
      </c>
      <c r="H653">
        <v>2</v>
      </c>
      <c r="I653" s="6">
        <f>Table24[[#This Row],[Age]]/$E$1</f>
        <v>7.4999999999999997E-2</v>
      </c>
      <c r="J653" s="6">
        <f>LOG10(Table24[[#This Row],[Fare]] +1)</f>
        <v>1.5088662509384578</v>
      </c>
      <c r="K653">
        <f>IF(Table24[[#This Row],[Pclass]]=1, 1, 0)</f>
        <v>0</v>
      </c>
      <c r="L653">
        <f>IF(Table24[[#This Row],[Pclass]]=2, 1,0)</f>
        <v>0</v>
      </c>
      <c r="M653">
        <f>IF(Table24[[#This Row],[Embarked]]="S", 1, 0)</f>
        <v>1</v>
      </c>
      <c r="N653">
        <f>IF(Table24[[#This Row],[Embarked]]="C", 1, 0)</f>
        <v>0</v>
      </c>
      <c r="O653">
        <f>IF(Table24[[#This Row],[Sex]]="male", 1, 0)</f>
        <v>0</v>
      </c>
      <c r="P653">
        <v>1</v>
      </c>
      <c r="AC653" s="6">
        <f>SUMPRODUCT(Table24[[#This Row],[SibSp]:[Ones]], $R$4:$AA$4)</f>
        <v>0.5126752422231593</v>
      </c>
      <c r="AD653" s="6">
        <f>(AC653-Table24[[#This Row],[Survived]])^2</f>
        <v>0.26283590398857504</v>
      </c>
    </row>
    <row r="654" spans="1:30" x14ac:dyDescent="0.2">
      <c r="A654">
        <v>0</v>
      </c>
      <c r="B654" t="s">
        <v>15</v>
      </c>
      <c r="C654">
        <v>3</v>
      </c>
      <c r="D654" t="s">
        <v>13</v>
      </c>
      <c r="E654">
        <v>30.5</v>
      </c>
      <c r="F654">
        <v>8.0500000000000007</v>
      </c>
      <c r="G654">
        <v>0</v>
      </c>
      <c r="H654">
        <v>0</v>
      </c>
      <c r="I654" s="6">
        <f>Table24[[#This Row],[Age]]/$E$1</f>
        <v>0.38124999999999998</v>
      </c>
      <c r="J654" s="6">
        <f>LOG10(Table24[[#This Row],[Fare]] +1)</f>
        <v>0.9566485792052033</v>
      </c>
      <c r="K654">
        <f>IF(Table24[[#This Row],[Pclass]]=1, 1, 0)</f>
        <v>0</v>
      </c>
      <c r="L654">
        <f>IF(Table24[[#This Row],[Pclass]]=2, 1,0)</f>
        <v>0</v>
      </c>
      <c r="M654">
        <f>IF(Table24[[#This Row],[Embarked]]="S", 1, 0)</f>
        <v>1</v>
      </c>
      <c r="N654">
        <f>IF(Table24[[#This Row],[Embarked]]="C", 1, 0)</f>
        <v>0</v>
      </c>
      <c r="O654">
        <f>IF(Table24[[#This Row],[Sex]]="male", 1, 0)</f>
        <v>1</v>
      </c>
      <c r="P654">
        <v>1</v>
      </c>
      <c r="AC654" s="6">
        <f>SUMPRODUCT(Table24[[#This Row],[SibSp]:[Ones]], $R$4:$AA$4)</f>
        <v>9.3449516776931696E-2</v>
      </c>
      <c r="AD654" s="6">
        <f>(AC654-Table24[[#This Row],[Survived]])^2</f>
        <v>8.7328121858420392E-3</v>
      </c>
    </row>
    <row r="655" spans="1:30" x14ac:dyDescent="0.2">
      <c r="A655">
        <v>0</v>
      </c>
      <c r="B655" t="s">
        <v>15</v>
      </c>
      <c r="C655">
        <v>3</v>
      </c>
      <c r="D655" t="s">
        <v>17</v>
      </c>
      <c r="E655">
        <v>23</v>
      </c>
      <c r="F655">
        <v>7.9249999999999998</v>
      </c>
      <c r="G655">
        <v>0</v>
      </c>
      <c r="H655">
        <v>0</v>
      </c>
      <c r="I655" s="6">
        <f>Table24[[#This Row],[Age]]/$E$1</f>
        <v>0.28749999999999998</v>
      </c>
      <c r="J655" s="6">
        <f>LOG10(Table24[[#This Row],[Fare]] +1)</f>
        <v>0.95060822478423079</v>
      </c>
      <c r="K655">
        <f>IF(Table24[[#This Row],[Pclass]]=1, 1, 0)</f>
        <v>0</v>
      </c>
      <c r="L655">
        <f>IF(Table24[[#This Row],[Pclass]]=2, 1,0)</f>
        <v>0</v>
      </c>
      <c r="M655">
        <f>IF(Table24[[#This Row],[Embarked]]="S", 1, 0)</f>
        <v>1</v>
      </c>
      <c r="N655">
        <f>IF(Table24[[#This Row],[Embarked]]="C", 1, 0)</f>
        <v>0</v>
      </c>
      <c r="O655">
        <f>IF(Table24[[#This Row],[Sex]]="male", 1, 0)</f>
        <v>0</v>
      </c>
      <c r="P655">
        <v>1</v>
      </c>
      <c r="AC655" s="6">
        <f>SUMPRODUCT(Table24[[#This Row],[SibSp]:[Ones]], $R$4:$AA$4)</f>
        <v>0.6242301076374287</v>
      </c>
      <c r="AD655" s="6">
        <f>(AC655-Table24[[#This Row],[Survived]])^2</f>
        <v>0.38966322728103581</v>
      </c>
    </row>
    <row r="656" spans="1:30" x14ac:dyDescent="0.2">
      <c r="A656">
        <v>0</v>
      </c>
      <c r="B656" t="s">
        <v>20</v>
      </c>
      <c r="C656">
        <v>2</v>
      </c>
      <c r="D656" t="s">
        <v>13</v>
      </c>
      <c r="E656">
        <v>31</v>
      </c>
      <c r="F656">
        <v>37.004199999999997</v>
      </c>
      <c r="G656">
        <v>1</v>
      </c>
      <c r="H656">
        <v>1</v>
      </c>
      <c r="I656" s="6">
        <f>Table24[[#This Row],[Age]]/$E$1</f>
        <v>0.38750000000000001</v>
      </c>
      <c r="J656" s="6">
        <f>LOG10(Table24[[#This Row],[Fare]] +1)</f>
        <v>1.579831594933373</v>
      </c>
      <c r="K656">
        <f>IF(Table24[[#This Row],[Pclass]]=1, 1, 0)</f>
        <v>0</v>
      </c>
      <c r="L656">
        <f>IF(Table24[[#This Row],[Pclass]]=2, 1,0)</f>
        <v>1</v>
      </c>
      <c r="M656">
        <f>IF(Table24[[#This Row],[Embarked]]="S", 1, 0)</f>
        <v>0</v>
      </c>
      <c r="N656">
        <f>IF(Table24[[#This Row],[Embarked]]="C", 1, 0)</f>
        <v>1</v>
      </c>
      <c r="O656">
        <f>IF(Table24[[#This Row],[Sex]]="male", 1, 0)</f>
        <v>1</v>
      </c>
      <c r="P656">
        <v>1</v>
      </c>
      <c r="AC656" s="6">
        <f>SUMPRODUCT(Table24[[#This Row],[SibSp]:[Ones]], $R$4:$AA$4)</f>
        <v>0.30070092293421524</v>
      </c>
      <c r="AD656" s="6">
        <f>(AC656-Table24[[#This Row],[Survived]])^2</f>
        <v>9.0421045053488858E-2</v>
      </c>
    </row>
    <row r="657" spans="1:30" x14ac:dyDescent="0.2">
      <c r="A657">
        <v>0</v>
      </c>
      <c r="B657" t="s">
        <v>15</v>
      </c>
      <c r="C657">
        <v>3</v>
      </c>
      <c r="D657" t="s">
        <v>13</v>
      </c>
      <c r="E657">
        <v>43</v>
      </c>
      <c r="F657">
        <v>6.45</v>
      </c>
      <c r="G657">
        <v>0</v>
      </c>
      <c r="H657">
        <v>0</v>
      </c>
      <c r="I657" s="6">
        <f>Table24[[#This Row],[Age]]/$E$1</f>
        <v>0.53749999999999998</v>
      </c>
      <c r="J657" s="6">
        <f>LOG10(Table24[[#This Row],[Fare]] +1)</f>
        <v>0.87215627274829288</v>
      </c>
      <c r="K657">
        <f>IF(Table24[[#This Row],[Pclass]]=1, 1, 0)</f>
        <v>0</v>
      </c>
      <c r="L657">
        <f>IF(Table24[[#This Row],[Pclass]]=2, 1,0)</f>
        <v>0</v>
      </c>
      <c r="M657">
        <f>IF(Table24[[#This Row],[Embarked]]="S", 1, 0)</f>
        <v>1</v>
      </c>
      <c r="N657">
        <f>IF(Table24[[#This Row],[Embarked]]="C", 1, 0)</f>
        <v>0</v>
      </c>
      <c r="O657">
        <f>IF(Table24[[#This Row],[Sex]]="male", 1, 0)</f>
        <v>1</v>
      </c>
      <c r="P657">
        <v>1</v>
      </c>
      <c r="AC657" s="6">
        <f>SUMPRODUCT(Table24[[#This Row],[SibSp]:[Ones]], $R$4:$AA$4)</f>
        <v>9.3129398742447522E-3</v>
      </c>
      <c r="AD657" s="6">
        <f>(AC657-Table24[[#This Row],[Survived]])^2</f>
        <v>8.6730849101297863E-5</v>
      </c>
    </row>
    <row r="658" spans="1:30" x14ac:dyDescent="0.2">
      <c r="A658">
        <v>0</v>
      </c>
      <c r="B658" t="s">
        <v>15</v>
      </c>
      <c r="C658">
        <v>3</v>
      </c>
      <c r="D658" t="s">
        <v>13</v>
      </c>
      <c r="E658">
        <v>10</v>
      </c>
      <c r="F658">
        <v>27.9</v>
      </c>
      <c r="G658">
        <v>3</v>
      </c>
      <c r="H658">
        <v>2</v>
      </c>
      <c r="I658" s="6">
        <f>Table24[[#This Row],[Age]]/$E$1</f>
        <v>0.125</v>
      </c>
      <c r="J658" s="6">
        <f>LOG10(Table24[[#This Row],[Fare]] +1)</f>
        <v>1.4608978427565478</v>
      </c>
      <c r="K658">
        <f>IF(Table24[[#This Row],[Pclass]]=1, 1, 0)</f>
        <v>0</v>
      </c>
      <c r="L658">
        <f>IF(Table24[[#This Row],[Pclass]]=2, 1,0)</f>
        <v>0</v>
      </c>
      <c r="M658">
        <f>IF(Table24[[#This Row],[Embarked]]="S", 1, 0)</f>
        <v>1</v>
      </c>
      <c r="N658">
        <f>IF(Table24[[#This Row],[Embarked]]="C", 1, 0)</f>
        <v>0</v>
      </c>
      <c r="O658">
        <f>IF(Table24[[#This Row],[Sex]]="male", 1, 0)</f>
        <v>1</v>
      </c>
      <c r="P658">
        <v>1</v>
      </c>
      <c r="AC658" s="6">
        <f>SUMPRODUCT(Table24[[#This Row],[SibSp]:[Ones]], $R$4:$AA$4)</f>
        <v>5.6601760003179957E-2</v>
      </c>
      <c r="AD658" s="6">
        <f>(AC658-Table24[[#This Row],[Survived]])^2</f>
        <v>3.2037592354575823E-3</v>
      </c>
    </row>
    <row r="659" spans="1:30" x14ac:dyDescent="0.2">
      <c r="A659">
        <v>1</v>
      </c>
      <c r="B659" t="s">
        <v>15</v>
      </c>
      <c r="C659">
        <v>1</v>
      </c>
      <c r="D659" t="s">
        <v>17</v>
      </c>
      <c r="E659">
        <v>52</v>
      </c>
      <c r="F659">
        <v>93.5</v>
      </c>
      <c r="G659">
        <v>1</v>
      </c>
      <c r="H659">
        <v>1</v>
      </c>
      <c r="I659" s="6">
        <f>Table24[[#This Row],[Age]]/$E$1</f>
        <v>0.65</v>
      </c>
      <c r="J659" s="6">
        <f>LOG10(Table24[[#This Row],[Fare]] +1)</f>
        <v>1.975431808509263</v>
      </c>
      <c r="K659">
        <f>IF(Table24[[#This Row],[Pclass]]=1, 1, 0)</f>
        <v>1</v>
      </c>
      <c r="L659">
        <f>IF(Table24[[#This Row],[Pclass]]=2, 1,0)</f>
        <v>0</v>
      </c>
      <c r="M659">
        <f>IF(Table24[[#This Row],[Embarked]]="S", 1, 0)</f>
        <v>1</v>
      </c>
      <c r="N659">
        <f>IF(Table24[[#This Row],[Embarked]]="C", 1, 0)</f>
        <v>0</v>
      </c>
      <c r="O659">
        <f>IF(Table24[[#This Row],[Sex]]="male", 1, 0)</f>
        <v>0</v>
      </c>
      <c r="P659">
        <v>1</v>
      </c>
      <c r="AC659" s="6">
        <f>SUMPRODUCT(Table24[[#This Row],[SibSp]:[Ones]], $R$4:$AA$4)</f>
        <v>0.77228771685343212</v>
      </c>
      <c r="AD659" s="6">
        <f>(AC659-Table24[[#This Row],[Survived]])^2</f>
        <v>5.1852883895822703E-2</v>
      </c>
    </row>
    <row r="660" spans="1:30" x14ac:dyDescent="0.2">
      <c r="A660">
        <v>1</v>
      </c>
      <c r="B660" t="s">
        <v>15</v>
      </c>
      <c r="C660">
        <v>3</v>
      </c>
      <c r="D660" t="s">
        <v>13</v>
      </c>
      <c r="E660">
        <v>27</v>
      </c>
      <c r="F660">
        <v>8.6624999999999996</v>
      </c>
      <c r="G660">
        <v>0</v>
      </c>
      <c r="H660">
        <v>0</v>
      </c>
      <c r="I660" s="6">
        <f>Table24[[#This Row],[Age]]/$E$1</f>
        <v>0.33750000000000002</v>
      </c>
      <c r="J660" s="6">
        <f>LOG10(Table24[[#This Row],[Fare]] +1)</f>
        <v>0.98508950692638131</v>
      </c>
      <c r="K660">
        <f>IF(Table24[[#This Row],[Pclass]]=1, 1, 0)</f>
        <v>0</v>
      </c>
      <c r="L660">
        <f>IF(Table24[[#This Row],[Pclass]]=2, 1,0)</f>
        <v>0</v>
      </c>
      <c r="M660">
        <f>IF(Table24[[#This Row],[Embarked]]="S", 1, 0)</f>
        <v>1</v>
      </c>
      <c r="N660">
        <f>IF(Table24[[#This Row],[Embarked]]="C", 1, 0)</f>
        <v>0</v>
      </c>
      <c r="O660">
        <f>IF(Table24[[#This Row],[Sex]]="male", 1, 0)</f>
        <v>1</v>
      </c>
      <c r="P660">
        <v>1</v>
      </c>
      <c r="AC660" s="6">
        <f>SUMPRODUCT(Table24[[#This Row],[SibSp]:[Ones]], $R$4:$AA$4)</f>
        <v>0.11724091453150354</v>
      </c>
      <c r="AD660" s="6">
        <f>(AC660-Table24[[#This Row],[Survived]])^2</f>
        <v>0.77926360297717623</v>
      </c>
    </row>
    <row r="661" spans="1:30" x14ac:dyDescent="0.2">
      <c r="A661">
        <v>0</v>
      </c>
      <c r="B661" t="s">
        <v>15</v>
      </c>
      <c r="C661">
        <v>1</v>
      </c>
      <c r="D661" t="s">
        <v>13</v>
      </c>
      <c r="E661">
        <v>38</v>
      </c>
      <c r="F661">
        <v>0</v>
      </c>
      <c r="G661">
        <v>0</v>
      </c>
      <c r="H661">
        <v>0</v>
      </c>
      <c r="I661" s="6">
        <f>Table24[[#This Row],[Age]]/$E$1</f>
        <v>0.47499999999999998</v>
      </c>
      <c r="J661" s="6">
        <f>LOG10(Table24[[#This Row],[Fare]] +1)</f>
        <v>0</v>
      </c>
      <c r="K661">
        <f>IF(Table24[[#This Row],[Pclass]]=1, 1, 0)</f>
        <v>1</v>
      </c>
      <c r="L661">
        <f>IF(Table24[[#This Row],[Pclass]]=2, 1,0)</f>
        <v>0</v>
      </c>
      <c r="M661">
        <f>IF(Table24[[#This Row],[Embarked]]="S", 1, 0)</f>
        <v>1</v>
      </c>
      <c r="N661">
        <f>IF(Table24[[#This Row],[Embarked]]="C", 1, 0)</f>
        <v>0</v>
      </c>
      <c r="O661">
        <f>IF(Table24[[#This Row],[Sex]]="male", 1, 0)</f>
        <v>1</v>
      </c>
      <c r="P661">
        <v>1</v>
      </c>
      <c r="AC661" s="6">
        <f>SUMPRODUCT(Table24[[#This Row],[SibSp]:[Ones]], $R$4:$AA$4)</f>
        <v>0.35141028579000533</v>
      </c>
      <c r="AD661" s="6">
        <f>(AC661-Table24[[#This Row],[Survived]])^2</f>
        <v>0.12348918895901322</v>
      </c>
    </row>
    <row r="662" spans="1:30" x14ac:dyDescent="0.2">
      <c r="A662">
        <v>1</v>
      </c>
      <c r="B662" t="s">
        <v>15</v>
      </c>
      <c r="C662">
        <v>3</v>
      </c>
      <c r="D662" t="s">
        <v>17</v>
      </c>
      <c r="E662">
        <v>27</v>
      </c>
      <c r="F662">
        <v>12.475</v>
      </c>
      <c r="G662">
        <v>0</v>
      </c>
      <c r="H662">
        <v>1</v>
      </c>
      <c r="I662" s="6">
        <f>Table24[[#This Row],[Age]]/$E$1</f>
        <v>0.33750000000000002</v>
      </c>
      <c r="J662" s="6">
        <f>LOG10(Table24[[#This Row],[Fare]] +1)</f>
        <v>1.1295287738587763</v>
      </c>
      <c r="K662">
        <f>IF(Table24[[#This Row],[Pclass]]=1, 1, 0)</f>
        <v>0</v>
      </c>
      <c r="L662">
        <f>IF(Table24[[#This Row],[Pclass]]=2, 1,0)</f>
        <v>0</v>
      </c>
      <c r="M662">
        <f>IF(Table24[[#This Row],[Embarked]]="S", 1, 0)</f>
        <v>1</v>
      </c>
      <c r="N662">
        <f>IF(Table24[[#This Row],[Embarked]]="C", 1, 0)</f>
        <v>0</v>
      </c>
      <c r="O662">
        <f>IF(Table24[[#This Row],[Sex]]="male", 1, 0)</f>
        <v>0</v>
      </c>
      <c r="P662">
        <v>1</v>
      </c>
      <c r="AC662" s="6">
        <f>SUMPRODUCT(Table24[[#This Row],[SibSp]:[Ones]], $R$4:$AA$4)</f>
        <v>0.59341960865106858</v>
      </c>
      <c r="AD662" s="6">
        <f>(AC662-Table24[[#This Row],[Survived]])^2</f>
        <v>0.16530761462945023</v>
      </c>
    </row>
    <row r="663" spans="1:30" x14ac:dyDescent="0.2">
      <c r="A663">
        <v>0</v>
      </c>
      <c r="B663" t="s">
        <v>15</v>
      </c>
      <c r="C663">
        <v>3</v>
      </c>
      <c r="D663" t="s">
        <v>13</v>
      </c>
      <c r="E663">
        <v>2</v>
      </c>
      <c r="F663">
        <v>39.6875</v>
      </c>
      <c r="G663">
        <v>4</v>
      </c>
      <c r="H663">
        <v>1</v>
      </c>
      <c r="I663" s="6">
        <f>Table24[[#This Row],[Age]]/$E$1</f>
        <v>2.5000000000000001E-2</v>
      </c>
      <c r="J663" s="6">
        <f>LOG10(Table24[[#This Row],[Fare]] +1)</f>
        <v>1.6094610059122672</v>
      </c>
      <c r="K663">
        <f>IF(Table24[[#This Row],[Pclass]]=1, 1, 0)</f>
        <v>0</v>
      </c>
      <c r="L663">
        <f>IF(Table24[[#This Row],[Pclass]]=2, 1,0)</f>
        <v>0</v>
      </c>
      <c r="M663">
        <f>IF(Table24[[#This Row],[Embarked]]="S", 1, 0)</f>
        <v>1</v>
      </c>
      <c r="N663">
        <f>IF(Table24[[#This Row],[Embarked]]="C", 1, 0)</f>
        <v>0</v>
      </c>
      <c r="O663">
        <f>IF(Table24[[#This Row],[Sex]]="male", 1, 0)</f>
        <v>1</v>
      </c>
      <c r="P663">
        <v>1</v>
      </c>
      <c r="AC663" s="6">
        <f>SUMPRODUCT(Table24[[#This Row],[SibSp]:[Ones]], $R$4:$AA$4)</f>
        <v>7.40467143670962E-2</v>
      </c>
      <c r="AD663" s="6">
        <f>(AC663-Table24[[#This Row],[Survived]])^2</f>
        <v>5.4829159085623309E-3</v>
      </c>
    </row>
    <row r="664" spans="1:30" x14ac:dyDescent="0.2">
      <c r="A664">
        <v>1</v>
      </c>
      <c r="B664" t="s">
        <v>20</v>
      </c>
      <c r="C664">
        <v>2</v>
      </c>
      <c r="D664" t="s">
        <v>13</v>
      </c>
      <c r="E664">
        <v>1</v>
      </c>
      <c r="F664">
        <v>37.004199999999997</v>
      </c>
      <c r="G664">
        <v>0</v>
      </c>
      <c r="H664">
        <v>2</v>
      </c>
      <c r="I664" s="6">
        <f>Table24[[#This Row],[Age]]/$E$1</f>
        <v>1.2500000000000001E-2</v>
      </c>
      <c r="J664" s="6">
        <f>LOG10(Table24[[#This Row],[Fare]] +1)</f>
        <v>1.579831594933373</v>
      </c>
      <c r="K664">
        <f>IF(Table24[[#This Row],[Pclass]]=1, 1, 0)</f>
        <v>0</v>
      </c>
      <c r="L664">
        <f>IF(Table24[[#This Row],[Pclass]]=2, 1,0)</f>
        <v>1</v>
      </c>
      <c r="M664">
        <f>IF(Table24[[#This Row],[Embarked]]="S", 1, 0)</f>
        <v>0</v>
      </c>
      <c r="N664">
        <f>IF(Table24[[#This Row],[Embarked]]="C", 1, 0)</f>
        <v>1</v>
      </c>
      <c r="O664">
        <f>IF(Table24[[#This Row],[Sex]]="male", 1, 0)</f>
        <v>1</v>
      </c>
      <c r="P664">
        <v>1</v>
      </c>
      <c r="AC664" s="6">
        <f>SUMPRODUCT(Table24[[#This Row],[SibSp]:[Ones]], $R$4:$AA$4)</f>
        <v>0.53375228740483704</v>
      </c>
      <c r="AD664" s="6">
        <f>(AC664-Table24[[#This Row],[Survived]])^2</f>
        <v>0.21738692950022168</v>
      </c>
    </row>
    <row r="665" spans="1:30" x14ac:dyDescent="0.2">
      <c r="A665">
        <v>1</v>
      </c>
      <c r="B665" t="s">
        <v>20</v>
      </c>
      <c r="C665">
        <v>3</v>
      </c>
      <c r="D665" t="s">
        <v>17</v>
      </c>
      <c r="E665">
        <v>15</v>
      </c>
      <c r="F665">
        <v>14.4542</v>
      </c>
      <c r="G665">
        <v>1</v>
      </c>
      <c r="H665">
        <v>0</v>
      </c>
      <c r="I665" s="6">
        <f>Table24[[#This Row],[Age]]/$E$1</f>
        <v>0.1875</v>
      </c>
      <c r="J665" s="6">
        <f>LOG10(Table24[[#This Row],[Fare]] +1)</f>
        <v>1.1890465283525415</v>
      </c>
      <c r="K665">
        <f>IF(Table24[[#This Row],[Pclass]]=1, 1, 0)</f>
        <v>0</v>
      </c>
      <c r="L665">
        <f>IF(Table24[[#This Row],[Pclass]]=2, 1,0)</f>
        <v>0</v>
      </c>
      <c r="M665">
        <f>IF(Table24[[#This Row],[Embarked]]="S", 1, 0)</f>
        <v>0</v>
      </c>
      <c r="N665">
        <f>IF(Table24[[#This Row],[Embarked]]="C", 1, 0)</f>
        <v>1</v>
      </c>
      <c r="O665">
        <f>IF(Table24[[#This Row],[Sex]]="male", 1, 0)</f>
        <v>0</v>
      </c>
      <c r="P665">
        <v>1</v>
      </c>
      <c r="AC665" s="6">
        <f>SUMPRODUCT(Table24[[#This Row],[SibSp]:[Ones]], $R$4:$AA$4)</f>
        <v>0.69822521335047461</v>
      </c>
      <c r="AD665" s="6">
        <f>(AC665-Table24[[#This Row],[Survived]])^2</f>
        <v>9.1068021857366566E-2</v>
      </c>
    </row>
    <row r="666" spans="1:30" x14ac:dyDescent="0.2">
      <c r="A666">
        <v>1</v>
      </c>
      <c r="B666" t="s">
        <v>15</v>
      </c>
      <c r="C666">
        <v>2</v>
      </c>
      <c r="D666" t="s">
        <v>13</v>
      </c>
      <c r="E666">
        <v>0.83</v>
      </c>
      <c r="F666">
        <v>18.75</v>
      </c>
      <c r="G666">
        <v>1</v>
      </c>
      <c r="H666">
        <v>1</v>
      </c>
      <c r="I666" s="6">
        <f>Table24[[#This Row],[Age]]/$E$1</f>
        <v>1.0374999999999999E-2</v>
      </c>
      <c r="J666" s="6">
        <f>LOG10(Table24[[#This Row],[Fare]] +1)</f>
        <v>1.2955670999624791</v>
      </c>
      <c r="K666">
        <f>IF(Table24[[#This Row],[Pclass]]=1, 1, 0)</f>
        <v>0</v>
      </c>
      <c r="L666">
        <f>IF(Table24[[#This Row],[Pclass]]=2, 1,0)</f>
        <v>1</v>
      </c>
      <c r="M666">
        <f>IF(Table24[[#This Row],[Embarked]]="S", 1, 0)</f>
        <v>1</v>
      </c>
      <c r="N666">
        <f>IF(Table24[[#This Row],[Embarked]]="C", 1, 0)</f>
        <v>0</v>
      </c>
      <c r="O666">
        <f>IF(Table24[[#This Row],[Sex]]="male", 1, 0)</f>
        <v>1</v>
      </c>
      <c r="P666">
        <v>1</v>
      </c>
      <c r="AC666" s="6">
        <f>SUMPRODUCT(Table24[[#This Row],[SibSp]:[Ones]], $R$4:$AA$4)</f>
        <v>0.41387986628695828</v>
      </c>
      <c r="AD666" s="6">
        <f>(AC666-Table24[[#This Row],[Survived]])^2</f>
        <v>0.34353681114379392</v>
      </c>
    </row>
    <row r="667" spans="1:30" x14ac:dyDescent="0.2">
      <c r="A667">
        <v>0</v>
      </c>
      <c r="B667" t="s">
        <v>15</v>
      </c>
      <c r="C667">
        <v>3</v>
      </c>
      <c r="D667" t="s">
        <v>13</v>
      </c>
      <c r="E667">
        <v>23</v>
      </c>
      <c r="F667">
        <v>7.8541999999999996</v>
      </c>
      <c r="G667">
        <v>0</v>
      </c>
      <c r="H667">
        <v>0</v>
      </c>
      <c r="I667" s="6">
        <f>Table24[[#This Row],[Age]]/$E$1</f>
        <v>0.28749999999999998</v>
      </c>
      <c r="J667" s="6">
        <f>LOG10(Table24[[#This Row],[Fare]] +1)</f>
        <v>0.94714932766263737</v>
      </c>
      <c r="K667">
        <f>IF(Table24[[#This Row],[Pclass]]=1, 1, 0)</f>
        <v>0</v>
      </c>
      <c r="L667">
        <f>IF(Table24[[#This Row],[Pclass]]=2, 1,0)</f>
        <v>0</v>
      </c>
      <c r="M667">
        <f>IF(Table24[[#This Row],[Embarked]]="S", 1, 0)</f>
        <v>1</v>
      </c>
      <c r="N667">
        <f>IF(Table24[[#This Row],[Embarked]]="C", 1, 0)</f>
        <v>0</v>
      </c>
      <c r="O667">
        <f>IF(Table24[[#This Row],[Sex]]="male", 1, 0)</f>
        <v>1</v>
      </c>
      <c r="P667">
        <v>1</v>
      </c>
      <c r="AC667" s="6">
        <f>SUMPRODUCT(Table24[[#This Row],[SibSp]:[Ones]], $R$4:$AA$4)</f>
        <v>0.14099721382514852</v>
      </c>
      <c r="AD667" s="6">
        <f>(AC667-Table24[[#This Row],[Survived]])^2</f>
        <v>1.988021430645465E-2</v>
      </c>
    </row>
    <row r="668" spans="1:30" x14ac:dyDescent="0.2">
      <c r="A668">
        <v>0</v>
      </c>
      <c r="B668" t="s">
        <v>15</v>
      </c>
      <c r="C668">
        <v>3</v>
      </c>
      <c r="D668" t="s">
        <v>13</v>
      </c>
      <c r="E668">
        <v>18</v>
      </c>
      <c r="F668">
        <v>8.3000000000000007</v>
      </c>
      <c r="G668">
        <v>0</v>
      </c>
      <c r="H668">
        <v>0</v>
      </c>
      <c r="I668" s="6">
        <f>Table24[[#This Row],[Age]]/$E$1</f>
        <v>0.22500000000000001</v>
      </c>
      <c r="J668" s="6">
        <f>LOG10(Table24[[#This Row],[Fare]] +1)</f>
        <v>0.96848294855393513</v>
      </c>
      <c r="K668">
        <f>IF(Table24[[#This Row],[Pclass]]=1, 1, 0)</f>
        <v>0</v>
      </c>
      <c r="L668">
        <f>IF(Table24[[#This Row],[Pclass]]=2, 1,0)</f>
        <v>0</v>
      </c>
      <c r="M668">
        <f>IF(Table24[[#This Row],[Embarked]]="S", 1, 0)</f>
        <v>1</v>
      </c>
      <c r="N668">
        <f>IF(Table24[[#This Row],[Embarked]]="C", 1, 0)</f>
        <v>0</v>
      </c>
      <c r="O668">
        <f>IF(Table24[[#This Row],[Sex]]="male", 1, 0)</f>
        <v>1</v>
      </c>
      <c r="P668">
        <v>1</v>
      </c>
      <c r="AC668" s="6">
        <f>SUMPRODUCT(Table24[[#This Row],[SibSp]:[Ones]], $R$4:$AA$4)</f>
        <v>0.17404430819305916</v>
      </c>
      <c r="AD668" s="6">
        <f>(AC668-Table24[[#This Row],[Survived]])^2</f>
        <v>3.0291421214400559E-2</v>
      </c>
    </row>
    <row r="669" spans="1:30" x14ac:dyDescent="0.2">
      <c r="A669">
        <v>1</v>
      </c>
      <c r="B669" t="s">
        <v>20</v>
      </c>
      <c r="C669">
        <v>1</v>
      </c>
      <c r="D669" t="s">
        <v>17</v>
      </c>
      <c r="E669">
        <v>39</v>
      </c>
      <c r="F669">
        <v>83.158299999999997</v>
      </c>
      <c r="G669">
        <v>1</v>
      </c>
      <c r="H669">
        <v>1</v>
      </c>
      <c r="I669" s="6">
        <f>Table24[[#This Row],[Age]]/$E$1</f>
        <v>0.48749999999999999</v>
      </c>
      <c r="J669" s="6">
        <f>LOG10(Table24[[#This Row],[Fare]] +1)</f>
        <v>1.9250969541376577</v>
      </c>
      <c r="K669">
        <f>IF(Table24[[#This Row],[Pclass]]=1, 1, 0)</f>
        <v>1</v>
      </c>
      <c r="L669">
        <f>IF(Table24[[#This Row],[Pclass]]=2, 1,0)</f>
        <v>0</v>
      </c>
      <c r="M669">
        <f>IF(Table24[[#This Row],[Embarked]]="S", 1, 0)</f>
        <v>0</v>
      </c>
      <c r="N669">
        <f>IF(Table24[[#This Row],[Embarked]]="C", 1, 0)</f>
        <v>1</v>
      </c>
      <c r="O669">
        <f>IF(Table24[[#This Row],[Sex]]="male", 1, 0)</f>
        <v>0</v>
      </c>
      <c r="P669">
        <v>1</v>
      </c>
      <c r="AC669" s="6">
        <f>SUMPRODUCT(Table24[[#This Row],[SibSp]:[Ones]], $R$4:$AA$4)</f>
        <v>0.91914825010664425</v>
      </c>
      <c r="AD669" s="6">
        <f>(AC669-Table24[[#This Row],[Survived]])^2</f>
        <v>6.5370054608177514E-3</v>
      </c>
    </row>
    <row r="670" spans="1:30" x14ac:dyDescent="0.2">
      <c r="A670">
        <v>0</v>
      </c>
      <c r="B670" t="s">
        <v>15</v>
      </c>
      <c r="C670">
        <v>3</v>
      </c>
      <c r="D670" t="s">
        <v>13</v>
      </c>
      <c r="E670">
        <v>21</v>
      </c>
      <c r="F670">
        <v>8.6624999999999996</v>
      </c>
      <c r="G670">
        <v>0</v>
      </c>
      <c r="H670">
        <v>0</v>
      </c>
      <c r="I670" s="6">
        <f>Table24[[#This Row],[Age]]/$E$1</f>
        <v>0.26250000000000001</v>
      </c>
      <c r="J670" s="6">
        <f>LOG10(Table24[[#This Row],[Fare]] +1)</f>
        <v>0.98508950692638131</v>
      </c>
      <c r="K670">
        <f>IF(Table24[[#This Row],[Pclass]]=1, 1, 0)</f>
        <v>0</v>
      </c>
      <c r="L670">
        <f>IF(Table24[[#This Row],[Pclass]]=2, 1,0)</f>
        <v>0</v>
      </c>
      <c r="M670">
        <f>IF(Table24[[#This Row],[Embarked]]="S", 1, 0)</f>
        <v>1</v>
      </c>
      <c r="N670">
        <f>IF(Table24[[#This Row],[Embarked]]="C", 1, 0)</f>
        <v>0</v>
      </c>
      <c r="O670">
        <f>IF(Table24[[#This Row],[Sex]]="male", 1, 0)</f>
        <v>1</v>
      </c>
      <c r="P670">
        <v>1</v>
      </c>
      <c r="AC670" s="6">
        <f>SUMPRODUCT(Table24[[#This Row],[SibSp]:[Ones]], $R$4:$AA$4)</f>
        <v>0.15564951275879391</v>
      </c>
      <c r="AD670" s="6">
        <f>(AC670-Table24[[#This Row],[Survived]])^2</f>
        <v>2.4226770822049947E-2</v>
      </c>
    </row>
    <row r="671" spans="1:30" x14ac:dyDescent="0.2">
      <c r="A671">
        <v>1</v>
      </c>
      <c r="B671" t="s">
        <v>15</v>
      </c>
      <c r="C671">
        <v>3</v>
      </c>
      <c r="D671" t="s">
        <v>13</v>
      </c>
      <c r="E671">
        <v>32</v>
      </c>
      <c r="F671">
        <v>56.495800000000003</v>
      </c>
      <c r="G671">
        <v>0</v>
      </c>
      <c r="H671">
        <v>0</v>
      </c>
      <c r="I671" s="6">
        <f>Table24[[#This Row],[Age]]/$E$1</f>
        <v>0.4</v>
      </c>
      <c r="J671" s="6">
        <f>LOG10(Table24[[#This Row],[Fare]] +1)</f>
        <v>1.7596361211514699</v>
      </c>
      <c r="K671">
        <f>IF(Table24[[#This Row],[Pclass]]=1, 1, 0)</f>
        <v>0</v>
      </c>
      <c r="L671">
        <f>IF(Table24[[#This Row],[Pclass]]=2, 1,0)</f>
        <v>0</v>
      </c>
      <c r="M671">
        <f>IF(Table24[[#This Row],[Embarked]]="S", 1, 0)</f>
        <v>1</v>
      </c>
      <c r="N671">
        <f>IF(Table24[[#This Row],[Embarked]]="C", 1, 0)</f>
        <v>0</v>
      </c>
      <c r="O671">
        <f>IF(Table24[[#This Row],[Sex]]="male", 1, 0)</f>
        <v>1</v>
      </c>
      <c r="P671">
        <v>1</v>
      </c>
      <c r="AC671" s="6">
        <f>SUMPRODUCT(Table24[[#This Row],[SibSp]:[Ones]], $R$4:$AA$4)</f>
        <v>0.12298981655388075</v>
      </c>
      <c r="AD671" s="6">
        <f>(AC671-Table24[[#This Row],[Survived]])^2</f>
        <v>0.7691468618681957</v>
      </c>
    </row>
    <row r="672" spans="1:30" x14ac:dyDescent="0.2">
      <c r="A672">
        <v>0</v>
      </c>
      <c r="B672" t="s">
        <v>15</v>
      </c>
      <c r="C672">
        <v>3</v>
      </c>
      <c r="D672" t="s">
        <v>13</v>
      </c>
      <c r="E672">
        <v>20</v>
      </c>
      <c r="F672">
        <v>7.9249999999999998</v>
      </c>
      <c r="G672">
        <v>0</v>
      </c>
      <c r="H672">
        <v>0</v>
      </c>
      <c r="I672" s="6">
        <f>Table24[[#This Row],[Age]]/$E$1</f>
        <v>0.25</v>
      </c>
      <c r="J672" s="6">
        <f>LOG10(Table24[[#This Row],[Fare]] +1)</f>
        <v>0.95060822478423079</v>
      </c>
      <c r="K672">
        <f>IF(Table24[[#This Row],[Pclass]]=1, 1, 0)</f>
        <v>0</v>
      </c>
      <c r="L672">
        <f>IF(Table24[[#This Row],[Pclass]]=2, 1,0)</f>
        <v>0</v>
      </c>
      <c r="M672">
        <f>IF(Table24[[#This Row],[Embarked]]="S", 1, 0)</f>
        <v>1</v>
      </c>
      <c r="N672">
        <f>IF(Table24[[#This Row],[Embarked]]="C", 1, 0)</f>
        <v>0</v>
      </c>
      <c r="O672">
        <f>IF(Table24[[#This Row],[Sex]]="male", 1, 0)</f>
        <v>1</v>
      </c>
      <c r="P672">
        <v>1</v>
      </c>
      <c r="AC672" s="6">
        <f>SUMPRODUCT(Table24[[#This Row],[SibSp]:[Ones]], $R$4:$AA$4)</f>
        <v>0.16037012041806353</v>
      </c>
      <c r="AD672" s="6">
        <f>(AC672-Table24[[#This Row],[Survived]])^2</f>
        <v>2.57185755229042E-2</v>
      </c>
    </row>
    <row r="673" spans="1:30" x14ac:dyDescent="0.2">
      <c r="A673">
        <v>0</v>
      </c>
      <c r="B673" t="s">
        <v>15</v>
      </c>
      <c r="C673">
        <v>2</v>
      </c>
      <c r="D673" t="s">
        <v>13</v>
      </c>
      <c r="E673">
        <v>16</v>
      </c>
      <c r="F673">
        <v>10.5</v>
      </c>
      <c r="G673">
        <v>0</v>
      </c>
      <c r="H673">
        <v>0</v>
      </c>
      <c r="I673" s="6">
        <f>Table24[[#This Row],[Age]]/$E$1</f>
        <v>0.2</v>
      </c>
      <c r="J673" s="6">
        <f>LOG10(Table24[[#This Row],[Fare]] +1)</f>
        <v>1.0606978403536116</v>
      </c>
      <c r="K673">
        <f>IF(Table24[[#This Row],[Pclass]]=1, 1, 0)</f>
        <v>0</v>
      </c>
      <c r="L673">
        <f>IF(Table24[[#This Row],[Pclass]]=2, 1,0)</f>
        <v>1</v>
      </c>
      <c r="M673">
        <f>IF(Table24[[#This Row],[Embarked]]="S", 1, 0)</f>
        <v>1</v>
      </c>
      <c r="N673">
        <f>IF(Table24[[#This Row],[Embarked]]="C", 1, 0)</f>
        <v>0</v>
      </c>
      <c r="O673">
        <f>IF(Table24[[#This Row],[Sex]]="male", 1, 0)</f>
        <v>1</v>
      </c>
      <c r="P673">
        <v>1</v>
      </c>
      <c r="AC673" s="6">
        <f>SUMPRODUCT(Table24[[#This Row],[SibSp]:[Ones]], $R$4:$AA$4)</f>
        <v>0.3741824221982214</v>
      </c>
      <c r="AD673" s="6">
        <f>(AC673-Table24[[#This Row],[Survived]])^2</f>
        <v>0.14001248508212802</v>
      </c>
    </row>
    <row r="674" spans="1:30" x14ac:dyDescent="0.2">
      <c r="A674">
        <v>1</v>
      </c>
      <c r="B674" t="s">
        <v>20</v>
      </c>
      <c r="C674">
        <v>1</v>
      </c>
      <c r="D674" t="s">
        <v>17</v>
      </c>
      <c r="E674">
        <v>30</v>
      </c>
      <c r="F674">
        <v>31</v>
      </c>
      <c r="G674">
        <v>0</v>
      </c>
      <c r="H674">
        <v>0</v>
      </c>
      <c r="I674" s="6">
        <f>Table24[[#This Row],[Age]]/$E$1</f>
        <v>0.375</v>
      </c>
      <c r="J674" s="6">
        <f>LOG10(Table24[[#This Row],[Fare]] +1)</f>
        <v>1.505149978319906</v>
      </c>
      <c r="K674">
        <f>IF(Table24[[#This Row],[Pclass]]=1, 1, 0)</f>
        <v>1</v>
      </c>
      <c r="L674">
        <f>IF(Table24[[#This Row],[Pclass]]=2, 1,0)</f>
        <v>0</v>
      </c>
      <c r="M674">
        <f>IF(Table24[[#This Row],[Embarked]]="S", 1, 0)</f>
        <v>0</v>
      </c>
      <c r="N674">
        <f>IF(Table24[[#This Row],[Embarked]]="C", 1, 0)</f>
        <v>1</v>
      </c>
      <c r="O674">
        <f>IF(Table24[[#This Row],[Sex]]="male", 1, 0)</f>
        <v>0</v>
      </c>
      <c r="P674">
        <v>1</v>
      </c>
      <c r="AC674" s="6">
        <f>SUMPRODUCT(Table24[[#This Row],[SibSp]:[Ones]], $R$4:$AA$4)</f>
        <v>1.0251516398989029</v>
      </c>
      <c r="AD674" s="6">
        <f>(AC674-Table24[[#This Row],[Survived]])^2</f>
        <v>6.3260498960408427E-4</v>
      </c>
    </row>
    <row r="675" spans="1:30" x14ac:dyDescent="0.2">
      <c r="A675">
        <v>0</v>
      </c>
      <c r="B675" t="s">
        <v>20</v>
      </c>
      <c r="C675">
        <v>3</v>
      </c>
      <c r="D675" t="s">
        <v>13</v>
      </c>
      <c r="E675">
        <v>34.5</v>
      </c>
      <c r="F675">
        <v>6.4375</v>
      </c>
      <c r="G675">
        <v>0</v>
      </c>
      <c r="H675">
        <v>0</v>
      </c>
      <c r="I675" s="6">
        <f>Table24[[#This Row],[Age]]/$E$1</f>
        <v>0.43125000000000002</v>
      </c>
      <c r="J675" s="6">
        <f>LOG10(Table24[[#This Row],[Fare]] +1)</f>
        <v>0.87142697873660602</v>
      </c>
      <c r="K675">
        <f>IF(Table24[[#This Row],[Pclass]]=1, 1, 0)</f>
        <v>0</v>
      </c>
      <c r="L675">
        <f>IF(Table24[[#This Row],[Pclass]]=2, 1,0)</f>
        <v>0</v>
      </c>
      <c r="M675">
        <f>IF(Table24[[#This Row],[Embarked]]="S", 1, 0)</f>
        <v>0</v>
      </c>
      <c r="N675">
        <f>IF(Table24[[#This Row],[Embarked]]="C", 1, 0)</f>
        <v>1</v>
      </c>
      <c r="O675">
        <f>IF(Table24[[#This Row],[Sex]]="male", 1, 0)</f>
        <v>1</v>
      </c>
      <c r="P675">
        <v>1</v>
      </c>
      <c r="AC675" s="6">
        <f>SUMPRODUCT(Table24[[#This Row],[SibSp]:[Ones]], $R$4:$AA$4)</f>
        <v>0.12978509825220053</v>
      </c>
      <c r="AD675" s="6">
        <f>(AC675-Table24[[#This Row],[Survived]])^2</f>
        <v>1.6844171728333343E-2</v>
      </c>
    </row>
    <row r="676" spans="1:30" x14ac:dyDescent="0.2">
      <c r="A676">
        <v>0</v>
      </c>
      <c r="B676" t="s">
        <v>15</v>
      </c>
      <c r="C676">
        <v>3</v>
      </c>
      <c r="D676" t="s">
        <v>13</v>
      </c>
      <c r="E676">
        <v>17</v>
      </c>
      <c r="F676">
        <v>8.6624999999999996</v>
      </c>
      <c r="G676">
        <v>0</v>
      </c>
      <c r="H676">
        <v>0</v>
      </c>
      <c r="I676" s="6">
        <f>Table24[[#This Row],[Age]]/$E$1</f>
        <v>0.21249999999999999</v>
      </c>
      <c r="J676" s="6">
        <f>LOG10(Table24[[#This Row],[Fare]] +1)</f>
        <v>0.98508950692638131</v>
      </c>
      <c r="K676">
        <f>IF(Table24[[#This Row],[Pclass]]=1, 1, 0)</f>
        <v>0</v>
      </c>
      <c r="L676">
        <f>IF(Table24[[#This Row],[Pclass]]=2, 1,0)</f>
        <v>0</v>
      </c>
      <c r="M676">
        <f>IF(Table24[[#This Row],[Embarked]]="S", 1, 0)</f>
        <v>1</v>
      </c>
      <c r="N676">
        <f>IF(Table24[[#This Row],[Embarked]]="C", 1, 0)</f>
        <v>0</v>
      </c>
      <c r="O676">
        <f>IF(Table24[[#This Row],[Sex]]="male", 1, 0)</f>
        <v>1</v>
      </c>
      <c r="P676">
        <v>1</v>
      </c>
      <c r="AC676" s="6">
        <f>SUMPRODUCT(Table24[[#This Row],[SibSp]:[Ones]], $R$4:$AA$4)</f>
        <v>0.18125524491032086</v>
      </c>
      <c r="AD676" s="6">
        <f>(AC676-Table24[[#This Row],[Survived]])^2</f>
        <v>3.2853463807500392E-2</v>
      </c>
    </row>
    <row r="677" spans="1:30" x14ac:dyDescent="0.2">
      <c r="A677">
        <v>0</v>
      </c>
      <c r="B677" t="s">
        <v>15</v>
      </c>
      <c r="C677">
        <v>3</v>
      </c>
      <c r="D677" t="s">
        <v>13</v>
      </c>
      <c r="E677">
        <v>42</v>
      </c>
      <c r="F677">
        <v>7.55</v>
      </c>
      <c r="G677">
        <v>0</v>
      </c>
      <c r="H677">
        <v>0</v>
      </c>
      <c r="I677" s="6">
        <f>Table24[[#This Row],[Age]]/$E$1</f>
        <v>0.52500000000000002</v>
      </c>
      <c r="J677" s="6">
        <f>LOG10(Table24[[#This Row],[Fare]] +1)</f>
        <v>0.9319661147281727</v>
      </c>
      <c r="K677">
        <f>IF(Table24[[#This Row],[Pclass]]=1, 1, 0)</f>
        <v>0</v>
      </c>
      <c r="L677">
        <f>IF(Table24[[#This Row],[Pclass]]=2, 1,0)</f>
        <v>0</v>
      </c>
      <c r="M677">
        <f>IF(Table24[[#This Row],[Embarked]]="S", 1, 0)</f>
        <v>1</v>
      </c>
      <c r="N677">
        <f>IF(Table24[[#This Row],[Embarked]]="C", 1, 0)</f>
        <v>0</v>
      </c>
      <c r="O677">
        <f>IF(Table24[[#This Row],[Sex]]="male", 1, 0)</f>
        <v>1</v>
      </c>
      <c r="P677">
        <v>1</v>
      </c>
      <c r="AC677" s="6">
        <f>SUMPRODUCT(Table24[[#This Row],[SibSp]:[Ones]], $R$4:$AA$4)</f>
        <v>1.8629864855730038E-2</v>
      </c>
      <c r="AD677" s="6">
        <f>(AC677-Table24[[#This Row],[Survived]])^2</f>
        <v>3.4707186454276519E-4</v>
      </c>
    </row>
    <row r="678" spans="1:30" x14ac:dyDescent="0.2">
      <c r="A678">
        <v>0</v>
      </c>
      <c r="B678" t="s">
        <v>20</v>
      </c>
      <c r="C678">
        <v>3</v>
      </c>
      <c r="D678" t="s">
        <v>13</v>
      </c>
      <c r="E678">
        <v>35</v>
      </c>
      <c r="F678">
        <v>7.8958000000000004</v>
      </c>
      <c r="G678">
        <v>0</v>
      </c>
      <c r="H678">
        <v>0</v>
      </c>
      <c r="I678" s="6">
        <f>Table24[[#This Row],[Age]]/$E$1</f>
        <v>0.4375</v>
      </c>
      <c r="J678" s="6">
        <f>LOG10(Table24[[#This Row],[Fare]] +1)</f>
        <v>0.94918501031343461</v>
      </c>
      <c r="K678">
        <f>IF(Table24[[#This Row],[Pclass]]=1, 1, 0)</f>
        <v>0</v>
      </c>
      <c r="L678">
        <f>IF(Table24[[#This Row],[Pclass]]=2, 1,0)</f>
        <v>0</v>
      </c>
      <c r="M678">
        <f>IF(Table24[[#This Row],[Embarked]]="S", 1, 0)</f>
        <v>0</v>
      </c>
      <c r="N678">
        <f>IF(Table24[[#This Row],[Embarked]]="C", 1, 0)</f>
        <v>1</v>
      </c>
      <c r="O678">
        <f>IF(Table24[[#This Row],[Sex]]="male", 1, 0)</f>
        <v>1</v>
      </c>
      <c r="P678">
        <v>1</v>
      </c>
      <c r="AC678" s="6">
        <f>SUMPRODUCT(Table24[[#This Row],[SibSp]:[Ones]], $R$4:$AA$4)</f>
        <v>0.13037477654301322</v>
      </c>
      <c r="AD678" s="6">
        <f>(AC678-Table24[[#This Row],[Survived]])^2</f>
        <v>1.6997582358640628E-2</v>
      </c>
    </row>
    <row r="679" spans="1:30" x14ac:dyDescent="0.2">
      <c r="A679">
        <v>0</v>
      </c>
      <c r="B679" t="s">
        <v>15</v>
      </c>
      <c r="C679">
        <v>2</v>
      </c>
      <c r="D679" t="s">
        <v>13</v>
      </c>
      <c r="E679">
        <v>28</v>
      </c>
      <c r="F679">
        <v>33</v>
      </c>
      <c r="G679">
        <v>0</v>
      </c>
      <c r="H679">
        <v>1</v>
      </c>
      <c r="I679" s="6">
        <f>Table24[[#This Row],[Age]]/$E$1</f>
        <v>0.35</v>
      </c>
      <c r="J679" s="6">
        <f>LOG10(Table24[[#This Row],[Fare]] +1)</f>
        <v>1.5314789170422551</v>
      </c>
      <c r="K679">
        <f>IF(Table24[[#This Row],[Pclass]]=1, 1, 0)</f>
        <v>0</v>
      </c>
      <c r="L679">
        <f>IF(Table24[[#This Row],[Pclass]]=2, 1,0)</f>
        <v>1</v>
      </c>
      <c r="M679">
        <f>IF(Table24[[#This Row],[Embarked]]="S", 1, 0)</f>
        <v>1</v>
      </c>
      <c r="N679">
        <f>IF(Table24[[#This Row],[Embarked]]="C", 1, 0)</f>
        <v>0</v>
      </c>
      <c r="O679">
        <f>IF(Table24[[#This Row],[Sex]]="male", 1, 0)</f>
        <v>1</v>
      </c>
      <c r="P679">
        <v>1</v>
      </c>
      <c r="AC679" s="6">
        <f>SUMPRODUCT(Table24[[#This Row],[SibSp]:[Ones]], $R$4:$AA$4)</f>
        <v>0.30638749895350492</v>
      </c>
      <c r="AD679" s="6">
        <f>(AC679-Table24[[#This Row],[Survived]])^2</f>
        <v>9.3873299514983979E-2</v>
      </c>
    </row>
    <row r="680" spans="1:30" x14ac:dyDescent="0.2">
      <c r="A680">
        <v>0</v>
      </c>
      <c r="B680" t="s">
        <v>15</v>
      </c>
      <c r="C680">
        <v>3</v>
      </c>
      <c r="D680" t="s">
        <v>13</v>
      </c>
      <c r="E680">
        <v>4</v>
      </c>
      <c r="F680">
        <v>31.274999999999999</v>
      </c>
      <c r="G680">
        <v>4</v>
      </c>
      <c r="H680">
        <v>2</v>
      </c>
      <c r="I680" s="6">
        <f>Table24[[#This Row],[Age]]/$E$1</f>
        <v>0.05</v>
      </c>
      <c r="J680" s="6">
        <f>LOG10(Table24[[#This Row],[Fare]] +1)</f>
        <v>1.5088662509384578</v>
      </c>
      <c r="K680">
        <f>IF(Table24[[#This Row],[Pclass]]=1, 1, 0)</f>
        <v>0</v>
      </c>
      <c r="L680">
        <f>IF(Table24[[#This Row],[Pclass]]=2, 1,0)</f>
        <v>0</v>
      </c>
      <c r="M680">
        <f>IF(Table24[[#This Row],[Embarked]]="S", 1, 0)</f>
        <v>1</v>
      </c>
      <c r="N680">
        <f>IF(Table24[[#This Row],[Embarked]]="C", 1, 0)</f>
        <v>0</v>
      </c>
      <c r="O680">
        <f>IF(Table24[[#This Row],[Sex]]="male", 1, 0)</f>
        <v>1</v>
      </c>
      <c r="P680">
        <v>1</v>
      </c>
      <c r="AC680" s="6">
        <f>SUMPRODUCT(Table24[[#This Row],[SibSp]:[Ones]], $R$4:$AA$4)</f>
        <v>4.2413821965912368E-2</v>
      </c>
      <c r="AD680" s="6">
        <f>(AC680-Table24[[#This Row],[Survived]])^2</f>
        <v>1.7989322937561104E-3</v>
      </c>
    </row>
    <row r="681" spans="1:30" x14ac:dyDescent="0.2">
      <c r="A681">
        <v>0</v>
      </c>
      <c r="B681" t="s">
        <v>15</v>
      </c>
      <c r="C681">
        <v>3</v>
      </c>
      <c r="D681" t="s">
        <v>13</v>
      </c>
      <c r="E681">
        <v>74</v>
      </c>
      <c r="F681">
        <v>7.7750000000000004</v>
      </c>
      <c r="G681">
        <v>0</v>
      </c>
      <c r="H681">
        <v>0</v>
      </c>
      <c r="I681" s="6">
        <f>Table24[[#This Row],[Age]]/$E$1</f>
        <v>0.92500000000000004</v>
      </c>
      <c r="J681" s="6">
        <f>LOG10(Table24[[#This Row],[Fare]] +1)</f>
        <v>0.94324712513786169</v>
      </c>
      <c r="K681">
        <f>IF(Table24[[#This Row],[Pclass]]=1, 1, 0)</f>
        <v>0</v>
      </c>
      <c r="L681">
        <f>IF(Table24[[#This Row],[Pclass]]=2, 1,0)</f>
        <v>0</v>
      </c>
      <c r="M681">
        <f>IF(Table24[[#This Row],[Embarked]]="S", 1, 0)</f>
        <v>1</v>
      </c>
      <c r="N681">
        <f>IF(Table24[[#This Row],[Embarked]]="C", 1, 0)</f>
        <v>0</v>
      </c>
      <c r="O681">
        <f>IF(Table24[[#This Row],[Sex]]="male", 1, 0)</f>
        <v>1</v>
      </c>
      <c r="P681">
        <v>1</v>
      </c>
      <c r="AC681" s="6">
        <f>SUMPRODUCT(Table24[[#This Row],[SibSp]:[Ones]], $R$4:$AA$4)</f>
        <v>-0.18566608796154949</v>
      </c>
      <c r="AD681" s="6">
        <f>(AC681-Table24[[#This Row],[Survived]])^2</f>
        <v>3.4471896218945829E-2</v>
      </c>
    </row>
    <row r="682" spans="1:30" x14ac:dyDescent="0.2">
      <c r="A682">
        <v>0</v>
      </c>
      <c r="B682" t="s">
        <v>20</v>
      </c>
      <c r="C682">
        <v>3</v>
      </c>
      <c r="D682" t="s">
        <v>17</v>
      </c>
      <c r="E682">
        <v>9</v>
      </c>
      <c r="F682">
        <v>15.245799999999999</v>
      </c>
      <c r="G682">
        <v>1</v>
      </c>
      <c r="H682">
        <v>1</v>
      </c>
      <c r="I682" s="6">
        <f>Table24[[#This Row],[Age]]/$E$1</f>
        <v>0.1125</v>
      </c>
      <c r="J682" s="6">
        <f>LOG10(Table24[[#This Row],[Fare]] +1)</f>
        <v>1.2107411023865056</v>
      </c>
      <c r="K682">
        <f>IF(Table24[[#This Row],[Pclass]]=1, 1, 0)</f>
        <v>0</v>
      </c>
      <c r="L682">
        <f>IF(Table24[[#This Row],[Pclass]]=2, 1,0)</f>
        <v>0</v>
      </c>
      <c r="M682">
        <f>IF(Table24[[#This Row],[Embarked]]="S", 1, 0)</f>
        <v>0</v>
      </c>
      <c r="N682">
        <f>IF(Table24[[#This Row],[Embarked]]="C", 1, 0)</f>
        <v>1</v>
      </c>
      <c r="O682">
        <f>IF(Table24[[#This Row],[Sex]]="male", 1, 0)</f>
        <v>0</v>
      </c>
      <c r="P682">
        <v>1</v>
      </c>
      <c r="AC682" s="6">
        <f>SUMPRODUCT(Table24[[#This Row],[SibSp]:[Ones]], $R$4:$AA$4)</f>
        <v>0.72376490371894731</v>
      </c>
      <c r="AD682" s="6">
        <f>(AC682-Table24[[#This Row],[Survived]])^2</f>
        <v>0.52383563585529702</v>
      </c>
    </row>
    <row r="683" spans="1:30" x14ac:dyDescent="0.2">
      <c r="A683">
        <v>1</v>
      </c>
      <c r="B683" t="s">
        <v>15</v>
      </c>
      <c r="C683">
        <v>1</v>
      </c>
      <c r="D683" t="s">
        <v>17</v>
      </c>
      <c r="E683">
        <v>16</v>
      </c>
      <c r="F683">
        <v>39.4</v>
      </c>
      <c r="G683">
        <v>0</v>
      </c>
      <c r="H683">
        <v>1</v>
      </c>
      <c r="I683" s="6">
        <f>Table24[[#This Row],[Age]]/$E$1</f>
        <v>0.2</v>
      </c>
      <c r="J683" s="6">
        <f>LOG10(Table24[[#This Row],[Fare]] +1)</f>
        <v>1.6063813651106049</v>
      </c>
      <c r="K683">
        <f>IF(Table24[[#This Row],[Pclass]]=1, 1, 0)</f>
        <v>1</v>
      </c>
      <c r="L683">
        <f>IF(Table24[[#This Row],[Pclass]]=2, 1,0)</f>
        <v>0</v>
      </c>
      <c r="M683">
        <f>IF(Table24[[#This Row],[Embarked]]="S", 1, 0)</f>
        <v>1</v>
      </c>
      <c r="N683">
        <f>IF(Table24[[#This Row],[Embarked]]="C", 1, 0)</f>
        <v>0</v>
      </c>
      <c r="O683">
        <f>IF(Table24[[#This Row],[Sex]]="male", 1, 0)</f>
        <v>0</v>
      </c>
      <c r="P683">
        <v>1</v>
      </c>
      <c r="AC683" s="6">
        <f>SUMPRODUCT(Table24[[#This Row],[SibSp]:[Ones]], $R$4:$AA$4)</f>
        <v>1.039684370150052</v>
      </c>
      <c r="AD683" s="6">
        <f>(AC683-Table24[[#This Row],[Survived]])^2</f>
        <v>1.5748492342063378E-3</v>
      </c>
    </row>
    <row r="684" spans="1:30" x14ac:dyDescent="0.2">
      <c r="A684">
        <v>0</v>
      </c>
      <c r="B684" t="s">
        <v>15</v>
      </c>
      <c r="C684">
        <v>2</v>
      </c>
      <c r="D684" t="s">
        <v>17</v>
      </c>
      <c r="E684">
        <v>44</v>
      </c>
      <c r="F684">
        <v>26</v>
      </c>
      <c r="G684">
        <v>1</v>
      </c>
      <c r="H684">
        <v>0</v>
      </c>
      <c r="I684" s="6">
        <f>Table24[[#This Row],[Age]]/$E$1</f>
        <v>0.55000000000000004</v>
      </c>
      <c r="J684" s="6">
        <f>LOG10(Table24[[#This Row],[Fare]] +1)</f>
        <v>1.4313637641589874</v>
      </c>
      <c r="K684">
        <f>IF(Table24[[#This Row],[Pclass]]=1, 1, 0)</f>
        <v>0</v>
      </c>
      <c r="L684">
        <f>IF(Table24[[#This Row],[Pclass]]=2, 1,0)</f>
        <v>1</v>
      </c>
      <c r="M684">
        <f>IF(Table24[[#This Row],[Embarked]]="S", 1, 0)</f>
        <v>1</v>
      </c>
      <c r="N684">
        <f>IF(Table24[[#This Row],[Embarked]]="C", 1, 0)</f>
        <v>0</v>
      </c>
      <c r="O684">
        <f>IF(Table24[[#This Row],[Sex]]="male", 1, 0)</f>
        <v>0</v>
      </c>
      <c r="P684">
        <v>1</v>
      </c>
      <c r="AC684" s="6">
        <f>SUMPRODUCT(Table24[[#This Row],[SibSp]:[Ones]], $R$4:$AA$4)</f>
        <v>0.64114026778302002</v>
      </c>
      <c r="AD684" s="6">
        <f>(AC684-Table24[[#This Row],[Survived]])^2</f>
        <v>0.41106084297288265</v>
      </c>
    </row>
    <row r="685" spans="1:30" x14ac:dyDescent="0.2">
      <c r="A685">
        <v>1</v>
      </c>
      <c r="B685" t="s">
        <v>15</v>
      </c>
      <c r="C685">
        <v>3</v>
      </c>
      <c r="D685" t="s">
        <v>17</v>
      </c>
      <c r="E685">
        <v>18</v>
      </c>
      <c r="F685">
        <v>9.35</v>
      </c>
      <c r="G685">
        <v>0</v>
      </c>
      <c r="H685">
        <v>1</v>
      </c>
      <c r="I685" s="6">
        <f>Table24[[#This Row],[Age]]/$E$1</f>
        <v>0.22500000000000001</v>
      </c>
      <c r="J685" s="6">
        <f>LOG10(Table24[[#This Row],[Fare]] +1)</f>
        <v>1.0149403497929366</v>
      </c>
      <c r="K685">
        <f>IF(Table24[[#This Row],[Pclass]]=1, 1, 0)</f>
        <v>0</v>
      </c>
      <c r="L685">
        <f>IF(Table24[[#This Row],[Pclass]]=2, 1,0)</f>
        <v>0</v>
      </c>
      <c r="M685">
        <f>IF(Table24[[#This Row],[Embarked]]="S", 1, 0)</f>
        <v>1</v>
      </c>
      <c r="N685">
        <f>IF(Table24[[#This Row],[Embarked]]="C", 1, 0)</f>
        <v>0</v>
      </c>
      <c r="O685">
        <f>IF(Table24[[#This Row],[Sex]]="male", 1, 0)</f>
        <v>0</v>
      </c>
      <c r="P685">
        <v>1</v>
      </c>
      <c r="AC685" s="6">
        <f>SUMPRODUCT(Table24[[#This Row],[SibSp]:[Ones]], $R$4:$AA$4)</f>
        <v>0.64544677601621581</v>
      </c>
      <c r="AD685" s="6">
        <f>(AC685-Table24[[#This Row],[Survived]])^2</f>
        <v>0.12570798863729543</v>
      </c>
    </row>
    <row r="686" spans="1:30" x14ac:dyDescent="0.2">
      <c r="A686">
        <v>1</v>
      </c>
      <c r="B686" t="s">
        <v>15</v>
      </c>
      <c r="C686">
        <v>1</v>
      </c>
      <c r="D686" t="s">
        <v>17</v>
      </c>
      <c r="E686">
        <v>45</v>
      </c>
      <c r="F686">
        <v>164.86670000000001</v>
      </c>
      <c r="G686">
        <v>1</v>
      </c>
      <c r="H686">
        <v>1</v>
      </c>
      <c r="I686" s="6">
        <f>Table24[[#This Row],[Age]]/$E$1</f>
        <v>0.5625</v>
      </c>
      <c r="J686" s="6">
        <f>LOG10(Table24[[#This Row],[Fare]] +1)</f>
        <v>2.2197592042409209</v>
      </c>
      <c r="K686">
        <f>IF(Table24[[#This Row],[Pclass]]=1, 1, 0)</f>
        <v>1</v>
      </c>
      <c r="L686">
        <f>IF(Table24[[#This Row],[Pclass]]=2, 1,0)</f>
        <v>0</v>
      </c>
      <c r="M686">
        <f>IF(Table24[[#This Row],[Embarked]]="S", 1, 0)</f>
        <v>1</v>
      </c>
      <c r="N686">
        <f>IF(Table24[[#This Row],[Embarked]]="C", 1, 0)</f>
        <v>0</v>
      </c>
      <c r="O686">
        <f>IF(Table24[[#This Row],[Sex]]="male", 1, 0)</f>
        <v>0</v>
      </c>
      <c r="P686">
        <v>1</v>
      </c>
      <c r="AC686" s="6">
        <f>SUMPRODUCT(Table24[[#This Row],[SibSp]:[Ones]], $R$4:$AA$4)</f>
        <v>0.82900773701469443</v>
      </c>
      <c r="AD686" s="6">
        <f>(AC686-Table24[[#This Row],[Survived]])^2</f>
        <v>2.9238354000835898E-2</v>
      </c>
    </row>
    <row r="687" spans="1:30" x14ac:dyDescent="0.2">
      <c r="A687">
        <v>1</v>
      </c>
      <c r="B687" t="s">
        <v>15</v>
      </c>
      <c r="C687">
        <v>1</v>
      </c>
      <c r="D687" t="s">
        <v>13</v>
      </c>
      <c r="E687">
        <v>51</v>
      </c>
      <c r="F687">
        <v>26.55</v>
      </c>
      <c r="G687">
        <v>0</v>
      </c>
      <c r="H687">
        <v>0</v>
      </c>
      <c r="I687" s="6">
        <f>Table24[[#This Row],[Age]]/$E$1</f>
        <v>0.63749999999999996</v>
      </c>
      <c r="J687" s="6">
        <f>LOG10(Table24[[#This Row],[Fare]] +1)</f>
        <v>1.4401216031878039</v>
      </c>
      <c r="K687">
        <f>IF(Table24[[#This Row],[Pclass]]=1, 1, 0)</f>
        <v>1</v>
      </c>
      <c r="L687">
        <f>IF(Table24[[#This Row],[Pclass]]=2, 1,0)</f>
        <v>0</v>
      </c>
      <c r="M687">
        <f>IF(Table24[[#This Row],[Embarked]]="S", 1, 0)</f>
        <v>1</v>
      </c>
      <c r="N687">
        <f>IF(Table24[[#This Row],[Embarked]]="C", 1, 0)</f>
        <v>0</v>
      </c>
      <c r="O687">
        <f>IF(Table24[[#This Row],[Sex]]="male", 1, 0)</f>
        <v>1</v>
      </c>
      <c r="P687">
        <v>1</v>
      </c>
      <c r="AC687" s="6">
        <f>SUMPRODUCT(Table24[[#This Row],[SibSp]:[Ones]], $R$4:$AA$4)</f>
        <v>0.33839185735000304</v>
      </c>
      <c r="AD687" s="6">
        <f>(AC687-Table24[[#This Row],[Survived]])^2</f>
        <v>0.43772533442077866</v>
      </c>
    </row>
    <row r="688" spans="1:30" x14ac:dyDescent="0.2">
      <c r="A688">
        <v>1</v>
      </c>
      <c r="B688" t="s">
        <v>20</v>
      </c>
      <c r="C688">
        <v>3</v>
      </c>
      <c r="D688" t="s">
        <v>17</v>
      </c>
      <c r="E688">
        <v>24</v>
      </c>
      <c r="F688">
        <v>19.258299999999998</v>
      </c>
      <c r="G688">
        <v>0</v>
      </c>
      <c r="H688">
        <v>3</v>
      </c>
      <c r="I688" s="6">
        <f>Table24[[#This Row],[Age]]/$E$1</f>
        <v>0.3</v>
      </c>
      <c r="J688" s="6">
        <f>LOG10(Table24[[#This Row],[Fare]] +1)</f>
        <v>1.3066029982011584</v>
      </c>
      <c r="K688">
        <f>IF(Table24[[#This Row],[Pclass]]=1, 1, 0)</f>
        <v>0</v>
      </c>
      <c r="L688">
        <f>IF(Table24[[#This Row],[Pclass]]=2, 1,0)</f>
        <v>0</v>
      </c>
      <c r="M688">
        <f>IF(Table24[[#This Row],[Embarked]]="S", 1, 0)</f>
        <v>0</v>
      </c>
      <c r="N688">
        <f>IF(Table24[[#This Row],[Embarked]]="C", 1, 0)</f>
        <v>1</v>
      </c>
      <c r="O688">
        <f>IF(Table24[[#This Row],[Sex]]="male", 1, 0)</f>
        <v>0</v>
      </c>
      <c r="P688">
        <v>1</v>
      </c>
      <c r="AC688" s="6">
        <f>SUMPRODUCT(Table24[[#This Row],[SibSp]:[Ones]], $R$4:$AA$4)</f>
        <v>0.65949823561286813</v>
      </c>
      <c r="AD688" s="6">
        <f>(AC688-Table24[[#This Row],[Survived]])^2</f>
        <v>0.11594145155074986</v>
      </c>
    </row>
    <row r="689" spans="1:30" x14ac:dyDescent="0.2">
      <c r="A689">
        <v>0</v>
      </c>
      <c r="B689" t="s">
        <v>15</v>
      </c>
      <c r="C689">
        <v>3</v>
      </c>
      <c r="D689" t="s">
        <v>13</v>
      </c>
      <c r="E689">
        <v>41</v>
      </c>
      <c r="F689">
        <v>14.1083</v>
      </c>
      <c r="G689">
        <v>2</v>
      </c>
      <c r="H689">
        <v>0</v>
      </c>
      <c r="I689" s="6">
        <f>Table24[[#This Row],[Age]]/$E$1</f>
        <v>0.51249999999999996</v>
      </c>
      <c r="J689" s="6">
        <f>LOG10(Table24[[#This Row],[Fare]] +1)</f>
        <v>1.1792155998681575</v>
      </c>
      <c r="K689">
        <f>IF(Table24[[#This Row],[Pclass]]=1, 1, 0)</f>
        <v>0</v>
      </c>
      <c r="L689">
        <f>IF(Table24[[#This Row],[Pclass]]=2, 1,0)</f>
        <v>0</v>
      </c>
      <c r="M689">
        <f>IF(Table24[[#This Row],[Embarked]]="S", 1, 0)</f>
        <v>1</v>
      </c>
      <c r="N689">
        <f>IF(Table24[[#This Row],[Embarked]]="C", 1, 0)</f>
        <v>0</v>
      </c>
      <c r="O689">
        <f>IF(Table24[[#This Row],[Sex]]="male", 1, 0)</f>
        <v>1</v>
      </c>
      <c r="P689">
        <v>1</v>
      </c>
      <c r="AC689" s="6">
        <f>SUMPRODUCT(Table24[[#This Row],[SibSp]:[Ones]], $R$4:$AA$4)</f>
        <v>-7.2785883775761118E-2</v>
      </c>
      <c r="AD689" s="6">
        <f>(AC689-Table24[[#This Row],[Survived]])^2</f>
        <v>5.2977848770186051E-3</v>
      </c>
    </row>
    <row r="690" spans="1:30" x14ac:dyDescent="0.2">
      <c r="A690">
        <v>0</v>
      </c>
      <c r="B690" t="s">
        <v>15</v>
      </c>
      <c r="C690">
        <v>2</v>
      </c>
      <c r="D690" t="s">
        <v>13</v>
      </c>
      <c r="E690">
        <v>21</v>
      </c>
      <c r="F690">
        <v>11.5</v>
      </c>
      <c r="G690">
        <v>1</v>
      </c>
      <c r="H690">
        <v>0</v>
      </c>
      <c r="I690" s="6">
        <f>Table24[[#This Row],[Age]]/$E$1</f>
        <v>0.26250000000000001</v>
      </c>
      <c r="J690" s="6">
        <f>LOG10(Table24[[#This Row],[Fare]] +1)</f>
        <v>1.0969100130080565</v>
      </c>
      <c r="K690">
        <f>IF(Table24[[#This Row],[Pclass]]=1, 1, 0)</f>
        <v>0</v>
      </c>
      <c r="L690">
        <f>IF(Table24[[#This Row],[Pclass]]=2, 1,0)</f>
        <v>1</v>
      </c>
      <c r="M690">
        <f>IF(Table24[[#This Row],[Embarked]]="S", 1, 0)</f>
        <v>1</v>
      </c>
      <c r="N690">
        <f>IF(Table24[[#This Row],[Embarked]]="C", 1, 0)</f>
        <v>0</v>
      </c>
      <c r="O690">
        <f>IF(Table24[[#This Row],[Sex]]="male", 1, 0)</f>
        <v>1</v>
      </c>
      <c r="P690">
        <v>1</v>
      </c>
      <c r="AC690" s="6">
        <f>SUMPRODUCT(Table24[[#This Row],[SibSp]:[Ones]], $R$4:$AA$4)</f>
        <v>0.28900565101471171</v>
      </c>
      <c r="AD690" s="6">
        <f>(AC690-Table24[[#This Row],[Survived]])^2</f>
        <v>8.3524266318437332E-2</v>
      </c>
    </row>
    <row r="691" spans="1:30" x14ac:dyDescent="0.2">
      <c r="A691">
        <v>1</v>
      </c>
      <c r="B691" t="s">
        <v>15</v>
      </c>
      <c r="C691">
        <v>1</v>
      </c>
      <c r="D691" t="s">
        <v>17</v>
      </c>
      <c r="E691">
        <v>48</v>
      </c>
      <c r="F691">
        <v>25.929200000000002</v>
      </c>
      <c r="G691">
        <v>0</v>
      </c>
      <c r="H691">
        <v>0</v>
      </c>
      <c r="I691" s="6">
        <f>Table24[[#This Row],[Age]]/$E$1</f>
        <v>0.6</v>
      </c>
      <c r="J691" s="6">
        <f>LOG10(Table24[[#This Row],[Fare]] +1)</f>
        <v>1.4302234517870693</v>
      </c>
      <c r="K691">
        <f>IF(Table24[[#This Row],[Pclass]]=1, 1, 0)</f>
        <v>1</v>
      </c>
      <c r="L691">
        <f>IF(Table24[[#This Row],[Pclass]]=2, 1,0)</f>
        <v>0</v>
      </c>
      <c r="M691">
        <f>IF(Table24[[#This Row],[Embarked]]="S", 1, 0)</f>
        <v>1</v>
      </c>
      <c r="N691">
        <f>IF(Table24[[#This Row],[Embarked]]="C", 1, 0)</f>
        <v>0</v>
      </c>
      <c r="O691">
        <f>IF(Table24[[#This Row],[Sex]]="male", 1, 0)</f>
        <v>0</v>
      </c>
      <c r="P691">
        <v>1</v>
      </c>
      <c r="AC691" s="6">
        <f>SUMPRODUCT(Table24[[#This Row],[SibSp]:[Ones]], $R$4:$AA$4)</f>
        <v>0.84017794727902928</v>
      </c>
      <c r="AD691" s="6">
        <f>(AC691-Table24[[#This Row],[Survived]])^2</f>
        <v>2.5543088535944745E-2</v>
      </c>
    </row>
    <row r="692" spans="1:30" x14ac:dyDescent="0.2">
      <c r="A692">
        <v>0</v>
      </c>
      <c r="B692" t="s">
        <v>15</v>
      </c>
      <c r="C692">
        <v>2</v>
      </c>
      <c r="D692" t="s">
        <v>13</v>
      </c>
      <c r="E692">
        <v>24</v>
      </c>
      <c r="F692">
        <v>13</v>
      </c>
      <c r="G692">
        <v>0</v>
      </c>
      <c r="H692">
        <v>0</v>
      </c>
      <c r="I692" s="6">
        <f>Table24[[#This Row],[Age]]/$E$1</f>
        <v>0.3</v>
      </c>
      <c r="J692" s="6">
        <f>LOG10(Table24[[#This Row],[Fare]] +1)</f>
        <v>1.146128035678238</v>
      </c>
      <c r="K692">
        <f>IF(Table24[[#This Row],[Pclass]]=1, 1, 0)</f>
        <v>0</v>
      </c>
      <c r="L692">
        <f>IF(Table24[[#This Row],[Pclass]]=2, 1,0)</f>
        <v>1</v>
      </c>
      <c r="M692">
        <f>IF(Table24[[#This Row],[Embarked]]="S", 1, 0)</f>
        <v>1</v>
      </c>
      <c r="N692">
        <f>IF(Table24[[#This Row],[Embarked]]="C", 1, 0)</f>
        <v>0</v>
      </c>
      <c r="O692">
        <f>IF(Table24[[#This Row],[Sex]]="male", 1, 0)</f>
        <v>1</v>
      </c>
      <c r="P692">
        <v>1</v>
      </c>
      <c r="AC692" s="6">
        <f>SUMPRODUCT(Table24[[#This Row],[SibSp]:[Ones]], $R$4:$AA$4)</f>
        <v>0.32713534017681967</v>
      </c>
      <c r="AD692" s="6">
        <f>(AC692-Table24[[#This Row],[Survived]])^2</f>
        <v>0.10701753079260352</v>
      </c>
    </row>
    <row r="693" spans="1:30" x14ac:dyDescent="0.2">
      <c r="A693">
        <v>1</v>
      </c>
      <c r="B693" t="s">
        <v>15</v>
      </c>
      <c r="C693">
        <v>2</v>
      </c>
      <c r="D693" t="s">
        <v>17</v>
      </c>
      <c r="E693">
        <v>42</v>
      </c>
      <c r="F693">
        <v>13</v>
      </c>
      <c r="G693">
        <v>0</v>
      </c>
      <c r="H693">
        <v>0</v>
      </c>
      <c r="I693" s="6">
        <f>Table24[[#This Row],[Age]]/$E$1</f>
        <v>0.52500000000000002</v>
      </c>
      <c r="J693" s="6">
        <f>LOG10(Table24[[#This Row],[Fare]] +1)</f>
        <v>1.146128035678238</v>
      </c>
      <c r="K693">
        <f>IF(Table24[[#This Row],[Pclass]]=1, 1, 0)</f>
        <v>0</v>
      </c>
      <c r="L693">
        <f>IF(Table24[[#This Row],[Pclass]]=2, 1,0)</f>
        <v>1</v>
      </c>
      <c r="M693">
        <f>IF(Table24[[#This Row],[Embarked]]="S", 1, 0)</f>
        <v>1</v>
      </c>
      <c r="N693">
        <f>IF(Table24[[#This Row],[Embarked]]="C", 1, 0)</f>
        <v>0</v>
      </c>
      <c r="O693">
        <f>IF(Table24[[#This Row],[Sex]]="male", 1, 0)</f>
        <v>0</v>
      </c>
      <c r="P693">
        <v>1</v>
      </c>
      <c r="AC693" s="6">
        <f>SUMPRODUCT(Table24[[#This Row],[SibSp]:[Ones]], $R$4:$AA$4)</f>
        <v>0.69497383182795891</v>
      </c>
      <c r="AD693" s="6">
        <f>(AC693-Table24[[#This Row],[Survived]])^2</f>
        <v>9.3040963269718294E-2</v>
      </c>
    </row>
    <row r="694" spans="1:30" x14ac:dyDescent="0.2">
      <c r="A694">
        <v>1</v>
      </c>
      <c r="B694" t="s">
        <v>20</v>
      </c>
      <c r="C694">
        <v>2</v>
      </c>
      <c r="D694" t="s">
        <v>17</v>
      </c>
      <c r="E694">
        <v>27</v>
      </c>
      <c r="F694">
        <v>13.8583</v>
      </c>
      <c r="G694">
        <v>1</v>
      </c>
      <c r="H694">
        <v>0</v>
      </c>
      <c r="I694" s="6">
        <f>Table24[[#This Row],[Age]]/$E$1</f>
        <v>0.33750000000000002</v>
      </c>
      <c r="J694" s="6">
        <f>LOG10(Table24[[#This Row],[Fare]] +1)</f>
        <v>1.1719691228260605</v>
      </c>
      <c r="K694">
        <f>IF(Table24[[#This Row],[Pclass]]=1, 1, 0)</f>
        <v>0</v>
      </c>
      <c r="L694">
        <f>IF(Table24[[#This Row],[Pclass]]=2, 1,0)</f>
        <v>1</v>
      </c>
      <c r="M694">
        <f>IF(Table24[[#This Row],[Embarked]]="S", 1, 0)</f>
        <v>0</v>
      </c>
      <c r="N694">
        <f>IF(Table24[[#This Row],[Embarked]]="C", 1, 0)</f>
        <v>1</v>
      </c>
      <c r="O694">
        <f>IF(Table24[[#This Row],[Sex]]="male", 1, 0)</f>
        <v>0</v>
      </c>
      <c r="P694">
        <v>1</v>
      </c>
      <c r="AC694" s="6">
        <f>SUMPRODUCT(Table24[[#This Row],[SibSp]:[Ones]], $R$4:$AA$4)</f>
        <v>0.80341569996632634</v>
      </c>
      <c r="AD694" s="6">
        <f>(AC694-Table24[[#This Row],[Survived]])^2</f>
        <v>3.864538701972943E-2</v>
      </c>
    </row>
    <row r="695" spans="1:30" x14ac:dyDescent="0.2">
      <c r="A695">
        <v>0</v>
      </c>
      <c r="B695" t="s">
        <v>15</v>
      </c>
      <c r="C695">
        <v>1</v>
      </c>
      <c r="D695" t="s">
        <v>13</v>
      </c>
      <c r="E695">
        <v>31</v>
      </c>
      <c r="F695">
        <v>50.495800000000003</v>
      </c>
      <c r="G695">
        <v>0</v>
      </c>
      <c r="H695">
        <v>0</v>
      </c>
      <c r="I695" s="6">
        <f>Table24[[#This Row],[Age]]/$E$1</f>
        <v>0.38750000000000001</v>
      </c>
      <c r="J695" s="6">
        <f>LOG10(Table24[[#This Row],[Fare]] +1)</f>
        <v>1.7117718094061185</v>
      </c>
      <c r="K695">
        <f>IF(Table24[[#This Row],[Pclass]]=1, 1, 0)</f>
        <v>1</v>
      </c>
      <c r="L695">
        <f>IF(Table24[[#This Row],[Pclass]]=2, 1,0)</f>
        <v>0</v>
      </c>
      <c r="M695">
        <f>IF(Table24[[#This Row],[Embarked]]="S", 1, 0)</f>
        <v>1</v>
      </c>
      <c r="N695">
        <f>IF(Table24[[#This Row],[Embarked]]="C", 1, 0)</f>
        <v>0</v>
      </c>
      <c r="O695">
        <f>IF(Table24[[#This Row],[Sex]]="male", 1, 0)</f>
        <v>1</v>
      </c>
      <c r="P695">
        <v>1</v>
      </c>
      <c r="AC695" s="6">
        <f>SUMPRODUCT(Table24[[#This Row],[SibSp]:[Ones]], $R$4:$AA$4)</f>
        <v>0.47966238535708067</v>
      </c>
      <c r="AD695" s="6">
        <f>(AC695-Table24[[#This Row],[Survived]])^2</f>
        <v>0.23007600392644456</v>
      </c>
    </row>
    <row r="696" spans="1:30" x14ac:dyDescent="0.2">
      <c r="A696">
        <v>1</v>
      </c>
      <c r="B696" t="s">
        <v>15</v>
      </c>
      <c r="C696">
        <v>3</v>
      </c>
      <c r="D696" t="s">
        <v>13</v>
      </c>
      <c r="E696">
        <v>4</v>
      </c>
      <c r="F696">
        <v>11.1333</v>
      </c>
      <c r="G696">
        <v>1</v>
      </c>
      <c r="H696">
        <v>1</v>
      </c>
      <c r="I696" s="6">
        <f>Table24[[#This Row],[Age]]/$E$1</f>
        <v>0.05</v>
      </c>
      <c r="J696" s="6">
        <f>LOG10(Table24[[#This Row],[Fare]] +1)</f>
        <v>1.0839789358110461</v>
      </c>
      <c r="K696">
        <f>IF(Table24[[#This Row],[Pclass]]=1, 1, 0)</f>
        <v>0</v>
      </c>
      <c r="L696">
        <f>IF(Table24[[#This Row],[Pclass]]=2, 1,0)</f>
        <v>0</v>
      </c>
      <c r="M696">
        <f>IF(Table24[[#This Row],[Embarked]]="S", 1, 0)</f>
        <v>1</v>
      </c>
      <c r="N696">
        <f>IF(Table24[[#This Row],[Embarked]]="C", 1, 0)</f>
        <v>0</v>
      </c>
      <c r="O696">
        <f>IF(Table24[[#This Row],[Sex]]="male", 1, 0)</f>
        <v>1</v>
      </c>
      <c r="P696">
        <v>1</v>
      </c>
      <c r="AC696" s="6">
        <f>SUMPRODUCT(Table24[[#This Row],[SibSp]:[Ones]], $R$4:$AA$4)</f>
        <v>0.20043310332622316</v>
      </c>
      <c r="AD696" s="6">
        <f>(AC696-Table24[[#This Row],[Survived]])^2</f>
        <v>0.63930722225653402</v>
      </c>
    </row>
    <row r="697" spans="1:30" x14ac:dyDescent="0.2">
      <c r="A697">
        <v>0</v>
      </c>
      <c r="B697" t="s">
        <v>15</v>
      </c>
      <c r="C697">
        <v>3</v>
      </c>
      <c r="D697" t="s">
        <v>13</v>
      </c>
      <c r="E697">
        <v>26</v>
      </c>
      <c r="F697">
        <v>7.8958000000000004</v>
      </c>
      <c r="G697">
        <v>0</v>
      </c>
      <c r="H697">
        <v>0</v>
      </c>
      <c r="I697" s="6">
        <f>Table24[[#This Row],[Age]]/$E$1</f>
        <v>0.32500000000000001</v>
      </c>
      <c r="J697" s="6">
        <f>LOG10(Table24[[#This Row],[Fare]] +1)</f>
        <v>0.94918501031343461</v>
      </c>
      <c r="K697">
        <f>IF(Table24[[#This Row],[Pclass]]=1, 1, 0)</f>
        <v>0</v>
      </c>
      <c r="L697">
        <f>IF(Table24[[#This Row],[Pclass]]=2, 1,0)</f>
        <v>0</v>
      </c>
      <c r="M697">
        <f>IF(Table24[[#This Row],[Embarked]]="S", 1, 0)</f>
        <v>1</v>
      </c>
      <c r="N697">
        <f>IF(Table24[[#This Row],[Embarked]]="C", 1, 0)</f>
        <v>0</v>
      </c>
      <c r="O697">
        <f>IF(Table24[[#This Row],[Sex]]="male", 1, 0)</f>
        <v>1</v>
      </c>
      <c r="P697">
        <v>1</v>
      </c>
      <c r="AC697" s="6">
        <f>SUMPRODUCT(Table24[[#This Row],[SibSp]:[Ones]], $R$4:$AA$4)</f>
        <v>0.12189214614518817</v>
      </c>
      <c r="AD697" s="6">
        <f>(AC697-Table24[[#This Row],[Survived]])^2</f>
        <v>1.4857695291879911E-2</v>
      </c>
    </row>
    <row r="698" spans="1:30" x14ac:dyDescent="0.2">
      <c r="A698">
        <v>1</v>
      </c>
      <c r="B698" t="s">
        <v>15</v>
      </c>
      <c r="C698">
        <v>1</v>
      </c>
      <c r="D698" t="s">
        <v>17</v>
      </c>
      <c r="E698">
        <v>47</v>
      </c>
      <c r="F698">
        <v>52.554200000000002</v>
      </c>
      <c r="G698">
        <v>1</v>
      </c>
      <c r="H698">
        <v>1</v>
      </c>
      <c r="I698" s="6">
        <f>Table24[[#This Row],[Age]]/$E$1</f>
        <v>0.58750000000000002</v>
      </c>
      <c r="J698" s="6">
        <f>LOG10(Table24[[#This Row],[Fare]] +1)</f>
        <v>1.7287935361444735</v>
      </c>
      <c r="K698">
        <f>IF(Table24[[#This Row],[Pclass]]=1, 1, 0)</f>
        <v>1</v>
      </c>
      <c r="L698">
        <f>IF(Table24[[#This Row],[Pclass]]=2, 1,0)</f>
        <v>0</v>
      </c>
      <c r="M698">
        <f>IF(Table24[[#This Row],[Embarked]]="S", 1, 0)</f>
        <v>1</v>
      </c>
      <c r="N698">
        <f>IF(Table24[[#This Row],[Embarked]]="C", 1, 0)</f>
        <v>0</v>
      </c>
      <c r="O698">
        <f>IF(Table24[[#This Row],[Sex]]="male", 1, 0)</f>
        <v>0</v>
      </c>
      <c r="P698">
        <v>1</v>
      </c>
      <c r="AC698" s="6">
        <f>SUMPRODUCT(Table24[[#This Row],[SibSp]:[Ones]], $R$4:$AA$4)</f>
        <v>0.79227224710082333</v>
      </c>
      <c r="AD698" s="6">
        <f>(AC698-Table24[[#This Row],[Survived]])^2</f>
        <v>4.3150819324541401E-2</v>
      </c>
    </row>
    <row r="699" spans="1:30" x14ac:dyDescent="0.2">
      <c r="A699">
        <v>0</v>
      </c>
      <c r="B699" t="s">
        <v>15</v>
      </c>
      <c r="C699">
        <v>1</v>
      </c>
      <c r="D699" t="s">
        <v>13</v>
      </c>
      <c r="E699">
        <v>33</v>
      </c>
      <c r="F699">
        <v>5</v>
      </c>
      <c r="G699">
        <v>0</v>
      </c>
      <c r="H699">
        <v>0</v>
      </c>
      <c r="I699" s="6">
        <f>Table24[[#This Row],[Age]]/$E$1</f>
        <v>0.41249999999999998</v>
      </c>
      <c r="J699" s="6">
        <f>LOG10(Table24[[#This Row],[Fare]] +1)</f>
        <v>0.77815125038364363</v>
      </c>
      <c r="K699">
        <f>IF(Table24[[#This Row],[Pclass]]=1, 1, 0)</f>
        <v>1</v>
      </c>
      <c r="L699">
        <f>IF(Table24[[#This Row],[Pclass]]=2, 1,0)</f>
        <v>0</v>
      </c>
      <c r="M699">
        <f>IF(Table24[[#This Row],[Embarked]]="S", 1, 0)</f>
        <v>1</v>
      </c>
      <c r="N699">
        <f>IF(Table24[[#This Row],[Embarked]]="C", 1, 0)</f>
        <v>0</v>
      </c>
      <c r="O699">
        <f>IF(Table24[[#This Row],[Sex]]="male", 1, 0)</f>
        <v>1</v>
      </c>
      <c r="P699">
        <v>1</v>
      </c>
      <c r="AC699" s="6">
        <f>SUMPRODUCT(Table24[[#This Row],[SibSp]:[Ones]], $R$4:$AA$4)</f>
        <v>0.42134922986894385</v>
      </c>
      <c r="AD699" s="6">
        <f>(AC699-Table24[[#This Row],[Survived]])^2</f>
        <v>0.17753517351115208</v>
      </c>
    </row>
    <row r="700" spans="1:30" x14ac:dyDescent="0.2">
      <c r="A700">
        <v>0</v>
      </c>
      <c r="B700" t="s">
        <v>15</v>
      </c>
      <c r="C700">
        <v>3</v>
      </c>
      <c r="D700" t="s">
        <v>13</v>
      </c>
      <c r="E700">
        <v>47</v>
      </c>
      <c r="F700">
        <v>9</v>
      </c>
      <c r="G700">
        <v>0</v>
      </c>
      <c r="H700">
        <v>0</v>
      </c>
      <c r="I700" s="6">
        <f>Table24[[#This Row],[Age]]/$E$1</f>
        <v>0.58750000000000002</v>
      </c>
      <c r="J700" s="6">
        <f>LOG10(Table24[[#This Row],[Fare]] +1)</f>
        <v>1</v>
      </c>
      <c r="K700">
        <f>IF(Table24[[#This Row],[Pclass]]=1, 1, 0)</f>
        <v>0</v>
      </c>
      <c r="L700">
        <f>IF(Table24[[#This Row],[Pclass]]=2, 1,0)</f>
        <v>0</v>
      </c>
      <c r="M700">
        <f>IF(Table24[[#This Row],[Embarked]]="S", 1, 0)</f>
        <v>1</v>
      </c>
      <c r="N700">
        <f>IF(Table24[[#This Row],[Embarked]]="C", 1, 0)</f>
        <v>0</v>
      </c>
      <c r="O700">
        <f>IF(Table24[[#This Row],[Sex]]="male", 1, 0)</f>
        <v>1</v>
      </c>
      <c r="P700">
        <v>1</v>
      </c>
      <c r="AC700" s="6">
        <f>SUMPRODUCT(Table24[[#This Row],[SibSp]:[Ones]], $R$4:$AA$4)</f>
        <v>-1.006091898512429E-2</v>
      </c>
      <c r="AD700" s="6">
        <f>(AC700-Table24[[#This Row],[Survived]])^2</f>
        <v>1.0122209082523437E-4</v>
      </c>
    </row>
    <row r="701" spans="1:30" x14ac:dyDescent="0.2">
      <c r="A701">
        <v>1</v>
      </c>
      <c r="B701" t="s">
        <v>20</v>
      </c>
      <c r="C701">
        <v>2</v>
      </c>
      <c r="D701" t="s">
        <v>17</v>
      </c>
      <c r="E701">
        <v>28</v>
      </c>
      <c r="F701">
        <v>24</v>
      </c>
      <c r="G701">
        <v>1</v>
      </c>
      <c r="H701">
        <v>0</v>
      </c>
      <c r="I701" s="6">
        <f>Table24[[#This Row],[Age]]/$E$1</f>
        <v>0.35</v>
      </c>
      <c r="J701" s="6">
        <f>LOG10(Table24[[#This Row],[Fare]] +1)</f>
        <v>1.3979400086720377</v>
      </c>
      <c r="K701">
        <f>IF(Table24[[#This Row],[Pclass]]=1, 1, 0)</f>
        <v>0</v>
      </c>
      <c r="L701">
        <f>IF(Table24[[#This Row],[Pclass]]=2, 1,0)</f>
        <v>1</v>
      </c>
      <c r="M701">
        <f>IF(Table24[[#This Row],[Embarked]]="S", 1, 0)</f>
        <v>0</v>
      </c>
      <c r="N701">
        <f>IF(Table24[[#This Row],[Embarked]]="C", 1, 0)</f>
        <v>1</v>
      </c>
      <c r="O701">
        <f>IF(Table24[[#This Row],[Sex]]="male", 1, 0)</f>
        <v>0</v>
      </c>
      <c r="P701">
        <v>1</v>
      </c>
      <c r="AC701" s="6">
        <f>SUMPRODUCT(Table24[[#This Row],[SibSp]:[Ones]], $R$4:$AA$4)</f>
        <v>0.80802944896812512</v>
      </c>
      <c r="AD701" s="6">
        <f>(AC701-Table24[[#This Row],[Survived]])^2</f>
        <v>3.6852692463481676E-2</v>
      </c>
    </row>
    <row r="702" spans="1:30" x14ac:dyDescent="0.2">
      <c r="A702">
        <v>1</v>
      </c>
      <c r="B702" t="s">
        <v>20</v>
      </c>
      <c r="C702">
        <v>3</v>
      </c>
      <c r="D702" t="s">
        <v>17</v>
      </c>
      <c r="E702">
        <v>15</v>
      </c>
      <c r="F702">
        <v>7.2249999999999996</v>
      </c>
      <c r="G702">
        <v>0</v>
      </c>
      <c r="H702">
        <v>0</v>
      </c>
      <c r="I702" s="6">
        <f>Table24[[#This Row],[Age]]/$E$1</f>
        <v>0.1875</v>
      </c>
      <c r="J702" s="6">
        <f>LOG10(Table24[[#This Row],[Fare]] +1)</f>
        <v>0.91513590662201194</v>
      </c>
      <c r="K702">
        <f>IF(Table24[[#This Row],[Pclass]]=1, 1, 0)</f>
        <v>0</v>
      </c>
      <c r="L702">
        <f>IF(Table24[[#This Row],[Pclass]]=2, 1,0)</f>
        <v>0</v>
      </c>
      <c r="M702">
        <f>IF(Table24[[#This Row],[Embarked]]="S", 1, 0)</f>
        <v>0</v>
      </c>
      <c r="N702">
        <f>IF(Table24[[#This Row],[Embarked]]="C", 1, 0)</f>
        <v>1</v>
      </c>
      <c r="O702">
        <f>IF(Table24[[#This Row],[Sex]]="male", 1, 0)</f>
        <v>0</v>
      </c>
      <c r="P702">
        <v>1</v>
      </c>
      <c r="AC702" s="6">
        <f>SUMPRODUCT(Table24[[#This Row],[SibSp]:[Ones]], $R$4:$AA$4)</f>
        <v>0.73980796523582359</v>
      </c>
      <c r="AD702" s="6">
        <f>(AC702-Table24[[#This Row],[Survived]])^2</f>
        <v>6.7699894954722381E-2</v>
      </c>
    </row>
    <row r="703" spans="1:30" x14ac:dyDescent="0.2">
      <c r="A703">
        <v>0</v>
      </c>
      <c r="B703" t="s">
        <v>15</v>
      </c>
      <c r="C703">
        <v>3</v>
      </c>
      <c r="D703" t="s">
        <v>13</v>
      </c>
      <c r="E703">
        <v>20</v>
      </c>
      <c r="F703">
        <v>9.8458000000000006</v>
      </c>
      <c r="G703">
        <v>0</v>
      </c>
      <c r="H703">
        <v>0</v>
      </c>
      <c r="I703" s="6">
        <f>Table24[[#This Row],[Age]]/$E$1</f>
        <v>0.25</v>
      </c>
      <c r="J703" s="6">
        <f>LOG10(Table24[[#This Row],[Fare]] +1)</f>
        <v>1.0352615916449619</v>
      </c>
      <c r="K703">
        <f>IF(Table24[[#This Row],[Pclass]]=1, 1, 0)</f>
        <v>0</v>
      </c>
      <c r="L703">
        <f>IF(Table24[[#This Row],[Pclass]]=2, 1,0)</f>
        <v>0</v>
      </c>
      <c r="M703">
        <f>IF(Table24[[#This Row],[Embarked]]="S", 1, 0)</f>
        <v>1</v>
      </c>
      <c r="N703">
        <f>IF(Table24[[#This Row],[Embarked]]="C", 1, 0)</f>
        <v>0</v>
      </c>
      <c r="O703">
        <f>IF(Table24[[#This Row],[Sex]]="male", 1, 0)</f>
        <v>1</v>
      </c>
      <c r="P703">
        <v>1</v>
      </c>
      <c r="AC703" s="6">
        <f>SUMPRODUCT(Table24[[#This Row],[SibSp]:[Ones]], $R$4:$AA$4)</f>
        <v>0.16449663540140702</v>
      </c>
      <c r="AD703" s="6">
        <f>(AC703-Table24[[#This Row],[Survived]])^2</f>
        <v>2.7059143058383434E-2</v>
      </c>
    </row>
    <row r="704" spans="1:30" x14ac:dyDescent="0.2">
      <c r="A704">
        <v>0</v>
      </c>
      <c r="B704" t="s">
        <v>15</v>
      </c>
      <c r="C704">
        <v>3</v>
      </c>
      <c r="D704" t="s">
        <v>13</v>
      </c>
      <c r="E704">
        <v>19</v>
      </c>
      <c r="F704">
        <v>7.8958000000000004</v>
      </c>
      <c r="G704">
        <v>0</v>
      </c>
      <c r="H704">
        <v>0</v>
      </c>
      <c r="I704" s="6">
        <f>Table24[[#This Row],[Age]]/$E$1</f>
        <v>0.23749999999999999</v>
      </c>
      <c r="J704" s="6">
        <f>LOG10(Table24[[#This Row],[Fare]] +1)</f>
        <v>0.94918501031343461</v>
      </c>
      <c r="K704">
        <f>IF(Table24[[#This Row],[Pclass]]=1, 1, 0)</f>
        <v>0</v>
      </c>
      <c r="L704">
        <f>IF(Table24[[#This Row],[Pclass]]=2, 1,0)</f>
        <v>0</v>
      </c>
      <c r="M704">
        <f>IF(Table24[[#This Row],[Embarked]]="S", 1, 0)</f>
        <v>1</v>
      </c>
      <c r="N704">
        <f>IF(Table24[[#This Row],[Embarked]]="C", 1, 0)</f>
        <v>0</v>
      </c>
      <c r="O704">
        <f>IF(Table24[[#This Row],[Sex]]="male", 1, 0)</f>
        <v>1</v>
      </c>
      <c r="P704">
        <v>1</v>
      </c>
      <c r="AC704" s="6">
        <f>SUMPRODUCT(Table24[[#This Row],[SibSp]:[Ones]], $R$4:$AA$4)</f>
        <v>0.16670217741036031</v>
      </c>
      <c r="AD704" s="6">
        <f>(AC704-Table24[[#This Row],[Survived]])^2</f>
        <v>2.7789615953355242E-2</v>
      </c>
    </row>
    <row r="705" spans="1:30" x14ac:dyDescent="0.2">
      <c r="A705">
        <v>1</v>
      </c>
      <c r="B705" t="s">
        <v>20</v>
      </c>
      <c r="C705">
        <v>1</v>
      </c>
      <c r="D705" t="s">
        <v>17</v>
      </c>
      <c r="E705">
        <v>56</v>
      </c>
      <c r="F705">
        <v>83.158299999999997</v>
      </c>
      <c r="G705">
        <v>0</v>
      </c>
      <c r="H705">
        <v>1</v>
      </c>
      <c r="I705" s="6">
        <f>Table24[[#This Row],[Age]]/$E$1</f>
        <v>0.7</v>
      </c>
      <c r="J705" s="6">
        <f>LOG10(Table24[[#This Row],[Fare]] +1)</f>
        <v>1.9250969541376577</v>
      </c>
      <c r="K705">
        <f>IF(Table24[[#This Row],[Pclass]]=1, 1, 0)</f>
        <v>1</v>
      </c>
      <c r="L705">
        <f>IF(Table24[[#This Row],[Pclass]]=2, 1,0)</f>
        <v>0</v>
      </c>
      <c r="M705">
        <f>IF(Table24[[#This Row],[Embarked]]="S", 1, 0)</f>
        <v>0</v>
      </c>
      <c r="N705">
        <f>IF(Table24[[#This Row],[Embarked]]="C", 1, 0)</f>
        <v>1</v>
      </c>
      <c r="O705">
        <f>IF(Table24[[#This Row],[Sex]]="male", 1, 0)</f>
        <v>0</v>
      </c>
      <c r="P705">
        <v>1</v>
      </c>
      <c r="AC705" s="6">
        <f>SUMPRODUCT(Table24[[#This Row],[SibSp]:[Ones]], $R$4:$AA$4)</f>
        <v>0.86525869386440402</v>
      </c>
      <c r="AD705" s="6">
        <f>(AC705-Table24[[#This Row],[Survived]])^2</f>
        <v>1.8155219579126396E-2</v>
      </c>
    </row>
    <row r="706" spans="1:30" x14ac:dyDescent="0.2">
      <c r="A706">
        <v>1</v>
      </c>
      <c r="B706" t="s">
        <v>15</v>
      </c>
      <c r="C706">
        <v>2</v>
      </c>
      <c r="D706" t="s">
        <v>17</v>
      </c>
      <c r="E706">
        <v>25</v>
      </c>
      <c r="F706">
        <v>26</v>
      </c>
      <c r="G706">
        <v>0</v>
      </c>
      <c r="H706">
        <v>1</v>
      </c>
      <c r="I706" s="6">
        <f>Table24[[#This Row],[Age]]/$E$1</f>
        <v>0.3125</v>
      </c>
      <c r="J706" s="6">
        <f>LOG10(Table24[[#This Row],[Fare]] +1)</f>
        <v>1.4313637641589874</v>
      </c>
      <c r="K706">
        <f>IF(Table24[[#This Row],[Pclass]]=1, 1, 0)</f>
        <v>0</v>
      </c>
      <c r="L706">
        <f>IF(Table24[[#This Row],[Pclass]]=2, 1,0)</f>
        <v>1</v>
      </c>
      <c r="M706">
        <f>IF(Table24[[#This Row],[Embarked]]="S", 1, 0)</f>
        <v>1</v>
      </c>
      <c r="N706">
        <f>IF(Table24[[#This Row],[Embarked]]="C", 1, 0)</f>
        <v>0</v>
      </c>
      <c r="O706">
        <f>IF(Table24[[#This Row],[Sex]]="male", 1, 0)</f>
        <v>0</v>
      </c>
      <c r="P706">
        <v>1</v>
      </c>
      <c r="AC706" s="6">
        <f>SUMPRODUCT(Table24[[#This Row],[SibSp]:[Ones]], $R$4:$AA$4)</f>
        <v>0.80377586883694274</v>
      </c>
      <c r="AD706" s="6">
        <f>(AC706-Table24[[#This Row],[Survived]])^2</f>
        <v>3.8503909650696701E-2</v>
      </c>
    </row>
    <row r="707" spans="1:30" x14ac:dyDescent="0.2">
      <c r="A707">
        <v>0</v>
      </c>
      <c r="B707" t="s">
        <v>15</v>
      </c>
      <c r="C707">
        <v>3</v>
      </c>
      <c r="D707" t="s">
        <v>13</v>
      </c>
      <c r="E707">
        <v>33</v>
      </c>
      <c r="F707">
        <v>7.8958000000000004</v>
      </c>
      <c r="G707">
        <v>0</v>
      </c>
      <c r="H707">
        <v>0</v>
      </c>
      <c r="I707" s="6">
        <f>Table24[[#This Row],[Age]]/$E$1</f>
        <v>0.41249999999999998</v>
      </c>
      <c r="J707" s="6">
        <f>LOG10(Table24[[#This Row],[Fare]] +1)</f>
        <v>0.94918501031343461</v>
      </c>
      <c r="K707">
        <f>IF(Table24[[#This Row],[Pclass]]=1, 1, 0)</f>
        <v>0</v>
      </c>
      <c r="L707">
        <f>IF(Table24[[#This Row],[Pclass]]=2, 1,0)</f>
        <v>0</v>
      </c>
      <c r="M707">
        <f>IF(Table24[[#This Row],[Embarked]]="S", 1, 0)</f>
        <v>1</v>
      </c>
      <c r="N707">
        <f>IF(Table24[[#This Row],[Embarked]]="C", 1, 0)</f>
        <v>0</v>
      </c>
      <c r="O707">
        <f>IF(Table24[[#This Row],[Sex]]="male", 1, 0)</f>
        <v>1</v>
      </c>
      <c r="P707">
        <v>1</v>
      </c>
      <c r="AC707" s="6">
        <f>SUMPRODUCT(Table24[[#This Row],[SibSp]:[Ones]], $R$4:$AA$4)</f>
        <v>7.708211488001615E-2</v>
      </c>
      <c r="AD707" s="6">
        <f>(AC707-Table24[[#This Row],[Survived]])^2</f>
        <v>5.9416524343760069E-3</v>
      </c>
    </row>
    <row r="708" spans="1:30" x14ac:dyDescent="0.2">
      <c r="A708">
        <v>0</v>
      </c>
      <c r="B708" t="s">
        <v>15</v>
      </c>
      <c r="C708">
        <v>3</v>
      </c>
      <c r="D708" t="s">
        <v>17</v>
      </c>
      <c r="E708">
        <v>22</v>
      </c>
      <c r="F708">
        <v>10.5167</v>
      </c>
      <c r="G708">
        <v>0</v>
      </c>
      <c r="H708">
        <v>0</v>
      </c>
      <c r="I708" s="6">
        <f>Table24[[#This Row],[Age]]/$E$1</f>
        <v>0.27500000000000002</v>
      </c>
      <c r="J708" s="6">
        <f>LOG10(Table24[[#This Row],[Fare]] +1)</f>
        <v>1.0613280539915777</v>
      </c>
      <c r="K708">
        <f>IF(Table24[[#This Row],[Pclass]]=1, 1, 0)</f>
        <v>0</v>
      </c>
      <c r="L708">
        <f>IF(Table24[[#This Row],[Pclass]]=2, 1,0)</f>
        <v>0</v>
      </c>
      <c r="M708">
        <f>IF(Table24[[#This Row],[Embarked]]="S", 1, 0)</f>
        <v>1</v>
      </c>
      <c r="N708">
        <f>IF(Table24[[#This Row],[Embarked]]="C", 1, 0)</f>
        <v>0</v>
      </c>
      <c r="O708">
        <f>IF(Table24[[#This Row],[Sex]]="male", 1, 0)</f>
        <v>0</v>
      </c>
      <c r="P708">
        <v>1</v>
      </c>
      <c r="AC708" s="6">
        <f>SUMPRODUCT(Table24[[#This Row],[SibSp]:[Ones]], $R$4:$AA$4)</f>
        <v>0.63602869203644885</v>
      </c>
      <c r="AD708" s="6">
        <f>(AC708-Table24[[#This Row],[Survived]])^2</f>
        <v>0.4045324970935959</v>
      </c>
    </row>
    <row r="709" spans="1:30" x14ac:dyDescent="0.2">
      <c r="A709">
        <v>0</v>
      </c>
      <c r="B709" t="s">
        <v>15</v>
      </c>
      <c r="C709">
        <v>2</v>
      </c>
      <c r="D709" t="s">
        <v>13</v>
      </c>
      <c r="E709">
        <v>28</v>
      </c>
      <c r="F709">
        <v>10.5</v>
      </c>
      <c r="G709">
        <v>0</v>
      </c>
      <c r="H709">
        <v>0</v>
      </c>
      <c r="I709" s="6">
        <f>Table24[[#This Row],[Age]]/$E$1</f>
        <v>0.35</v>
      </c>
      <c r="J709" s="6">
        <f>LOG10(Table24[[#This Row],[Fare]] +1)</f>
        <v>1.0606978403536116</v>
      </c>
      <c r="K709">
        <f>IF(Table24[[#This Row],[Pclass]]=1, 1, 0)</f>
        <v>0</v>
      </c>
      <c r="L709">
        <f>IF(Table24[[#This Row],[Pclass]]=2, 1,0)</f>
        <v>1</v>
      </c>
      <c r="M709">
        <f>IF(Table24[[#This Row],[Embarked]]="S", 1, 0)</f>
        <v>1</v>
      </c>
      <c r="N709">
        <f>IF(Table24[[#This Row],[Embarked]]="C", 1, 0)</f>
        <v>0</v>
      </c>
      <c r="O709">
        <f>IF(Table24[[#This Row],[Sex]]="male", 1, 0)</f>
        <v>1</v>
      </c>
      <c r="P709">
        <v>1</v>
      </c>
      <c r="AC709" s="6">
        <f>SUMPRODUCT(Table24[[#This Row],[SibSp]:[Ones]], $R$4:$AA$4)</f>
        <v>0.29736522574364066</v>
      </c>
      <c r="AD709" s="6">
        <f>(AC709-Table24[[#This Row],[Survived]])^2</f>
        <v>8.8426077481566376E-2</v>
      </c>
    </row>
    <row r="710" spans="1:30" x14ac:dyDescent="0.2">
      <c r="A710">
        <v>0</v>
      </c>
      <c r="B710" t="s">
        <v>15</v>
      </c>
      <c r="C710">
        <v>3</v>
      </c>
      <c r="D710" t="s">
        <v>13</v>
      </c>
      <c r="E710">
        <v>25</v>
      </c>
      <c r="F710">
        <v>7.05</v>
      </c>
      <c r="G710">
        <v>0</v>
      </c>
      <c r="H710">
        <v>0</v>
      </c>
      <c r="I710" s="6">
        <f>Table24[[#This Row],[Age]]/$E$1</f>
        <v>0.3125</v>
      </c>
      <c r="J710" s="6">
        <f>LOG10(Table24[[#This Row],[Fare]] +1)</f>
        <v>0.90579588036786851</v>
      </c>
      <c r="K710">
        <f>IF(Table24[[#This Row],[Pclass]]=1, 1, 0)</f>
        <v>0</v>
      </c>
      <c r="L710">
        <f>IF(Table24[[#This Row],[Pclass]]=2, 1,0)</f>
        <v>0</v>
      </c>
      <c r="M710">
        <f>IF(Table24[[#This Row],[Embarked]]="S", 1, 0)</f>
        <v>1</v>
      </c>
      <c r="N710">
        <f>IF(Table24[[#This Row],[Embarked]]="C", 1, 0)</f>
        <v>0</v>
      </c>
      <c r="O710">
        <f>IF(Table24[[#This Row],[Sex]]="male", 1, 0)</f>
        <v>1</v>
      </c>
      <c r="P710">
        <v>1</v>
      </c>
      <c r="AC710" s="6">
        <f>SUMPRODUCT(Table24[[#This Row],[SibSp]:[Ones]], $R$4:$AA$4)</f>
        <v>0.12617853164893966</v>
      </c>
      <c r="AD710" s="6">
        <f>(AC710-Table24[[#This Row],[Survived]])^2</f>
        <v>1.5921021849082468E-2</v>
      </c>
    </row>
    <row r="711" spans="1:30" x14ac:dyDescent="0.2">
      <c r="A711">
        <v>0</v>
      </c>
      <c r="B711" t="s">
        <v>27</v>
      </c>
      <c r="C711">
        <v>3</v>
      </c>
      <c r="D711" t="s">
        <v>17</v>
      </c>
      <c r="E711">
        <v>39</v>
      </c>
      <c r="F711">
        <v>29.125</v>
      </c>
      <c r="G711">
        <v>0</v>
      </c>
      <c r="H711">
        <v>5</v>
      </c>
      <c r="I711" s="6">
        <f>Table24[[#This Row],[Age]]/$E$1</f>
        <v>0.48749999999999999</v>
      </c>
      <c r="J711" s="6">
        <f>LOG10(Table24[[#This Row],[Fare]] +1)</f>
        <v>1.4789270555829248</v>
      </c>
      <c r="K711">
        <f>IF(Table24[[#This Row],[Pclass]]=1, 1, 0)</f>
        <v>0</v>
      </c>
      <c r="L711">
        <f>IF(Table24[[#This Row],[Pclass]]=2, 1,0)</f>
        <v>0</v>
      </c>
      <c r="M711">
        <f>IF(Table24[[#This Row],[Embarked]]="S", 1, 0)</f>
        <v>0</v>
      </c>
      <c r="N711">
        <f>IF(Table24[[#This Row],[Embarked]]="C", 1, 0)</f>
        <v>0</v>
      </c>
      <c r="O711">
        <f>IF(Table24[[#This Row],[Sex]]="male", 1, 0)</f>
        <v>0</v>
      </c>
      <c r="P711">
        <v>1</v>
      </c>
      <c r="AC711" s="6">
        <f>SUMPRODUCT(Table24[[#This Row],[SibSp]:[Ones]], $R$4:$AA$4)</f>
        <v>0.44720999605424872</v>
      </c>
      <c r="AD711" s="6">
        <f>(AC711-Table24[[#This Row],[Survived]])^2</f>
        <v>0.19999678057084117</v>
      </c>
    </row>
    <row r="712" spans="1:30" x14ac:dyDescent="0.2">
      <c r="A712">
        <v>0</v>
      </c>
      <c r="B712" t="s">
        <v>15</v>
      </c>
      <c r="C712">
        <v>2</v>
      </c>
      <c r="D712" t="s">
        <v>13</v>
      </c>
      <c r="E712">
        <v>27</v>
      </c>
      <c r="F712">
        <v>13</v>
      </c>
      <c r="G712">
        <v>0</v>
      </c>
      <c r="H712">
        <v>0</v>
      </c>
      <c r="I712" s="6">
        <f>Table24[[#This Row],[Age]]/$E$1</f>
        <v>0.33750000000000002</v>
      </c>
      <c r="J712" s="6">
        <f>LOG10(Table24[[#This Row],[Fare]] +1)</f>
        <v>1.146128035678238</v>
      </c>
      <c r="K712">
        <f>IF(Table24[[#This Row],[Pclass]]=1, 1, 0)</f>
        <v>0</v>
      </c>
      <c r="L712">
        <f>IF(Table24[[#This Row],[Pclass]]=2, 1,0)</f>
        <v>1</v>
      </c>
      <c r="M712">
        <f>IF(Table24[[#This Row],[Embarked]]="S", 1, 0)</f>
        <v>1</v>
      </c>
      <c r="N712">
        <f>IF(Table24[[#This Row],[Embarked]]="C", 1, 0)</f>
        <v>0</v>
      </c>
      <c r="O712">
        <f>IF(Table24[[#This Row],[Sex]]="male", 1, 0)</f>
        <v>1</v>
      </c>
      <c r="P712">
        <v>1</v>
      </c>
      <c r="AC712" s="6">
        <f>SUMPRODUCT(Table24[[#This Row],[SibSp]:[Ones]], $R$4:$AA$4)</f>
        <v>0.30793104106317448</v>
      </c>
      <c r="AD712" s="6">
        <f>(AC712-Table24[[#This Row],[Survived]])^2</f>
        <v>9.4821526050250446E-2</v>
      </c>
    </row>
    <row r="713" spans="1:30" x14ac:dyDescent="0.2">
      <c r="A713">
        <v>1</v>
      </c>
      <c r="B713" t="s">
        <v>15</v>
      </c>
      <c r="C713">
        <v>1</v>
      </c>
      <c r="D713" t="s">
        <v>17</v>
      </c>
      <c r="E713">
        <v>19</v>
      </c>
      <c r="F713">
        <v>30</v>
      </c>
      <c r="G713">
        <v>0</v>
      </c>
      <c r="H713">
        <v>0</v>
      </c>
      <c r="I713" s="6">
        <f>Table24[[#This Row],[Age]]/$E$1</f>
        <v>0.23749999999999999</v>
      </c>
      <c r="J713" s="6">
        <f>LOG10(Table24[[#This Row],[Fare]] +1)</f>
        <v>1.4913616938342726</v>
      </c>
      <c r="K713">
        <f>IF(Table24[[#This Row],[Pclass]]=1, 1, 0)</f>
        <v>1</v>
      </c>
      <c r="L713">
        <f>IF(Table24[[#This Row],[Pclass]]=2, 1,0)</f>
        <v>0</v>
      </c>
      <c r="M713">
        <f>IF(Table24[[#This Row],[Embarked]]="S", 1, 0)</f>
        <v>1</v>
      </c>
      <c r="N713">
        <f>IF(Table24[[#This Row],[Embarked]]="C", 1, 0)</f>
        <v>0</v>
      </c>
      <c r="O713">
        <f>IF(Table24[[#This Row],[Sex]]="male", 1, 0)</f>
        <v>0</v>
      </c>
      <c r="P713">
        <v>1</v>
      </c>
      <c r="AC713" s="6">
        <f>SUMPRODUCT(Table24[[#This Row],[SibSp]:[Ones]], $R$4:$AA$4)</f>
        <v>1.0287997515416785</v>
      </c>
      <c r="AD713" s="6">
        <f>(AC713-Table24[[#This Row],[Survived]])^2</f>
        <v>8.2942568886241108E-4</v>
      </c>
    </row>
    <row r="714" spans="1:30" x14ac:dyDescent="0.2">
      <c r="A714">
        <v>1</v>
      </c>
      <c r="B714" t="s">
        <v>20</v>
      </c>
      <c r="C714">
        <v>1</v>
      </c>
      <c r="D714" t="s">
        <v>13</v>
      </c>
      <c r="E714">
        <v>26</v>
      </c>
      <c r="F714">
        <v>30</v>
      </c>
      <c r="G714">
        <v>0</v>
      </c>
      <c r="H714">
        <v>0</v>
      </c>
      <c r="I714" s="6">
        <f>Table24[[#This Row],[Age]]/$E$1</f>
        <v>0.32500000000000001</v>
      </c>
      <c r="J714" s="6">
        <f>LOG10(Table24[[#This Row],[Fare]] +1)</f>
        <v>1.4913616938342726</v>
      </c>
      <c r="K714">
        <f>IF(Table24[[#This Row],[Pclass]]=1, 1, 0)</f>
        <v>1</v>
      </c>
      <c r="L714">
        <f>IF(Table24[[#This Row],[Pclass]]=2, 1,0)</f>
        <v>0</v>
      </c>
      <c r="M714">
        <f>IF(Table24[[#This Row],[Embarked]]="S", 1, 0)</f>
        <v>0</v>
      </c>
      <c r="N714">
        <f>IF(Table24[[#This Row],[Embarked]]="C", 1, 0)</f>
        <v>1</v>
      </c>
      <c r="O714">
        <f>IF(Table24[[#This Row],[Sex]]="male", 1, 0)</f>
        <v>1</v>
      </c>
      <c r="P714">
        <v>1</v>
      </c>
      <c r="AC714" s="6">
        <f>SUMPRODUCT(Table24[[#This Row],[SibSp]:[Ones]], $R$4:$AA$4)</f>
        <v>0.56702096168225646</v>
      </c>
      <c r="AD714" s="6">
        <f>(AC714-Table24[[#This Row],[Survived]])^2</f>
        <v>0.18747084762255803</v>
      </c>
    </row>
    <row r="715" spans="1:30" x14ac:dyDescent="0.2">
      <c r="A715">
        <v>0</v>
      </c>
      <c r="B715" t="s">
        <v>27</v>
      </c>
      <c r="C715">
        <v>3</v>
      </c>
      <c r="D715" t="s">
        <v>13</v>
      </c>
      <c r="E715">
        <v>32</v>
      </c>
      <c r="F715">
        <v>7.75</v>
      </c>
      <c r="G715">
        <v>0</v>
      </c>
      <c r="H715">
        <v>0</v>
      </c>
      <c r="I715" s="6">
        <f>Table24[[#This Row],[Age]]/$E$1</f>
        <v>0.4</v>
      </c>
      <c r="J715" s="6">
        <f>LOG10(Table24[[#This Row],[Fare]] +1)</f>
        <v>0.94200805302231327</v>
      </c>
      <c r="K715">
        <f>IF(Table24[[#This Row],[Pclass]]=1, 1, 0)</f>
        <v>0</v>
      </c>
      <c r="L715">
        <f>IF(Table24[[#This Row],[Pclass]]=2, 1,0)</f>
        <v>0</v>
      </c>
      <c r="M715">
        <f>IF(Table24[[#This Row],[Embarked]]="S", 1, 0)</f>
        <v>0</v>
      </c>
      <c r="N715">
        <f>IF(Table24[[#This Row],[Embarked]]="C", 1, 0)</f>
        <v>0</v>
      </c>
      <c r="O715">
        <f>IF(Table24[[#This Row],[Sex]]="male", 1, 0)</f>
        <v>1</v>
      </c>
      <c r="P715">
        <v>1</v>
      </c>
      <c r="AC715" s="6">
        <f>SUMPRODUCT(Table24[[#This Row],[SibSp]:[Ones]], $R$4:$AA$4)</f>
        <v>5.2415235179165021E-2</v>
      </c>
      <c r="AD715" s="6">
        <f>(AC715-Table24[[#This Row],[Survived]])^2</f>
        <v>2.7473568788871782E-3</v>
      </c>
    </row>
    <row r="716" spans="1:30" x14ac:dyDescent="0.2">
      <c r="AC716" s="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79D49-2B1B-6D41-A7B0-32629A463F4C}">
  <dimension ref="A1:AH716"/>
  <sheetViews>
    <sheetView topLeftCell="F1" workbookViewId="0">
      <selection activeCell="G3" sqref="G3:P3"/>
    </sheetView>
  </sheetViews>
  <sheetFormatPr baseColWidth="10" defaultRowHeight="16" x14ac:dyDescent="0.2"/>
  <cols>
    <col min="2" max="2" width="11.83203125" customWidth="1"/>
    <col min="7" max="7" width="8.1640625" bestFit="1" customWidth="1"/>
    <col min="18" max="18" width="12.83203125" bestFit="1" customWidth="1"/>
    <col min="19" max="19" width="5.6640625" bestFit="1" customWidth="1"/>
    <col min="20" max="20" width="6.6640625" bestFit="1" customWidth="1"/>
    <col min="21" max="21" width="8.33203125" bestFit="1" customWidth="1"/>
    <col min="22" max="23" width="8.1640625" bestFit="1" customWidth="1"/>
    <col min="24" max="26" width="9.5" bestFit="1" customWidth="1"/>
    <col min="27" max="27" width="5.33203125" bestFit="1" customWidth="1"/>
    <col min="34" max="34" width="11.6640625" customWidth="1"/>
  </cols>
  <sheetData>
    <row r="1" spans="1:34" ht="29" x14ac:dyDescent="0.35">
      <c r="A1" s="4" t="s">
        <v>1222</v>
      </c>
      <c r="D1" s="5" t="s">
        <v>1223</v>
      </c>
      <c r="E1">
        <f>MAX(Table256[Age])</f>
        <v>80</v>
      </c>
      <c r="F1">
        <f>MAX(Table256[Fare])</f>
        <v>512.32920000000001</v>
      </c>
      <c r="R1" s="5" t="s">
        <v>1232</v>
      </c>
      <c r="AC1" s="5" t="s">
        <v>1235</v>
      </c>
      <c r="AD1" s="5"/>
      <c r="AE1" s="5"/>
      <c r="AF1" s="5"/>
      <c r="AG1" s="5" t="s">
        <v>1243</v>
      </c>
      <c r="AH1" s="6">
        <f>AVERAGE(AH4:AH715)</f>
        <v>0.14148375885561873</v>
      </c>
    </row>
    <row r="3" spans="1:34" x14ac:dyDescent="0.2">
      <c r="A3" t="s">
        <v>1</v>
      </c>
      <c r="B3" t="s">
        <v>11</v>
      </c>
      <c r="C3" t="s">
        <v>2</v>
      </c>
      <c r="D3" t="s">
        <v>4</v>
      </c>
      <c r="E3" t="s">
        <v>5</v>
      </c>
      <c r="F3" t="s">
        <v>9</v>
      </c>
      <c r="G3" t="s">
        <v>6</v>
      </c>
      <c r="H3" t="s">
        <v>7</v>
      </c>
      <c r="I3" t="s">
        <v>1224</v>
      </c>
      <c r="J3" t="s">
        <v>1225</v>
      </c>
      <c r="K3" t="s">
        <v>1226</v>
      </c>
      <c r="L3" t="s">
        <v>1227</v>
      </c>
      <c r="M3" t="s">
        <v>1228</v>
      </c>
      <c r="N3" t="s">
        <v>1229</v>
      </c>
      <c r="O3" t="s">
        <v>1230</v>
      </c>
      <c r="P3" t="s">
        <v>1231</v>
      </c>
      <c r="R3" s="1" t="s">
        <v>6</v>
      </c>
      <c r="S3" s="1" t="s">
        <v>7</v>
      </c>
      <c r="T3" s="1" t="s">
        <v>1224</v>
      </c>
      <c r="U3" s="1" t="s">
        <v>1225</v>
      </c>
      <c r="V3" s="1" t="s">
        <v>1226</v>
      </c>
      <c r="W3" s="1" t="s">
        <v>1227</v>
      </c>
      <c r="X3" s="1" t="s">
        <v>1228</v>
      </c>
      <c r="Y3" s="1" t="s">
        <v>1229</v>
      </c>
      <c r="Z3" s="1" t="s">
        <v>1230</v>
      </c>
      <c r="AA3" s="2" t="s">
        <v>1234</v>
      </c>
      <c r="AC3" s="7" t="s">
        <v>1238</v>
      </c>
      <c r="AD3" s="7" t="s">
        <v>1239</v>
      </c>
      <c r="AE3" s="7" t="s">
        <v>1240</v>
      </c>
      <c r="AF3" s="7" t="s">
        <v>1241</v>
      </c>
      <c r="AG3" s="7" t="s">
        <v>1242</v>
      </c>
      <c r="AH3" s="7" t="s">
        <v>1237</v>
      </c>
    </row>
    <row r="4" spans="1:34" x14ac:dyDescent="0.2">
      <c r="A4">
        <v>0</v>
      </c>
      <c r="B4" t="s">
        <v>15</v>
      </c>
      <c r="C4">
        <v>3</v>
      </c>
      <c r="D4" t="s">
        <v>13</v>
      </c>
      <c r="E4">
        <v>22</v>
      </c>
      <c r="F4">
        <v>7.25</v>
      </c>
      <c r="G4">
        <v>1</v>
      </c>
      <c r="H4">
        <v>0</v>
      </c>
      <c r="I4" s="6">
        <f>Table256[[#This Row],[Age]]/$E$1</f>
        <v>0.27500000000000002</v>
      </c>
      <c r="J4" s="6">
        <f>LOG10(Table256[[#This Row],[Fare]] +1)</f>
        <v>0.91645394854992512</v>
      </c>
      <c r="K4">
        <f>IF(Table256[[#This Row],[Pclass]]=1, 1, 0)</f>
        <v>0</v>
      </c>
      <c r="L4">
        <f>IF(Table256[[#This Row],[Pclass]]=2, 1,0)</f>
        <v>0</v>
      </c>
      <c r="M4">
        <f>IF(Table256[[#This Row],[Embarked]]="S", 1, 0)</f>
        <v>1</v>
      </c>
      <c r="N4">
        <f>IF(Table256[[#This Row],[Embarked]]="C", 1, 0)</f>
        <v>0</v>
      </c>
      <c r="O4">
        <f>IF(Table256[[#This Row],[Sex]]="male", 1, 0)</f>
        <v>1</v>
      </c>
      <c r="P4">
        <v>1</v>
      </c>
      <c r="R4" s="6">
        <v>8.2780562444942807E-2</v>
      </c>
      <c r="S4" s="6">
        <v>-4.1264439963339443E-2</v>
      </c>
      <c r="T4" s="6">
        <v>0.82413897055352991</v>
      </c>
      <c r="U4" s="6">
        <v>8.3303425599498288E-3</v>
      </c>
      <c r="V4" s="6">
        <v>0.19620171371436693</v>
      </c>
      <c r="W4" s="6">
        <v>-0.26384137061713064</v>
      </c>
      <c r="X4" s="6">
        <v>0.11844355138621387</v>
      </c>
      <c r="Y4" s="6">
        <v>7.2581810684856241E-3</v>
      </c>
      <c r="Z4" s="6">
        <v>-0.35761435702330691</v>
      </c>
      <c r="AA4" s="6">
        <v>-0.58994400384297974</v>
      </c>
      <c r="AC4" s="6">
        <f>SUMPRODUCT(Table256[[#This Row],[SibSp]:[Ones]], $R$4:$AA$4)</f>
        <v>-0.51206165480106969</v>
      </c>
      <c r="AD4" s="6">
        <f>SUMPRODUCT(Table256[[#This Row],[SibSp]:[Ones]], $R$5:$AA$5)</f>
        <v>8.1480514874658461E-2</v>
      </c>
      <c r="AE4" s="6">
        <f>MAX(AC4, 0)</f>
        <v>0</v>
      </c>
      <c r="AF4" s="6">
        <f>MAX(AD4, 0)</f>
        <v>8.1480514874658461E-2</v>
      </c>
      <c r="AG4" s="6">
        <f>AE4+AF4</f>
        <v>8.1480514874658461E-2</v>
      </c>
      <c r="AH4" s="6">
        <f>(AG4-Table256[[#This Row],[Survived]])^2</f>
        <v>6.6390743042394383E-3</v>
      </c>
    </row>
    <row r="5" spans="1:34" x14ac:dyDescent="0.2">
      <c r="A5">
        <v>1</v>
      </c>
      <c r="B5" t="s">
        <v>20</v>
      </c>
      <c r="C5">
        <v>1</v>
      </c>
      <c r="D5" t="s">
        <v>17</v>
      </c>
      <c r="E5">
        <v>38</v>
      </c>
      <c r="F5">
        <v>71.283299999999997</v>
      </c>
      <c r="G5">
        <v>1</v>
      </c>
      <c r="H5">
        <v>0</v>
      </c>
      <c r="I5" s="6">
        <f>Table256[[#This Row],[Age]]/$E$1</f>
        <v>0.47499999999999998</v>
      </c>
      <c r="J5" s="6">
        <f>LOG10(Table256[[#This Row],[Fare]] +1)</f>
        <v>1.8590379714909278</v>
      </c>
      <c r="K5">
        <f>IF(Table256[[#This Row],[Pclass]]=1, 1, 0)</f>
        <v>1</v>
      </c>
      <c r="L5">
        <f>IF(Table256[[#This Row],[Pclass]]=2, 1,0)</f>
        <v>0</v>
      </c>
      <c r="M5">
        <f>IF(Table256[[#This Row],[Embarked]]="S", 1, 0)</f>
        <v>0</v>
      </c>
      <c r="N5">
        <f>IF(Table256[[#This Row],[Embarked]]="C", 1, 0)</f>
        <v>1</v>
      </c>
      <c r="O5">
        <f>IF(Table256[[#This Row],[Sex]]="male", 1, 0)</f>
        <v>0</v>
      </c>
      <c r="P5">
        <v>1</v>
      </c>
      <c r="R5" s="6">
        <v>-6.8042255371931482E-2</v>
      </c>
      <c r="S5" s="6">
        <v>-3.7817798269336677E-3</v>
      </c>
      <c r="T5" s="6">
        <v>-0.67958888579067722</v>
      </c>
      <c r="U5" s="6">
        <v>1.7049147219401258E-2</v>
      </c>
      <c r="V5" s="6">
        <v>0.36910142869883955</v>
      </c>
      <c r="W5" s="6">
        <v>0.21744621427345792</v>
      </c>
      <c r="X5" s="6">
        <v>-8.3156461073541181E-3</v>
      </c>
      <c r="Y5" s="6">
        <v>7.069671535437605E-2</v>
      </c>
      <c r="Z5" s="6">
        <v>-0.45947259848135541</v>
      </c>
      <c r="AA5" s="6">
        <v>0.78857320013910648</v>
      </c>
      <c r="AC5" s="6">
        <f>SUMPRODUCT(Table256[[#This Row],[SibSp]:[Ones]], $R$4:$AA$4)</f>
        <v>0.10324888753221606</v>
      </c>
      <c r="AD5" s="6">
        <f>SUMPRODUCT(Table256[[#This Row],[SibSp]:[Ones]], $R$5:$AA$5)</f>
        <v>0.86921938013222488</v>
      </c>
      <c r="AE5" s="6">
        <f t="shared" ref="AE5:AE68" si="0">MAX(AC5, 0)</f>
        <v>0.10324888753221606</v>
      </c>
      <c r="AF5" s="6">
        <f t="shared" ref="AF5:AF68" si="1">MAX(AD5, 0)</f>
        <v>0.86921938013222488</v>
      </c>
      <c r="AG5" s="6">
        <f t="shared" ref="AG5:AG68" si="2">AE5+AF5</f>
        <v>0.97246826766444094</v>
      </c>
      <c r="AH5" s="6">
        <f>(AG5-Table256[[#This Row],[Survived]])^2</f>
        <v>7.5799628539686807E-4</v>
      </c>
    </row>
    <row r="6" spans="1:34" x14ac:dyDescent="0.2">
      <c r="A6">
        <v>1</v>
      </c>
      <c r="B6" t="s">
        <v>15</v>
      </c>
      <c r="C6">
        <v>3</v>
      </c>
      <c r="D6" t="s">
        <v>17</v>
      </c>
      <c r="E6">
        <v>26</v>
      </c>
      <c r="F6">
        <v>7.9249999999999998</v>
      </c>
      <c r="G6">
        <v>0</v>
      </c>
      <c r="H6">
        <v>0</v>
      </c>
      <c r="I6" s="6">
        <f>Table256[[#This Row],[Age]]/$E$1</f>
        <v>0.32500000000000001</v>
      </c>
      <c r="J6" s="6">
        <f>LOG10(Table256[[#This Row],[Fare]] +1)</f>
        <v>0.95060822478423079</v>
      </c>
      <c r="K6">
        <f>IF(Table256[[#This Row],[Pclass]]=1, 1, 0)</f>
        <v>0</v>
      </c>
      <c r="L6">
        <f>IF(Table256[[#This Row],[Pclass]]=2, 1,0)</f>
        <v>0</v>
      </c>
      <c r="M6">
        <f>IF(Table256[[#This Row],[Embarked]]="S", 1, 0)</f>
        <v>1</v>
      </c>
      <c r="N6">
        <f>IF(Table256[[#This Row],[Embarked]]="C", 1, 0)</f>
        <v>0</v>
      </c>
      <c r="O6">
        <f>IF(Table256[[#This Row],[Sex]]="male", 1, 0)</f>
        <v>0</v>
      </c>
      <c r="P6">
        <v>1</v>
      </c>
      <c r="AC6" s="6">
        <f>SUMPRODUCT(Table256[[#This Row],[SibSp]:[Ones]], $R$4:$AA$4)</f>
        <v>-0.19573639487411021</v>
      </c>
      <c r="AD6" s="6">
        <f>SUMPRODUCT(Table256[[#This Row],[SibSp]:[Ones]], $R$5:$AA$5)</f>
        <v>0.57559822572210229</v>
      </c>
      <c r="AE6" s="6">
        <f t="shared" si="0"/>
        <v>0</v>
      </c>
      <c r="AF6" s="6">
        <f t="shared" si="1"/>
        <v>0.57559822572210229</v>
      </c>
      <c r="AG6" s="6">
        <f t="shared" si="2"/>
        <v>0.57559822572210229</v>
      </c>
      <c r="AH6" s="6">
        <f>(AG6-Table256[[#This Row],[Survived]])^2</f>
        <v>0.18011686601022764</v>
      </c>
    </row>
    <row r="7" spans="1:34" x14ac:dyDescent="0.2">
      <c r="A7">
        <v>1</v>
      </c>
      <c r="B7" t="s">
        <v>15</v>
      </c>
      <c r="C7">
        <v>1</v>
      </c>
      <c r="D7" t="s">
        <v>17</v>
      </c>
      <c r="E7">
        <v>35</v>
      </c>
      <c r="F7">
        <v>53.1</v>
      </c>
      <c r="G7">
        <v>1</v>
      </c>
      <c r="H7">
        <v>0</v>
      </c>
      <c r="I7" s="6">
        <f>Table256[[#This Row],[Age]]/$E$1</f>
        <v>0.4375</v>
      </c>
      <c r="J7" s="6">
        <f>LOG10(Table256[[#This Row],[Fare]] +1)</f>
        <v>1.7331972651065695</v>
      </c>
      <c r="K7">
        <f>IF(Table256[[#This Row],[Pclass]]=1, 1, 0)</f>
        <v>1</v>
      </c>
      <c r="L7">
        <f>IF(Table256[[#This Row],[Pclass]]=2, 1,0)</f>
        <v>0</v>
      </c>
      <c r="M7">
        <f>IF(Table256[[#This Row],[Embarked]]="S", 1, 0)</f>
        <v>1</v>
      </c>
      <c r="N7">
        <f>IF(Table256[[#This Row],[Embarked]]="C", 1, 0)</f>
        <v>0</v>
      </c>
      <c r="O7">
        <f>IF(Table256[[#This Row],[Sex]]="male", 1, 0)</f>
        <v>0</v>
      </c>
      <c r="P7">
        <v>1</v>
      </c>
      <c r="Z7" s="3"/>
      <c r="AA7" s="6"/>
      <c r="AC7" s="6">
        <f>SUMPRODUCT(Table256[[#This Row],[SibSp]:[Ones]], $R$4:$AA$4)</f>
        <v>0.18248075026201915</v>
      </c>
      <c r="AD7" s="6">
        <f>SUMPRODUCT(Table256[[#This Row],[SibSp]:[Ones]], $R$5:$AA$5)</f>
        <v>0.81354612515830471</v>
      </c>
      <c r="AE7" s="6">
        <f t="shared" si="0"/>
        <v>0.18248075026201915</v>
      </c>
      <c r="AF7" s="6">
        <f t="shared" si="1"/>
        <v>0.81354612515830471</v>
      </c>
      <c r="AG7" s="6">
        <f t="shared" si="2"/>
        <v>0.99602687542032387</v>
      </c>
      <c r="AH7" s="6">
        <f>(AG7-Table256[[#This Row],[Survived]])^2</f>
        <v>1.5785718925626664E-5</v>
      </c>
    </row>
    <row r="8" spans="1:34" x14ac:dyDescent="0.2">
      <c r="A8">
        <v>0</v>
      </c>
      <c r="B8" t="s">
        <v>15</v>
      </c>
      <c r="C8">
        <v>3</v>
      </c>
      <c r="D8" t="s">
        <v>13</v>
      </c>
      <c r="E8">
        <v>35</v>
      </c>
      <c r="F8">
        <v>8.0500000000000007</v>
      </c>
      <c r="G8">
        <v>0</v>
      </c>
      <c r="H8">
        <v>0</v>
      </c>
      <c r="I8" s="6">
        <f>Table256[[#This Row],[Age]]/$E$1</f>
        <v>0.4375</v>
      </c>
      <c r="J8" s="6">
        <f>LOG10(Table256[[#This Row],[Fare]] +1)</f>
        <v>0.9566485792052033</v>
      </c>
      <c r="K8">
        <f>IF(Table256[[#This Row],[Pclass]]=1, 1, 0)</f>
        <v>0</v>
      </c>
      <c r="L8">
        <f>IF(Table256[[#This Row],[Pclass]]=2, 1,0)</f>
        <v>0</v>
      </c>
      <c r="M8">
        <f>IF(Table256[[#This Row],[Embarked]]="S", 1, 0)</f>
        <v>1</v>
      </c>
      <c r="N8">
        <f>IF(Table256[[#This Row],[Embarked]]="C", 1, 0)</f>
        <v>0</v>
      </c>
      <c r="O8">
        <f>IF(Table256[[#This Row],[Sex]]="male", 1, 0)</f>
        <v>1</v>
      </c>
      <c r="P8">
        <v>1</v>
      </c>
      <c r="AC8" s="6">
        <f>SUMPRODUCT(Table256[[#This Row],[SibSp]:[Ones]], $R$4:$AA$4)</f>
        <v>-0.46058479948863479</v>
      </c>
      <c r="AD8" s="6">
        <f>SUMPRODUCT(Table256[[#This Row],[SibSp]:[Ones]], $R$5:$AA$5)</f>
        <v>3.9774860481076257E-2</v>
      </c>
      <c r="AE8" s="6">
        <f t="shared" si="0"/>
        <v>0</v>
      </c>
      <c r="AF8" s="6">
        <f t="shared" si="1"/>
        <v>3.9774860481076257E-2</v>
      </c>
      <c r="AG8" s="6">
        <f t="shared" si="2"/>
        <v>3.9774860481076257E-2</v>
      </c>
      <c r="AH8" s="6">
        <f>(AG8-Table256[[#This Row],[Survived]])^2</f>
        <v>1.5820395262890819E-3</v>
      </c>
    </row>
    <row r="9" spans="1:34" x14ac:dyDescent="0.2">
      <c r="A9">
        <v>0</v>
      </c>
      <c r="B9" t="s">
        <v>15</v>
      </c>
      <c r="C9">
        <v>1</v>
      </c>
      <c r="D9" t="s">
        <v>13</v>
      </c>
      <c r="E9">
        <v>54</v>
      </c>
      <c r="F9">
        <v>51.862499999999997</v>
      </c>
      <c r="G9">
        <v>0</v>
      </c>
      <c r="H9">
        <v>0</v>
      </c>
      <c r="I9" s="6">
        <f>Table256[[#This Row],[Age]]/$E$1</f>
        <v>0.67500000000000004</v>
      </c>
      <c r="J9" s="6">
        <f>LOG10(Table256[[#This Row],[Fare]] +1)</f>
        <v>1.7231476981549567</v>
      </c>
      <c r="K9">
        <f>IF(Table256[[#This Row],[Pclass]]=1, 1, 0)</f>
        <v>1</v>
      </c>
      <c r="L9">
        <f>IF(Table256[[#This Row],[Pclass]]=2, 1,0)</f>
        <v>0</v>
      </c>
      <c r="M9">
        <f>IF(Table256[[#This Row],[Embarked]]="S", 1, 0)</f>
        <v>1</v>
      </c>
      <c r="N9">
        <f>IF(Table256[[#This Row],[Embarked]]="C", 1, 0)</f>
        <v>0</v>
      </c>
      <c r="O9">
        <f>IF(Table256[[#This Row],[Sex]]="male", 1, 0)</f>
        <v>1</v>
      </c>
      <c r="P9">
        <v>1</v>
      </c>
      <c r="AC9" s="6">
        <f>SUMPRODUCT(Table256[[#This Row],[SibSp]:[Ones]], $R$4:$AA$4)</f>
        <v>-6.2264880035053372E-2</v>
      </c>
      <c r="AD9" s="6">
        <f>SUMPRODUCT(Table256[[#This Row],[SibSp]:[Ones]], $R$5:$AA$5)</f>
        <v>0.26054208512714561</v>
      </c>
      <c r="AE9" s="6">
        <f t="shared" si="0"/>
        <v>0</v>
      </c>
      <c r="AF9" s="6">
        <f t="shared" si="1"/>
        <v>0.26054208512714561</v>
      </c>
      <c r="AG9" s="6">
        <f t="shared" si="2"/>
        <v>0.26054208512714561</v>
      </c>
      <c r="AH9" s="6">
        <f>(AG9-Table256[[#This Row],[Survived]])^2</f>
        <v>6.7882178122400785E-2</v>
      </c>
    </row>
    <row r="10" spans="1:34" x14ac:dyDescent="0.2">
      <c r="A10">
        <v>0</v>
      </c>
      <c r="B10" t="s">
        <v>15</v>
      </c>
      <c r="C10">
        <v>3</v>
      </c>
      <c r="D10" t="s">
        <v>13</v>
      </c>
      <c r="E10">
        <v>2</v>
      </c>
      <c r="F10">
        <v>21.074999999999999</v>
      </c>
      <c r="G10">
        <v>3</v>
      </c>
      <c r="H10">
        <v>1</v>
      </c>
      <c r="I10" s="6">
        <f>Table256[[#This Row],[Age]]/$E$1</f>
        <v>2.5000000000000001E-2</v>
      </c>
      <c r="J10" s="6">
        <f>LOG10(Table256[[#This Row],[Fare]] +1)</f>
        <v>1.3439007122496063</v>
      </c>
      <c r="K10">
        <f>IF(Table256[[#This Row],[Pclass]]=1, 1, 0)</f>
        <v>0</v>
      </c>
      <c r="L10">
        <f>IF(Table256[[#This Row],[Pclass]]=2, 1,0)</f>
        <v>0</v>
      </c>
      <c r="M10">
        <f>IF(Table256[[#This Row],[Embarked]]="S", 1, 0)</f>
        <v>1</v>
      </c>
      <c r="N10">
        <f>IF(Table256[[#This Row],[Embarked]]="C", 1, 0)</f>
        <v>0</v>
      </c>
      <c r="O10">
        <f>IF(Table256[[#This Row],[Sex]]="male", 1, 0)</f>
        <v>1</v>
      </c>
      <c r="P10">
        <v>1</v>
      </c>
      <c r="AC10" s="6">
        <f>SUMPRODUCT(Table256[[#This Row],[SibSp]:[Ones]], $R$4:$AA$4)</f>
        <v>-0.59023893454514575</v>
      </c>
      <c r="AD10" s="6">
        <f>SUMPRODUCT(Table256[[#This Row],[SibSp]:[Ones]], $R$5:$AA$5)</f>
        <v>0.11879904855430368</v>
      </c>
      <c r="AE10" s="6">
        <f t="shared" si="0"/>
        <v>0</v>
      </c>
      <c r="AF10" s="6">
        <f t="shared" si="1"/>
        <v>0.11879904855430368</v>
      </c>
      <c r="AG10" s="6">
        <f t="shared" si="2"/>
        <v>0.11879904855430368</v>
      </c>
      <c r="AH10" s="6">
        <f>(AG10-Table256[[#This Row],[Survived]])^2</f>
        <v>1.4113213937407802E-2</v>
      </c>
    </row>
    <row r="11" spans="1:34" x14ac:dyDescent="0.2">
      <c r="A11">
        <v>1</v>
      </c>
      <c r="B11" t="s">
        <v>15</v>
      </c>
      <c r="C11">
        <v>3</v>
      </c>
      <c r="D11" t="s">
        <v>17</v>
      </c>
      <c r="E11">
        <v>27</v>
      </c>
      <c r="F11">
        <v>11.1333</v>
      </c>
      <c r="G11">
        <v>0</v>
      </c>
      <c r="H11">
        <v>2</v>
      </c>
      <c r="I11" s="6">
        <f>Table256[[#This Row],[Age]]/$E$1</f>
        <v>0.33750000000000002</v>
      </c>
      <c r="J11" s="6">
        <f>LOG10(Table256[[#This Row],[Fare]] +1)</f>
        <v>1.0839789358110461</v>
      </c>
      <c r="K11">
        <f>IF(Table256[[#This Row],[Pclass]]=1, 1, 0)</f>
        <v>0</v>
      </c>
      <c r="L11">
        <f>IF(Table256[[#This Row],[Pclass]]=2, 1,0)</f>
        <v>0</v>
      </c>
      <c r="M11">
        <f>IF(Table256[[#This Row],[Embarked]]="S", 1, 0)</f>
        <v>1</v>
      </c>
      <c r="N11">
        <f>IF(Table256[[#This Row],[Embarked]]="C", 1, 0)</f>
        <v>0</v>
      </c>
      <c r="O11">
        <f>IF(Table256[[#This Row],[Sex]]="male", 1, 0)</f>
        <v>0</v>
      </c>
      <c r="P11">
        <v>1</v>
      </c>
      <c r="AC11" s="6">
        <f>SUMPRODUCT(Table256[[#This Row],[SibSp]:[Ones]], $R$4:$AA$4)</f>
        <v>-0.26685251395855253</v>
      </c>
      <c r="AD11" s="6">
        <f>SUMPRODUCT(Table256[[#This Row],[SibSp]:[Ones]], $R$5:$AA$5)</f>
        <v>0.56181366188290394</v>
      </c>
      <c r="AE11" s="6">
        <f t="shared" si="0"/>
        <v>0</v>
      </c>
      <c r="AF11" s="6">
        <f t="shared" si="1"/>
        <v>0.56181366188290394</v>
      </c>
      <c r="AG11" s="6">
        <f t="shared" si="2"/>
        <v>0.56181366188290394</v>
      </c>
      <c r="AH11" s="6">
        <f>(AG11-Table256[[#This Row],[Survived]])^2</f>
        <v>0.19200726691247003</v>
      </c>
    </row>
    <row r="12" spans="1:34" x14ac:dyDescent="0.2">
      <c r="A12">
        <v>1</v>
      </c>
      <c r="B12" t="s">
        <v>20</v>
      </c>
      <c r="C12">
        <v>2</v>
      </c>
      <c r="D12" t="s">
        <v>17</v>
      </c>
      <c r="E12">
        <v>14</v>
      </c>
      <c r="F12">
        <v>30.070799999999998</v>
      </c>
      <c r="G12">
        <v>1</v>
      </c>
      <c r="H12">
        <v>0</v>
      </c>
      <c r="I12" s="6">
        <f>Table256[[#This Row],[Age]]/$E$1</f>
        <v>0.17499999999999999</v>
      </c>
      <c r="J12" s="6">
        <f>LOG10(Table256[[#This Row],[Fare]] +1)</f>
        <v>1.492352435460081</v>
      </c>
      <c r="K12">
        <f>IF(Table256[[#This Row],[Pclass]]=1, 1, 0)</f>
        <v>0</v>
      </c>
      <c r="L12">
        <f>IF(Table256[[#This Row],[Pclass]]=2, 1,0)</f>
        <v>1</v>
      </c>
      <c r="M12">
        <f>IF(Table256[[#This Row],[Embarked]]="S", 1, 0)</f>
        <v>0</v>
      </c>
      <c r="N12">
        <f>IF(Table256[[#This Row],[Embarked]]="C", 1, 0)</f>
        <v>1</v>
      </c>
      <c r="O12">
        <f>IF(Table256[[#This Row],[Sex]]="male", 1, 0)</f>
        <v>0</v>
      </c>
      <c r="P12">
        <v>1</v>
      </c>
      <c r="AC12" s="6">
        <f>SUMPRODUCT(Table256[[#This Row],[SibSp]:[Ones]], $R$4:$AA$4)</f>
        <v>-0.60709050409225629</v>
      </c>
      <c r="AD12" s="6">
        <f>SUMPRODUCT(Table256[[#This Row],[SibSp]:[Ones]], $R$5:$AA$5)</f>
        <v>0.91518915575703141</v>
      </c>
      <c r="AE12" s="6">
        <f t="shared" si="0"/>
        <v>0</v>
      </c>
      <c r="AF12" s="6">
        <f t="shared" si="1"/>
        <v>0.91518915575703141</v>
      </c>
      <c r="AG12" s="6">
        <f t="shared" si="2"/>
        <v>0.91518915575703141</v>
      </c>
      <c r="AH12" s="6">
        <f>(AG12-Table256[[#This Row],[Survived]])^2</f>
        <v>7.1928793012050775E-3</v>
      </c>
    </row>
    <row r="13" spans="1:34" x14ac:dyDescent="0.2">
      <c r="A13">
        <v>1</v>
      </c>
      <c r="B13" t="s">
        <v>15</v>
      </c>
      <c r="C13">
        <v>3</v>
      </c>
      <c r="D13" t="s">
        <v>17</v>
      </c>
      <c r="E13">
        <v>4</v>
      </c>
      <c r="F13">
        <v>16.7</v>
      </c>
      <c r="G13">
        <v>1</v>
      </c>
      <c r="H13">
        <v>1</v>
      </c>
      <c r="I13" s="6">
        <f>Table256[[#This Row],[Age]]/$E$1</f>
        <v>0.05</v>
      </c>
      <c r="J13" s="6">
        <f>LOG10(Table256[[#This Row],[Fare]] +1)</f>
        <v>1.2479732663618066</v>
      </c>
      <c r="K13">
        <f>IF(Table256[[#This Row],[Pclass]]=1, 1, 0)</f>
        <v>0</v>
      </c>
      <c r="L13">
        <f>IF(Table256[[#This Row],[Pclass]]=2, 1,0)</f>
        <v>0</v>
      </c>
      <c r="M13">
        <f>IF(Table256[[#This Row],[Embarked]]="S", 1, 0)</f>
        <v>1</v>
      </c>
      <c r="N13">
        <f>IF(Table256[[#This Row],[Embarked]]="C", 1, 0)</f>
        <v>0</v>
      </c>
      <c r="O13">
        <f>IF(Table256[[#This Row],[Sex]]="male", 1, 0)</f>
        <v>0</v>
      </c>
      <c r="P13">
        <v>1</v>
      </c>
      <c r="AC13" s="6">
        <f>SUMPRODUCT(Table256[[#This Row],[SibSp]:[Ones]], $R$4:$AA$4)</f>
        <v>-0.37838133663303264</v>
      </c>
      <c r="AD13" s="6">
        <f>SUMPRODUCT(Table256[[#This Row],[SibSp]:[Ones]], $R$5:$AA$5)</f>
        <v>0.69573095448743283</v>
      </c>
      <c r="AE13" s="6">
        <f t="shared" si="0"/>
        <v>0</v>
      </c>
      <c r="AF13" s="6">
        <f t="shared" si="1"/>
        <v>0.69573095448743283</v>
      </c>
      <c r="AG13" s="6">
        <f t="shared" si="2"/>
        <v>0.69573095448743283</v>
      </c>
      <c r="AH13" s="6">
        <f>(AG13-Table256[[#This Row],[Survived]])^2</f>
        <v>9.2579652057128675E-2</v>
      </c>
    </row>
    <row r="14" spans="1:34" x14ac:dyDescent="0.2">
      <c r="A14">
        <v>1</v>
      </c>
      <c r="B14" t="s">
        <v>15</v>
      </c>
      <c r="C14">
        <v>1</v>
      </c>
      <c r="D14" t="s">
        <v>17</v>
      </c>
      <c r="E14">
        <v>58</v>
      </c>
      <c r="F14">
        <v>26.55</v>
      </c>
      <c r="G14">
        <v>0</v>
      </c>
      <c r="H14">
        <v>0</v>
      </c>
      <c r="I14" s="6">
        <f>Table256[[#This Row],[Age]]/$E$1</f>
        <v>0.72499999999999998</v>
      </c>
      <c r="J14" s="6">
        <f>LOG10(Table256[[#This Row],[Fare]] +1)</f>
        <v>1.4401216031878039</v>
      </c>
      <c r="K14">
        <f>IF(Table256[[#This Row],[Pclass]]=1, 1, 0)</f>
        <v>1</v>
      </c>
      <c r="L14">
        <f>IF(Table256[[#This Row],[Pclass]]=2, 1,0)</f>
        <v>0</v>
      </c>
      <c r="M14">
        <f>IF(Table256[[#This Row],[Embarked]]="S", 1, 0)</f>
        <v>1</v>
      </c>
      <c r="N14">
        <f>IF(Table256[[#This Row],[Embarked]]="C", 1, 0)</f>
        <v>0</v>
      </c>
      <c r="O14">
        <f>IF(Table256[[#This Row],[Sex]]="male", 1, 0)</f>
        <v>0</v>
      </c>
      <c r="P14">
        <v>1</v>
      </c>
      <c r="AC14" s="6">
        <f>SUMPRODUCT(Table256[[#This Row],[SibSp]:[Ones]], $R$4:$AA$4)</f>
        <v>0.33419872119144878</v>
      </c>
      <c r="AD14" s="6">
        <f>SUMPRODUCT(Table256[[#This Row],[SibSp]:[Ones]], $R$5:$AA$5)</f>
        <v>0.68120988575893993</v>
      </c>
      <c r="AE14" s="6">
        <f t="shared" si="0"/>
        <v>0.33419872119144878</v>
      </c>
      <c r="AF14" s="6">
        <f t="shared" si="1"/>
        <v>0.68120988575893993</v>
      </c>
      <c r="AG14" s="6">
        <f t="shared" si="2"/>
        <v>1.0154086069503887</v>
      </c>
      <c r="AH14" s="6">
        <f>(AG14-Table256[[#This Row],[Survived]])^2</f>
        <v>2.3742516815156706E-4</v>
      </c>
    </row>
    <row r="15" spans="1:34" x14ac:dyDescent="0.2">
      <c r="A15">
        <v>0</v>
      </c>
      <c r="B15" t="s">
        <v>15</v>
      </c>
      <c r="C15">
        <v>3</v>
      </c>
      <c r="D15" t="s">
        <v>13</v>
      </c>
      <c r="E15">
        <v>20</v>
      </c>
      <c r="F15">
        <v>8.0500000000000007</v>
      </c>
      <c r="G15">
        <v>0</v>
      </c>
      <c r="H15">
        <v>0</v>
      </c>
      <c r="I15" s="6">
        <f>Table256[[#This Row],[Age]]/$E$1</f>
        <v>0.25</v>
      </c>
      <c r="J15" s="6">
        <f>LOG10(Table256[[#This Row],[Fare]] +1)</f>
        <v>0.9566485792052033</v>
      </c>
      <c r="K15">
        <f>IF(Table256[[#This Row],[Pclass]]=1, 1, 0)</f>
        <v>0</v>
      </c>
      <c r="L15">
        <f>IF(Table256[[#This Row],[Pclass]]=2, 1,0)</f>
        <v>0</v>
      </c>
      <c r="M15">
        <f>IF(Table256[[#This Row],[Embarked]]="S", 1, 0)</f>
        <v>1</v>
      </c>
      <c r="N15">
        <f>IF(Table256[[#This Row],[Embarked]]="C", 1, 0)</f>
        <v>0</v>
      </c>
      <c r="O15">
        <f>IF(Table256[[#This Row],[Sex]]="male", 1, 0)</f>
        <v>1</v>
      </c>
      <c r="P15">
        <v>1</v>
      </c>
      <c r="AC15" s="6">
        <f>SUMPRODUCT(Table256[[#This Row],[SibSp]:[Ones]], $R$4:$AA$4)</f>
        <v>-0.6151108564674217</v>
      </c>
      <c r="AD15" s="6">
        <f>SUMPRODUCT(Table256[[#This Row],[SibSp]:[Ones]], $R$5:$AA$5)</f>
        <v>0.16719777656682822</v>
      </c>
      <c r="AE15" s="6">
        <f t="shared" si="0"/>
        <v>0</v>
      </c>
      <c r="AF15" s="6">
        <f t="shared" si="1"/>
        <v>0.16719777656682822</v>
      </c>
      <c r="AG15" s="6">
        <f t="shared" si="2"/>
        <v>0.16719777656682822</v>
      </c>
      <c r="AH15" s="6">
        <f>(AG15-Table256[[#This Row],[Survived]])^2</f>
        <v>2.795509648889101E-2</v>
      </c>
    </row>
    <row r="16" spans="1:34" x14ac:dyDescent="0.2">
      <c r="A16">
        <v>0</v>
      </c>
      <c r="B16" t="s">
        <v>15</v>
      </c>
      <c r="C16">
        <v>3</v>
      </c>
      <c r="D16" t="s">
        <v>13</v>
      </c>
      <c r="E16">
        <v>39</v>
      </c>
      <c r="F16">
        <v>31.274999999999999</v>
      </c>
      <c r="G16">
        <v>1</v>
      </c>
      <c r="H16">
        <v>5</v>
      </c>
      <c r="I16" s="6">
        <f>Table256[[#This Row],[Age]]/$E$1</f>
        <v>0.48749999999999999</v>
      </c>
      <c r="J16" s="6">
        <f>LOG10(Table256[[#This Row],[Fare]] +1)</f>
        <v>1.5088662509384578</v>
      </c>
      <c r="K16">
        <f>IF(Table256[[#This Row],[Pclass]]=1, 1, 0)</f>
        <v>0</v>
      </c>
      <c r="L16">
        <f>IF(Table256[[#This Row],[Pclass]]=2, 1,0)</f>
        <v>0</v>
      </c>
      <c r="M16">
        <f>IF(Table256[[#This Row],[Embarked]]="S", 1, 0)</f>
        <v>1</v>
      </c>
      <c r="N16">
        <f>IF(Table256[[#This Row],[Embarked]]="C", 1, 0)</f>
        <v>0</v>
      </c>
      <c r="O16">
        <f>IF(Table256[[#This Row],[Sex]]="male", 1, 0)</f>
        <v>1</v>
      </c>
      <c r="P16">
        <v>1</v>
      </c>
      <c r="AC16" s="6">
        <f>SUMPRODUCT(Table256[[#This Row],[SibSp]:[Ones]], $R$4:$AA$4)</f>
        <v>-0.5383193259595167</v>
      </c>
      <c r="AD16" s="6">
        <f>SUMPRODUCT(Table256[[#This Row],[SibSp]:[Ones]], $R$5:$AA$5)</f>
        <v>-7.1740897932522252E-2</v>
      </c>
      <c r="AE16" s="6">
        <f t="shared" si="0"/>
        <v>0</v>
      </c>
      <c r="AF16" s="6">
        <f t="shared" si="1"/>
        <v>0</v>
      </c>
      <c r="AG16" s="6">
        <f t="shared" si="2"/>
        <v>0</v>
      </c>
      <c r="AH16" s="6">
        <f>(AG16-Table256[[#This Row],[Survived]])^2</f>
        <v>0</v>
      </c>
    </row>
    <row r="17" spans="1:34" x14ac:dyDescent="0.2">
      <c r="A17">
        <v>0</v>
      </c>
      <c r="B17" t="s">
        <v>15</v>
      </c>
      <c r="C17">
        <v>3</v>
      </c>
      <c r="D17" t="s">
        <v>17</v>
      </c>
      <c r="E17">
        <v>14</v>
      </c>
      <c r="F17">
        <v>7.8541999999999996</v>
      </c>
      <c r="G17">
        <v>0</v>
      </c>
      <c r="H17">
        <v>0</v>
      </c>
      <c r="I17" s="6">
        <f>Table256[[#This Row],[Age]]/$E$1</f>
        <v>0.17499999999999999</v>
      </c>
      <c r="J17" s="6">
        <f>LOG10(Table256[[#This Row],[Fare]] +1)</f>
        <v>0.94714932766263737</v>
      </c>
      <c r="K17">
        <f>IF(Table256[[#This Row],[Pclass]]=1, 1, 0)</f>
        <v>0</v>
      </c>
      <c r="L17">
        <f>IF(Table256[[#This Row],[Pclass]]=2, 1,0)</f>
        <v>0</v>
      </c>
      <c r="M17">
        <f>IF(Table256[[#This Row],[Embarked]]="S", 1, 0)</f>
        <v>1</v>
      </c>
      <c r="N17">
        <f>IF(Table256[[#This Row],[Embarked]]="C", 1, 0)</f>
        <v>0</v>
      </c>
      <c r="O17">
        <f>IF(Table256[[#This Row],[Sex]]="male", 1, 0)</f>
        <v>0</v>
      </c>
      <c r="P17">
        <v>1</v>
      </c>
      <c r="AC17" s="6">
        <f>SUMPRODUCT(Table256[[#This Row],[SibSp]:[Ones]], $R$4:$AA$4)</f>
        <v>-0.31938605425504218</v>
      </c>
      <c r="AD17" s="6">
        <f>SUMPRODUCT(Table256[[#This Row],[SibSp]:[Ones]], $R$5:$AA$5)</f>
        <v>0.67747758734446106</v>
      </c>
      <c r="AE17" s="6">
        <f t="shared" si="0"/>
        <v>0</v>
      </c>
      <c r="AF17" s="6">
        <f t="shared" si="1"/>
        <v>0.67747758734446106</v>
      </c>
      <c r="AG17" s="6">
        <f t="shared" si="2"/>
        <v>0.67747758734446106</v>
      </c>
      <c r="AH17" s="6">
        <f>(AG17-Table256[[#This Row],[Survived]])^2</f>
        <v>0.45897588135407186</v>
      </c>
    </row>
    <row r="18" spans="1:34" x14ac:dyDescent="0.2">
      <c r="A18">
        <v>1</v>
      </c>
      <c r="B18" t="s">
        <v>15</v>
      </c>
      <c r="C18">
        <v>2</v>
      </c>
      <c r="D18" t="s">
        <v>17</v>
      </c>
      <c r="E18">
        <v>55</v>
      </c>
      <c r="F18">
        <v>16</v>
      </c>
      <c r="G18">
        <v>0</v>
      </c>
      <c r="H18">
        <v>0</v>
      </c>
      <c r="I18" s="6">
        <f>Table256[[#This Row],[Age]]/$E$1</f>
        <v>0.6875</v>
      </c>
      <c r="J18" s="6">
        <f>LOG10(Table256[[#This Row],[Fare]] +1)</f>
        <v>1.2304489213782739</v>
      </c>
      <c r="K18">
        <f>IF(Table256[[#This Row],[Pclass]]=1, 1, 0)</f>
        <v>0</v>
      </c>
      <c r="L18">
        <f>IF(Table256[[#This Row],[Pclass]]=2, 1,0)</f>
        <v>1</v>
      </c>
      <c r="M18">
        <f>IF(Table256[[#This Row],[Embarked]]="S", 1, 0)</f>
        <v>1</v>
      </c>
      <c r="N18">
        <f>IF(Table256[[#This Row],[Embarked]]="C", 1, 0)</f>
        <v>0</v>
      </c>
      <c r="O18">
        <f>IF(Table256[[#This Row],[Sex]]="male", 1, 0)</f>
        <v>0</v>
      </c>
      <c r="P18">
        <v>1</v>
      </c>
      <c r="AC18" s="6">
        <f>SUMPRODUCT(Table256[[#This Row],[SibSp]:[Ones]], $R$4:$AA$4)</f>
        <v>-0.1584962198007428</v>
      </c>
      <c r="AD18" s="6">
        <f>SUMPRODUCT(Table256[[#This Row],[SibSp]:[Ones]], $R$5:$AA$5)</f>
        <v>0.55146451413065134</v>
      </c>
      <c r="AE18" s="6">
        <f t="shared" si="0"/>
        <v>0</v>
      </c>
      <c r="AF18" s="6">
        <f t="shared" si="1"/>
        <v>0.55146451413065134</v>
      </c>
      <c r="AG18" s="6">
        <f t="shared" si="2"/>
        <v>0.55146451413065134</v>
      </c>
      <c r="AH18" s="6">
        <f>(AG18-Table256[[#This Row],[Survived]])^2</f>
        <v>0.20118408208405267</v>
      </c>
    </row>
    <row r="19" spans="1:34" x14ac:dyDescent="0.2">
      <c r="A19">
        <v>0</v>
      </c>
      <c r="B19" t="s">
        <v>27</v>
      </c>
      <c r="C19">
        <v>3</v>
      </c>
      <c r="D19" t="s">
        <v>13</v>
      </c>
      <c r="E19">
        <v>2</v>
      </c>
      <c r="F19">
        <v>29.125</v>
      </c>
      <c r="G19">
        <v>4</v>
      </c>
      <c r="H19">
        <v>1</v>
      </c>
      <c r="I19" s="6">
        <f>Table256[[#This Row],[Age]]/$E$1</f>
        <v>2.5000000000000001E-2</v>
      </c>
      <c r="J19" s="6">
        <f>LOG10(Table256[[#This Row],[Fare]] +1)</f>
        <v>1.4789270555829248</v>
      </c>
      <c r="K19">
        <f>IF(Table256[[#This Row],[Pclass]]=1, 1, 0)</f>
        <v>0</v>
      </c>
      <c r="L19">
        <f>IF(Table256[[#This Row],[Pclass]]=2, 1,0)</f>
        <v>0</v>
      </c>
      <c r="M19">
        <f>IF(Table256[[#This Row],[Embarked]]="S", 1, 0)</f>
        <v>0</v>
      </c>
      <c r="N19">
        <f>IF(Table256[[#This Row],[Embarked]]="C", 1, 0)</f>
        <v>0</v>
      </c>
      <c r="O19">
        <f>IF(Table256[[#This Row],[Sex]]="male", 1, 0)</f>
        <v>1</v>
      </c>
      <c r="P19">
        <v>1</v>
      </c>
      <c r="AC19" s="6">
        <f>SUMPRODUCT(Table256[[#This Row],[SibSp]:[Ones]], $R$4:$AA$4)</f>
        <v>-0.62477710779183293</v>
      </c>
      <c r="AD19" s="6">
        <f>SUMPRODUCT(Table256[[#This Row],[SibSp]:[Ones]], $R$5:$AA$5)</f>
        <v>6.1374523295713468E-2</v>
      </c>
      <c r="AE19" s="6">
        <f t="shared" si="0"/>
        <v>0</v>
      </c>
      <c r="AF19" s="6">
        <f t="shared" si="1"/>
        <v>6.1374523295713468E-2</v>
      </c>
      <c r="AG19" s="6">
        <f t="shared" si="2"/>
        <v>6.1374523295713468E-2</v>
      </c>
      <c r="AH19" s="6">
        <f>(AG19-Table256[[#This Row],[Survived]])^2</f>
        <v>3.7668321097760753E-3</v>
      </c>
    </row>
    <row r="20" spans="1:34" x14ac:dyDescent="0.2">
      <c r="A20">
        <v>0</v>
      </c>
      <c r="B20" t="s">
        <v>15</v>
      </c>
      <c r="C20">
        <v>3</v>
      </c>
      <c r="D20" t="s">
        <v>17</v>
      </c>
      <c r="E20">
        <v>31</v>
      </c>
      <c r="F20">
        <v>18</v>
      </c>
      <c r="G20">
        <v>1</v>
      </c>
      <c r="H20">
        <v>0</v>
      </c>
      <c r="I20" s="6">
        <f>Table256[[#This Row],[Age]]/$E$1</f>
        <v>0.38750000000000001</v>
      </c>
      <c r="J20" s="6">
        <f>LOG10(Table256[[#This Row],[Fare]] +1)</f>
        <v>1.2787536009528289</v>
      </c>
      <c r="K20">
        <f>IF(Table256[[#This Row],[Pclass]]=1, 1, 0)</f>
        <v>0</v>
      </c>
      <c r="L20">
        <f>IF(Table256[[#This Row],[Pclass]]=2, 1,0)</f>
        <v>0</v>
      </c>
      <c r="M20">
        <f>IF(Table256[[#This Row],[Embarked]]="S", 1, 0)</f>
        <v>1</v>
      </c>
      <c r="N20">
        <f>IF(Table256[[#This Row],[Embarked]]="C", 1, 0)</f>
        <v>0</v>
      </c>
      <c r="O20">
        <f>IF(Table256[[#This Row],[Sex]]="male", 1, 0)</f>
        <v>0</v>
      </c>
      <c r="P20">
        <v>1</v>
      </c>
      <c r="AC20" s="6">
        <f>SUMPRODUCT(Table256[[#This Row],[SibSp]:[Ones]], $R$4:$AA$4)</f>
        <v>-5.8713583376623801E-2</v>
      </c>
      <c r="AD20" s="6">
        <f>SUMPRODUCT(Table256[[#This Row],[SibSp]:[Ones]], $R$5:$AA$5)</f>
        <v>0.47067626381591771</v>
      </c>
      <c r="AE20" s="6">
        <f t="shared" si="0"/>
        <v>0</v>
      </c>
      <c r="AF20" s="6">
        <f t="shared" si="1"/>
        <v>0.47067626381591771</v>
      </c>
      <c r="AG20" s="6">
        <f t="shared" si="2"/>
        <v>0.47067626381591771</v>
      </c>
      <c r="AH20" s="6">
        <f>(AG20-Table256[[#This Row],[Survived]])^2</f>
        <v>0.22153614531971136</v>
      </c>
    </row>
    <row r="21" spans="1:34" x14ac:dyDescent="0.2">
      <c r="A21">
        <v>0</v>
      </c>
      <c r="B21" t="s">
        <v>15</v>
      </c>
      <c r="C21">
        <v>2</v>
      </c>
      <c r="D21" t="s">
        <v>13</v>
      </c>
      <c r="E21">
        <v>35</v>
      </c>
      <c r="F21">
        <v>26</v>
      </c>
      <c r="G21">
        <v>0</v>
      </c>
      <c r="H21">
        <v>0</v>
      </c>
      <c r="I21" s="6">
        <f>Table256[[#This Row],[Age]]/$E$1</f>
        <v>0.4375</v>
      </c>
      <c r="J21" s="6">
        <f>LOG10(Table256[[#This Row],[Fare]] +1)</f>
        <v>1.4313637641589874</v>
      </c>
      <c r="K21">
        <f>IF(Table256[[#This Row],[Pclass]]=1, 1, 0)</f>
        <v>0</v>
      </c>
      <c r="L21">
        <f>IF(Table256[[#This Row],[Pclass]]=2, 1,0)</f>
        <v>1</v>
      </c>
      <c r="M21">
        <f>IF(Table256[[#This Row],[Embarked]]="S", 1, 0)</f>
        <v>1</v>
      </c>
      <c r="N21">
        <f>IF(Table256[[#This Row],[Embarked]]="C", 1, 0)</f>
        <v>0</v>
      </c>
      <c r="O21">
        <f>IF(Table256[[#This Row],[Sex]]="male", 1, 0)</f>
        <v>1</v>
      </c>
      <c r="P21">
        <v>1</v>
      </c>
      <c r="AC21" s="6">
        <f>SUMPRODUCT(Table256[[#This Row],[SibSp]:[Ones]], $R$4:$AA$4)</f>
        <v>-0.72047162999669045</v>
      </c>
      <c r="AD21" s="6">
        <f>SUMPRODUCT(Table256[[#This Row],[SibSp]:[Ones]], $R$5:$AA$5)</f>
        <v>0.26531456383009644</v>
      </c>
      <c r="AE21" s="6">
        <f t="shared" si="0"/>
        <v>0</v>
      </c>
      <c r="AF21" s="6">
        <f t="shared" si="1"/>
        <v>0.26531456383009644</v>
      </c>
      <c r="AG21" s="6">
        <f t="shared" si="2"/>
        <v>0.26531456383009644</v>
      </c>
      <c r="AH21" s="6">
        <f>(AG21-Table256[[#This Row],[Survived]])^2</f>
        <v>7.0391817780354318E-2</v>
      </c>
    </row>
    <row r="22" spans="1:34" x14ac:dyDescent="0.2">
      <c r="A22">
        <v>1</v>
      </c>
      <c r="B22" t="s">
        <v>15</v>
      </c>
      <c r="C22">
        <v>2</v>
      </c>
      <c r="D22" t="s">
        <v>13</v>
      </c>
      <c r="E22">
        <v>34</v>
      </c>
      <c r="F22">
        <v>13</v>
      </c>
      <c r="G22">
        <v>0</v>
      </c>
      <c r="H22">
        <v>0</v>
      </c>
      <c r="I22" s="6">
        <f>Table256[[#This Row],[Age]]/$E$1</f>
        <v>0.42499999999999999</v>
      </c>
      <c r="J22" s="6">
        <f>LOG10(Table256[[#This Row],[Fare]] +1)</f>
        <v>1.146128035678238</v>
      </c>
      <c r="K22">
        <f>IF(Table256[[#This Row],[Pclass]]=1, 1, 0)</f>
        <v>0</v>
      </c>
      <c r="L22">
        <f>IF(Table256[[#This Row],[Pclass]]=2, 1,0)</f>
        <v>1</v>
      </c>
      <c r="M22">
        <f>IF(Table256[[#This Row],[Embarked]]="S", 1, 0)</f>
        <v>1</v>
      </c>
      <c r="N22">
        <f>IF(Table256[[#This Row],[Embarked]]="C", 1, 0)</f>
        <v>0</v>
      </c>
      <c r="O22">
        <f>IF(Table256[[#This Row],[Sex]]="male", 1, 0)</f>
        <v>1</v>
      </c>
      <c r="P22">
        <v>1</v>
      </c>
      <c r="AC22" s="6">
        <f>SUMPRODUCT(Table256[[#This Row],[SibSp]:[Ones]], $R$4:$AA$4)</f>
        <v>-0.73314947845719103</v>
      </c>
      <c r="AD22" s="6">
        <f>SUMPRODUCT(Table256[[#This Row],[SibSp]:[Ones]], $R$5:$AA$5)</f>
        <v>0.26894639897537842</v>
      </c>
      <c r="AE22" s="6">
        <f t="shared" si="0"/>
        <v>0</v>
      </c>
      <c r="AF22" s="6">
        <f t="shared" si="1"/>
        <v>0.26894639897537842</v>
      </c>
      <c r="AG22" s="6">
        <f t="shared" si="2"/>
        <v>0.26894639897537842</v>
      </c>
      <c r="AH22" s="6">
        <f>(AG22-Table256[[#This Row],[Survived]])^2</f>
        <v>0.53443936757106658</v>
      </c>
    </row>
    <row r="23" spans="1:34" x14ac:dyDescent="0.2">
      <c r="A23">
        <v>1</v>
      </c>
      <c r="B23" t="s">
        <v>27</v>
      </c>
      <c r="C23">
        <v>3</v>
      </c>
      <c r="D23" t="s">
        <v>17</v>
      </c>
      <c r="E23">
        <v>15</v>
      </c>
      <c r="F23">
        <v>8.0291999999999994</v>
      </c>
      <c r="G23">
        <v>0</v>
      </c>
      <c r="H23">
        <v>0</v>
      </c>
      <c r="I23" s="6">
        <f>Table256[[#This Row],[Age]]/$E$1</f>
        <v>0.1875</v>
      </c>
      <c r="J23" s="6">
        <f>LOG10(Table256[[#This Row],[Fare]] +1)</f>
        <v>0.95564927290744683</v>
      </c>
      <c r="K23">
        <f>IF(Table256[[#This Row],[Pclass]]=1, 1, 0)</f>
        <v>0</v>
      </c>
      <c r="L23">
        <f>IF(Table256[[#This Row],[Pclass]]=2, 1,0)</f>
        <v>0</v>
      </c>
      <c r="M23">
        <f>IF(Table256[[#This Row],[Embarked]]="S", 1, 0)</f>
        <v>0</v>
      </c>
      <c r="N23">
        <f>IF(Table256[[#This Row],[Embarked]]="C", 1, 0)</f>
        <v>0</v>
      </c>
      <c r="O23">
        <f>IF(Table256[[#This Row],[Sex]]="male", 1, 0)</f>
        <v>0</v>
      </c>
      <c r="P23">
        <v>1</v>
      </c>
      <c r="AC23" s="6">
        <f>SUMPRODUCT(Table256[[#This Row],[SibSp]:[Ones]], $R$4:$AA$4)</f>
        <v>-0.42745706105370684</v>
      </c>
      <c r="AD23" s="6">
        <f>SUMPRODUCT(Table256[[#This Row],[SibSp]:[Ones]], $R$5:$AA$5)</f>
        <v>0.67744328919726726</v>
      </c>
      <c r="AE23" s="6">
        <f t="shared" si="0"/>
        <v>0</v>
      </c>
      <c r="AF23" s="6">
        <f t="shared" si="1"/>
        <v>0.67744328919726726</v>
      </c>
      <c r="AG23" s="6">
        <f t="shared" si="2"/>
        <v>0.67744328919726726</v>
      </c>
      <c r="AH23" s="6">
        <f>(AG23-Table256[[#This Row],[Survived]])^2</f>
        <v>0.10404283168387776</v>
      </c>
    </row>
    <row r="24" spans="1:34" x14ac:dyDescent="0.2">
      <c r="A24">
        <v>1</v>
      </c>
      <c r="B24" t="s">
        <v>15</v>
      </c>
      <c r="C24">
        <v>1</v>
      </c>
      <c r="D24" t="s">
        <v>13</v>
      </c>
      <c r="E24">
        <v>28</v>
      </c>
      <c r="F24">
        <v>35.5</v>
      </c>
      <c r="G24">
        <v>0</v>
      </c>
      <c r="H24">
        <v>0</v>
      </c>
      <c r="I24" s="6">
        <f>Table256[[#This Row],[Age]]/$E$1</f>
        <v>0.35</v>
      </c>
      <c r="J24" s="6">
        <f>LOG10(Table256[[#This Row],[Fare]] +1)</f>
        <v>1.5622928644564746</v>
      </c>
      <c r="K24">
        <f>IF(Table256[[#This Row],[Pclass]]=1, 1, 0)</f>
        <v>1</v>
      </c>
      <c r="L24">
        <f>IF(Table256[[#This Row],[Pclass]]=2, 1,0)</f>
        <v>0</v>
      </c>
      <c r="M24">
        <f>IF(Table256[[#This Row],[Embarked]]="S", 1, 0)</f>
        <v>1</v>
      </c>
      <c r="N24">
        <f>IF(Table256[[#This Row],[Embarked]]="C", 1, 0)</f>
        <v>0</v>
      </c>
      <c r="O24">
        <f>IF(Table256[[#This Row],[Sex]]="male", 1, 0)</f>
        <v>1</v>
      </c>
      <c r="P24">
        <v>1</v>
      </c>
      <c r="AC24" s="6">
        <f>SUMPRODUCT(Table256[[#This Row],[SibSp]:[Ones]], $R$4:$AA$4)</f>
        <v>-0.33145002133208268</v>
      </c>
      <c r="AD24" s="6">
        <f>SUMPRODUCT(Table256[[#This Row],[SibSp]:[Ones]], $R$5:$AA$5)</f>
        <v>0.47866603526843804</v>
      </c>
      <c r="AE24" s="6">
        <f t="shared" si="0"/>
        <v>0</v>
      </c>
      <c r="AF24" s="6">
        <f t="shared" si="1"/>
        <v>0.47866603526843804</v>
      </c>
      <c r="AG24" s="6">
        <f t="shared" si="2"/>
        <v>0.47866603526843804</v>
      </c>
      <c r="AH24" s="6">
        <f>(AG24-Table256[[#This Row],[Survived]])^2</f>
        <v>0.27178910278272955</v>
      </c>
    </row>
    <row r="25" spans="1:34" x14ac:dyDescent="0.2">
      <c r="A25">
        <v>0</v>
      </c>
      <c r="B25" t="s">
        <v>15</v>
      </c>
      <c r="C25">
        <v>3</v>
      </c>
      <c r="D25" t="s">
        <v>17</v>
      </c>
      <c r="E25">
        <v>8</v>
      </c>
      <c r="F25">
        <v>21.074999999999999</v>
      </c>
      <c r="G25">
        <v>3</v>
      </c>
      <c r="H25">
        <v>1</v>
      </c>
      <c r="I25" s="6">
        <f>Table256[[#This Row],[Age]]/$E$1</f>
        <v>0.1</v>
      </c>
      <c r="J25" s="6">
        <f>LOG10(Table256[[#This Row],[Fare]] +1)</f>
        <v>1.3439007122496063</v>
      </c>
      <c r="K25">
        <f>IF(Table256[[#This Row],[Pclass]]=1, 1, 0)</f>
        <v>0</v>
      </c>
      <c r="L25">
        <f>IF(Table256[[#This Row],[Pclass]]=2, 1,0)</f>
        <v>0</v>
      </c>
      <c r="M25">
        <f>IF(Table256[[#This Row],[Embarked]]="S", 1, 0)</f>
        <v>1</v>
      </c>
      <c r="N25">
        <f>IF(Table256[[#This Row],[Embarked]]="C", 1, 0)</f>
        <v>0</v>
      </c>
      <c r="O25">
        <f>IF(Table256[[#This Row],[Sex]]="male", 1, 0)</f>
        <v>0</v>
      </c>
      <c r="P25">
        <v>1</v>
      </c>
      <c r="AC25" s="6">
        <f>SUMPRODUCT(Table256[[#This Row],[SibSp]:[Ones]], $R$4:$AA$4)</f>
        <v>-0.17081415473032407</v>
      </c>
      <c r="AD25" s="6">
        <f>SUMPRODUCT(Table256[[#This Row],[SibSp]:[Ones]], $R$5:$AA$5)</f>
        <v>0.5273024806013582</v>
      </c>
      <c r="AE25" s="6">
        <f t="shared" si="0"/>
        <v>0</v>
      </c>
      <c r="AF25" s="6">
        <f t="shared" si="1"/>
        <v>0.5273024806013582</v>
      </c>
      <c r="AG25" s="6">
        <f t="shared" si="2"/>
        <v>0.5273024806013582</v>
      </c>
      <c r="AH25" s="6">
        <f>(AG25-Table256[[#This Row],[Survived]])^2</f>
        <v>0.27804790604834573</v>
      </c>
    </row>
    <row r="26" spans="1:34" x14ac:dyDescent="0.2">
      <c r="A26">
        <v>1</v>
      </c>
      <c r="B26" t="s">
        <v>15</v>
      </c>
      <c r="C26">
        <v>3</v>
      </c>
      <c r="D26" t="s">
        <v>17</v>
      </c>
      <c r="E26">
        <v>38</v>
      </c>
      <c r="F26">
        <v>31.387499999999999</v>
      </c>
      <c r="G26">
        <v>1</v>
      </c>
      <c r="H26">
        <v>5</v>
      </c>
      <c r="I26" s="6">
        <f>Table256[[#This Row],[Age]]/$E$1</f>
        <v>0.47499999999999998</v>
      </c>
      <c r="J26" s="6">
        <f>LOG10(Table256[[#This Row],[Fare]] +1)</f>
        <v>1.5103774259938814</v>
      </c>
      <c r="K26">
        <f>IF(Table256[[#This Row],[Pclass]]=1, 1, 0)</f>
        <v>0</v>
      </c>
      <c r="L26">
        <f>IF(Table256[[#This Row],[Pclass]]=2, 1,0)</f>
        <v>0</v>
      </c>
      <c r="M26">
        <f>IF(Table256[[#This Row],[Embarked]]="S", 1, 0)</f>
        <v>1</v>
      </c>
      <c r="N26">
        <f>IF(Table256[[#This Row],[Embarked]]="C", 1, 0)</f>
        <v>0</v>
      </c>
      <c r="O26">
        <f>IF(Table256[[#This Row],[Sex]]="male", 1, 0)</f>
        <v>0</v>
      </c>
      <c r="P26">
        <v>1</v>
      </c>
      <c r="AC26" s="6">
        <f>SUMPRODUCT(Table256[[#This Row],[SibSp]:[Ones]], $R$4:$AA$4)</f>
        <v>-0.19099411746224926</v>
      </c>
      <c r="AD26" s="6">
        <f>SUMPRODUCT(Table256[[#This Row],[SibSp]:[Ones]], $R$5:$AA$5)</f>
        <v>0.39625232586721088</v>
      </c>
      <c r="AE26" s="6">
        <f t="shared" si="0"/>
        <v>0</v>
      </c>
      <c r="AF26" s="6">
        <f t="shared" si="1"/>
        <v>0.39625232586721088</v>
      </c>
      <c r="AG26" s="6">
        <f t="shared" si="2"/>
        <v>0.39625232586721088</v>
      </c>
      <c r="AH26" s="6">
        <f>(AG26-Table256[[#This Row],[Survived]])^2</f>
        <v>0.36451125402075257</v>
      </c>
    </row>
    <row r="27" spans="1:34" x14ac:dyDescent="0.2">
      <c r="A27">
        <v>0</v>
      </c>
      <c r="B27" t="s">
        <v>15</v>
      </c>
      <c r="C27">
        <v>1</v>
      </c>
      <c r="D27" t="s">
        <v>13</v>
      </c>
      <c r="E27">
        <v>19</v>
      </c>
      <c r="F27">
        <v>263</v>
      </c>
      <c r="G27">
        <v>3</v>
      </c>
      <c r="H27">
        <v>2</v>
      </c>
      <c r="I27" s="6">
        <f>Table256[[#This Row],[Age]]/$E$1</f>
        <v>0.23749999999999999</v>
      </c>
      <c r="J27" s="6">
        <f>LOG10(Table256[[#This Row],[Fare]] +1)</f>
        <v>2.4216039268698313</v>
      </c>
      <c r="K27">
        <f>IF(Table256[[#This Row],[Pclass]]=1, 1, 0)</f>
        <v>1</v>
      </c>
      <c r="L27">
        <f>IF(Table256[[#This Row],[Pclass]]=2, 1,0)</f>
        <v>0</v>
      </c>
      <c r="M27">
        <f>IF(Table256[[#This Row],[Embarked]]="S", 1, 0)</f>
        <v>1</v>
      </c>
      <c r="N27">
        <f>IF(Table256[[#This Row],[Embarked]]="C", 1, 0)</f>
        <v>0</v>
      </c>
      <c r="O27">
        <f>IF(Table256[[#This Row],[Sex]]="male", 1, 0)</f>
        <v>1</v>
      </c>
      <c r="P27">
        <v>1</v>
      </c>
      <c r="AC27" s="6">
        <f>SUMPRODUCT(Table256[[#This Row],[SibSp]:[Ones]], $R$4:$AA$4)</f>
        <v>-0.25119449259574755</v>
      </c>
      <c r="AD27" s="6">
        <f>SUMPRODUCT(Table256[[#This Row],[SibSp]:[Ones]], $R$5:$AA$5)</f>
        <v>0.35807997996057284</v>
      </c>
      <c r="AE27" s="6">
        <f t="shared" si="0"/>
        <v>0</v>
      </c>
      <c r="AF27" s="6">
        <f t="shared" si="1"/>
        <v>0.35807997996057284</v>
      </c>
      <c r="AG27" s="6">
        <f t="shared" si="2"/>
        <v>0.35807997996057284</v>
      </c>
      <c r="AH27" s="6">
        <f>(AG27-Table256[[#This Row],[Survived]])^2</f>
        <v>0.12822127204856423</v>
      </c>
    </row>
    <row r="28" spans="1:34" x14ac:dyDescent="0.2">
      <c r="A28">
        <v>0</v>
      </c>
      <c r="B28" t="s">
        <v>20</v>
      </c>
      <c r="C28">
        <v>1</v>
      </c>
      <c r="D28" t="s">
        <v>13</v>
      </c>
      <c r="E28">
        <v>40</v>
      </c>
      <c r="F28">
        <v>27.720800000000001</v>
      </c>
      <c r="G28">
        <v>0</v>
      </c>
      <c r="H28">
        <v>0</v>
      </c>
      <c r="I28" s="6">
        <f>Table256[[#This Row],[Age]]/$E$1</f>
        <v>0.5</v>
      </c>
      <c r="J28" s="6">
        <f>LOG10(Table256[[#This Row],[Fare]] +1)</f>
        <v>1.4581965327411079</v>
      </c>
      <c r="K28">
        <f>IF(Table256[[#This Row],[Pclass]]=1, 1, 0)</f>
        <v>1</v>
      </c>
      <c r="L28">
        <f>IF(Table256[[#This Row],[Pclass]]=2, 1,0)</f>
        <v>0</v>
      </c>
      <c r="M28">
        <f>IF(Table256[[#This Row],[Embarked]]="S", 1, 0)</f>
        <v>0</v>
      </c>
      <c r="N28">
        <f>IF(Table256[[#This Row],[Embarked]]="C", 1, 0)</f>
        <v>1</v>
      </c>
      <c r="O28">
        <f>IF(Table256[[#This Row],[Sex]]="male", 1, 0)</f>
        <v>1</v>
      </c>
      <c r="P28">
        <v>1</v>
      </c>
      <c r="AC28" s="6">
        <f>SUMPRODUCT(Table256[[#This Row],[SibSp]:[Ones]], $R$4:$AA$4)</f>
        <v>-0.31988170416920458</v>
      </c>
      <c r="AD28" s="6">
        <f>SUMPRODUCT(Table256[[#This Row],[SibSp]:[Ones]], $R$5:$AA$5)</f>
        <v>0.45396531017715169</v>
      </c>
      <c r="AE28" s="6">
        <f t="shared" si="0"/>
        <v>0</v>
      </c>
      <c r="AF28" s="6">
        <f t="shared" si="1"/>
        <v>0.45396531017715169</v>
      </c>
      <c r="AG28" s="6">
        <f t="shared" si="2"/>
        <v>0.45396531017715169</v>
      </c>
      <c r="AH28" s="6">
        <f>(AG28-Table256[[#This Row],[Survived]])^2</f>
        <v>0.20608450284423754</v>
      </c>
    </row>
    <row r="29" spans="1:34" x14ac:dyDescent="0.2">
      <c r="A29">
        <v>0</v>
      </c>
      <c r="B29" t="s">
        <v>15</v>
      </c>
      <c r="C29">
        <v>2</v>
      </c>
      <c r="D29" t="s">
        <v>13</v>
      </c>
      <c r="E29">
        <v>66</v>
      </c>
      <c r="F29">
        <v>10.5</v>
      </c>
      <c r="G29">
        <v>0</v>
      </c>
      <c r="H29">
        <v>0</v>
      </c>
      <c r="I29" s="6">
        <f>Table256[[#This Row],[Age]]/$E$1</f>
        <v>0.82499999999999996</v>
      </c>
      <c r="J29" s="6">
        <f>LOG10(Table256[[#This Row],[Fare]] +1)</f>
        <v>1.0606978403536116</v>
      </c>
      <c r="K29">
        <f>IF(Table256[[#This Row],[Pclass]]=1, 1, 0)</f>
        <v>0</v>
      </c>
      <c r="L29">
        <f>IF(Table256[[#This Row],[Pclass]]=2, 1,0)</f>
        <v>1</v>
      </c>
      <c r="M29">
        <f>IF(Table256[[#This Row],[Embarked]]="S", 1, 0)</f>
        <v>1</v>
      </c>
      <c r="N29">
        <f>IF(Table256[[#This Row],[Embarked]]="C", 1, 0)</f>
        <v>0</v>
      </c>
      <c r="O29">
        <f>IF(Table256[[#This Row],[Sex]]="male", 1, 0)</f>
        <v>1</v>
      </c>
      <c r="P29">
        <v>1</v>
      </c>
      <c r="AC29" s="6">
        <f>SUMPRODUCT(Table256[[#This Row],[SibSp]:[Ones]], $R$4:$AA$4)</f>
        <v>-0.4042055530277967</v>
      </c>
      <c r="AD29" s="6">
        <f>SUMPRODUCT(Table256[[#This Row],[SibSp]:[Ones]], $R$5:$AA$5)</f>
        <v>-4.3456673179641525E-3</v>
      </c>
      <c r="AE29" s="6">
        <f t="shared" si="0"/>
        <v>0</v>
      </c>
      <c r="AF29" s="6">
        <f t="shared" si="1"/>
        <v>0</v>
      </c>
      <c r="AG29" s="6">
        <f t="shared" si="2"/>
        <v>0</v>
      </c>
      <c r="AH29" s="6">
        <f>(AG29-Table256[[#This Row],[Survived]])^2</f>
        <v>0</v>
      </c>
    </row>
    <row r="30" spans="1:34" x14ac:dyDescent="0.2">
      <c r="A30">
        <v>0</v>
      </c>
      <c r="B30" t="s">
        <v>20</v>
      </c>
      <c r="C30">
        <v>1</v>
      </c>
      <c r="D30" t="s">
        <v>13</v>
      </c>
      <c r="E30">
        <v>28</v>
      </c>
      <c r="F30">
        <v>82.1708</v>
      </c>
      <c r="G30">
        <v>1</v>
      </c>
      <c r="H30">
        <v>0</v>
      </c>
      <c r="I30" s="6">
        <f>Table256[[#This Row],[Age]]/$E$1</f>
        <v>0.35</v>
      </c>
      <c r="J30" s="6">
        <f>LOG10(Table256[[#This Row],[Fare]] +1)</f>
        <v>1.9199708788780554</v>
      </c>
      <c r="K30">
        <f>IF(Table256[[#This Row],[Pclass]]=1, 1, 0)</f>
        <v>1</v>
      </c>
      <c r="L30">
        <f>IF(Table256[[#This Row],[Pclass]]=2, 1,0)</f>
        <v>0</v>
      </c>
      <c r="M30">
        <f>IF(Table256[[#This Row],[Embarked]]="S", 1, 0)</f>
        <v>0</v>
      </c>
      <c r="N30">
        <f>IF(Table256[[#This Row],[Embarked]]="C", 1, 0)</f>
        <v>1</v>
      </c>
      <c r="O30">
        <f>IF(Table256[[#This Row],[Sex]]="male", 1, 0)</f>
        <v>1</v>
      </c>
      <c r="P30">
        <v>1</v>
      </c>
      <c r="AC30" s="6">
        <f>SUMPRODUCT(Table256[[#This Row],[SibSp]:[Ones]], $R$4:$AA$4)</f>
        <v>-0.35687524881857369</v>
      </c>
      <c r="AD30" s="6">
        <f>SUMPRODUCT(Table256[[#This Row],[SibSp]:[Ones]], $R$5:$AA$5)</f>
        <v>0.49573424648325337</v>
      </c>
      <c r="AE30" s="6">
        <f t="shared" si="0"/>
        <v>0</v>
      </c>
      <c r="AF30" s="6">
        <f t="shared" si="1"/>
        <v>0.49573424648325337</v>
      </c>
      <c r="AG30" s="6">
        <f t="shared" si="2"/>
        <v>0.49573424648325337</v>
      </c>
      <c r="AH30" s="6">
        <f>(AG30-Table256[[#This Row],[Survived]])^2</f>
        <v>0.245752443136319</v>
      </c>
    </row>
    <row r="31" spans="1:34" x14ac:dyDescent="0.2">
      <c r="A31">
        <v>0</v>
      </c>
      <c r="B31" t="s">
        <v>15</v>
      </c>
      <c r="C31">
        <v>1</v>
      </c>
      <c r="D31" t="s">
        <v>13</v>
      </c>
      <c r="E31">
        <v>42</v>
      </c>
      <c r="F31">
        <v>52</v>
      </c>
      <c r="G31">
        <v>1</v>
      </c>
      <c r="H31">
        <v>0</v>
      </c>
      <c r="I31" s="6">
        <f>Table256[[#This Row],[Age]]/$E$1</f>
        <v>0.52500000000000002</v>
      </c>
      <c r="J31" s="6">
        <f>LOG10(Table256[[#This Row],[Fare]] +1)</f>
        <v>1.7242758696007889</v>
      </c>
      <c r="K31">
        <f>IF(Table256[[#This Row],[Pclass]]=1, 1, 0)</f>
        <v>1</v>
      </c>
      <c r="L31">
        <f>IF(Table256[[#This Row],[Pclass]]=2, 1,0)</f>
        <v>0</v>
      </c>
      <c r="M31">
        <f>IF(Table256[[#This Row],[Embarked]]="S", 1, 0)</f>
        <v>1</v>
      </c>
      <c r="N31">
        <f>IF(Table256[[#This Row],[Embarked]]="C", 1, 0)</f>
        <v>0</v>
      </c>
      <c r="O31">
        <f>IF(Table256[[#This Row],[Sex]]="male", 1, 0)</f>
        <v>1</v>
      </c>
      <c r="P31">
        <v>1</v>
      </c>
      <c r="AC31" s="6">
        <f>SUMPRODUCT(Table256[[#This Row],[SibSp]:[Ones]], $R$4:$AA$4)</f>
        <v>-0.1030957651185298</v>
      </c>
      <c r="AD31" s="6">
        <f>SUMPRODUCT(Table256[[#This Row],[SibSp]:[Ones]], $R$5:$AA$5)</f>
        <v>0.29445739698488443</v>
      </c>
      <c r="AE31" s="6">
        <f t="shared" si="0"/>
        <v>0</v>
      </c>
      <c r="AF31" s="6">
        <f t="shared" si="1"/>
        <v>0.29445739698488443</v>
      </c>
      <c r="AG31" s="6">
        <f t="shared" si="2"/>
        <v>0.29445739698488443</v>
      </c>
      <c r="AH31" s="6">
        <f>(AG31-Table256[[#This Row],[Survived]])^2</f>
        <v>8.6705158639113822E-2</v>
      </c>
    </row>
    <row r="32" spans="1:34" x14ac:dyDescent="0.2">
      <c r="A32">
        <v>0</v>
      </c>
      <c r="B32" t="s">
        <v>15</v>
      </c>
      <c r="C32">
        <v>3</v>
      </c>
      <c r="D32" t="s">
        <v>13</v>
      </c>
      <c r="E32">
        <v>21</v>
      </c>
      <c r="F32">
        <v>8.0500000000000007</v>
      </c>
      <c r="G32">
        <v>0</v>
      </c>
      <c r="H32">
        <v>0</v>
      </c>
      <c r="I32" s="6">
        <f>Table256[[#This Row],[Age]]/$E$1</f>
        <v>0.26250000000000001</v>
      </c>
      <c r="J32" s="6">
        <f>LOG10(Table256[[#This Row],[Fare]] +1)</f>
        <v>0.9566485792052033</v>
      </c>
      <c r="K32">
        <f>IF(Table256[[#This Row],[Pclass]]=1, 1, 0)</f>
        <v>0</v>
      </c>
      <c r="L32">
        <f>IF(Table256[[#This Row],[Pclass]]=2, 1,0)</f>
        <v>0</v>
      </c>
      <c r="M32">
        <f>IF(Table256[[#This Row],[Embarked]]="S", 1, 0)</f>
        <v>1</v>
      </c>
      <c r="N32">
        <f>IF(Table256[[#This Row],[Embarked]]="C", 1, 0)</f>
        <v>0</v>
      </c>
      <c r="O32">
        <f>IF(Table256[[#This Row],[Sex]]="male", 1, 0)</f>
        <v>1</v>
      </c>
      <c r="P32">
        <v>1</v>
      </c>
      <c r="AC32" s="6">
        <f>SUMPRODUCT(Table256[[#This Row],[SibSp]:[Ones]], $R$4:$AA$4)</f>
        <v>-0.60480911933550252</v>
      </c>
      <c r="AD32" s="6">
        <f>SUMPRODUCT(Table256[[#This Row],[SibSp]:[Ones]], $R$5:$AA$5)</f>
        <v>0.15870291549444471</v>
      </c>
      <c r="AE32" s="6">
        <f t="shared" si="0"/>
        <v>0</v>
      </c>
      <c r="AF32" s="6">
        <f t="shared" si="1"/>
        <v>0.15870291549444471</v>
      </c>
      <c r="AG32" s="6">
        <f t="shared" si="2"/>
        <v>0.15870291549444471</v>
      </c>
      <c r="AH32" s="6">
        <f>(AG32-Table256[[#This Row],[Survived]])^2</f>
        <v>2.5186615386436857E-2</v>
      </c>
    </row>
    <row r="33" spans="1:34" x14ac:dyDescent="0.2">
      <c r="A33">
        <v>0</v>
      </c>
      <c r="B33" t="s">
        <v>15</v>
      </c>
      <c r="C33">
        <v>3</v>
      </c>
      <c r="D33" t="s">
        <v>17</v>
      </c>
      <c r="E33">
        <v>18</v>
      </c>
      <c r="F33">
        <v>18</v>
      </c>
      <c r="G33">
        <v>2</v>
      </c>
      <c r="H33">
        <v>0</v>
      </c>
      <c r="I33" s="6">
        <f>Table256[[#This Row],[Age]]/$E$1</f>
        <v>0.22500000000000001</v>
      </c>
      <c r="J33" s="6">
        <f>LOG10(Table256[[#This Row],[Fare]] +1)</f>
        <v>1.2787536009528289</v>
      </c>
      <c r="K33">
        <f>IF(Table256[[#This Row],[Pclass]]=1, 1, 0)</f>
        <v>0</v>
      </c>
      <c r="L33">
        <f>IF(Table256[[#This Row],[Pclass]]=2, 1,0)</f>
        <v>0</v>
      </c>
      <c r="M33">
        <f>IF(Table256[[#This Row],[Embarked]]="S", 1, 0)</f>
        <v>1</v>
      </c>
      <c r="N33">
        <f>IF(Table256[[#This Row],[Embarked]]="C", 1, 0)</f>
        <v>0</v>
      </c>
      <c r="O33">
        <f>IF(Table256[[#This Row],[Sex]]="male", 1, 0)</f>
        <v>0</v>
      </c>
      <c r="P33">
        <v>1</v>
      </c>
      <c r="AC33" s="6">
        <f>SUMPRODUCT(Table256[[#This Row],[SibSp]:[Ones]], $R$4:$AA$4)</f>
        <v>-0.10985560364662955</v>
      </c>
      <c r="AD33" s="6">
        <f>SUMPRODUCT(Table256[[#This Row],[SibSp]:[Ones]], $R$5:$AA$5)</f>
        <v>0.51306720238497128</v>
      </c>
      <c r="AE33" s="6">
        <f t="shared" si="0"/>
        <v>0</v>
      </c>
      <c r="AF33" s="6">
        <f t="shared" si="1"/>
        <v>0.51306720238497128</v>
      </c>
      <c r="AG33" s="6">
        <f t="shared" si="2"/>
        <v>0.51306720238497128</v>
      </c>
      <c r="AH33" s="6">
        <f>(AG33-Table256[[#This Row],[Survived]])^2</f>
        <v>0.26323795416314105</v>
      </c>
    </row>
    <row r="34" spans="1:34" x14ac:dyDescent="0.2">
      <c r="A34">
        <v>1</v>
      </c>
      <c r="B34" t="s">
        <v>20</v>
      </c>
      <c r="C34">
        <v>3</v>
      </c>
      <c r="D34" t="s">
        <v>17</v>
      </c>
      <c r="E34">
        <v>14</v>
      </c>
      <c r="F34">
        <v>11.2417</v>
      </c>
      <c r="G34">
        <v>1</v>
      </c>
      <c r="H34">
        <v>0</v>
      </c>
      <c r="I34" s="6">
        <f>Table256[[#This Row],[Age]]/$E$1</f>
        <v>0.17499999999999999</v>
      </c>
      <c r="J34" s="6">
        <f>LOG10(Table256[[#This Row],[Fare]] +1)</f>
        <v>1.0878417322991751</v>
      </c>
      <c r="K34">
        <f>IF(Table256[[#This Row],[Pclass]]=1, 1, 0)</f>
        <v>0</v>
      </c>
      <c r="L34">
        <f>IF(Table256[[#This Row],[Pclass]]=2, 1,0)</f>
        <v>0</v>
      </c>
      <c r="M34">
        <f>IF(Table256[[#This Row],[Embarked]]="S", 1, 0)</f>
        <v>0</v>
      </c>
      <c r="N34">
        <f>IF(Table256[[#This Row],[Embarked]]="C", 1, 0)</f>
        <v>1</v>
      </c>
      <c r="O34">
        <f>IF(Table256[[#This Row],[Sex]]="male", 1, 0)</f>
        <v>0</v>
      </c>
      <c r="P34">
        <v>1</v>
      </c>
      <c r="AC34" s="6">
        <f>SUMPRODUCT(Table256[[#This Row],[SibSp]:[Ones]], $R$4:$AA$4)</f>
        <v>-0.3466188462016222</v>
      </c>
      <c r="AD34" s="6">
        <f>SUMPRODUCT(Table256[[#This Row],[SibSp]:[Ones]], $R$5:$AA$5)</f>
        <v>0.69084637895355971</v>
      </c>
      <c r="AE34" s="6">
        <f t="shared" si="0"/>
        <v>0</v>
      </c>
      <c r="AF34" s="6">
        <f t="shared" si="1"/>
        <v>0.69084637895355971</v>
      </c>
      <c r="AG34" s="6">
        <f t="shared" si="2"/>
        <v>0.69084637895355971</v>
      </c>
      <c r="AH34" s="6">
        <f>(AG34-Table256[[#This Row],[Survived]])^2</f>
        <v>9.5575961406126009E-2</v>
      </c>
    </row>
    <row r="35" spans="1:34" x14ac:dyDescent="0.2">
      <c r="A35">
        <v>0</v>
      </c>
      <c r="B35" t="s">
        <v>15</v>
      </c>
      <c r="C35">
        <v>3</v>
      </c>
      <c r="D35" t="s">
        <v>17</v>
      </c>
      <c r="E35">
        <v>40</v>
      </c>
      <c r="F35">
        <v>9.4749999999999996</v>
      </c>
      <c r="G35">
        <v>1</v>
      </c>
      <c r="H35">
        <v>0</v>
      </c>
      <c r="I35" s="6">
        <f>Table256[[#This Row],[Age]]/$E$1</f>
        <v>0.5</v>
      </c>
      <c r="J35" s="6">
        <f>LOG10(Table256[[#This Row],[Fare]] +1)</f>
        <v>1.0201540316383328</v>
      </c>
      <c r="K35">
        <f>IF(Table256[[#This Row],[Pclass]]=1, 1, 0)</f>
        <v>0</v>
      </c>
      <c r="L35">
        <f>IF(Table256[[#This Row],[Pclass]]=2, 1,0)</f>
        <v>0</v>
      </c>
      <c r="M35">
        <f>IF(Table256[[#This Row],[Embarked]]="S", 1, 0)</f>
        <v>1</v>
      </c>
      <c r="N35">
        <f>IF(Table256[[#This Row],[Embarked]]="C", 1, 0)</f>
        <v>0</v>
      </c>
      <c r="O35">
        <f>IF(Table256[[#This Row],[Sex]]="male", 1, 0)</f>
        <v>0</v>
      </c>
      <c r="P35">
        <v>1</v>
      </c>
      <c r="AC35" s="6">
        <f>SUMPRODUCT(Table256[[#This Row],[SibSp]:[Ones]], $R$4:$AA$4)</f>
        <v>3.184782781240314E-2</v>
      </c>
      <c r="AD35" s="6">
        <f>SUMPRODUCT(Table256[[#This Row],[SibSp]:[Ones]], $R$5:$AA$5)</f>
        <v>0.3898136120363499</v>
      </c>
      <c r="AE35" s="6">
        <f t="shared" si="0"/>
        <v>3.184782781240314E-2</v>
      </c>
      <c r="AF35" s="6">
        <f t="shared" si="1"/>
        <v>0.3898136120363499</v>
      </c>
      <c r="AG35" s="6">
        <f t="shared" si="2"/>
        <v>0.42166143984875304</v>
      </c>
      <c r="AH35" s="6">
        <f>(AG35-Table256[[#This Row],[Survived]])^2</f>
        <v>0.17779836985532357</v>
      </c>
    </row>
    <row r="36" spans="1:34" x14ac:dyDescent="0.2">
      <c r="A36">
        <v>0</v>
      </c>
      <c r="B36" t="s">
        <v>15</v>
      </c>
      <c r="C36">
        <v>2</v>
      </c>
      <c r="D36" t="s">
        <v>17</v>
      </c>
      <c r="E36">
        <v>27</v>
      </c>
      <c r="F36">
        <v>21</v>
      </c>
      <c r="G36">
        <v>1</v>
      </c>
      <c r="H36">
        <v>0</v>
      </c>
      <c r="I36" s="6">
        <f>Table256[[#This Row],[Age]]/$E$1</f>
        <v>0.33750000000000002</v>
      </c>
      <c r="J36" s="6">
        <f>LOG10(Table256[[#This Row],[Fare]] +1)</f>
        <v>1.3424226808222062</v>
      </c>
      <c r="K36">
        <f>IF(Table256[[#This Row],[Pclass]]=1, 1, 0)</f>
        <v>0</v>
      </c>
      <c r="L36">
        <f>IF(Table256[[#This Row],[Pclass]]=2, 1,0)</f>
        <v>1</v>
      </c>
      <c r="M36">
        <f>IF(Table256[[#This Row],[Embarked]]="S", 1, 0)</f>
        <v>1</v>
      </c>
      <c r="N36">
        <f>IF(Table256[[#This Row],[Embarked]]="C", 1, 0)</f>
        <v>0</v>
      </c>
      <c r="O36">
        <f>IF(Table256[[#This Row],[Sex]]="male", 1, 0)</f>
        <v>0</v>
      </c>
      <c r="P36">
        <v>1</v>
      </c>
      <c r="AC36" s="6">
        <f>SUMPRODUCT(Table256[[#This Row],[SibSp]:[Ones]], $R$4:$AA$4)</f>
        <v>-0.36323151727564218</v>
      </c>
      <c r="AD36" s="6">
        <f>SUMPRODUCT(Table256[[#This Row],[SibSp]:[Ones]], $R$5:$AA$5)</f>
        <v>0.72318742589492635</v>
      </c>
      <c r="AE36" s="6">
        <f t="shared" si="0"/>
        <v>0</v>
      </c>
      <c r="AF36" s="6">
        <f t="shared" si="1"/>
        <v>0.72318742589492635</v>
      </c>
      <c r="AG36" s="6">
        <f t="shared" si="2"/>
        <v>0.72318742589492635</v>
      </c>
      <c r="AH36" s="6">
        <f>(AG36-Table256[[#This Row],[Survived]])^2</f>
        <v>0.52300005297252961</v>
      </c>
    </row>
    <row r="37" spans="1:34" x14ac:dyDescent="0.2">
      <c r="A37">
        <v>1</v>
      </c>
      <c r="B37" t="s">
        <v>20</v>
      </c>
      <c r="C37">
        <v>2</v>
      </c>
      <c r="D37" t="s">
        <v>17</v>
      </c>
      <c r="E37">
        <v>3</v>
      </c>
      <c r="F37">
        <v>41.5792</v>
      </c>
      <c r="G37">
        <v>1</v>
      </c>
      <c r="H37">
        <v>2</v>
      </c>
      <c r="I37" s="6">
        <f>Table256[[#This Row],[Age]]/$E$1</f>
        <v>3.7499999999999999E-2</v>
      </c>
      <c r="J37" s="6">
        <f>LOG10(Table256[[#This Row],[Fare]] +1)</f>
        <v>1.6291974974299364</v>
      </c>
      <c r="K37">
        <f>IF(Table256[[#This Row],[Pclass]]=1, 1, 0)</f>
        <v>0</v>
      </c>
      <c r="L37">
        <f>IF(Table256[[#This Row],[Pclass]]=2, 1,0)</f>
        <v>1</v>
      </c>
      <c r="M37">
        <f>IF(Table256[[#This Row],[Embarked]]="S", 1, 0)</f>
        <v>0</v>
      </c>
      <c r="N37">
        <f>IF(Table256[[#This Row],[Embarked]]="C", 1, 0)</f>
        <v>1</v>
      </c>
      <c r="O37">
        <f>IF(Table256[[#This Row],[Sex]]="male", 1, 0)</f>
        <v>0</v>
      </c>
      <c r="P37">
        <v>1</v>
      </c>
      <c r="AC37" s="6">
        <f>SUMPRODUCT(Table256[[#This Row],[SibSp]:[Ones]], $R$4:$AA$4)</f>
        <v>-0.80179852622619907</v>
      </c>
      <c r="AD37" s="6">
        <f>SUMPRODUCT(Table256[[#This Row],[SibSp]:[Ones]], $R$5:$AA$5)</f>
        <v>1.0034021595071543</v>
      </c>
      <c r="AE37" s="6">
        <f t="shared" si="0"/>
        <v>0</v>
      </c>
      <c r="AF37" s="6">
        <f t="shared" si="1"/>
        <v>1.0034021595071543</v>
      </c>
      <c r="AG37" s="6">
        <f t="shared" si="2"/>
        <v>1.0034021595071543</v>
      </c>
      <c r="AH37" s="6">
        <f>(AG37-Table256[[#This Row],[Survived]])^2</f>
        <v>1.1574689312120244E-5</v>
      </c>
    </row>
    <row r="38" spans="1:34" x14ac:dyDescent="0.2">
      <c r="A38">
        <v>1</v>
      </c>
      <c r="B38" t="s">
        <v>27</v>
      </c>
      <c r="C38">
        <v>3</v>
      </c>
      <c r="D38" t="s">
        <v>17</v>
      </c>
      <c r="E38">
        <v>19</v>
      </c>
      <c r="F38">
        <v>7.8792</v>
      </c>
      <c r="G38">
        <v>0</v>
      </c>
      <c r="H38">
        <v>0</v>
      </c>
      <c r="I38" s="6">
        <f>Table256[[#This Row],[Age]]/$E$1</f>
        <v>0.23749999999999999</v>
      </c>
      <c r="J38" s="6">
        <f>LOG10(Table256[[#This Row],[Fare]] +1)</f>
        <v>0.94837383838707923</v>
      </c>
      <c r="K38">
        <f>IF(Table256[[#This Row],[Pclass]]=1, 1, 0)</f>
        <v>0</v>
      </c>
      <c r="L38">
        <f>IF(Table256[[#This Row],[Pclass]]=2, 1,0)</f>
        <v>0</v>
      </c>
      <c r="M38">
        <f>IF(Table256[[#This Row],[Embarked]]="S", 1, 0)</f>
        <v>0</v>
      </c>
      <c r="N38">
        <f>IF(Table256[[#This Row],[Embarked]]="C", 1, 0)</f>
        <v>0</v>
      </c>
      <c r="O38">
        <f>IF(Table256[[#This Row],[Sex]]="male", 1, 0)</f>
        <v>0</v>
      </c>
      <c r="P38">
        <v>1</v>
      </c>
      <c r="AC38" s="6">
        <f>SUMPRODUCT(Table256[[#This Row],[SibSp]:[Ones]], $R$4:$AA$4)</f>
        <v>-0.38631071938785755</v>
      </c>
      <c r="AD38" s="6">
        <f>SUMPRODUCT(Table256[[#This Row],[SibSp]:[Ones]], $R$5:$AA$5)</f>
        <v>0.64333980495351062</v>
      </c>
      <c r="AE38" s="6">
        <f t="shared" si="0"/>
        <v>0</v>
      </c>
      <c r="AF38" s="6">
        <f t="shared" si="1"/>
        <v>0.64333980495351062</v>
      </c>
      <c r="AG38" s="6">
        <f t="shared" si="2"/>
        <v>0.64333980495351062</v>
      </c>
      <c r="AH38" s="6">
        <f>(AG38-Table256[[#This Row],[Survived]])^2</f>
        <v>0.12720649473059986</v>
      </c>
    </row>
    <row r="39" spans="1:34" x14ac:dyDescent="0.2">
      <c r="A39">
        <v>0</v>
      </c>
      <c r="B39" t="s">
        <v>15</v>
      </c>
      <c r="C39">
        <v>3</v>
      </c>
      <c r="D39" t="s">
        <v>17</v>
      </c>
      <c r="E39">
        <v>18</v>
      </c>
      <c r="F39">
        <v>17.8</v>
      </c>
      <c r="G39">
        <v>1</v>
      </c>
      <c r="H39">
        <v>0</v>
      </c>
      <c r="I39" s="6">
        <f>Table256[[#This Row],[Age]]/$E$1</f>
        <v>0.22500000000000001</v>
      </c>
      <c r="J39" s="6">
        <f>LOG10(Table256[[#This Row],[Fare]] +1)</f>
        <v>1.2741578492636798</v>
      </c>
      <c r="K39">
        <f>IF(Table256[[#This Row],[Pclass]]=1, 1, 0)</f>
        <v>0</v>
      </c>
      <c r="L39">
        <f>IF(Table256[[#This Row],[Pclass]]=2, 1,0)</f>
        <v>0</v>
      </c>
      <c r="M39">
        <f>IF(Table256[[#This Row],[Embarked]]="S", 1, 0)</f>
        <v>1</v>
      </c>
      <c r="N39">
        <f>IF(Table256[[#This Row],[Embarked]]="C", 1, 0)</f>
        <v>0</v>
      </c>
      <c r="O39">
        <f>IF(Table256[[#This Row],[Sex]]="male", 1, 0)</f>
        <v>0</v>
      </c>
      <c r="P39">
        <v>1</v>
      </c>
      <c r="AC39" s="6">
        <f>SUMPRODUCT(Table256[[#This Row],[SibSp]:[Ones]], $R$4:$AA$4)</f>
        <v>-0.19267445027746344</v>
      </c>
      <c r="AD39" s="6">
        <f>SUMPRODUCT(Table256[[#This Row],[SibSp]:[Ones]], $R$5:$AA$5)</f>
        <v>0.58103110410977066</v>
      </c>
      <c r="AE39" s="6">
        <f t="shared" si="0"/>
        <v>0</v>
      </c>
      <c r="AF39" s="6">
        <f t="shared" si="1"/>
        <v>0.58103110410977066</v>
      </c>
      <c r="AG39" s="6">
        <f t="shared" si="2"/>
        <v>0.58103110410977066</v>
      </c>
      <c r="AH39" s="6">
        <f>(AG39-Table256[[#This Row],[Survived]])^2</f>
        <v>0.33759714394301915</v>
      </c>
    </row>
    <row r="40" spans="1:34" x14ac:dyDescent="0.2">
      <c r="A40">
        <v>0</v>
      </c>
      <c r="B40" t="s">
        <v>15</v>
      </c>
      <c r="C40">
        <v>3</v>
      </c>
      <c r="D40" t="s">
        <v>13</v>
      </c>
      <c r="E40">
        <v>7</v>
      </c>
      <c r="F40">
        <v>39.6875</v>
      </c>
      <c r="G40">
        <v>4</v>
      </c>
      <c r="H40">
        <v>1</v>
      </c>
      <c r="I40" s="6">
        <f>Table256[[#This Row],[Age]]/$E$1</f>
        <v>8.7499999999999994E-2</v>
      </c>
      <c r="J40" s="6">
        <f>LOG10(Table256[[#This Row],[Fare]] +1)</f>
        <v>1.6094610059122672</v>
      </c>
      <c r="K40">
        <f>IF(Table256[[#This Row],[Pclass]]=1, 1, 0)</f>
        <v>0</v>
      </c>
      <c r="L40">
        <f>IF(Table256[[#This Row],[Pclass]]=2, 1,0)</f>
        <v>0</v>
      </c>
      <c r="M40">
        <f>IF(Table256[[#This Row],[Embarked]]="S", 1, 0)</f>
        <v>1</v>
      </c>
      <c r="N40">
        <f>IF(Table256[[#This Row],[Embarked]]="C", 1, 0)</f>
        <v>0</v>
      </c>
      <c r="O40">
        <f>IF(Table256[[#This Row],[Sex]]="male", 1, 0)</f>
        <v>1</v>
      </c>
      <c r="P40">
        <v>1</v>
      </c>
      <c r="AC40" s="6">
        <f>SUMPRODUCT(Table256[[#This Row],[SibSp]:[Ones]], $R$4:$AA$4)</f>
        <v>-0.45373747822407651</v>
      </c>
      <c r="AD40" s="6">
        <f>SUMPRODUCT(Table256[[#This Row],[SibSp]:[Ones]], $R$5:$AA$5)</f>
        <v>1.2810064362737017E-2</v>
      </c>
      <c r="AE40" s="6">
        <f t="shared" si="0"/>
        <v>0</v>
      </c>
      <c r="AF40" s="6">
        <f t="shared" si="1"/>
        <v>1.2810064362737017E-2</v>
      </c>
      <c r="AG40" s="6">
        <f t="shared" si="2"/>
        <v>1.2810064362737017E-2</v>
      </c>
      <c r="AH40" s="6">
        <f>(AG40-Table256[[#This Row],[Survived]])^2</f>
        <v>1.6409774897746494E-4</v>
      </c>
    </row>
    <row r="41" spans="1:34" x14ac:dyDescent="0.2">
      <c r="A41">
        <v>0</v>
      </c>
      <c r="B41" t="s">
        <v>15</v>
      </c>
      <c r="C41">
        <v>3</v>
      </c>
      <c r="D41" t="s">
        <v>13</v>
      </c>
      <c r="E41">
        <v>21</v>
      </c>
      <c r="F41">
        <v>7.8</v>
      </c>
      <c r="G41">
        <v>0</v>
      </c>
      <c r="H41">
        <v>0</v>
      </c>
      <c r="I41" s="6">
        <f>Table256[[#This Row],[Age]]/$E$1</f>
        <v>0.26250000000000001</v>
      </c>
      <c r="J41" s="6">
        <f>LOG10(Table256[[#This Row],[Fare]] +1)</f>
        <v>0.94448267215016868</v>
      </c>
      <c r="K41">
        <f>IF(Table256[[#This Row],[Pclass]]=1, 1, 0)</f>
        <v>0</v>
      </c>
      <c r="L41">
        <f>IF(Table256[[#This Row],[Pclass]]=2, 1,0)</f>
        <v>0</v>
      </c>
      <c r="M41">
        <f>IF(Table256[[#This Row],[Embarked]]="S", 1, 0)</f>
        <v>1</v>
      </c>
      <c r="N41">
        <f>IF(Table256[[#This Row],[Embarked]]="C", 1, 0)</f>
        <v>0</v>
      </c>
      <c r="O41">
        <f>IF(Table256[[#This Row],[Sex]]="male", 1, 0)</f>
        <v>1</v>
      </c>
      <c r="P41">
        <v>1</v>
      </c>
      <c r="AC41" s="6">
        <f>SUMPRODUCT(Table256[[#This Row],[SibSp]:[Ones]], $R$4:$AA$4)</f>
        <v>-0.60491046550882355</v>
      </c>
      <c r="AD41" s="6">
        <f>SUMPRODUCT(Table256[[#This Row],[SibSp]:[Ones]], $R$5:$AA$5)</f>
        <v>0.1584954971540059</v>
      </c>
      <c r="AE41" s="6">
        <f t="shared" si="0"/>
        <v>0</v>
      </c>
      <c r="AF41" s="6">
        <f t="shared" si="1"/>
        <v>0.1584954971540059</v>
      </c>
      <c r="AG41" s="6">
        <f t="shared" si="2"/>
        <v>0.1584954971540059</v>
      </c>
      <c r="AH41" s="6">
        <f>(AG41-Table256[[#This Row],[Survived]])^2</f>
        <v>2.5120822618095492E-2</v>
      </c>
    </row>
    <row r="42" spans="1:34" x14ac:dyDescent="0.2">
      <c r="A42">
        <v>1</v>
      </c>
      <c r="B42" t="s">
        <v>20</v>
      </c>
      <c r="C42">
        <v>1</v>
      </c>
      <c r="D42" t="s">
        <v>17</v>
      </c>
      <c r="E42">
        <v>49</v>
      </c>
      <c r="F42">
        <v>76.729200000000006</v>
      </c>
      <c r="G42">
        <v>1</v>
      </c>
      <c r="H42">
        <v>0</v>
      </c>
      <c r="I42" s="6">
        <f>Table256[[#This Row],[Age]]/$E$1</f>
        <v>0.61250000000000004</v>
      </c>
      <c r="J42" s="6">
        <f>LOG10(Table256[[#This Row],[Fare]] +1)</f>
        <v>1.8905841979078102</v>
      </c>
      <c r="K42">
        <f>IF(Table256[[#This Row],[Pclass]]=1, 1, 0)</f>
        <v>1</v>
      </c>
      <c r="L42">
        <f>IF(Table256[[#This Row],[Pclass]]=2, 1,0)</f>
        <v>0</v>
      </c>
      <c r="M42">
        <f>IF(Table256[[#This Row],[Embarked]]="S", 1, 0)</f>
        <v>0</v>
      </c>
      <c r="N42">
        <f>IF(Table256[[#This Row],[Embarked]]="C", 1, 0)</f>
        <v>1</v>
      </c>
      <c r="O42">
        <f>IF(Table256[[#This Row],[Sex]]="male", 1, 0)</f>
        <v>0</v>
      </c>
      <c r="P42">
        <v>1</v>
      </c>
      <c r="AC42" s="6">
        <f>SUMPRODUCT(Table256[[#This Row],[SibSp]:[Ones]], $R$4:$AA$4)</f>
        <v>0.21683078685585278</v>
      </c>
      <c r="AD42" s="6">
        <f>SUMPRODUCT(Table256[[#This Row],[SibSp]:[Ones]], $R$5:$AA$5)</f>
        <v>0.77631374459440461</v>
      </c>
      <c r="AE42" s="6">
        <f t="shared" si="0"/>
        <v>0.21683078685585278</v>
      </c>
      <c r="AF42" s="6">
        <f t="shared" si="1"/>
        <v>0.77631374459440461</v>
      </c>
      <c r="AG42" s="6">
        <f t="shared" si="2"/>
        <v>0.99314453145025738</v>
      </c>
      <c r="AH42" s="6">
        <f>(AG42-Table256[[#This Row],[Survived]])^2</f>
        <v>4.6997449036510128E-5</v>
      </c>
    </row>
    <row r="43" spans="1:34" x14ac:dyDescent="0.2">
      <c r="A43">
        <v>1</v>
      </c>
      <c r="B43" t="s">
        <v>15</v>
      </c>
      <c r="C43">
        <v>2</v>
      </c>
      <c r="D43" t="s">
        <v>17</v>
      </c>
      <c r="E43">
        <v>29</v>
      </c>
      <c r="F43">
        <v>26</v>
      </c>
      <c r="G43">
        <v>1</v>
      </c>
      <c r="H43">
        <v>0</v>
      </c>
      <c r="I43" s="6">
        <f>Table256[[#This Row],[Age]]/$E$1</f>
        <v>0.36249999999999999</v>
      </c>
      <c r="J43" s="6">
        <f>LOG10(Table256[[#This Row],[Fare]] +1)</f>
        <v>1.4313637641589874</v>
      </c>
      <c r="K43">
        <f>IF(Table256[[#This Row],[Pclass]]=1, 1, 0)</f>
        <v>0</v>
      </c>
      <c r="L43">
        <f>IF(Table256[[#This Row],[Pclass]]=2, 1,0)</f>
        <v>1</v>
      </c>
      <c r="M43">
        <f>IF(Table256[[#This Row],[Embarked]]="S", 1, 0)</f>
        <v>1</v>
      </c>
      <c r="N43">
        <f>IF(Table256[[#This Row],[Embarked]]="C", 1, 0)</f>
        <v>0</v>
      </c>
      <c r="O43">
        <f>IF(Table256[[#This Row],[Sex]]="male", 1, 0)</f>
        <v>0</v>
      </c>
      <c r="P43">
        <v>1</v>
      </c>
      <c r="AC43" s="6">
        <f>SUMPRODUCT(Table256[[#This Row],[SibSp]:[Ones]], $R$4:$AA$4)</f>
        <v>-0.34188713331995552</v>
      </c>
      <c r="AD43" s="6">
        <f>SUMPRODUCT(Table256[[#This Row],[SibSp]:[Ones]], $R$5:$AA$5)</f>
        <v>0.7077140733738212</v>
      </c>
      <c r="AE43" s="6">
        <f t="shared" si="0"/>
        <v>0</v>
      </c>
      <c r="AF43" s="6">
        <f t="shared" si="1"/>
        <v>0.7077140733738212</v>
      </c>
      <c r="AG43" s="6">
        <f t="shared" si="2"/>
        <v>0.7077140733738212</v>
      </c>
      <c r="AH43" s="6">
        <f>(AG43-Table256[[#This Row],[Survived]])^2</f>
        <v>8.5431062903723987E-2</v>
      </c>
    </row>
    <row r="44" spans="1:34" x14ac:dyDescent="0.2">
      <c r="A44">
        <v>0</v>
      </c>
      <c r="B44" t="s">
        <v>20</v>
      </c>
      <c r="C44">
        <v>1</v>
      </c>
      <c r="D44" t="s">
        <v>13</v>
      </c>
      <c r="E44">
        <v>65</v>
      </c>
      <c r="F44">
        <v>61.979199999999999</v>
      </c>
      <c r="G44">
        <v>0</v>
      </c>
      <c r="H44">
        <v>1</v>
      </c>
      <c r="I44" s="6">
        <f>Table256[[#This Row],[Age]]/$E$1</f>
        <v>0.8125</v>
      </c>
      <c r="J44" s="6">
        <f>LOG10(Table256[[#This Row],[Fare]] +1)</f>
        <v>1.7991971396636215</v>
      </c>
      <c r="K44">
        <f>IF(Table256[[#This Row],[Pclass]]=1, 1, 0)</f>
        <v>1</v>
      </c>
      <c r="L44">
        <f>IF(Table256[[#This Row],[Pclass]]=2, 1,0)</f>
        <v>0</v>
      </c>
      <c r="M44">
        <f>IF(Table256[[#This Row],[Embarked]]="S", 1, 0)</f>
        <v>0</v>
      </c>
      <c r="N44">
        <f>IF(Table256[[#This Row],[Embarked]]="C", 1, 0)</f>
        <v>1</v>
      </c>
      <c r="O44">
        <f>IF(Table256[[#This Row],[Sex]]="male", 1, 0)</f>
        <v>1</v>
      </c>
      <c r="P44">
        <v>1</v>
      </c>
      <c r="AC44" s="6">
        <f>SUMPRODUCT(Table256[[#This Row],[SibSp]:[Ones]], $R$4:$AA$4)</f>
        <v>-0.1007620639657506</v>
      </c>
      <c r="AD44" s="6">
        <f>SUMPRODUCT(Table256[[#This Row],[SibSp]:[Ones]], $R$5:$AA$5)</f>
        <v>0.24362577308995859</v>
      </c>
      <c r="AE44" s="6">
        <f t="shared" si="0"/>
        <v>0</v>
      </c>
      <c r="AF44" s="6">
        <f t="shared" si="1"/>
        <v>0.24362577308995859</v>
      </c>
      <c r="AG44" s="6">
        <f t="shared" si="2"/>
        <v>0.24362577308995859</v>
      </c>
      <c r="AH44" s="6">
        <f>(AG44-Table256[[#This Row],[Survived]])^2</f>
        <v>5.9353517313679986E-2</v>
      </c>
    </row>
    <row r="45" spans="1:34" x14ac:dyDescent="0.2">
      <c r="A45">
        <v>1</v>
      </c>
      <c r="B45" t="s">
        <v>15</v>
      </c>
      <c r="C45">
        <v>2</v>
      </c>
      <c r="D45" t="s">
        <v>17</v>
      </c>
      <c r="E45">
        <v>21</v>
      </c>
      <c r="F45">
        <v>10.5</v>
      </c>
      <c r="G45">
        <v>0</v>
      </c>
      <c r="H45">
        <v>0</v>
      </c>
      <c r="I45" s="6">
        <f>Table256[[#This Row],[Age]]/$E$1</f>
        <v>0.26250000000000001</v>
      </c>
      <c r="J45" s="6">
        <f>LOG10(Table256[[#This Row],[Fare]] +1)</f>
        <v>1.0606978403536116</v>
      </c>
      <c r="K45">
        <f>IF(Table256[[#This Row],[Pclass]]=1, 1, 0)</f>
        <v>0</v>
      </c>
      <c r="L45">
        <f>IF(Table256[[#This Row],[Pclass]]=2, 1,0)</f>
        <v>1</v>
      </c>
      <c r="M45">
        <f>IF(Table256[[#This Row],[Embarked]]="S", 1, 0)</f>
        <v>1</v>
      </c>
      <c r="N45">
        <f>IF(Table256[[#This Row],[Embarked]]="C", 1, 0)</f>
        <v>0</v>
      </c>
      <c r="O45">
        <f>IF(Table256[[#This Row],[Sex]]="male", 1, 0)</f>
        <v>0</v>
      </c>
      <c r="P45">
        <v>1</v>
      </c>
      <c r="AC45" s="6">
        <f>SUMPRODUCT(Table256[[#This Row],[SibSp]:[Ones]], $R$4:$AA$4)</f>
        <v>-0.51016936694085036</v>
      </c>
      <c r="AD45" s="6">
        <f>SUMPRODUCT(Table256[[#This Row],[SibSp]:[Ones]], $R$5:$AA$5)</f>
        <v>0.83739567942064719</v>
      </c>
      <c r="AE45" s="6">
        <f t="shared" si="0"/>
        <v>0</v>
      </c>
      <c r="AF45" s="6">
        <f t="shared" si="1"/>
        <v>0.83739567942064719</v>
      </c>
      <c r="AG45" s="6">
        <f t="shared" si="2"/>
        <v>0.83739567942064719</v>
      </c>
      <c r="AH45" s="6">
        <f>(AG45-Table256[[#This Row],[Survived]])^2</f>
        <v>2.6440165071072941E-2</v>
      </c>
    </row>
    <row r="46" spans="1:34" x14ac:dyDescent="0.2">
      <c r="A46">
        <v>0</v>
      </c>
      <c r="B46" t="s">
        <v>20</v>
      </c>
      <c r="C46">
        <v>3</v>
      </c>
      <c r="D46" t="s">
        <v>13</v>
      </c>
      <c r="E46">
        <v>28.5</v>
      </c>
      <c r="F46">
        <v>7.2291999999999996</v>
      </c>
      <c r="G46">
        <v>0</v>
      </c>
      <c r="H46">
        <v>0</v>
      </c>
      <c r="I46" s="6">
        <f>Table256[[#This Row],[Age]]/$E$1</f>
        <v>0.35625000000000001</v>
      </c>
      <c r="J46" s="6">
        <f>LOG10(Table256[[#This Row],[Fare]] +1)</f>
        <v>0.91535761741483168</v>
      </c>
      <c r="K46">
        <f>IF(Table256[[#This Row],[Pclass]]=1, 1, 0)</f>
        <v>0</v>
      </c>
      <c r="L46">
        <f>IF(Table256[[#This Row],[Pclass]]=2, 1,0)</f>
        <v>0</v>
      </c>
      <c r="M46">
        <f>IF(Table256[[#This Row],[Embarked]]="S", 1, 0)</f>
        <v>0</v>
      </c>
      <c r="N46">
        <f>IF(Table256[[#This Row],[Embarked]]="C", 1, 0)</f>
        <v>1</v>
      </c>
      <c r="O46">
        <f>IF(Table256[[#This Row],[Sex]]="male", 1, 0)</f>
        <v>1</v>
      </c>
      <c r="P46">
        <v>1</v>
      </c>
      <c r="AC46" s="6">
        <f>SUMPRODUCT(Table256[[#This Row],[SibSp]:[Ones]], $R$4:$AA$4)</f>
        <v>-0.63907542902018089</v>
      </c>
      <c r="AD46" s="6">
        <f>SUMPRODUCT(Table256[[#This Row],[SibSp]:[Ones]], $R$5:$AA$5)</f>
        <v>0.17329984322690417</v>
      </c>
      <c r="AE46" s="6">
        <f t="shared" si="0"/>
        <v>0</v>
      </c>
      <c r="AF46" s="6">
        <f t="shared" si="1"/>
        <v>0.17329984322690417</v>
      </c>
      <c r="AG46" s="6">
        <f t="shared" si="2"/>
        <v>0.17329984322690417</v>
      </c>
      <c r="AH46" s="6">
        <f>(AG46-Table256[[#This Row],[Survived]])^2</f>
        <v>3.0032835662469563E-2</v>
      </c>
    </row>
    <row r="47" spans="1:34" x14ac:dyDescent="0.2">
      <c r="A47">
        <v>1</v>
      </c>
      <c r="B47" t="s">
        <v>15</v>
      </c>
      <c r="C47">
        <v>2</v>
      </c>
      <c r="D47" t="s">
        <v>17</v>
      </c>
      <c r="E47">
        <v>5</v>
      </c>
      <c r="F47">
        <v>27.75</v>
      </c>
      <c r="G47">
        <v>1</v>
      </c>
      <c r="H47">
        <v>2</v>
      </c>
      <c r="I47" s="6">
        <f>Table256[[#This Row],[Age]]/$E$1</f>
        <v>6.25E-2</v>
      </c>
      <c r="J47" s="6">
        <f>LOG10(Table256[[#This Row],[Fare]] +1)</f>
        <v>1.4586378490256493</v>
      </c>
      <c r="K47">
        <f>IF(Table256[[#This Row],[Pclass]]=1, 1, 0)</f>
        <v>0</v>
      </c>
      <c r="L47">
        <f>IF(Table256[[#This Row],[Pclass]]=2, 1,0)</f>
        <v>1</v>
      </c>
      <c r="M47">
        <f>IF(Table256[[#This Row],[Embarked]]="S", 1, 0)</f>
        <v>1</v>
      </c>
      <c r="N47">
        <f>IF(Table256[[#This Row],[Embarked]]="C", 1, 0)</f>
        <v>0</v>
      </c>
      <c r="O47">
        <f>IF(Table256[[#This Row],[Sex]]="male", 1, 0)</f>
        <v>0</v>
      </c>
      <c r="P47">
        <v>1</v>
      </c>
      <c r="AC47" s="6">
        <f>SUMPRODUCT(Table256[[#This Row],[SibSp]:[Ones]], $R$4:$AA$4)</f>
        <v>-0.6714305019427449</v>
      </c>
      <c r="AD47" s="6">
        <f>SUMPRODUCT(Table256[[#This Row],[SibSp]:[Ones]], $R$5:$AA$5)</f>
        <v>0.90449217934532322</v>
      </c>
      <c r="AE47" s="6">
        <f t="shared" si="0"/>
        <v>0</v>
      </c>
      <c r="AF47" s="6">
        <f t="shared" si="1"/>
        <v>0.90449217934532322</v>
      </c>
      <c r="AG47" s="6">
        <f t="shared" si="2"/>
        <v>0.90449217934532322</v>
      </c>
      <c r="AH47" s="6">
        <f>(AG47-Table256[[#This Row],[Survived]])^2</f>
        <v>9.121743806205904E-3</v>
      </c>
    </row>
    <row r="48" spans="1:34" x14ac:dyDescent="0.2">
      <c r="A48">
        <v>0</v>
      </c>
      <c r="B48" t="s">
        <v>15</v>
      </c>
      <c r="C48">
        <v>3</v>
      </c>
      <c r="D48" t="s">
        <v>13</v>
      </c>
      <c r="E48">
        <v>11</v>
      </c>
      <c r="F48">
        <v>46.9</v>
      </c>
      <c r="G48">
        <v>5</v>
      </c>
      <c r="H48">
        <v>2</v>
      </c>
      <c r="I48" s="6">
        <f>Table256[[#This Row],[Age]]/$E$1</f>
        <v>0.13750000000000001</v>
      </c>
      <c r="J48" s="6">
        <f>LOG10(Table256[[#This Row],[Fare]] +1)</f>
        <v>1.6803355134145632</v>
      </c>
      <c r="K48">
        <f>IF(Table256[[#This Row],[Pclass]]=1, 1, 0)</f>
        <v>0</v>
      </c>
      <c r="L48">
        <f>IF(Table256[[#This Row],[Pclass]]=2, 1,0)</f>
        <v>0</v>
      </c>
      <c r="M48">
        <f>IF(Table256[[#This Row],[Embarked]]="S", 1, 0)</f>
        <v>1</v>
      </c>
      <c r="N48">
        <f>IF(Table256[[#This Row],[Embarked]]="C", 1, 0)</f>
        <v>0</v>
      </c>
      <c r="O48">
        <f>IF(Table256[[#This Row],[Sex]]="male", 1, 0)</f>
        <v>1</v>
      </c>
      <c r="P48">
        <v>1</v>
      </c>
      <c r="AC48" s="6">
        <f>SUMPRODUCT(Table256[[#This Row],[SibSp]:[Ones]], $R$4:$AA$4)</f>
        <v>-0.37042399828853478</v>
      </c>
      <c r="AD48" s="6">
        <f>SUMPRODUCT(Table256[[#This Row],[SibSp]:[Ones]], $R$5:$AA$5)</f>
        <v>-9.1785065213152772E-2</v>
      </c>
      <c r="AE48" s="6">
        <f t="shared" si="0"/>
        <v>0</v>
      </c>
      <c r="AF48" s="6">
        <f t="shared" si="1"/>
        <v>0</v>
      </c>
      <c r="AG48" s="6">
        <f t="shared" si="2"/>
        <v>0</v>
      </c>
      <c r="AH48" s="6">
        <f>(AG48-Table256[[#This Row],[Survived]])^2</f>
        <v>0</v>
      </c>
    </row>
    <row r="49" spans="1:34" x14ac:dyDescent="0.2">
      <c r="A49">
        <v>0</v>
      </c>
      <c r="B49" t="s">
        <v>20</v>
      </c>
      <c r="C49">
        <v>3</v>
      </c>
      <c r="D49" t="s">
        <v>13</v>
      </c>
      <c r="E49">
        <v>22</v>
      </c>
      <c r="F49">
        <v>7.2291999999999996</v>
      </c>
      <c r="G49">
        <v>0</v>
      </c>
      <c r="H49">
        <v>0</v>
      </c>
      <c r="I49" s="6">
        <f>Table256[[#This Row],[Age]]/$E$1</f>
        <v>0.27500000000000002</v>
      </c>
      <c r="J49" s="6">
        <f>LOG10(Table256[[#This Row],[Fare]] +1)</f>
        <v>0.91535761741483168</v>
      </c>
      <c r="K49">
        <f>IF(Table256[[#This Row],[Pclass]]=1, 1, 0)</f>
        <v>0</v>
      </c>
      <c r="L49">
        <f>IF(Table256[[#This Row],[Pclass]]=2, 1,0)</f>
        <v>0</v>
      </c>
      <c r="M49">
        <f>IF(Table256[[#This Row],[Embarked]]="S", 1, 0)</f>
        <v>0</v>
      </c>
      <c r="N49">
        <f>IF(Table256[[#This Row],[Embarked]]="C", 1, 0)</f>
        <v>1</v>
      </c>
      <c r="O49">
        <f>IF(Table256[[#This Row],[Sex]]="male", 1, 0)</f>
        <v>1</v>
      </c>
      <c r="P49">
        <v>1</v>
      </c>
      <c r="AC49" s="6">
        <f>SUMPRODUCT(Table256[[#This Row],[SibSp]:[Ones]], $R$4:$AA$4)</f>
        <v>-0.70603672037765519</v>
      </c>
      <c r="AD49" s="6">
        <f>SUMPRODUCT(Table256[[#This Row],[SibSp]:[Ones]], $R$5:$AA$5)</f>
        <v>0.2285164401973967</v>
      </c>
      <c r="AE49" s="6">
        <f t="shared" si="0"/>
        <v>0</v>
      </c>
      <c r="AF49" s="6">
        <f t="shared" si="1"/>
        <v>0.2285164401973967</v>
      </c>
      <c r="AG49" s="6">
        <f t="shared" si="2"/>
        <v>0.2285164401973967</v>
      </c>
      <c r="AH49" s="6">
        <f>(AG49-Table256[[#This Row],[Survived]])^2</f>
        <v>5.2219763440490383E-2</v>
      </c>
    </row>
    <row r="50" spans="1:34" x14ac:dyDescent="0.2">
      <c r="A50">
        <v>0</v>
      </c>
      <c r="B50" t="s">
        <v>15</v>
      </c>
      <c r="C50">
        <v>1</v>
      </c>
      <c r="D50" t="s">
        <v>13</v>
      </c>
      <c r="E50">
        <v>45</v>
      </c>
      <c r="F50">
        <v>83.474999999999994</v>
      </c>
      <c r="G50">
        <v>1</v>
      </c>
      <c r="H50">
        <v>0</v>
      </c>
      <c r="I50" s="6">
        <f>Table256[[#This Row],[Age]]/$E$1</f>
        <v>0.5625</v>
      </c>
      <c r="J50" s="6">
        <f>LOG10(Table256[[#This Row],[Fare]] +1)</f>
        <v>1.9267282004469339</v>
      </c>
      <c r="K50">
        <f>IF(Table256[[#This Row],[Pclass]]=1, 1, 0)</f>
        <v>1</v>
      </c>
      <c r="L50">
        <f>IF(Table256[[#This Row],[Pclass]]=2, 1,0)</f>
        <v>0</v>
      </c>
      <c r="M50">
        <f>IF(Table256[[#This Row],[Embarked]]="S", 1, 0)</f>
        <v>1</v>
      </c>
      <c r="N50">
        <f>IF(Table256[[#This Row],[Embarked]]="C", 1, 0)</f>
        <v>0</v>
      </c>
      <c r="O50">
        <f>IF(Table256[[#This Row],[Sex]]="male", 1, 0)</f>
        <v>1</v>
      </c>
      <c r="P50">
        <v>1</v>
      </c>
      <c r="AC50" s="6">
        <f>SUMPRODUCT(Table256[[#This Row],[SibSp]:[Ones]], $R$4:$AA$4)</f>
        <v>-7.0504056454763875E-2</v>
      </c>
      <c r="AD50" s="6">
        <f>SUMPRODUCT(Table256[[#This Row],[SibSp]:[Ones]], $R$5:$AA$5)</f>
        <v>0.27242445336124099</v>
      </c>
      <c r="AE50" s="6">
        <f t="shared" si="0"/>
        <v>0</v>
      </c>
      <c r="AF50" s="6">
        <f t="shared" si="1"/>
        <v>0.27242445336124099</v>
      </c>
      <c r="AG50" s="6">
        <f t="shared" si="2"/>
        <v>0.27242445336124099</v>
      </c>
      <c r="AH50" s="6">
        <f>(AG50-Table256[[#This Row],[Survived]])^2</f>
        <v>7.4215082789170966E-2</v>
      </c>
    </row>
    <row r="51" spans="1:34" x14ac:dyDescent="0.2">
      <c r="A51">
        <v>0</v>
      </c>
      <c r="B51" t="s">
        <v>15</v>
      </c>
      <c r="C51">
        <v>3</v>
      </c>
      <c r="D51" t="s">
        <v>13</v>
      </c>
      <c r="E51">
        <v>4</v>
      </c>
      <c r="F51">
        <v>27.9</v>
      </c>
      <c r="G51">
        <v>3</v>
      </c>
      <c r="H51">
        <v>2</v>
      </c>
      <c r="I51" s="6">
        <f>Table256[[#This Row],[Age]]/$E$1</f>
        <v>0.05</v>
      </c>
      <c r="J51" s="6">
        <f>LOG10(Table256[[#This Row],[Fare]] +1)</f>
        <v>1.4608978427565478</v>
      </c>
      <c r="K51">
        <f>IF(Table256[[#This Row],[Pclass]]=1, 1, 0)</f>
        <v>0</v>
      </c>
      <c r="L51">
        <f>IF(Table256[[#This Row],[Pclass]]=2, 1,0)</f>
        <v>0</v>
      </c>
      <c r="M51">
        <f>IF(Table256[[#This Row],[Embarked]]="S", 1, 0)</f>
        <v>1</v>
      </c>
      <c r="N51">
        <f>IF(Table256[[#This Row],[Embarked]]="C", 1, 0)</f>
        <v>0</v>
      </c>
      <c r="O51">
        <f>IF(Table256[[#This Row],[Sex]]="male", 1, 0)</f>
        <v>1</v>
      </c>
      <c r="P51">
        <v>1</v>
      </c>
      <c r="AC51" s="6">
        <f>SUMPRODUCT(Table256[[#This Row],[SibSp]:[Ones]], $R$4:$AA$4)</f>
        <v>-0.609925274068993</v>
      </c>
      <c r="AD51" s="6">
        <f>SUMPRODUCT(Table256[[#This Row],[SibSp]:[Ones]], $R$5:$AA$5)</f>
        <v>0.10002224788486336</v>
      </c>
      <c r="AE51" s="6">
        <f t="shared" si="0"/>
        <v>0</v>
      </c>
      <c r="AF51" s="6">
        <f t="shared" si="1"/>
        <v>0.10002224788486336</v>
      </c>
      <c r="AG51" s="6">
        <f t="shared" si="2"/>
        <v>0.10002224788486336</v>
      </c>
      <c r="AH51" s="6">
        <f>(AG51-Table256[[#This Row],[Survived]])^2</f>
        <v>1.0004450071941052E-2</v>
      </c>
    </row>
    <row r="52" spans="1:34" x14ac:dyDescent="0.2">
      <c r="A52">
        <v>1</v>
      </c>
      <c r="B52" t="s">
        <v>15</v>
      </c>
      <c r="C52">
        <v>2</v>
      </c>
      <c r="D52" t="s">
        <v>17</v>
      </c>
      <c r="E52">
        <v>29</v>
      </c>
      <c r="F52">
        <v>10.5</v>
      </c>
      <c r="G52">
        <v>0</v>
      </c>
      <c r="H52">
        <v>0</v>
      </c>
      <c r="I52" s="6">
        <f>Table256[[#This Row],[Age]]/$E$1</f>
        <v>0.36249999999999999</v>
      </c>
      <c r="J52" s="6">
        <f>LOG10(Table256[[#This Row],[Fare]] +1)</f>
        <v>1.0606978403536116</v>
      </c>
      <c r="K52">
        <f>IF(Table256[[#This Row],[Pclass]]=1, 1, 0)</f>
        <v>0</v>
      </c>
      <c r="L52">
        <f>IF(Table256[[#This Row],[Pclass]]=2, 1,0)</f>
        <v>1</v>
      </c>
      <c r="M52">
        <f>IF(Table256[[#This Row],[Embarked]]="S", 1, 0)</f>
        <v>1</v>
      </c>
      <c r="N52">
        <f>IF(Table256[[#This Row],[Embarked]]="C", 1, 0)</f>
        <v>0</v>
      </c>
      <c r="O52">
        <f>IF(Table256[[#This Row],[Sex]]="male", 1, 0)</f>
        <v>0</v>
      </c>
      <c r="P52">
        <v>1</v>
      </c>
      <c r="AC52" s="6">
        <f>SUMPRODUCT(Table256[[#This Row],[SibSp]:[Ones]], $R$4:$AA$4)</f>
        <v>-0.42775546988549734</v>
      </c>
      <c r="AD52" s="6">
        <f>SUMPRODUCT(Table256[[#This Row],[SibSp]:[Ones]], $R$5:$AA$5)</f>
        <v>0.76943679084157945</v>
      </c>
      <c r="AE52" s="6">
        <f t="shared" si="0"/>
        <v>0</v>
      </c>
      <c r="AF52" s="6">
        <f t="shared" si="1"/>
        <v>0.76943679084157945</v>
      </c>
      <c r="AG52" s="6">
        <f t="shared" si="2"/>
        <v>0.76943679084157945</v>
      </c>
      <c r="AH52" s="6">
        <f>(AG52-Table256[[#This Row],[Survived]])^2</f>
        <v>5.3159393417429583E-2</v>
      </c>
    </row>
    <row r="53" spans="1:34" x14ac:dyDescent="0.2">
      <c r="A53">
        <v>0</v>
      </c>
      <c r="B53" t="s">
        <v>15</v>
      </c>
      <c r="C53">
        <v>3</v>
      </c>
      <c r="D53" t="s">
        <v>13</v>
      </c>
      <c r="E53">
        <v>19</v>
      </c>
      <c r="F53">
        <v>8.1583000000000006</v>
      </c>
      <c r="G53">
        <v>0</v>
      </c>
      <c r="H53">
        <v>0</v>
      </c>
      <c r="I53" s="6">
        <f>Table256[[#This Row],[Age]]/$E$1</f>
        <v>0.23749999999999999</v>
      </c>
      <c r="J53" s="6">
        <f>LOG10(Table256[[#This Row],[Fare]] +1)</f>
        <v>0.96181486568333707</v>
      </c>
      <c r="K53">
        <f>IF(Table256[[#This Row],[Pclass]]=1, 1, 0)</f>
        <v>0</v>
      </c>
      <c r="L53">
        <f>IF(Table256[[#This Row],[Pclass]]=2, 1,0)</f>
        <v>0</v>
      </c>
      <c r="M53">
        <f>IF(Table256[[#This Row],[Embarked]]="S", 1, 0)</f>
        <v>1</v>
      </c>
      <c r="N53">
        <f>IF(Table256[[#This Row],[Embarked]]="C", 1, 0)</f>
        <v>0</v>
      </c>
      <c r="O53">
        <f>IF(Table256[[#This Row],[Sex]]="male", 1, 0)</f>
        <v>1</v>
      </c>
      <c r="P53">
        <v>1</v>
      </c>
      <c r="AC53" s="6">
        <f>SUMPRODUCT(Table256[[#This Row],[SibSp]:[Ones]], $R$4:$AA$4)</f>
        <v>-0.62536955666321514</v>
      </c>
      <c r="AD53" s="6">
        <f>SUMPRODUCT(Table256[[#This Row],[SibSp]:[Ones]], $R$5:$AA$5)</f>
        <v>0.17578071841795506</v>
      </c>
      <c r="AE53" s="6">
        <f t="shared" si="0"/>
        <v>0</v>
      </c>
      <c r="AF53" s="6">
        <f t="shared" si="1"/>
        <v>0.17578071841795506</v>
      </c>
      <c r="AG53" s="6">
        <f t="shared" si="2"/>
        <v>0.17578071841795506</v>
      </c>
      <c r="AH53" s="6">
        <f>(AG53-Table256[[#This Row],[Survived]])^2</f>
        <v>3.0898860967532405E-2</v>
      </c>
    </row>
    <row r="54" spans="1:34" x14ac:dyDescent="0.2">
      <c r="A54">
        <v>1</v>
      </c>
      <c r="B54" t="s">
        <v>15</v>
      </c>
      <c r="C54">
        <v>3</v>
      </c>
      <c r="D54" t="s">
        <v>17</v>
      </c>
      <c r="E54">
        <v>17</v>
      </c>
      <c r="F54">
        <v>7.9249999999999998</v>
      </c>
      <c r="G54">
        <v>4</v>
      </c>
      <c r="H54">
        <v>2</v>
      </c>
      <c r="I54" s="6">
        <f>Table256[[#This Row],[Age]]/$E$1</f>
        <v>0.21249999999999999</v>
      </c>
      <c r="J54" s="6">
        <f>LOG10(Table256[[#This Row],[Fare]] +1)</f>
        <v>0.95060822478423079</v>
      </c>
      <c r="K54">
        <f>IF(Table256[[#This Row],[Pclass]]=1, 1, 0)</f>
        <v>0</v>
      </c>
      <c r="L54">
        <f>IF(Table256[[#This Row],[Pclass]]=2, 1,0)</f>
        <v>0</v>
      </c>
      <c r="M54">
        <f>IF(Table256[[#This Row],[Embarked]]="S", 1, 0)</f>
        <v>1</v>
      </c>
      <c r="N54">
        <f>IF(Table256[[#This Row],[Embarked]]="C", 1, 0)</f>
        <v>0</v>
      </c>
      <c r="O54">
        <f>IF(Table256[[#This Row],[Sex]]="male", 1, 0)</f>
        <v>0</v>
      </c>
      <c r="P54">
        <v>1</v>
      </c>
      <c r="AC54" s="6">
        <f>SUMPRODUCT(Table256[[#This Row],[SibSp]:[Ones]], $R$4:$AA$4)</f>
        <v>-3.9858659208290015E-2</v>
      </c>
      <c r="AD54" s="6">
        <f>SUMPRODUCT(Table256[[#This Row],[SibSp]:[Ones]], $R$5:$AA$5)</f>
        <v>0.3723193942319602</v>
      </c>
      <c r="AE54" s="6">
        <f t="shared" si="0"/>
        <v>0</v>
      </c>
      <c r="AF54" s="6">
        <f t="shared" si="1"/>
        <v>0.3723193942319602</v>
      </c>
      <c r="AG54" s="6">
        <f t="shared" si="2"/>
        <v>0.3723193942319602</v>
      </c>
      <c r="AH54" s="6">
        <f>(AG54-Table256[[#This Row],[Survived]])^2</f>
        <v>0.39398294285733332</v>
      </c>
    </row>
    <row r="55" spans="1:34" x14ac:dyDescent="0.2">
      <c r="A55">
        <v>0</v>
      </c>
      <c r="B55" t="s">
        <v>15</v>
      </c>
      <c r="C55">
        <v>3</v>
      </c>
      <c r="D55" t="s">
        <v>13</v>
      </c>
      <c r="E55">
        <v>26</v>
      </c>
      <c r="F55">
        <v>8.6624999999999996</v>
      </c>
      <c r="G55">
        <v>2</v>
      </c>
      <c r="H55">
        <v>0</v>
      </c>
      <c r="I55" s="6">
        <f>Table256[[#This Row],[Age]]/$E$1</f>
        <v>0.32500000000000001</v>
      </c>
      <c r="J55" s="6">
        <f>LOG10(Table256[[#This Row],[Fare]] +1)</f>
        <v>0.98508950692638131</v>
      </c>
      <c r="K55">
        <f>IF(Table256[[#This Row],[Pclass]]=1, 1, 0)</f>
        <v>0</v>
      </c>
      <c r="L55">
        <f>IF(Table256[[#This Row],[Pclass]]=2, 1,0)</f>
        <v>0</v>
      </c>
      <c r="M55">
        <f>IF(Table256[[#This Row],[Embarked]]="S", 1, 0)</f>
        <v>1</v>
      </c>
      <c r="N55">
        <f>IF(Table256[[#This Row],[Embarked]]="C", 1, 0)</f>
        <v>0</v>
      </c>
      <c r="O55">
        <f>IF(Table256[[#This Row],[Sex]]="male", 1, 0)</f>
        <v>1</v>
      </c>
      <c r="P55">
        <v>1</v>
      </c>
      <c r="AC55" s="6">
        <f>SUMPRODUCT(Table256[[#This Row],[SibSp]:[Ones]], $R$4:$AA$4)</f>
        <v>-0.38750238611538113</v>
      </c>
      <c r="AD55" s="6">
        <f>SUMPRODUCT(Table256[[#This Row],[SibSp]:[Ones]], $R$5:$AA$5)</f>
        <v>-1.9371007047560895E-2</v>
      </c>
      <c r="AE55" s="6">
        <f t="shared" si="0"/>
        <v>0</v>
      </c>
      <c r="AF55" s="6">
        <f t="shared" si="1"/>
        <v>0</v>
      </c>
      <c r="AG55" s="6">
        <f t="shared" si="2"/>
        <v>0</v>
      </c>
      <c r="AH55" s="6">
        <f>(AG55-Table256[[#This Row],[Survived]])^2</f>
        <v>0</v>
      </c>
    </row>
    <row r="56" spans="1:34" x14ac:dyDescent="0.2">
      <c r="A56">
        <v>0</v>
      </c>
      <c r="B56" t="s">
        <v>15</v>
      </c>
      <c r="C56">
        <v>2</v>
      </c>
      <c r="D56" t="s">
        <v>13</v>
      </c>
      <c r="E56">
        <v>32</v>
      </c>
      <c r="F56">
        <v>10.5</v>
      </c>
      <c r="G56">
        <v>0</v>
      </c>
      <c r="H56">
        <v>0</v>
      </c>
      <c r="I56" s="6">
        <f>Table256[[#This Row],[Age]]/$E$1</f>
        <v>0.4</v>
      </c>
      <c r="J56" s="6">
        <f>LOG10(Table256[[#This Row],[Fare]] +1)</f>
        <v>1.0606978403536116</v>
      </c>
      <c r="K56">
        <f>IF(Table256[[#This Row],[Pclass]]=1, 1, 0)</f>
        <v>0</v>
      </c>
      <c r="L56">
        <f>IF(Table256[[#This Row],[Pclass]]=2, 1,0)</f>
        <v>1</v>
      </c>
      <c r="M56">
        <f>IF(Table256[[#This Row],[Embarked]]="S", 1, 0)</f>
        <v>1</v>
      </c>
      <c r="N56">
        <f>IF(Table256[[#This Row],[Embarked]]="C", 1, 0)</f>
        <v>0</v>
      </c>
      <c r="O56">
        <f>IF(Table256[[#This Row],[Sex]]="male", 1, 0)</f>
        <v>1</v>
      </c>
      <c r="P56">
        <v>1</v>
      </c>
      <c r="AC56" s="6">
        <f>SUMPRODUCT(Table256[[#This Row],[SibSp]:[Ones]], $R$4:$AA$4)</f>
        <v>-0.75446461551304678</v>
      </c>
      <c r="AD56" s="6">
        <f>SUMPRODUCT(Table256[[#This Row],[SibSp]:[Ones]], $R$5:$AA$5)</f>
        <v>0.28447960914307369</v>
      </c>
      <c r="AE56" s="6">
        <f t="shared" si="0"/>
        <v>0</v>
      </c>
      <c r="AF56" s="6">
        <f t="shared" si="1"/>
        <v>0.28447960914307369</v>
      </c>
      <c r="AG56" s="6">
        <f t="shared" si="2"/>
        <v>0.28447960914307369</v>
      </c>
      <c r="AH56" s="6">
        <f>(AG56-Table256[[#This Row],[Survived]])^2</f>
        <v>8.0928648018195978E-2</v>
      </c>
    </row>
    <row r="57" spans="1:34" x14ac:dyDescent="0.2">
      <c r="A57">
        <v>0</v>
      </c>
      <c r="B57" t="s">
        <v>15</v>
      </c>
      <c r="C57">
        <v>3</v>
      </c>
      <c r="D57" t="s">
        <v>17</v>
      </c>
      <c r="E57">
        <v>16</v>
      </c>
      <c r="F57">
        <v>46.9</v>
      </c>
      <c r="G57">
        <v>5</v>
      </c>
      <c r="H57">
        <v>2</v>
      </c>
      <c r="I57" s="6">
        <f>Table256[[#This Row],[Age]]/$E$1</f>
        <v>0.2</v>
      </c>
      <c r="J57" s="6">
        <f>LOG10(Table256[[#This Row],[Fare]] +1)</f>
        <v>1.6803355134145632</v>
      </c>
      <c r="K57">
        <f>IF(Table256[[#This Row],[Pclass]]=1, 1, 0)</f>
        <v>0</v>
      </c>
      <c r="L57">
        <f>IF(Table256[[#This Row],[Pclass]]=2, 1,0)</f>
        <v>0</v>
      </c>
      <c r="M57">
        <f>IF(Table256[[#This Row],[Embarked]]="S", 1, 0)</f>
        <v>1</v>
      </c>
      <c r="N57">
        <f>IF(Table256[[#This Row],[Embarked]]="C", 1, 0)</f>
        <v>0</v>
      </c>
      <c r="O57">
        <f>IF(Table256[[#This Row],[Sex]]="male", 1, 0)</f>
        <v>0</v>
      </c>
      <c r="P57">
        <v>1</v>
      </c>
      <c r="AC57" s="6">
        <f>SUMPRODUCT(Table256[[#This Row],[SibSp]:[Ones]], $R$4:$AA$4)</f>
        <v>3.8699044394367776E-2</v>
      </c>
      <c r="AD57" s="6">
        <f>SUMPRODUCT(Table256[[#This Row],[SibSp]:[Ones]], $R$5:$AA$5)</f>
        <v>0.32521322790628526</v>
      </c>
      <c r="AE57" s="6">
        <f t="shared" si="0"/>
        <v>3.8699044394367776E-2</v>
      </c>
      <c r="AF57" s="6">
        <f t="shared" si="1"/>
        <v>0.32521322790628526</v>
      </c>
      <c r="AG57" s="6">
        <f t="shared" si="2"/>
        <v>0.36391227230065304</v>
      </c>
      <c r="AH57" s="6">
        <f>(AG57-Table256[[#This Row],[Survived]])^2</f>
        <v>0.13243214193102465</v>
      </c>
    </row>
    <row r="58" spans="1:34" x14ac:dyDescent="0.2">
      <c r="A58">
        <v>0</v>
      </c>
      <c r="B58" t="s">
        <v>15</v>
      </c>
      <c r="C58">
        <v>2</v>
      </c>
      <c r="D58" t="s">
        <v>13</v>
      </c>
      <c r="E58">
        <v>21</v>
      </c>
      <c r="F58">
        <v>73.5</v>
      </c>
      <c r="G58">
        <v>0</v>
      </c>
      <c r="H58">
        <v>0</v>
      </c>
      <c r="I58" s="6">
        <f>Table256[[#This Row],[Age]]/$E$1</f>
        <v>0.26250000000000001</v>
      </c>
      <c r="J58" s="6">
        <f>LOG10(Table256[[#This Row],[Fare]] +1)</f>
        <v>1.8721562727482928</v>
      </c>
      <c r="K58">
        <f>IF(Table256[[#This Row],[Pclass]]=1, 1, 0)</f>
        <v>0</v>
      </c>
      <c r="L58">
        <f>IF(Table256[[#This Row],[Pclass]]=2, 1,0)</f>
        <v>1</v>
      </c>
      <c r="M58">
        <f>IF(Table256[[#This Row],[Embarked]]="S", 1, 0)</f>
        <v>1</v>
      </c>
      <c r="N58">
        <f>IF(Table256[[#This Row],[Embarked]]="C", 1, 0)</f>
        <v>0</v>
      </c>
      <c r="O58">
        <f>IF(Table256[[#This Row],[Sex]]="male", 1, 0)</f>
        <v>1</v>
      </c>
      <c r="P58">
        <v>1</v>
      </c>
      <c r="AC58" s="6">
        <f>SUMPRODUCT(Table256[[#This Row],[SibSp]:[Ones]], $R$4:$AA$4)</f>
        <v>-0.86102399724914969</v>
      </c>
      <c r="AD58" s="6">
        <f>SUMPRODUCT(Table256[[#This Row],[SibSp]:[Ones]], $R$5:$AA$5)</f>
        <v>0.39175775521561329</v>
      </c>
      <c r="AE58" s="6">
        <f t="shared" si="0"/>
        <v>0</v>
      </c>
      <c r="AF58" s="6">
        <f t="shared" si="1"/>
        <v>0.39175775521561329</v>
      </c>
      <c r="AG58" s="6">
        <f t="shared" si="2"/>
        <v>0.39175775521561329</v>
      </c>
      <c r="AH58" s="6">
        <f>(AG58-Table256[[#This Row],[Survived]])^2</f>
        <v>0.15347413877157637</v>
      </c>
    </row>
    <row r="59" spans="1:34" x14ac:dyDescent="0.2">
      <c r="A59">
        <v>0</v>
      </c>
      <c r="B59" t="s">
        <v>20</v>
      </c>
      <c r="C59">
        <v>3</v>
      </c>
      <c r="D59" t="s">
        <v>13</v>
      </c>
      <c r="E59">
        <v>26</v>
      </c>
      <c r="F59">
        <v>14.4542</v>
      </c>
      <c r="G59">
        <v>1</v>
      </c>
      <c r="H59">
        <v>0</v>
      </c>
      <c r="I59" s="6">
        <f>Table256[[#This Row],[Age]]/$E$1</f>
        <v>0.32500000000000001</v>
      </c>
      <c r="J59" s="6">
        <f>LOG10(Table256[[#This Row],[Fare]] +1)</f>
        <v>1.1890465283525415</v>
      </c>
      <c r="K59">
        <f>IF(Table256[[#This Row],[Pclass]]=1, 1, 0)</f>
        <v>0</v>
      </c>
      <c r="L59">
        <f>IF(Table256[[#This Row],[Pclass]]=2, 1,0)</f>
        <v>0</v>
      </c>
      <c r="M59">
        <f>IF(Table256[[#This Row],[Embarked]]="S", 1, 0)</f>
        <v>0</v>
      </c>
      <c r="N59">
        <f>IF(Table256[[#This Row],[Embarked]]="C", 1, 0)</f>
        <v>1</v>
      </c>
      <c r="O59">
        <f>IF(Table256[[#This Row],[Sex]]="male", 1, 0)</f>
        <v>1</v>
      </c>
      <c r="P59">
        <v>1</v>
      </c>
      <c r="AC59" s="6">
        <f>SUMPRODUCT(Table256[[#This Row],[SibSp]:[Ones]], $R$4:$AA$4)</f>
        <v>-0.57976928702206521</v>
      </c>
      <c r="AD59" s="6">
        <f>SUMPRODUCT(Table256[[#This Row],[SibSp]:[Ones]], $R$5:$AA$5)</f>
        <v>0.13116090307082595</v>
      </c>
      <c r="AE59" s="6">
        <f t="shared" si="0"/>
        <v>0</v>
      </c>
      <c r="AF59" s="6">
        <f t="shared" si="1"/>
        <v>0.13116090307082595</v>
      </c>
      <c r="AG59" s="6">
        <f t="shared" si="2"/>
        <v>0.13116090307082595</v>
      </c>
      <c r="AH59" s="6">
        <f>(AG59-Table256[[#This Row],[Survived]])^2</f>
        <v>1.72031824943546E-2</v>
      </c>
    </row>
    <row r="60" spans="1:34" x14ac:dyDescent="0.2">
      <c r="A60">
        <v>1</v>
      </c>
      <c r="B60" t="s">
        <v>15</v>
      </c>
      <c r="C60">
        <v>3</v>
      </c>
      <c r="D60" t="s">
        <v>13</v>
      </c>
      <c r="E60">
        <v>32</v>
      </c>
      <c r="F60">
        <v>56.495800000000003</v>
      </c>
      <c r="G60">
        <v>0</v>
      </c>
      <c r="H60">
        <v>0</v>
      </c>
      <c r="I60" s="6">
        <f>Table256[[#This Row],[Age]]/$E$1</f>
        <v>0.4</v>
      </c>
      <c r="J60" s="6">
        <f>LOG10(Table256[[#This Row],[Fare]] +1)</f>
        <v>1.7596361211514699</v>
      </c>
      <c r="K60">
        <f>IF(Table256[[#This Row],[Pclass]]=1, 1, 0)</f>
        <v>0</v>
      </c>
      <c r="L60">
        <f>IF(Table256[[#This Row],[Pclass]]=2, 1,0)</f>
        <v>0</v>
      </c>
      <c r="M60">
        <f>IF(Table256[[#This Row],[Embarked]]="S", 1, 0)</f>
        <v>1</v>
      </c>
      <c r="N60">
        <f>IF(Table256[[#This Row],[Embarked]]="C", 1, 0)</f>
        <v>0</v>
      </c>
      <c r="O60">
        <f>IF(Table256[[#This Row],[Sex]]="male", 1, 0)</f>
        <v>1</v>
      </c>
      <c r="P60">
        <v>1</v>
      </c>
      <c r="AC60" s="6">
        <f>SUMPRODUCT(Table256[[#This Row],[SibSp]:[Ones]], $R$4:$AA$4)</f>
        <v>-0.48480084958860764</v>
      </c>
      <c r="AD60" s="6">
        <f>SUMPRODUCT(Table256[[#This Row],[SibSp]:[Ones]], $R$5:$AA$5)</f>
        <v>7.8949696516213641E-2</v>
      </c>
      <c r="AE60" s="6">
        <f t="shared" si="0"/>
        <v>0</v>
      </c>
      <c r="AF60" s="6">
        <f t="shared" si="1"/>
        <v>7.8949696516213641E-2</v>
      </c>
      <c r="AG60" s="6">
        <f t="shared" si="2"/>
        <v>7.8949696516213641E-2</v>
      </c>
      <c r="AH60" s="6">
        <f>(AG60-Table256[[#This Row],[Survived]])^2</f>
        <v>0.84833366154757495</v>
      </c>
    </row>
    <row r="61" spans="1:34" x14ac:dyDescent="0.2">
      <c r="A61">
        <v>0</v>
      </c>
      <c r="B61" t="s">
        <v>15</v>
      </c>
      <c r="C61">
        <v>3</v>
      </c>
      <c r="D61" t="s">
        <v>13</v>
      </c>
      <c r="E61">
        <v>25</v>
      </c>
      <c r="F61">
        <v>7.65</v>
      </c>
      <c r="G61">
        <v>0</v>
      </c>
      <c r="H61">
        <v>0</v>
      </c>
      <c r="I61" s="6">
        <f>Table256[[#This Row],[Age]]/$E$1</f>
        <v>0.3125</v>
      </c>
      <c r="J61" s="6">
        <f>LOG10(Table256[[#This Row],[Fare]] +1)</f>
        <v>0.93701610746481423</v>
      </c>
      <c r="K61">
        <f>IF(Table256[[#This Row],[Pclass]]=1, 1, 0)</f>
        <v>0</v>
      </c>
      <c r="L61">
        <f>IF(Table256[[#This Row],[Pclass]]=2, 1,0)</f>
        <v>0</v>
      </c>
      <c r="M61">
        <f>IF(Table256[[#This Row],[Embarked]]="S", 1, 0)</f>
        <v>1</v>
      </c>
      <c r="N61">
        <f>IF(Table256[[#This Row],[Embarked]]="C", 1, 0)</f>
        <v>0</v>
      </c>
      <c r="O61">
        <f>IF(Table256[[#This Row],[Sex]]="male", 1, 0)</f>
        <v>1</v>
      </c>
      <c r="P61">
        <v>1</v>
      </c>
      <c r="AC61" s="6">
        <f>SUMPRODUCT(Table256[[#This Row],[SibSp]:[Ones]], $R$4:$AA$4)</f>
        <v>-0.56376571602272207</v>
      </c>
      <c r="AD61" s="6">
        <f>SUMPRODUCT(Table256[[#This Row],[SibSp]:[Ones]], $R$5:$AA$5)</f>
        <v>0.12438875430392826</v>
      </c>
      <c r="AE61" s="6">
        <f t="shared" si="0"/>
        <v>0</v>
      </c>
      <c r="AF61" s="6">
        <f t="shared" si="1"/>
        <v>0.12438875430392826</v>
      </c>
      <c r="AG61" s="6">
        <f t="shared" si="2"/>
        <v>0.12438875430392826</v>
      </c>
      <c r="AH61" s="6">
        <f>(AG61-Table256[[#This Row],[Survived]])^2</f>
        <v>1.5472562197283032E-2</v>
      </c>
    </row>
    <row r="62" spans="1:34" x14ac:dyDescent="0.2">
      <c r="A62">
        <v>1</v>
      </c>
      <c r="B62" t="s">
        <v>15</v>
      </c>
      <c r="C62">
        <v>2</v>
      </c>
      <c r="D62" t="s">
        <v>13</v>
      </c>
      <c r="E62">
        <v>0.83</v>
      </c>
      <c r="F62">
        <v>29</v>
      </c>
      <c r="G62">
        <v>0</v>
      </c>
      <c r="H62">
        <v>2</v>
      </c>
      <c r="I62" s="6">
        <f>Table256[[#This Row],[Age]]/$E$1</f>
        <v>1.0374999999999999E-2</v>
      </c>
      <c r="J62" s="6">
        <f>LOG10(Table256[[#This Row],[Fare]] +1)</f>
        <v>1.4771212547196624</v>
      </c>
      <c r="K62">
        <f>IF(Table256[[#This Row],[Pclass]]=1, 1, 0)</f>
        <v>0</v>
      </c>
      <c r="L62">
        <f>IF(Table256[[#This Row],[Pclass]]=2, 1,0)</f>
        <v>1</v>
      </c>
      <c r="M62">
        <f>IF(Table256[[#This Row],[Embarked]]="S", 1, 0)</f>
        <v>1</v>
      </c>
      <c r="N62">
        <f>IF(Table256[[#This Row],[Embarked]]="C", 1, 0)</f>
        <v>0</v>
      </c>
      <c r="O62">
        <f>IF(Table256[[#This Row],[Sex]]="male", 1, 0)</f>
        <v>1</v>
      </c>
      <c r="P62">
        <v>1</v>
      </c>
      <c r="AC62" s="6">
        <f>SUMPRODUCT(Table256[[#This Row],[SibSp]:[Ones]], $R$4:$AA$4)</f>
        <v>-1.1546296921499917</v>
      </c>
      <c r="AD62" s="6">
        <f>SUMPRODUCT(Table256[[#This Row],[SibSp]:[Ones]], $R$5:$AA$5)</f>
        <v>0.54880053321253153</v>
      </c>
      <c r="AE62" s="6">
        <f t="shared" si="0"/>
        <v>0</v>
      </c>
      <c r="AF62" s="6">
        <f t="shared" si="1"/>
        <v>0.54880053321253153</v>
      </c>
      <c r="AG62" s="6">
        <f t="shared" si="2"/>
        <v>0.54880053321253153</v>
      </c>
      <c r="AH62" s="6">
        <f>(AG62-Table256[[#This Row],[Survived]])^2</f>
        <v>0.20358095882929586</v>
      </c>
    </row>
    <row r="63" spans="1:34" x14ac:dyDescent="0.2">
      <c r="A63">
        <v>1</v>
      </c>
      <c r="B63" t="s">
        <v>15</v>
      </c>
      <c r="C63">
        <v>3</v>
      </c>
      <c r="D63" t="s">
        <v>17</v>
      </c>
      <c r="E63">
        <v>30</v>
      </c>
      <c r="F63">
        <v>12.475</v>
      </c>
      <c r="G63">
        <v>0</v>
      </c>
      <c r="H63">
        <v>0</v>
      </c>
      <c r="I63" s="6">
        <f>Table256[[#This Row],[Age]]/$E$1</f>
        <v>0.375</v>
      </c>
      <c r="J63" s="6">
        <f>LOG10(Table256[[#This Row],[Fare]] +1)</f>
        <v>1.1295287738587763</v>
      </c>
      <c r="K63">
        <f>IF(Table256[[#This Row],[Pclass]]=1, 1, 0)</f>
        <v>0</v>
      </c>
      <c r="L63">
        <f>IF(Table256[[#This Row],[Pclass]]=2, 1,0)</f>
        <v>0</v>
      </c>
      <c r="M63">
        <f>IF(Table256[[#This Row],[Embarked]]="S", 1, 0)</f>
        <v>1</v>
      </c>
      <c r="N63">
        <f>IF(Table256[[#This Row],[Embarked]]="C", 1, 0)</f>
        <v>0</v>
      </c>
      <c r="O63">
        <f>IF(Table256[[#This Row],[Sex]]="male", 1, 0)</f>
        <v>0</v>
      </c>
      <c r="P63">
        <v>1</v>
      </c>
      <c r="AC63" s="6">
        <f>SUMPRODUCT(Table256[[#This Row],[SibSp]:[Ones]], $R$4:$AA$4)</f>
        <v>-0.15303897688162843</v>
      </c>
      <c r="AD63" s="6">
        <f>SUMPRODUCT(Table256[[#This Row],[SibSp]:[Ones]], $R$5:$AA$5)</f>
        <v>0.54466922421431652</v>
      </c>
      <c r="AE63" s="6">
        <f t="shared" si="0"/>
        <v>0</v>
      </c>
      <c r="AF63" s="6">
        <f t="shared" si="1"/>
        <v>0.54466922421431652</v>
      </c>
      <c r="AG63" s="6">
        <f t="shared" si="2"/>
        <v>0.54466922421431652</v>
      </c>
      <c r="AH63" s="6">
        <f>(AG63-Table256[[#This Row],[Survived]])^2</f>
        <v>0.20732611537759235</v>
      </c>
    </row>
    <row r="64" spans="1:34" x14ac:dyDescent="0.2">
      <c r="A64">
        <v>0</v>
      </c>
      <c r="B64" t="s">
        <v>15</v>
      </c>
      <c r="C64">
        <v>3</v>
      </c>
      <c r="D64" t="s">
        <v>13</v>
      </c>
      <c r="E64">
        <v>22</v>
      </c>
      <c r="F64">
        <v>9</v>
      </c>
      <c r="G64">
        <v>0</v>
      </c>
      <c r="H64">
        <v>0</v>
      </c>
      <c r="I64" s="6">
        <f>Table256[[#This Row],[Age]]/$E$1</f>
        <v>0.27500000000000002</v>
      </c>
      <c r="J64" s="6">
        <f>LOG10(Table256[[#This Row],[Fare]] +1)</f>
        <v>1</v>
      </c>
      <c r="K64">
        <f>IF(Table256[[#This Row],[Pclass]]=1, 1, 0)</f>
        <v>0</v>
      </c>
      <c r="L64">
        <f>IF(Table256[[#This Row],[Pclass]]=2, 1,0)</f>
        <v>0</v>
      </c>
      <c r="M64">
        <f>IF(Table256[[#This Row],[Embarked]]="S", 1, 0)</f>
        <v>1</v>
      </c>
      <c r="N64">
        <f>IF(Table256[[#This Row],[Embarked]]="C", 1, 0)</f>
        <v>0</v>
      </c>
      <c r="O64">
        <f>IF(Table256[[#This Row],[Sex]]="male", 1, 0)</f>
        <v>1</v>
      </c>
      <c r="P64">
        <v>1</v>
      </c>
      <c r="AC64" s="6">
        <f>SUMPRODUCT(Table256[[#This Row],[SibSp]:[Ones]], $R$4:$AA$4)</f>
        <v>-0.59414625001790222</v>
      </c>
      <c r="AD64" s="6">
        <f>SUMPRODUCT(Table256[[#This Row],[SibSp]:[Ones]], $R$5:$AA$5)</f>
        <v>0.15094715917736201</v>
      </c>
      <c r="AE64" s="6">
        <f t="shared" si="0"/>
        <v>0</v>
      </c>
      <c r="AF64" s="6">
        <f t="shared" si="1"/>
        <v>0.15094715917736201</v>
      </c>
      <c r="AG64" s="6">
        <f t="shared" si="2"/>
        <v>0.15094715917736201</v>
      </c>
      <c r="AH64" s="6">
        <f>(AG64-Table256[[#This Row],[Survived]])^2</f>
        <v>2.2785044863715864E-2</v>
      </c>
    </row>
    <row r="65" spans="1:34" x14ac:dyDescent="0.2">
      <c r="A65">
        <v>1</v>
      </c>
      <c r="B65" t="s">
        <v>15</v>
      </c>
      <c r="C65">
        <v>3</v>
      </c>
      <c r="D65" t="s">
        <v>13</v>
      </c>
      <c r="E65">
        <v>29</v>
      </c>
      <c r="F65">
        <v>9.5</v>
      </c>
      <c r="G65">
        <v>0</v>
      </c>
      <c r="H65">
        <v>0</v>
      </c>
      <c r="I65" s="6">
        <f>Table256[[#This Row],[Age]]/$E$1</f>
        <v>0.36249999999999999</v>
      </c>
      <c r="J65" s="6">
        <f>LOG10(Table256[[#This Row],[Fare]] +1)</f>
        <v>1.0211892990699381</v>
      </c>
      <c r="K65">
        <f>IF(Table256[[#This Row],[Pclass]]=1, 1, 0)</f>
        <v>0</v>
      </c>
      <c r="L65">
        <f>IF(Table256[[#This Row],[Pclass]]=2, 1,0)</f>
        <v>0</v>
      </c>
      <c r="M65">
        <f>IF(Table256[[#This Row],[Embarked]]="S", 1, 0)</f>
        <v>1</v>
      </c>
      <c r="N65">
        <f>IF(Table256[[#This Row],[Embarked]]="C", 1, 0)</f>
        <v>0</v>
      </c>
      <c r="O65">
        <f>IF(Table256[[#This Row],[Sex]]="male", 1, 0)</f>
        <v>1</v>
      </c>
      <c r="P65">
        <v>1</v>
      </c>
      <c r="AC65" s="6">
        <f>SUMPRODUCT(Table256[[#This Row],[SibSp]:[Ones]], $R$4:$AA$4)</f>
        <v>-0.52185757597461047</v>
      </c>
      <c r="AD65" s="6">
        <f>SUMPRODUCT(Table256[[#This Row],[SibSp]:[Ones]], $R$5:$AA$5)</f>
        <v>9.1844391149996985E-2</v>
      </c>
      <c r="AE65" s="6">
        <f t="shared" si="0"/>
        <v>0</v>
      </c>
      <c r="AF65" s="6">
        <f t="shared" si="1"/>
        <v>9.1844391149996985E-2</v>
      </c>
      <c r="AG65" s="6">
        <f t="shared" si="2"/>
        <v>9.1844391149996985E-2</v>
      </c>
      <c r="AH65" s="6">
        <f>(AG65-Table256[[#This Row],[Survived]])^2</f>
        <v>0.82474660988571968</v>
      </c>
    </row>
    <row r="66" spans="1:34" x14ac:dyDescent="0.2">
      <c r="A66">
        <v>0</v>
      </c>
      <c r="B66" t="s">
        <v>15</v>
      </c>
      <c r="C66">
        <v>1</v>
      </c>
      <c r="D66" t="s">
        <v>13</v>
      </c>
      <c r="E66">
        <v>28</v>
      </c>
      <c r="F66">
        <v>47.1</v>
      </c>
      <c r="G66">
        <v>0</v>
      </c>
      <c r="H66">
        <v>0</v>
      </c>
      <c r="I66" s="6">
        <f>Table256[[#This Row],[Age]]/$E$1</f>
        <v>0.35</v>
      </c>
      <c r="J66" s="6">
        <f>LOG10(Table256[[#This Row],[Fare]] +1)</f>
        <v>1.6821450763738317</v>
      </c>
      <c r="K66">
        <f>IF(Table256[[#This Row],[Pclass]]=1, 1, 0)</f>
        <v>1</v>
      </c>
      <c r="L66">
        <f>IF(Table256[[#This Row],[Pclass]]=2, 1,0)</f>
        <v>0</v>
      </c>
      <c r="M66">
        <f>IF(Table256[[#This Row],[Embarked]]="S", 1, 0)</f>
        <v>1</v>
      </c>
      <c r="N66">
        <f>IF(Table256[[#This Row],[Embarked]]="C", 1, 0)</f>
        <v>0</v>
      </c>
      <c r="O66">
        <f>IF(Table256[[#This Row],[Sex]]="male", 1, 0)</f>
        <v>1</v>
      </c>
      <c r="P66">
        <v>1</v>
      </c>
      <c r="AC66" s="6">
        <f>SUMPRODUCT(Table256[[#This Row],[SibSp]:[Ones]], $R$4:$AA$4)</f>
        <v>-0.33045161135024337</v>
      </c>
      <c r="AD66" s="6">
        <f>SUMPRODUCT(Table256[[#This Row],[SibSp]:[Ones]], $R$5:$AA$5)</f>
        <v>0.48070941327398797</v>
      </c>
      <c r="AE66" s="6">
        <f t="shared" si="0"/>
        <v>0</v>
      </c>
      <c r="AF66" s="6">
        <f t="shared" si="1"/>
        <v>0.48070941327398797</v>
      </c>
      <c r="AG66" s="6">
        <f t="shared" si="2"/>
        <v>0.48070941327398797</v>
      </c>
      <c r="AH66" s="6">
        <f>(AG66-Table256[[#This Row],[Survived]])^2</f>
        <v>0.23108154001022177</v>
      </c>
    </row>
    <row r="67" spans="1:34" x14ac:dyDescent="0.2">
      <c r="A67">
        <v>1</v>
      </c>
      <c r="B67" t="s">
        <v>15</v>
      </c>
      <c r="C67">
        <v>2</v>
      </c>
      <c r="D67" t="s">
        <v>17</v>
      </c>
      <c r="E67">
        <v>17</v>
      </c>
      <c r="F67">
        <v>10.5</v>
      </c>
      <c r="G67">
        <v>0</v>
      </c>
      <c r="H67">
        <v>0</v>
      </c>
      <c r="I67" s="6">
        <f>Table256[[#This Row],[Age]]/$E$1</f>
        <v>0.21249999999999999</v>
      </c>
      <c r="J67" s="6">
        <f>LOG10(Table256[[#This Row],[Fare]] +1)</f>
        <v>1.0606978403536116</v>
      </c>
      <c r="K67">
        <f>IF(Table256[[#This Row],[Pclass]]=1, 1, 0)</f>
        <v>0</v>
      </c>
      <c r="L67">
        <f>IF(Table256[[#This Row],[Pclass]]=2, 1,0)</f>
        <v>1</v>
      </c>
      <c r="M67">
        <f>IF(Table256[[#This Row],[Embarked]]="S", 1, 0)</f>
        <v>1</v>
      </c>
      <c r="N67">
        <f>IF(Table256[[#This Row],[Embarked]]="C", 1, 0)</f>
        <v>0</v>
      </c>
      <c r="O67">
        <f>IF(Table256[[#This Row],[Sex]]="male", 1, 0)</f>
        <v>0</v>
      </c>
      <c r="P67">
        <v>1</v>
      </c>
      <c r="AC67" s="6">
        <f>SUMPRODUCT(Table256[[#This Row],[SibSp]:[Ones]], $R$4:$AA$4)</f>
        <v>-0.55137631546852683</v>
      </c>
      <c r="AD67" s="6">
        <f>SUMPRODUCT(Table256[[#This Row],[SibSp]:[Ones]], $R$5:$AA$5)</f>
        <v>0.871375123710181</v>
      </c>
      <c r="AE67" s="6">
        <f t="shared" si="0"/>
        <v>0</v>
      </c>
      <c r="AF67" s="6">
        <f t="shared" si="1"/>
        <v>0.871375123710181</v>
      </c>
      <c r="AG67" s="6">
        <f t="shared" si="2"/>
        <v>0.871375123710181</v>
      </c>
      <c r="AH67" s="6">
        <f>(AG67-Table256[[#This Row],[Survived]])^2</f>
        <v>1.6544358800571243E-2</v>
      </c>
    </row>
    <row r="68" spans="1:34" x14ac:dyDescent="0.2">
      <c r="A68">
        <v>1</v>
      </c>
      <c r="B68" t="s">
        <v>15</v>
      </c>
      <c r="C68">
        <v>3</v>
      </c>
      <c r="D68" t="s">
        <v>17</v>
      </c>
      <c r="E68">
        <v>33</v>
      </c>
      <c r="F68">
        <v>15.85</v>
      </c>
      <c r="G68">
        <v>3</v>
      </c>
      <c r="H68">
        <v>0</v>
      </c>
      <c r="I68" s="6">
        <f>Table256[[#This Row],[Age]]/$E$1</f>
        <v>0.41249999999999998</v>
      </c>
      <c r="J68" s="6">
        <f>LOG10(Table256[[#This Row],[Fare]] +1)</f>
        <v>1.2265999052073575</v>
      </c>
      <c r="K68">
        <f>IF(Table256[[#This Row],[Pclass]]=1, 1, 0)</f>
        <v>0</v>
      </c>
      <c r="L68">
        <f>IF(Table256[[#This Row],[Pclass]]=2, 1,0)</f>
        <v>0</v>
      </c>
      <c r="M68">
        <f>IF(Table256[[#This Row],[Embarked]]="S", 1, 0)</f>
        <v>1</v>
      </c>
      <c r="N68">
        <f>IF(Table256[[#This Row],[Embarked]]="C", 1, 0)</f>
        <v>0</v>
      </c>
      <c r="O68">
        <f>IF(Table256[[#This Row],[Sex]]="male", 1, 0)</f>
        <v>0</v>
      </c>
      <c r="P68">
        <v>1</v>
      </c>
      <c r="AC68" s="6">
        <f>SUMPRODUCT(Table256[[#This Row],[SibSp]:[Ones]], $R$4:$AA$4)</f>
        <v>0.12701655762577291</v>
      </c>
      <c r="AD68" s="6">
        <f>SUMPRODUCT(Table256[[#This Row],[SibSp]:[Ones]], $R$5:$AA$5)</f>
        <v>0.31671285489048745</v>
      </c>
      <c r="AE68" s="6">
        <f t="shared" si="0"/>
        <v>0.12701655762577291</v>
      </c>
      <c r="AF68" s="6">
        <f t="shared" si="1"/>
        <v>0.31671285489048745</v>
      </c>
      <c r="AG68" s="6">
        <f t="shared" si="2"/>
        <v>0.44372941251626036</v>
      </c>
      <c r="AH68" s="6">
        <f>(AG68-Table256[[#This Row],[Survived]])^2</f>
        <v>0.30943696649950492</v>
      </c>
    </row>
    <row r="69" spans="1:34" x14ac:dyDescent="0.2">
      <c r="A69">
        <v>0</v>
      </c>
      <c r="B69" t="s">
        <v>15</v>
      </c>
      <c r="C69">
        <v>3</v>
      </c>
      <c r="D69" t="s">
        <v>13</v>
      </c>
      <c r="E69">
        <v>16</v>
      </c>
      <c r="F69">
        <v>34.375</v>
      </c>
      <c r="G69">
        <v>1</v>
      </c>
      <c r="H69">
        <v>3</v>
      </c>
      <c r="I69" s="6">
        <f>Table256[[#This Row],[Age]]/$E$1</f>
        <v>0.2</v>
      </c>
      <c r="J69" s="6">
        <f>LOG10(Table256[[#This Row],[Fare]] +1)</f>
        <v>1.5486964485323467</v>
      </c>
      <c r="K69">
        <f>IF(Table256[[#This Row],[Pclass]]=1, 1, 0)</f>
        <v>0</v>
      </c>
      <c r="L69">
        <f>IF(Table256[[#This Row],[Pclass]]=2, 1,0)</f>
        <v>0</v>
      </c>
      <c r="M69">
        <f>IF(Table256[[#This Row],[Embarked]]="S", 1, 0)</f>
        <v>1</v>
      </c>
      <c r="N69">
        <f>IF(Table256[[#This Row],[Embarked]]="C", 1, 0)</f>
        <v>0</v>
      </c>
      <c r="O69">
        <f>IF(Table256[[#This Row],[Sex]]="male", 1, 0)</f>
        <v>1</v>
      </c>
      <c r="P69">
        <v>1</v>
      </c>
      <c r="AC69" s="6">
        <f>SUMPRODUCT(Table256[[#This Row],[SibSp]:[Ones]], $R$4:$AA$4)</f>
        <v>-0.69239860087679017</v>
      </c>
      <c r="AD69" s="6">
        <f>SUMPRODUCT(Table256[[#This Row],[SibSp]:[Ones]], $R$5:$AA$5)</f>
        <v>0.13188353728872093</v>
      </c>
      <c r="AE69" s="6">
        <f t="shared" ref="AE69:AE132" si="3">MAX(AC69, 0)</f>
        <v>0</v>
      </c>
      <c r="AF69" s="6">
        <f t="shared" ref="AF69:AF132" si="4">MAX(AD69, 0)</f>
        <v>0.13188353728872093</v>
      </c>
      <c r="AG69" s="6">
        <f t="shared" ref="AG69:AG132" si="5">AE69+AF69</f>
        <v>0.13188353728872093</v>
      </c>
      <c r="AH69" s="6">
        <f>(AG69-Table256[[#This Row],[Survived]])^2</f>
        <v>1.7393267407785445E-2</v>
      </c>
    </row>
    <row r="70" spans="1:34" x14ac:dyDescent="0.2">
      <c r="A70">
        <v>1</v>
      </c>
      <c r="B70" t="s">
        <v>15</v>
      </c>
      <c r="C70">
        <v>1</v>
      </c>
      <c r="D70" t="s">
        <v>17</v>
      </c>
      <c r="E70">
        <v>23</v>
      </c>
      <c r="F70">
        <v>263</v>
      </c>
      <c r="G70">
        <v>3</v>
      </c>
      <c r="H70">
        <v>2</v>
      </c>
      <c r="I70" s="6">
        <f>Table256[[#This Row],[Age]]/$E$1</f>
        <v>0.28749999999999998</v>
      </c>
      <c r="J70" s="6">
        <f>LOG10(Table256[[#This Row],[Fare]] +1)</f>
        <v>2.4216039268698313</v>
      </c>
      <c r="K70">
        <f>IF(Table256[[#This Row],[Pclass]]=1, 1, 0)</f>
        <v>1</v>
      </c>
      <c r="L70">
        <f>IF(Table256[[#This Row],[Pclass]]=2, 1,0)</f>
        <v>0</v>
      </c>
      <c r="M70">
        <f>IF(Table256[[#This Row],[Embarked]]="S", 1, 0)</f>
        <v>1</v>
      </c>
      <c r="N70">
        <f>IF(Table256[[#This Row],[Embarked]]="C", 1, 0)</f>
        <v>0</v>
      </c>
      <c r="O70">
        <f>IF(Table256[[#This Row],[Sex]]="male", 1, 0)</f>
        <v>0</v>
      </c>
      <c r="P70">
        <v>1</v>
      </c>
      <c r="AC70" s="6">
        <f>SUMPRODUCT(Table256[[#This Row],[SibSp]:[Ones]], $R$4:$AA$4)</f>
        <v>0.14762681295523583</v>
      </c>
      <c r="AD70" s="6">
        <f>SUMPRODUCT(Table256[[#This Row],[SibSp]:[Ones]], $R$5:$AA$5)</f>
        <v>0.78357313415239438</v>
      </c>
      <c r="AE70" s="6">
        <f t="shared" si="3"/>
        <v>0.14762681295523583</v>
      </c>
      <c r="AF70" s="6">
        <f t="shared" si="4"/>
        <v>0.78357313415239438</v>
      </c>
      <c r="AG70" s="6">
        <f t="shared" si="5"/>
        <v>0.93119994710763021</v>
      </c>
      <c r="AH70" s="6">
        <f>(AG70-Table256[[#This Row],[Survived]])^2</f>
        <v>4.7334472779928805E-3</v>
      </c>
    </row>
    <row r="71" spans="1:34" x14ac:dyDescent="0.2">
      <c r="A71">
        <v>0</v>
      </c>
      <c r="B71" t="s">
        <v>15</v>
      </c>
      <c r="C71">
        <v>3</v>
      </c>
      <c r="D71" t="s">
        <v>13</v>
      </c>
      <c r="E71">
        <v>24</v>
      </c>
      <c r="F71">
        <v>8.0500000000000007</v>
      </c>
      <c r="G71">
        <v>0</v>
      </c>
      <c r="H71">
        <v>0</v>
      </c>
      <c r="I71" s="6">
        <f>Table256[[#This Row],[Age]]/$E$1</f>
        <v>0.3</v>
      </c>
      <c r="J71" s="6">
        <f>LOG10(Table256[[#This Row],[Fare]] +1)</f>
        <v>0.9566485792052033</v>
      </c>
      <c r="K71">
        <f>IF(Table256[[#This Row],[Pclass]]=1, 1, 0)</f>
        <v>0</v>
      </c>
      <c r="L71">
        <f>IF(Table256[[#This Row],[Pclass]]=2, 1,0)</f>
        <v>0</v>
      </c>
      <c r="M71">
        <f>IF(Table256[[#This Row],[Embarked]]="S", 1, 0)</f>
        <v>1</v>
      </c>
      <c r="N71">
        <f>IF(Table256[[#This Row],[Embarked]]="C", 1, 0)</f>
        <v>0</v>
      </c>
      <c r="O71">
        <f>IF(Table256[[#This Row],[Sex]]="male", 1, 0)</f>
        <v>1</v>
      </c>
      <c r="P71">
        <v>1</v>
      </c>
      <c r="AC71" s="6">
        <f>SUMPRODUCT(Table256[[#This Row],[SibSp]:[Ones]], $R$4:$AA$4)</f>
        <v>-0.57390390793974522</v>
      </c>
      <c r="AD71" s="6">
        <f>SUMPRODUCT(Table256[[#This Row],[SibSp]:[Ones]], $R$5:$AA$5)</f>
        <v>0.13321833227729429</v>
      </c>
      <c r="AE71" s="6">
        <f t="shared" si="3"/>
        <v>0</v>
      </c>
      <c r="AF71" s="6">
        <f t="shared" si="4"/>
        <v>0.13321833227729429</v>
      </c>
      <c r="AG71" s="6">
        <f t="shared" si="5"/>
        <v>0.13321833227729429</v>
      </c>
      <c r="AH71" s="6">
        <f>(AG71-Table256[[#This Row],[Survived]])^2</f>
        <v>1.7747124054743591E-2</v>
      </c>
    </row>
    <row r="72" spans="1:34" x14ac:dyDescent="0.2">
      <c r="A72">
        <v>0</v>
      </c>
      <c r="B72" t="s">
        <v>15</v>
      </c>
      <c r="C72">
        <v>3</v>
      </c>
      <c r="D72" t="s">
        <v>13</v>
      </c>
      <c r="E72">
        <v>29</v>
      </c>
      <c r="F72">
        <v>8.0500000000000007</v>
      </c>
      <c r="G72">
        <v>0</v>
      </c>
      <c r="H72">
        <v>0</v>
      </c>
      <c r="I72" s="6">
        <f>Table256[[#This Row],[Age]]/$E$1</f>
        <v>0.36249999999999999</v>
      </c>
      <c r="J72" s="6">
        <f>LOG10(Table256[[#This Row],[Fare]] +1)</f>
        <v>0.9566485792052033</v>
      </c>
      <c r="K72">
        <f>IF(Table256[[#This Row],[Pclass]]=1, 1, 0)</f>
        <v>0</v>
      </c>
      <c r="L72">
        <f>IF(Table256[[#This Row],[Pclass]]=2, 1,0)</f>
        <v>0</v>
      </c>
      <c r="M72">
        <f>IF(Table256[[#This Row],[Embarked]]="S", 1, 0)</f>
        <v>1</v>
      </c>
      <c r="N72">
        <f>IF(Table256[[#This Row],[Embarked]]="C", 1, 0)</f>
        <v>0</v>
      </c>
      <c r="O72">
        <f>IF(Table256[[#This Row],[Sex]]="male", 1, 0)</f>
        <v>1</v>
      </c>
      <c r="P72">
        <v>1</v>
      </c>
      <c r="AC72" s="6">
        <f>SUMPRODUCT(Table256[[#This Row],[SibSp]:[Ones]], $R$4:$AA$4)</f>
        <v>-0.52239522228014956</v>
      </c>
      <c r="AD72" s="6">
        <f>SUMPRODUCT(Table256[[#This Row],[SibSp]:[Ones]], $R$5:$AA$5)</f>
        <v>9.0744026915377085E-2</v>
      </c>
      <c r="AE72" s="6">
        <f t="shared" si="3"/>
        <v>0</v>
      </c>
      <c r="AF72" s="6">
        <f t="shared" si="4"/>
        <v>9.0744026915377085E-2</v>
      </c>
      <c r="AG72" s="6">
        <f t="shared" si="5"/>
        <v>9.0744026915377085E-2</v>
      </c>
      <c r="AH72" s="6">
        <f>(AG72-Table256[[#This Row],[Survived]])^2</f>
        <v>8.2344784208186802E-3</v>
      </c>
    </row>
    <row r="73" spans="1:34" x14ac:dyDescent="0.2">
      <c r="A73">
        <v>0</v>
      </c>
      <c r="B73" t="s">
        <v>15</v>
      </c>
      <c r="C73">
        <v>3</v>
      </c>
      <c r="D73" t="s">
        <v>13</v>
      </c>
      <c r="E73">
        <v>20</v>
      </c>
      <c r="F73">
        <v>7.8541999999999996</v>
      </c>
      <c r="G73">
        <v>0</v>
      </c>
      <c r="H73">
        <v>0</v>
      </c>
      <c r="I73" s="6">
        <f>Table256[[#This Row],[Age]]/$E$1</f>
        <v>0.25</v>
      </c>
      <c r="J73" s="6">
        <f>LOG10(Table256[[#This Row],[Fare]] +1)</f>
        <v>0.94714932766263737</v>
      </c>
      <c r="K73">
        <f>IF(Table256[[#This Row],[Pclass]]=1, 1, 0)</f>
        <v>0</v>
      </c>
      <c r="L73">
        <f>IF(Table256[[#This Row],[Pclass]]=2, 1,0)</f>
        <v>0</v>
      </c>
      <c r="M73">
        <f>IF(Table256[[#This Row],[Embarked]]="S", 1, 0)</f>
        <v>1</v>
      </c>
      <c r="N73">
        <f>IF(Table256[[#This Row],[Embarked]]="C", 1, 0)</f>
        <v>0</v>
      </c>
      <c r="O73">
        <f>IF(Table256[[#This Row],[Sex]]="male", 1, 0)</f>
        <v>1</v>
      </c>
      <c r="P73">
        <v>1</v>
      </c>
      <c r="AC73" s="6">
        <f>SUMPRODUCT(Table256[[#This Row],[SibSp]:[Ones]], $R$4:$AA$4)</f>
        <v>-0.61518998848683437</v>
      </c>
      <c r="AD73" s="6">
        <f>SUMPRODUCT(Table256[[#This Row],[SibSp]:[Ones]], $R$5:$AA$5)</f>
        <v>0.16703582242880488</v>
      </c>
      <c r="AE73" s="6">
        <f t="shared" si="3"/>
        <v>0</v>
      </c>
      <c r="AF73" s="6">
        <f t="shared" si="4"/>
        <v>0.16703582242880488</v>
      </c>
      <c r="AG73" s="6">
        <f t="shared" si="5"/>
        <v>0.16703582242880488</v>
      </c>
      <c r="AH73" s="6">
        <f>(AG73-Table256[[#This Row],[Survived]])^2</f>
        <v>2.7900965974467236E-2</v>
      </c>
    </row>
    <row r="74" spans="1:34" x14ac:dyDescent="0.2">
      <c r="A74">
        <v>0</v>
      </c>
      <c r="B74" t="s">
        <v>15</v>
      </c>
      <c r="C74">
        <v>1</v>
      </c>
      <c r="D74" t="s">
        <v>13</v>
      </c>
      <c r="E74">
        <v>46</v>
      </c>
      <c r="F74">
        <v>61.174999999999997</v>
      </c>
      <c r="G74">
        <v>1</v>
      </c>
      <c r="H74">
        <v>0</v>
      </c>
      <c r="I74" s="6">
        <f>Table256[[#This Row],[Age]]/$E$1</f>
        <v>0.57499999999999996</v>
      </c>
      <c r="J74" s="6">
        <f>LOG10(Table256[[#This Row],[Fare]] +1)</f>
        <v>1.7936157939419737</v>
      </c>
      <c r="K74">
        <f>IF(Table256[[#This Row],[Pclass]]=1, 1, 0)</f>
        <v>1</v>
      </c>
      <c r="L74">
        <f>IF(Table256[[#This Row],[Pclass]]=2, 1,0)</f>
        <v>0</v>
      </c>
      <c r="M74">
        <f>IF(Table256[[#This Row],[Embarked]]="S", 1, 0)</f>
        <v>1</v>
      </c>
      <c r="N74">
        <f>IF(Table256[[#This Row],[Embarked]]="C", 1, 0)</f>
        <v>0</v>
      </c>
      <c r="O74">
        <f>IF(Table256[[#This Row],[Sex]]="male", 1, 0)</f>
        <v>1</v>
      </c>
      <c r="P74">
        <v>1</v>
      </c>
      <c r="AC74" s="6">
        <f>SUMPRODUCT(Table256[[#This Row],[SibSp]:[Ones]], $R$4:$AA$4)</f>
        <v>-6.1311191268010323E-2</v>
      </c>
      <c r="AD74" s="6">
        <f>SUMPRODUCT(Table256[[#This Row],[SibSp]:[Ones]], $R$5:$AA$5)</f>
        <v>0.26166013927362564</v>
      </c>
      <c r="AE74" s="6">
        <f t="shared" si="3"/>
        <v>0</v>
      </c>
      <c r="AF74" s="6">
        <f t="shared" si="4"/>
        <v>0.26166013927362564</v>
      </c>
      <c r="AG74" s="6">
        <f t="shared" si="5"/>
        <v>0.26166013927362564</v>
      </c>
      <c r="AH74" s="6">
        <f>(AG74-Table256[[#This Row],[Survived]])^2</f>
        <v>6.8466028484693159E-2</v>
      </c>
    </row>
    <row r="75" spans="1:34" x14ac:dyDescent="0.2">
      <c r="A75">
        <v>0</v>
      </c>
      <c r="B75" t="s">
        <v>15</v>
      </c>
      <c r="C75">
        <v>3</v>
      </c>
      <c r="D75" t="s">
        <v>13</v>
      </c>
      <c r="E75">
        <v>26</v>
      </c>
      <c r="F75">
        <v>20.574999999999999</v>
      </c>
      <c r="G75">
        <v>1</v>
      </c>
      <c r="H75">
        <v>2</v>
      </c>
      <c r="I75" s="6">
        <f>Table256[[#This Row],[Age]]/$E$1</f>
        <v>0.32500000000000001</v>
      </c>
      <c r="J75" s="6">
        <f>LOG10(Table256[[#This Row],[Fare]] +1)</f>
        <v>1.3339508043872472</v>
      </c>
      <c r="K75">
        <f>IF(Table256[[#This Row],[Pclass]]=1, 1, 0)</f>
        <v>0</v>
      </c>
      <c r="L75">
        <f>IF(Table256[[#This Row],[Pclass]]=2, 1,0)</f>
        <v>0</v>
      </c>
      <c r="M75">
        <f>IF(Table256[[#This Row],[Embarked]]="S", 1, 0)</f>
        <v>1</v>
      </c>
      <c r="N75">
        <f>IF(Table256[[#This Row],[Embarked]]="C", 1, 0)</f>
        <v>0</v>
      </c>
      <c r="O75">
        <f>IF(Table256[[#This Row],[Sex]]="male", 1, 0)</f>
        <v>1</v>
      </c>
      <c r="P75">
        <v>1</v>
      </c>
      <c r="AC75" s="6">
        <f>SUMPRODUCT(Table256[[#This Row],[SibSp]:[Ones]], $R$4:$AA$4)</f>
        <v>-0.54990569437324521</v>
      </c>
      <c r="AD75" s="6">
        <f>SUMPRODUCT(Table256[[#This Row],[SibSp]:[Ones]], $R$5:$AA$5)</f>
        <v>4.7055476290064902E-2</v>
      </c>
      <c r="AE75" s="6">
        <f t="shared" si="3"/>
        <v>0</v>
      </c>
      <c r="AF75" s="6">
        <f t="shared" si="4"/>
        <v>4.7055476290064902E-2</v>
      </c>
      <c r="AG75" s="6">
        <f t="shared" si="5"/>
        <v>4.7055476290064902E-2</v>
      </c>
      <c r="AH75" s="6">
        <f>(AG75-Table256[[#This Row],[Survived]])^2</f>
        <v>2.2142178488848601E-3</v>
      </c>
    </row>
    <row r="76" spans="1:34" x14ac:dyDescent="0.2">
      <c r="A76">
        <v>0</v>
      </c>
      <c r="B76" t="s">
        <v>15</v>
      </c>
      <c r="C76">
        <v>3</v>
      </c>
      <c r="D76" t="s">
        <v>13</v>
      </c>
      <c r="E76">
        <v>59</v>
      </c>
      <c r="F76">
        <v>7.25</v>
      </c>
      <c r="G76">
        <v>0</v>
      </c>
      <c r="H76">
        <v>0</v>
      </c>
      <c r="I76" s="6">
        <f>Table256[[#This Row],[Age]]/$E$1</f>
        <v>0.73750000000000004</v>
      </c>
      <c r="J76" s="6">
        <f>LOG10(Table256[[#This Row],[Fare]] +1)</f>
        <v>0.91645394854992512</v>
      </c>
      <c r="K76">
        <f>IF(Table256[[#This Row],[Pclass]]=1, 1, 0)</f>
        <v>0</v>
      </c>
      <c r="L76">
        <f>IF(Table256[[#This Row],[Pclass]]=2, 1,0)</f>
        <v>0</v>
      </c>
      <c r="M76">
        <f>IF(Table256[[#This Row],[Embarked]]="S", 1, 0)</f>
        <v>1</v>
      </c>
      <c r="N76">
        <f>IF(Table256[[#This Row],[Embarked]]="C", 1, 0)</f>
        <v>0</v>
      </c>
      <c r="O76">
        <f>IF(Table256[[#This Row],[Sex]]="male", 1, 0)</f>
        <v>1</v>
      </c>
      <c r="P76">
        <v>1</v>
      </c>
      <c r="AC76" s="6">
        <f>SUMPRODUCT(Table256[[#This Row],[SibSp]:[Ones]], $R$4:$AA$4)</f>
        <v>-0.2136779433650049</v>
      </c>
      <c r="AD76" s="6">
        <f>SUMPRODUCT(Table256[[#This Row],[SibSp]:[Ones]], $R$5:$AA$5)</f>
        <v>-0.16478708943159825</v>
      </c>
      <c r="AE76" s="6">
        <f t="shared" si="3"/>
        <v>0</v>
      </c>
      <c r="AF76" s="6">
        <f t="shared" si="4"/>
        <v>0</v>
      </c>
      <c r="AG76" s="6">
        <f t="shared" si="5"/>
        <v>0</v>
      </c>
      <c r="AH76" s="6">
        <f>(AG76-Table256[[#This Row],[Survived]])^2</f>
        <v>0</v>
      </c>
    </row>
    <row r="77" spans="1:34" x14ac:dyDescent="0.2">
      <c r="A77">
        <v>0</v>
      </c>
      <c r="B77" t="s">
        <v>20</v>
      </c>
      <c r="C77">
        <v>1</v>
      </c>
      <c r="D77" t="s">
        <v>13</v>
      </c>
      <c r="E77">
        <v>71</v>
      </c>
      <c r="F77">
        <v>34.654200000000003</v>
      </c>
      <c r="G77">
        <v>0</v>
      </c>
      <c r="H77">
        <v>0</v>
      </c>
      <c r="I77" s="6">
        <f>Table256[[#This Row],[Age]]/$E$1</f>
        <v>0.88749999999999996</v>
      </c>
      <c r="J77" s="6">
        <f>LOG10(Table256[[#This Row],[Fare]] +1)</f>
        <v>1.5521106963024893</v>
      </c>
      <c r="K77">
        <f>IF(Table256[[#This Row],[Pclass]]=1, 1, 0)</f>
        <v>1</v>
      </c>
      <c r="L77">
        <f>IF(Table256[[#This Row],[Pclass]]=2, 1,0)</f>
        <v>0</v>
      </c>
      <c r="M77">
        <f>IF(Table256[[#This Row],[Embarked]]="S", 1, 0)</f>
        <v>0</v>
      </c>
      <c r="N77">
        <f>IF(Table256[[#This Row],[Embarked]]="C", 1, 0)</f>
        <v>1</v>
      </c>
      <c r="O77">
        <f>IF(Table256[[#This Row],[Sex]]="male", 1, 0)</f>
        <v>1</v>
      </c>
      <c r="P77">
        <v>1</v>
      </c>
      <c r="AC77" s="6">
        <f>SUMPRODUCT(Table256[[#This Row],[SibSp]:[Ones]], $R$4:$AA$4)</f>
        <v>2.5448407398565021E-4</v>
      </c>
      <c r="AD77" s="6">
        <f>SUMPRODUCT(Table256[[#This Row],[SibSp]:[Ones]], $R$5:$AA$5)</f>
        <v>0.19222577333380919</v>
      </c>
      <c r="AE77" s="6">
        <f t="shared" si="3"/>
        <v>2.5448407398565021E-4</v>
      </c>
      <c r="AF77" s="6">
        <f t="shared" si="4"/>
        <v>0.19222577333380919</v>
      </c>
      <c r="AG77" s="6">
        <f t="shared" si="5"/>
        <v>0.19248025740779484</v>
      </c>
      <c r="AH77" s="6">
        <f>(AG77-Table256[[#This Row],[Survived]])^2</f>
        <v>3.704864949177096E-2</v>
      </c>
    </row>
    <row r="78" spans="1:34" x14ac:dyDescent="0.2">
      <c r="A78">
        <v>1</v>
      </c>
      <c r="B78" t="s">
        <v>20</v>
      </c>
      <c r="C78">
        <v>1</v>
      </c>
      <c r="D78" t="s">
        <v>13</v>
      </c>
      <c r="E78">
        <v>23</v>
      </c>
      <c r="F78">
        <v>63.3583</v>
      </c>
      <c r="G78">
        <v>0</v>
      </c>
      <c r="H78">
        <v>1</v>
      </c>
      <c r="I78" s="6">
        <f>Table256[[#This Row],[Age]]/$E$1</f>
        <v>0.28749999999999998</v>
      </c>
      <c r="J78" s="6">
        <f>LOG10(Table256[[#This Row],[Fare]] +1)</f>
        <v>1.808604563855051</v>
      </c>
      <c r="K78">
        <f>IF(Table256[[#This Row],[Pclass]]=1, 1, 0)</f>
        <v>1</v>
      </c>
      <c r="L78">
        <f>IF(Table256[[#This Row],[Pclass]]=2, 1,0)</f>
        <v>0</v>
      </c>
      <c r="M78">
        <f>IF(Table256[[#This Row],[Embarked]]="S", 1, 0)</f>
        <v>0</v>
      </c>
      <c r="N78">
        <f>IF(Table256[[#This Row],[Embarked]]="C", 1, 0)</f>
        <v>1</v>
      </c>
      <c r="O78">
        <f>IF(Table256[[#This Row],[Sex]]="male", 1, 0)</f>
        <v>1</v>
      </c>
      <c r="P78">
        <v>1</v>
      </c>
      <c r="AC78" s="6">
        <f>SUMPRODUCT(Table256[[#This Row],[SibSp]:[Ones]], $R$4:$AA$4)</f>
        <v>-0.53335665644023245</v>
      </c>
      <c r="AD78" s="6">
        <f>SUMPRODUCT(Table256[[#This Row],[SibSp]:[Ones]], $R$5:$AA$5)</f>
        <v>0.60057032669005905</v>
      </c>
      <c r="AE78" s="6">
        <f t="shared" si="3"/>
        <v>0</v>
      </c>
      <c r="AF78" s="6">
        <f t="shared" si="4"/>
        <v>0.60057032669005905</v>
      </c>
      <c r="AG78" s="6">
        <f t="shared" si="5"/>
        <v>0.60057032669005905</v>
      </c>
      <c r="AH78" s="6">
        <f>(AG78-Table256[[#This Row],[Survived]])^2</f>
        <v>0.15954406392048615</v>
      </c>
    </row>
    <row r="79" spans="1:34" x14ac:dyDescent="0.2">
      <c r="A79">
        <v>1</v>
      </c>
      <c r="B79" t="s">
        <v>15</v>
      </c>
      <c r="C79">
        <v>2</v>
      </c>
      <c r="D79" t="s">
        <v>17</v>
      </c>
      <c r="E79">
        <v>34</v>
      </c>
      <c r="F79">
        <v>23</v>
      </c>
      <c r="G79">
        <v>0</v>
      </c>
      <c r="H79">
        <v>1</v>
      </c>
      <c r="I79" s="6">
        <f>Table256[[#This Row],[Age]]/$E$1</f>
        <v>0.42499999999999999</v>
      </c>
      <c r="J79" s="6">
        <f>LOG10(Table256[[#This Row],[Fare]] +1)</f>
        <v>1.3802112417116059</v>
      </c>
      <c r="K79">
        <f>IF(Table256[[#This Row],[Pclass]]=1, 1, 0)</f>
        <v>0</v>
      </c>
      <c r="L79">
        <f>IF(Table256[[#This Row],[Pclass]]=2, 1,0)</f>
        <v>1</v>
      </c>
      <c r="M79">
        <f>IF(Table256[[#This Row],[Embarked]]="S", 1, 0)</f>
        <v>1</v>
      </c>
      <c r="N79">
        <f>IF(Table256[[#This Row],[Embarked]]="C", 1, 0)</f>
        <v>0</v>
      </c>
      <c r="O79">
        <f>IF(Table256[[#This Row],[Sex]]="male", 1, 0)</f>
        <v>0</v>
      </c>
      <c r="P79">
        <v>1</v>
      </c>
      <c r="AC79" s="6">
        <f>SUMPRODUCT(Table256[[#This Row],[SibSp]:[Ones]], $R$4:$AA$4)</f>
        <v>-0.41484956810343437</v>
      </c>
      <c r="AD79" s="6">
        <f>SUMPRODUCT(Table256[[#This Row],[SibSp]:[Ones]], $R$5:$AA$5)</f>
        <v>0.72862813667105253</v>
      </c>
      <c r="AE79" s="6">
        <f t="shared" si="3"/>
        <v>0</v>
      </c>
      <c r="AF79" s="6">
        <f t="shared" si="4"/>
        <v>0.72862813667105253</v>
      </c>
      <c r="AG79" s="6">
        <f t="shared" si="5"/>
        <v>0.72862813667105253</v>
      </c>
      <c r="AH79" s="6">
        <f>(AG79-Table256[[#This Row],[Survived]])^2</f>
        <v>7.3642688206624951E-2</v>
      </c>
    </row>
    <row r="80" spans="1:34" x14ac:dyDescent="0.2">
      <c r="A80">
        <v>0</v>
      </c>
      <c r="B80" t="s">
        <v>15</v>
      </c>
      <c r="C80">
        <v>2</v>
      </c>
      <c r="D80" t="s">
        <v>13</v>
      </c>
      <c r="E80">
        <v>34</v>
      </c>
      <c r="F80">
        <v>26</v>
      </c>
      <c r="G80">
        <v>1</v>
      </c>
      <c r="H80">
        <v>0</v>
      </c>
      <c r="I80" s="6">
        <f>Table256[[#This Row],[Age]]/$E$1</f>
        <v>0.42499999999999999</v>
      </c>
      <c r="J80" s="6">
        <f>LOG10(Table256[[#This Row],[Fare]] +1)</f>
        <v>1.4313637641589874</v>
      </c>
      <c r="K80">
        <f>IF(Table256[[#This Row],[Pclass]]=1, 1, 0)</f>
        <v>0</v>
      </c>
      <c r="L80">
        <f>IF(Table256[[#This Row],[Pclass]]=2, 1,0)</f>
        <v>1</v>
      </c>
      <c r="M80">
        <f>IF(Table256[[#This Row],[Embarked]]="S", 1, 0)</f>
        <v>1</v>
      </c>
      <c r="N80">
        <f>IF(Table256[[#This Row],[Embarked]]="C", 1, 0)</f>
        <v>0</v>
      </c>
      <c r="O80">
        <f>IF(Table256[[#This Row],[Sex]]="male", 1, 0)</f>
        <v>1</v>
      </c>
      <c r="P80">
        <v>1</v>
      </c>
      <c r="AC80" s="6">
        <f>SUMPRODUCT(Table256[[#This Row],[SibSp]:[Ones]], $R$4:$AA$4)</f>
        <v>-0.64799280468366682</v>
      </c>
      <c r="AD80" s="6">
        <f>SUMPRODUCT(Table256[[#This Row],[SibSp]:[Ones]], $R$5:$AA$5)</f>
        <v>0.20576716953054841</v>
      </c>
      <c r="AE80" s="6">
        <f t="shared" si="3"/>
        <v>0</v>
      </c>
      <c r="AF80" s="6">
        <f t="shared" si="4"/>
        <v>0.20576716953054841</v>
      </c>
      <c r="AG80" s="6">
        <f t="shared" si="5"/>
        <v>0.20576716953054841</v>
      </c>
      <c r="AH80" s="6">
        <f>(AG80-Table256[[#This Row],[Survived]])^2</f>
        <v>4.2340128056613448E-2</v>
      </c>
    </row>
    <row r="81" spans="1:34" x14ac:dyDescent="0.2">
      <c r="A81">
        <v>0</v>
      </c>
      <c r="B81" t="s">
        <v>15</v>
      </c>
      <c r="C81">
        <v>3</v>
      </c>
      <c r="D81" t="s">
        <v>17</v>
      </c>
      <c r="E81">
        <v>28</v>
      </c>
      <c r="F81">
        <v>7.8958000000000004</v>
      </c>
      <c r="G81">
        <v>0</v>
      </c>
      <c r="H81">
        <v>0</v>
      </c>
      <c r="I81" s="6">
        <f>Table256[[#This Row],[Age]]/$E$1</f>
        <v>0.35</v>
      </c>
      <c r="J81" s="6">
        <f>LOG10(Table256[[#This Row],[Fare]] +1)</f>
        <v>0.94918501031343461</v>
      </c>
      <c r="K81">
        <f>IF(Table256[[#This Row],[Pclass]]=1, 1, 0)</f>
        <v>0</v>
      </c>
      <c r="L81">
        <f>IF(Table256[[#This Row],[Pclass]]=2, 1,0)</f>
        <v>0</v>
      </c>
      <c r="M81">
        <f>IF(Table256[[#This Row],[Embarked]]="S", 1, 0)</f>
        <v>1</v>
      </c>
      <c r="N81">
        <f>IF(Table256[[#This Row],[Embarked]]="C", 1, 0)</f>
        <v>0</v>
      </c>
      <c r="O81">
        <f>IF(Table256[[#This Row],[Sex]]="male", 1, 0)</f>
        <v>0</v>
      </c>
      <c r="P81">
        <v>1</v>
      </c>
      <c r="AC81" s="6">
        <f>SUMPRODUCT(Table256[[#This Row],[SibSp]:[Ones]], $R$4:$AA$4)</f>
        <v>-0.17514477647434995</v>
      </c>
      <c r="AD81" s="6">
        <f>SUMPRODUCT(Table256[[#This Row],[SibSp]:[Ones]], $R$5:$AA$5)</f>
        <v>0.55858423898429799</v>
      </c>
      <c r="AE81" s="6">
        <f t="shared" si="3"/>
        <v>0</v>
      </c>
      <c r="AF81" s="6">
        <f t="shared" si="4"/>
        <v>0.55858423898429799</v>
      </c>
      <c r="AG81" s="6">
        <f t="shared" si="5"/>
        <v>0.55858423898429799</v>
      </c>
      <c r="AH81" s="6">
        <f>(AG81-Table256[[#This Row],[Survived]])^2</f>
        <v>0.31201635204166733</v>
      </c>
    </row>
    <row r="82" spans="1:34" x14ac:dyDescent="0.2">
      <c r="A82">
        <v>0</v>
      </c>
      <c r="B82" t="s">
        <v>15</v>
      </c>
      <c r="C82">
        <v>1</v>
      </c>
      <c r="D82" t="s">
        <v>13</v>
      </c>
      <c r="E82">
        <v>21</v>
      </c>
      <c r="F82">
        <v>77.287499999999994</v>
      </c>
      <c r="G82">
        <v>0</v>
      </c>
      <c r="H82">
        <v>1</v>
      </c>
      <c r="I82" s="6">
        <f>Table256[[#This Row],[Age]]/$E$1</f>
        <v>0.26250000000000001</v>
      </c>
      <c r="J82" s="6">
        <f>LOG10(Table256[[#This Row],[Fare]] +1)</f>
        <v>1.8936924247093643</v>
      </c>
      <c r="K82">
        <f>IF(Table256[[#This Row],[Pclass]]=1, 1, 0)</f>
        <v>1</v>
      </c>
      <c r="L82">
        <f>IF(Table256[[#This Row],[Pclass]]=2, 1,0)</f>
        <v>0</v>
      </c>
      <c r="M82">
        <f>IF(Table256[[#This Row],[Embarked]]="S", 1, 0)</f>
        <v>1</v>
      </c>
      <c r="N82">
        <f>IF(Table256[[#This Row],[Embarked]]="C", 1, 0)</f>
        <v>0</v>
      </c>
      <c r="O82">
        <f>IF(Table256[[#This Row],[Sex]]="male", 1, 0)</f>
        <v>1</v>
      </c>
      <c r="P82">
        <v>1</v>
      </c>
      <c r="AC82" s="6">
        <f>SUMPRODUCT(Table256[[#This Row],[SibSp]:[Ones]], $R$4:$AA$4)</f>
        <v>-0.44206594935773269</v>
      </c>
      <c r="AD82" s="6">
        <f>SUMPRODUCT(Table256[[#This Row],[SibSp]:[Ones]], $R$5:$AA$5)</f>
        <v>0.53999836283938496</v>
      </c>
      <c r="AE82" s="6">
        <f t="shared" si="3"/>
        <v>0</v>
      </c>
      <c r="AF82" s="6">
        <f t="shared" si="4"/>
        <v>0.53999836283938496</v>
      </c>
      <c r="AG82" s="6">
        <f t="shared" si="5"/>
        <v>0.53999836283938496</v>
      </c>
      <c r="AH82" s="6">
        <f>(AG82-Table256[[#This Row],[Survived]])^2</f>
        <v>0.29159823186921607</v>
      </c>
    </row>
    <row r="83" spans="1:34" x14ac:dyDescent="0.2">
      <c r="A83">
        <v>0</v>
      </c>
      <c r="B83" t="s">
        <v>15</v>
      </c>
      <c r="C83">
        <v>3</v>
      </c>
      <c r="D83" t="s">
        <v>13</v>
      </c>
      <c r="E83">
        <v>33</v>
      </c>
      <c r="F83">
        <v>8.6541999999999994</v>
      </c>
      <c r="G83">
        <v>0</v>
      </c>
      <c r="H83">
        <v>0</v>
      </c>
      <c r="I83" s="6">
        <f>Table256[[#This Row],[Age]]/$E$1</f>
        <v>0.41249999999999998</v>
      </c>
      <c r="J83" s="6">
        <f>LOG10(Table256[[#This Row],[Fare]] +1)</f>
        <v>0.98471629158197649</v>
      </c>
      <c r="K83">
        <f>IF(Table256[[#This Row],[Pclass]]=1, 1, 0)</f>
        <v>0</v>
      </c>
      <c r="L83">
        <f>IF(Table256[[#This Row],[Pclass]]=2, 1,0)</f>
        <v>0</v>
      </c>
      <c r="M83">
        <f>IF(Table256[[#This Row],[Embarked]]="S", 1, 0)</f>
        <v>1</v>
      </c>
      <c r="N83">
        <f>IF(Table256[[#This Row],[Embarked]]="C", 1, 0)</f>
        <v>0</v>
      </c>
      <c r="O83">
        <f>IF(Table256[[#This Row],[Sex]]="male", 1, 0)</f>
        <v>1</v>
      </c>
      <c r="P83">
        <v>1</v>
      </c>
      <c r="AC83" s="6">
        <f>SUMPRODUCT(Table256[[#This Row],[SibSp]:[Ones]], $R$4:$AA$4)</f>
        <v>-0.4809544600935004</v>
      </c>
      <c r="AD83" s="6">
        <f>SUMPRODUCT(Table256[[#This Row],[SibSp]:[Ones]], $R$5:$AA$5)</f>
        <v>5.7243113186266625E-2</v>
      </c>
      <c r="AE83" s="6">
        <f t="shared" si="3"/>
        <v>0</v>
      </c>
      <c r="AF83" s="6">
        <f t="shared" si="4"/>
        <v>5.7243113186266625E-2</v>
      </c>
      <c r="AG83" s="6">
        <f t="shared" si="5"/>
        <v>5.7243113186266625E-2</v>
      </c>
      <c r="AH83" s="6">
        <f>(AG83-Table256[[#This Row],[Survived]])^2</f>
        <v>3.2767740072557321E-3</v>
      </c>
    </row>
    <row r="84" spans="1:34" x14ac:dyDescent="0.2">
      <c r="A84">
        <v>0</v>
      </c>
      <c r="B84" t="s">
        <v>15</v>
      </c>
      <c r="C84">
        <v>3</v>
      </c>
      <c r="D84" t="s">
        <v>13</v>
      </c>
      <c r="E84">
        <v>37</v>
      </c>
      <c r="F84">
        <v>7.9249999999999998</v>
      </c>
      <c r="G84">
        <v>2</v>
      </c>
      <c r="H84">
        <v>0</v>
      </c>
      <c r="I84" s="6">
        <f>Table256[[#This Row],[Age]]/$E$1</f>
        <v>0.46250000000000002</v>
      </c>
      <c r="J84" s="6">
        <f>LOG10(Table256[[#This Row],[Fare]] +1)</f>
        <v>0.95060822478423079</v>
      </c>
      <c r="K84">
        <f>IF(Table256[[#This Row],[Pclass]]=1, 1, 0)</f>
        <v>0</v>
      </c>
      <c r="L84">
        <f>IF(Table256[[#This Row],[Pclass]]=2, 1,0)</f>
        <v>0</v>
      </c>
      <c r="M84">
        <f>IF(Table256[[#This Row],[Embarked]]="S", 1, 0)</f>
        <v>1</v>
      </c>
      <c r="N84">
        <f>IF(Table256[[#This Row],[Embarked]]="C", 1, 0)</f>
        <v>0</v>
      </c>
      <c r="O84">
        <f>IF(Table256[[#This Row],[Sex]]="male", 1, 0)</f>
        <v>1</v>
      </c>
      <c r="P84">
        <v>1</v>
      </c>
      <c r="AC84" s="6">
        <f>SUMPRODUCT(Table256[[#This Row],[SibSp]:[Ones]], $R$4:$AA$4)</f>
        <v>-0.27447051855642113</v>
      </c>
      <c r="AD84" s="6">
        <f>SUMPRODUCT(Table256[[#This Row],[SibSp]:[Ones]], $R$5:$AA$5)</f>
        <v>-0.11340235529933429</v>
      </c>
      <c r="AE84" s="6">
        <f t="shared" si="3"/>
        <v>0</v>
      </c>
      <c r="AF84" s="6">
        <f t="shared" si="4"/>
        <v>0</v>
      </c>
      <c r="AG84" s="6">
        <f t="shared" si="5"/>
        <v>0</v>
      </c>
      <c r="AH84" s="6">
        <f>(AG84-Table256[[#This Row],[Survived]])^2</f>
        <v>0</v>
      </c>
    </row>
    <row r="85" spans="1:34" x14ac:dyDescent="0.2">
      <c r="A85">
        <v>0</v>
      </c>
      <c r="B85" t="s">
        <v>15</v>
      </c>
      <c r="C85">
        <v>3</v>
      </c>
      <c r="D85" t="s">
        <v>13</v>
      </c>
      <c r="E85">
        <v>28</v>
      </c>
      <c r="F85">
        <v>7.8958000000000004</v>
      </c>
      <c r="G85">
        <v>0</v>
      </c>
      <c r="H85">
        <v>0</v>
      </c>
      <c r="I85" s="6">
        <f>Table256[[#This Row],[Age]]/$E$1</f>
        <v>0.35</v>
      </c>
      <c r="J85" s="6">
        <f>LOG10(Table256[[#This Row],[Fare]] +1)</f>
        <v>0.94918501031343461</v>
      </c>
      <c r="K85">
        <f>IF(Table256[[#This Row],[Pclass]]=1, 1, 0)</f>
        <v>0</v>
      </c>
      <c r="L85">
        <f>IF(Table256[[#This Row],[Pclass]]=2, 1,0)</f>
        <v>0</v>
      </c>
      <c r="M85">
        <f>IF(Table256[[#This Row],[Embarked]]="S", 1, 0)</f>
        <v>1</v>
      </c>
      <c r="N85">
        <f>IF(Table256[[#This Row],[Embarked]]="C", 1, 0)</f>
        <v>0</v>
      </c>
      <c r="O85">
        <f>IF(Table256[[#This Row],[Sex]]="male", 1, 0)</f>
        <v>1</v>
      </c>
      <c r="P85">
        <v>1</v>
      </c>
      <c r="AC85" s="6">
        <f>SUMPRODUCT(Table256[[#This Row],[SibSp]:[Ones]], $R$4:$AA$4)</f>
        <v>-0.53275913349765691</v>
      </c>
      <c r="AD85" s="6">
        <f>SUMPRODUCT(Table256[[#This Row],[SibSp]:[Ones]], $R$5:$AA$5)</f>
        <v>9.9111640502942633E-2</v>
      </c>
      <c r="AE85" s="6">
        <f t="shared" si="3"/>
        <v>0</v>
      </c>
      <c r="AF85" s="6">
        <f t="shared" si="4"/>
        <v>9.9111640502942633E-2</v>
      </c>
      <c r="AG85" s="6">
        <f t="shared" si="5"/>
        <v>9.9111640502942633E-2</v>
      </c>
      <c r="AH85" s="6">
        <f>(AG85-Table256[[#This Row],[Survived]])^2</f>
        <v>9.8231172831845393E-3</v>
      </c>
    </row>
    <row r="86" spans="1:34" x14ac:dyDescent="0.2">
      <c r="A86">
        <v>1</v>
      </c>
      <c r="B86" t="s">
        <v>15</v>
      </c>
      <c r="C86">
        <v>3</v>
      </c>
      <c r="D86" t="s">
        <v>17</v>
      </c>
      <c r="E86">
        <v>21</v>
      </c>
      <c r="F86">
        <v>7.65</v>
      </c>
      <c r="G86">
        <v>0</v>
      </c>
      <c r="H86">
        <v>0</v>
      </c>
      <c r="I86" s="6">
        <f>Table256[[#This Row],[Age]]/$E$1</f>
        <v>0.26250000000000001</v>
      </c>
      <c r="J86" s="6">
        <f>LOG10(Table256[[#This Row],[Fare]] +1)</f>
        <v>0.93701610746481423</v>
      </c>
      <c r="K86">
        <f>IF(Table256[[#This Row],[Pclass]]=1, 1, 0)</f>
        <v>0</v>
      </c>
      <c r="L86">
        <f>IF(Table256[[#This Row],[Pclass]]=2, 1,0)</f>
        <v>0</v>
      </c>
      <c r="M86">
        <f>IF(Table256[[#This Row],[Embarked]]="S", 1, 0)</f>
        <v>1</v>
      </c>
      <c r="N86">
        <f>IF(Table256[[#This Row],[Embarked]]="C", 1, 0)</f>
        <v>0</v>
      </c>
      <c r="O86">
        <f>IF(Table256[[#This Row],[Sex]]="male", 1, 0)</f>
        <v>0</v>
      </c>
      <c r="P86">
        <v>1</v>
      </c>
      <c r="AC86" s="6">
        <f>SUMPRODUCT(Table256[[#This Row],[SibSp]:[Ones]], $R$4:$AA$4)</f>
        <v>-0.24735830752709159</v>
      </c>
      <c r="AD86" s="6">
        <f>SUMPRODUCT(Table256[[#This Row],[SibSp]:[Ones]], $R$5:$AA$5)</f>
        <v>0.61784079707481754</v>
      </c>
      <c r="AE86" s="6">
        <f t="shared" si="3"/>
        <v>0</v>
      </c>
      <c r="AF86" s="6">
        <f t="shared" si="4"/>
        <v>0.61784079707481754</v>
      </c>
      <c r="AG86" s="6">
        <f t="shared" si="5"/>
        <v>0.61784079707481754</v>
      </c>
      <c r="AH86" s="6">
        <f>(AG86-Table256[[#This Row],[Survived]])^2</f>
        <v>0.14604565638041078</v>
      </c>
    </row>
    <row r="87" spans="1:34" x14ac:dyDescent="0.2">
      <c r="A87">
        <v>0</v>
      </c>
      <c r="B87" t="s">
        <v>15</v>
      </c>
      <c r="C87">
        <v>3</v>
      </c>
      <c r="D87" t="s">
        <v>13</v>
      </c>
      <c r="E87">
        <v>38</v>
      </c>
      <c r="F87">
        <v>7.8958000000000004</v>
      </c>
      <c r="G87">
        <v>0</v>
      </c>
      <c r="H87">
        <v>0</v>
      </c>
      <c r="I87" s="6">
        <f>Table256[[#This Row],[Age]]/$E$1</f>
        <v>0.47499999999999998</v>
      </c>
      <c r="J87" s="6">
        <f>LOG10(Table256[[#This Row],[Fare]] +1)</f>
        <v>0.94918501031343461</v>
      </c>
      <c r="K87">
        <f>IF(Table256[[#This Row],[Pclass]]=1, 1, 0)</f>
        <v>0</v>
      </c>
      <c r="L87">
        <f>IF(Table256[[#This Row],[Pclass]]=2, 1,0)</f>
        <v>0</v>
      </c>
      <c r="M87">
        <f>IF(Table256[[#This Row],[Embarked]]="S", 1, 0)</f>
        <v>1</v>
      </c>
      <c r="N87">
        <f>IF(Table256[[#This Row],[Embarked]]="C", 1, 0)</f>
        <v>0</v>
      </c>
      <c r="O87">
        <f>IF(Table256[[#This Row],[Sex]]="male", 1, 0)</f>
        <v>1</v>
      </c>
      <c r="P87">
        <v>1</v>
      </c>
      <c r="AC87" s="6">
        <f>SUMPRODUCT(Table256[[#This Row],[SibSp]:[Ones]], $R$4:$AA$4)</f>
        <v>-0.4297417621784656</v>
      </c>
      <c r="AD87" s="6">
        <f>SUMPRODUCT(Table256[[#This Row],[SibSp]:[Ones]], $R$5:$AA$5)</f>
        <v>1.4163029779107883E-2</v>
      </c>
      <c r="AE87" s="6">
        <f t="shared" si="3"/>
        <v>0</v>
      </c>
      <c r="AF87" s="6">
        <f t="shared" si="4"/>
        <v>1.4163029779107883E-2</v>
      </c>
      <c r="AG87" s="6">
        <f t="shared" si="5"/>
        <v>1.4163029779107883E-2</v>
      </c>
      <c r="AH87" s="6">
        <f>(AG87-Table256[[#This Row],[Survived]])^2</f>
        <v>2.0059141252389668E-4</v>
      </c>
    </row>
    <row r="88" spans="1:34" x14ac:dyDescent="0.2">
      <c r="A88">
        <v>0</v>
      </c>
      <c r="B88" t="s">
        <v>15</v>
      </c>
      <c r="C88">
        <v>1</v>
      </c>
      <c r="D88" t="s">
        <v>13</v>
      </c>
      <c r="E88">
        <v>47</v>
      </c>
      <c r="F88">
        <v>52</v>
      </c>
      <c r="G88">
        <v>0</v>
      </c>
      <c r="H88">
        <v>0</v>
      </c>
      <c r="I88" s="6">
        <f>Table256[[#This Row],[Age]]/$E$1</f>
        <v>0.58750000000000002</v>
      </c>
      <c r="J88" s="6">
        <f>LOG10(Table256[[#This Row],[Fare]] +1)</f>
        <v>1.7242758696007889</v>
      </c>
      <c r="K88">
        <f>IF(Table256[[#This Row],[Pclass]]=1, 1, 0)</f>
        <v>1</v>
      </c>
      <c r="L88">
        <f>IF(Table256[[#This Row],[Pclass]]=2, 1,0)</f>
        <v>0</v>
      </c>
      <c r="M88">
        <f>IF(Table256[[#This Row],[Embarked]]="S", 1, 0)</f>
        <v>1</v>
      </c>
      <c r="N88">
        <f>IF(Table256[[#This Row],[Embarked]]="C", 1, 0)</f>
        <v>0</v>
      </c>
      <c r="O88">
        <f>IF(Table256[[#This Row],[Sex]]="male", 1, 0)</f>
        <v>1</v>
      </c>
      <c r="P88">
        <v>1</v>
      </c>
      <c r="AC88" s="6">
        <f>SUMPRODUCT(Table256[[#This Row],[SibSp]:[Ones]], $R$4:$AA$4)</f>
        <v>-0.13436764190387707</v>
      </c>
      <c r="AD88" s="6">
        <f>SUMPRODUCT(Table256[[#This Row],[SibSp]:[Ones]], $R$5:$AA$5)</f>
        <v>0.32002534699489854</v>
      </c>
      <c r="AE88" s="6">
        <f t="shared" si="3"/>
        <v>0</v>
      </c>
      <c r="AF88" s="6">
        <f t="shared" si="4"/>
        <v>0.32002534699489854</v>
      </c>
      <c r="AG88" s="6">
        <f t="shared" si="5"/>
        <v>0.32002534699489854</v>
      </c>
      <c r="AH88" s="6">
        <f>(AG88-Table256[[#This Row],[Survived]])^2</f>
        <v>0.10241622271920521</v>
      </c>
    </row>
    <row r="89" spans="1:34" x14ac:dyDescent="0.2">
      <c r="A89">
        <v>0</v>
      </c>
      <c r="B89" t="s">
        <v>20</v>
      </c>
      <c r="C89">
        <v>3</v>
      </c>
      <c r="D89" t="s">
        <v>17</v>
      </c>
      <c r="E89">
        <v>14.5</v>
      </c>
      <c r="F89">
        <v>14.4542</v>
      </c>
      <c r="G89">
        <v>1</v>
      </c>
      <c r="H89">
        <v>0</v>
      </c>
      <c r="I89" s="6">
        <f>Table256[[#This Row],[Age]]/$E$1</f>
        <v>0.18124999999999999</v>
      </c>
      <c r="J89" s="6">
        <f>LOG10(Table256[[#This Row],[Fare]] +1)</f>
        <v>1.1890465283525415</v>
      </c>
      <c r="K89">
        <f>IF(Table256[[#This Row],[Pclass]]=1, 1, 0)</f>
        <v>0</v>
      </c>
      <c r="L89">
        <f>IF(Table256[[#This Row],[Pclass]]=2, 1,0)</f>
        <v>0</v>
      </c>
      <c r="M89">
        <f>IF(Table256[[#This Row],[Embarked]]="S", 1, 0)</f>
        <v>0</v>
      </c>
      <c r="N89">
        <f>IF(Table256[[#This Row],[Embarked]]="C", 1, 0)</f>
        <v>1</v>
      </c>
      <c r="O89">
        <f>IF(Table256[[#This Row],[Sex]]="male", 1, 0)</f>
        <v>0</v>
      </c>
      <c r="P89">
        <v>1</v>
      </c>
      <c r="AC89" s="6">
        <f>SUMPRODUCT(Table256[[#This Row],[SibSp]:[Ones]], $R$4:$AA$4)</f>
        <v>-0.34062490701582826</v>
      </c>
      <c r="AD89" s="6">
        <f>SUMPRODUCT(Table256[[#This Row],[SibSp]:[Ones]], $R$5:$AA$5)</f>
        <v>0.68832440388459126</v>
      </c>
      <c r="AE89" s="6">
        <f t="shared" si="3"/>
        <v>0</v>
      </c>
      <c r="AF89" s="6">
        <f t="shared" si="4"/>
        <v>0.68832440388459126</v>
      </c>
      <c r="AG89" s="6">
        <f t="shared" si="5"/>
        <v>0.68832440388459126</v>
      </c>
      <c r="AH89" s="6">
        <f>(AG89-Table256[[#This Row],[Survived]])^2</f>
        <v>0.47379048498307791</v>
      </c>
    </row>
    <row r="90" spans="1:34" x14ac:dyDescent="0.2">
      <c r="A90">
        <v>0</v>
      </c>
      <c r="B90" t="s">
        <v>15</v>
      </c>
      <c r="C90">
        <v>3</v>
      </c>
      <c r="D90" t="s">
        <v>13</v>
      </c>
      <c r="E90">
        <v>22</v>
      </c>
      <c r="F90">
        <v>8.0500000000000007</v>
      </c>
      <c r="G90">
        <v>0</v>
      </c>
      <c r="H90">
        <v>0</v>
      </c>
      <c r="I90" s="6">
        <f>Table256[[#This Row],[Age]]/$E$1</f>
        <v>0.27500000000000002</v>
      </c>
      <c r="J90" s="6">
        <f>LOG10(Table256[[#This Row],[Fare]] +1)</f>
        <v>0.9566485792052033</v>
      </c>
      <c r="K90">
        <f>IF(Table256[[#This Row],[Pclass]]=1, 1, 0)</f>
        <v>0</v>
      </c>
      <c r="L90">
        <f>IF(Table256[[#This Row],[Pclass]]=2, 1,0)</f>
        <v>0</v>
      </c>
      <c r="M90">
        <f>IF(Table256[[#This Row],[Embarked]]="S", 1, 0)</f>
        <v>1</v>
      </c>
      <c r="N90">
        <f>IF(Table256[[#This Row],[Embarked]]="C", 1, 0)</f>
        <v>0</v>
      </c>
      <c r="O90">
        <f>IF(Table256[[#This Row],[Sex]]="male", 1, 0)</f>
        <v>1</v>
      </c>
      <c r="P90">
        <v>1</v>
      </c>
      <c r="AC90" s="6">
        <f>SUMPRODUCT(Table256[[#This Row],[SibSp]:[Ones]], $R$4:$AA$4)</f>
        <v>-0.59450738220358335</v>
      </c>
      <c r="AD90" s="6">
        <f>SUMPRODUCT(Table256[[#This Row],[SibSp]:[Ones]], $R$5:$AA$5)</f>
        <v>0.15020805442206131</v>
      </c>
      <c r="AE90" s="6">
        <f t="shared" si="3"/>
        <v>0</v>
      </c>
      <c r="AF90" s="6">
        <f t="shared" si="4"/>
        <v>0.15020805442206131</v>
      </c>
      <c r="AG90" s="6">
        <f t="shared" si="5"/>
        <v>0.15020805442206131</v>
      </c>
      <c r="AH90" s="6">
        <f>(AG90-Table256[[#This Row],[Survived]])^2</f>
        <v>2.2562459613260932E-2</v>
      </c>
    </row>
    <row r="91" spans="1:34" x14ac:dyDescent="0.2">
      <c r="A91">
        <v>0</v>
      </c>
      <c r="B91" t="s">
        <v>15</v>
      </c>
      <c r="C91">
        <v>3</v>
      </c>
      <c r="D91" t="s">
        <v>17</v>
      </c>
      <c r="E91">
        <v>20</v>
      </c>
      <c r="F91">
        <v>9.8249999999999993</v>
      </c>
      <c r="G91">
        <v>1</v>
      </c>
      <c r="H91">
        <v>0</v>
      </c>
      <c r="I91" s="6">
        <f>Table256[[#This Row],[Age]]/$E$1</f>
        <v>0.25</v>
      </c>
      <c r="J91" s="6">
        <f>LOG10(Table256[[#This Row],[Fare]] +1)</f>
        <v>1.034427905025403</v>
      </c>
      <c r="K91">
        <f>IF(Table256[[#This Row],[Pclass]]=1, 1, 0)</f>
        <v>0</v>
      </c>
      <c r="L91">
        <f>IF(Table256[[#This Row],[Pclass]]=2, 1,0)</f>
        <v>0</v>
      </c>
      <c r="M91">
        <f>IF(Table256[[#This Row],[Embarked]]="S", 1, 0)</f>
        <v>1</v>
      </c>
      <c r="N91">
        <f>IF(Table256[[#This Row],[Embarked]]="C", 1, 0)</f>
        <v>0</v>
      </c>
      <c r="O91">
        <f>IF(Table256[[#This Row],[Sex]]="male", 1, 0)</f>
        <v>0</v>
      </c>
      <c r="P91">
        <v>1</v>
      </c>
      <c r="AC91" s="6">
        <f>SUMPRODUCT(Table256[[#This Row],[SibSp]:[Ones]], $R$4:$AA$4)</f>
        <v>-0.17406800857100768</v>
      </c>
      <c r="AD91" s="6">
        <f>SUMPRODUCT(Table256[[#This Row],[SibSp]:[Ones]], $R$5:$AA$5)</f>
        <v>0.55995419085278653</v>
      </c>
      <c r="AE91" s="6">
        <f t="shared" si="3"/>
        <v>0</v>
      </c>
      <c r="AF91" s="6">
        <f t="shared" si="4"/>
        <v>0.55995419085278653</v>
      </c>
      <c r="AG91" s="6">
        <f t="shared" si="5"/>
        <v>0.55995419085278653</v>
      </c>
      <c r="AH91" s="6">
        <f>(AG91-Table256[[#This Row],[Survived]])^2</f>
        <v>0.3135486958535989</v>
      </c>
    </row>
    <row r="92" spans="1:34" x14ac:dyDescent="0.2">
      <c r="A92">
        <v>0</v>
      </c>
      <c r="B92" t="s">
        <v>20</v>
      </c>
      <c r="C92">
        <v>3</v>
      </c>
      <c r="D92" t="s">
        <v>17</v>
      </c>
      <c r="E92">
        <v>17</v>
      </c>
      <c r="F92">
        <v>14.458299999999999</v>
      </c>
      <c r="G92">
        <v>0</v>
      </c>
      <c r="H92">
        <v>0</v>
      </c>
      <c r="I92" s="6">
        <f>Table256[[#This Row],[Age]]/$E$1</f>
        <v>0.21249999999999999</v>
      </c>
      <c r="J92" s="6">
        <f>LOG10(Table256[[#This Row],[Fare]] +1)</f>
        <v>1.1891617314183722</v>
      </c>
      <c r="K92">
        <f>IF(Table256[[#This Row],[Pclass]]=1, 1, 0)</f>
        <v>0</v>
      </c>
      <c r="L92">
        <f>IF(Table256[[#This Row],[Pclass]]=2, 1,0)</f>
        <v>0</v>
      </c>
      <c r="M92">
        <f>IF(Table256[[#This Row],[Embarked]]="S", 1, 0)</f>
        <v>0</v>
      </c>
      <c r="N92">
        <f>IF(Table256[[#This Row],[Embarked]]="C", 1, 0)</f>
        <v>1</v>
      </c>
      <c r="O92">
        <f>IF(Table256[[#This Row],[Sex]]="male", 1, 0)</f>
        <v>0</v>
      </c>
      <c r="P92">
        <v>1</v>
      </c>
      <c r="AC92" s="6">
        <f>SUMPRODUCT(Table256[[#This Row],[SibSp]:[Ones]], $R$4:$AA$4)</f>
        <v>-0.39765016694997091</v>
      </c>
      <c r="AD92" s="6">
        <f>SUMPRODUCT(Table256[[#This Row],[SibSp]:[Ones]], $R$5:$AA$5)</f>
        <v>0.7351314706895935</v>
      </c>
      <c r="AE92" s="6">
        <f t="shared" si="3"/>
        <v>0</v>
      </c>
      <c r="AF92" s="6">
        <f t="shared" si="4"/>
        <v>0.7351314706895935</v>
      </c>
      <c r="AG92" s="6">
        <f t="shared" si="5"/>
        <v>0.7351314706895935</v>
      </c>
      <c r="AH92" s="6">
        <f>(AG92-Table256[[#This Row],[Survived]])^2</f>
        <v>0.5404182791982447</v>
      </c>
    </row>
    <row r="93" spans="1:34" x14ac:dyDescent="0.2">
      <c r="A93">
        <v>0</v>
      </c>
      <c r="B93" t="s">
        <v>15</v>
      </c>
      <c r="C93">
        <v>3</v>
      </c>
      <c r="D93" t="s">
        <v>13</v>
      </c>
      <c r="E93">
        <v>21</v>
      </c>
      <c r="F93">
        <v>7.9249999999999998</v>
      </c>
      <c r="G93">
        <v>0</v>
      </c>
      <c r="H93">
        <v>0</v>
      </c>
      <c r="I93" s="6">
        <f>Table256[[#This Row],[Age]]/$E$1</f>
        <v>0.26250000000000001</v>
      </c>
      <c r="J93" s="6">
        <f>LOG10(Table256[[#This Row],[Fare]] +1)</f>
        <v>0.95060822478423079</v>
      </c>
      <c r="K93">
        <f>IF(Table256[[#This Row],[Pclass]]=1, 1, 0)</f>
        <v>0</v>
      </c>
      <c r="L93">
        <f>IF(Table256[[#This Row],[Pclass]]=2, 1,0)</f>
        <v>0</v>
      </c>
      <c r="M93">
        <f>IF(Table256[[#This Row],[Embarked]]="S", 1, 0)</f>
        <v>1</v>
      </c>
      <c r="N93">
        <f>IF(Table256[[#This Row],[Embarked]]="C", 1, 0)</f>
        <v>0</v>
      </c>
      <c r="O93">
        <f>IF(Table256[[#This Row],[Sex]]="male", 1, 0)</f>
        <v>1</v>
      </c>
      <c r="P93">
        <v>1</v>
      </c>
      <c r="AC93" s="6">
        <f>SUMPRODUCT(Table256[[#This Row],[SibSp]:[Ones]], $R$4:$AA$4)</f>
        <v>-0.60485943755701277</v>
      </c>
      <c r="AD93" s="6">
        <f>SUMPRODUCT(Table256[[#This Row],[SibSp]:[Ones]], $R$5:$AA$5)</f>
        <v>0.15859993260266425</v>
      </c>
      <c r="AE93" s="6">
        <f t="shared" si="3"/>
        <v>0</v>
      </c>
      <c r="AF93" s="6">
        <f t="shared" si="4"/>
        <v>0.15859993260266425</v>
      </c>
      <c r="AG93" s="6">
        <f t="shared" si="5"/>
        <v>0.15859993260266425</v>
      </c>
      <c r="AH93" s="6">
        <f>(AG93-Table256[[#This Row],[Survived]])^2</f>
        <v>2.5153938621569644E-2</v>
      </c>
    </row>
    <row r="94" spans="1:34" x14ac:dyDescent="0.2">
      <c r="A94">
        <v>0</v>
      </c>
      <c r="B94" t="s">
        <v>27</v>
      </c>
      <c r="C94">
        <v>3</v>
      </c>
      <c r="D94" t="s">
        <v>13</v>
      </c>
      <c r="E94">
        <v>70.5</v>
      </c>
      <c r="F94">
        <v>7.75</v>
      </c>
      <c r="G94">
        <v>0</v>
      </c>
      <c r="H94">
        <v>0</v>
      </c>
      <c r="I94" s="6">
        <f>Table256[[#This Row],[Age]]/$E$1</f>
        <v>0.88124999999999998</v>
      </c>
      <c r="J94" s="6">
        <f>LOG10(Table256[[#This Row],[Fare]] +1)</f>
        <v>0.94200805302231327</v>
      </c>
      <c r="K94">
        <f>IF(Table256[[#This Row],[Pclass]]=1, 1, 0)</f>
        <v>0</v>
      </c>
      <c r="L94">
        <f>IF(Table256[[#This Row],[Pclass]]=2, 1,0)</f>
        <v>0</v>
      </c>
      <c r="M94">
        <f>IF(Table256[[#This Row],[Embarked]]="S", 1, 0)</f>
        <v>0</v>
      </c>
      <c r="N94">
        <f>IF(Table256[[#This Row],[Embarked]]="C", 1, 0)</f>
        <v>0</v>
      </c>
      <c r="O94">
        <f>IF(Table256[[#This Row],[Sex]]="male", 1, 0)</f>
        <v>1</v>
      </c>
      <c r="P94">
        <v>1</v>
      </c>
      <c r="AC94" s="6">
        <f>SUMPRODUCT(Table256[[#This Row],[SibSp]:[Ones]], $R$4:$AA$4)</f>
        <v>-0.21343864329008122</v>
      </c>
      <c r="AD94" s="6">
        <f>SUMPRODUCT(Table256[[#This Row],[SibSp]:[Ones]], $R$5:$AA$5)</f>
        <v>-0.2537266699674442</v>
      </c>
      <c r="AE94" s="6">
        <f t="shared" si="3"/>
        <v>0</v>
      </c>
      <c r="AF94" s="6">
        <f t="shared" si="4"/>
        <v>0</v>
      </c>
      <c r="AG94" s="6">
        <f t="shared" si="5"/>
        <v>0</v>
      </c>
      <c r="AH94" s="6">
        <f>(AG94-Table256[[#This Row],[Survived]])^2</f>
        <v>0</v>
      </c>
    </row>
    <row r="95" spans="1:34" x14ac:dyDescent="0.2">
      <c r="A95">
        <v>0</v>
      </c>
      <c r="B95" t="s">
        <v>15</v>
      </c>
      <c r="C95">
        <v>2</v>
      </c>
      <c r="D95" t="s">
        <v>13</v>
      </c>
      <c r="E95">
        <v>29</v>
      </c>
      <c r="F95">
        <v>21</v>
      </c>
      <c r="G95">
        <v>1</v>
      </c>
      <c r="H95">
        <v>0</v>
      </c>
      <c r="I95" s="6">
        <f>Table256[[#This Row],[Age]]/$E$1</f>
        <v>0.36249999999999999</v>
      </c>
      <c r="J95" s="6">
        <f>LOG10(Table256[[#This Row],[Fare]] +1)</f>
        <v>1.3424226808222062</v>
      </c>
      <c r="K95">
        <f>IF(Table256[[#This Row],[Pclass]]=1, 1, 0)</f>
        <v>0</v>
      </c>
      <c r="L95">
        <f>IF(Table256[[#This Row],[Pclass]]=2, 1,0)</f>
        <v>1</v>
      </c>
      <c r="M95">
        <f>IF(Table256[[#This Row],[Embarked]]="S", 1, 0)</f>
        <v>1</v>
      </c>
      <c r="N95">
        <f>IF(Table256[[#This Row],[Embarked]]="C", 1, 0)</f>
        <v>0</v>
      </c>
      <c r="O95">
        <f>IF(Table256[[#This Row],[Sex]]="male", 1, 0)</f>
        <v>1</v>
      </c>
      <c r="P95">
        <v>1</v>
      </c>
      <c r="AC95" s="6">
        <f>SUMPRODUCT(Table256[[#This Row],[SibSp]:[Ones]], $R$4:$AA$4)</f>
        <v>-0.70024240003511085</v>
      </c>
      <c r="AD95" s="6">
        <f>SUMPRODUCT(Table256[[#This Row],[SibSp]:[Ones]], $R$5:$AA$5)</f>
        <v>0.24672510526880398</v>
      </c>
      <c r="AE95" s="6">
        <f t="shared" si="3"/>
        <v>0</v>
      </c>
      <c r="AF95" s="6">
        <f t="shared" si="4"/>
        <v>0.24672510526880398</v>
      </c>
      <c r="AG95" s="6">
        <f t="shared" si="5"/>
        <v>0.24672510526880398</v>
      </c>
      <c r="AH95" s="6">
        <f>(AG95-Table256[[#This Row],[Survived]])^2</f>
        <v>6.0873277569902406E-2</v>
      </c>
    </row>
    <row r="96" spans="1:34" x14ac:dyDescent="0.2">
      <c r="A96">
        <v>0</v>
      </c>
      <c r="B96" t="s">
        <v>20</v>
      </c>
      <c r="C96">
        <v>1</v>
      </c>
      <c r="D96" t="s">
        <v>13</v>
      </c>
      <c r="E96">
        <v>24</v>
      </c>
      <c r="F96">
        <v>247.52080000000001</v>
      </c>
      <c r="G96">
        <v>0</v>
      </c>
      <c r="H96">
        <v>1</v>
      </c>
      <c r="I96" s="6">
        <f>Table256[[#This Row],[Age]]/$E$1</f>
        <v>0.3</v>
      </c>
      <c r="J96" s="6">
        <f>LOG10(Table256[[#This Row],[Fare]] +1)</f>
        <v>2.3953627429574396</v>
      </c>
      <c r="K96">
        <f>IF(Table256[[#This Row],[Pclass]]=1, 1, 0)</f>
        <v>1</v>
      </c>
      <c r="L96">
        <f>IF(Table256[[#This Row],[Pclass]]=2, 1,0)</f>
        <v>0</v>
      </c>
      <c r="M96">
        <f>IF(Table256[[#This Row],[Embarked]]="S", 1, 0)</f>
        <v>0</v>
      </c>
      <c r="N96">
        <f>IF(Table256[[#This Row],[Embarked]]="C", 1, 0)</f>
        <v>1</v>
      </c>
      <c r="O96">
        <f>IF(Table256[[#This Row],[Sex]]="male", 1, 0)</f>
        <v>1</v>
      </c>
      <c r="P96">
        <v>1</v>
      </c>
      <c r="AC96" s="6">
        <f>SUMPRODUCT(Table256[[#This Row],[SibSp]:[Ones]], $R$4:$AA$4)</f>
        <v>-0.51816702267653802</v>
      </c>
      <c r="AD96" s="6">
        <f>SUMPRODUCT(Table256[[#This Row],[SibSp]:[Ones]], $R$5:$AA$5)</f>
        <v>0.60207919219538009</v>
      </c>
      <c r="AE96" s="6">
        <f t="shared" si="3"/>
        <v>0</v>
      </c>
      <c r="AF96" s="6">
        <f t="shared" si="4"/>
        <v>0.60207919219538009</v>
      </c>
      <c r="AG96" s="6">
        <f t="shared" si="5"/>
        <v>0.60207919219538009</v>
      </c>
      <c r="AH96" s="6">
        <f>(AG96-Table256[[#This Row],[Survived]])^2</f>
        <v>0.36249935367464142</v>
      </c>
    </row>
    <row r="97" spans="1:34" x14ac:dyDescent="0.2">
      <c r="A97">
        <v>0</v>
      </c>
      <c r="B97" t="s">
        <v>15</v>
      </c>
      <c r="C97">
        <v>3</v>
      </c>
      <c r="D97" t="s">
        <v>17</v>
      </c>
      <c r="E97">
        <v>2</v>
      </c>
      <c r="F97">
        <v>31.274999999999999</v>
      </c>
      <c r="G97">
        <v>4</v>
      </c>
      <c r="H97">
        <v>2</v>
      </c>
      <c r="I97" s="6">
        <f>Table256[[#This Row],[Age]]/$E$1</f>
        <v>2.5000000000000001E-2</v>
      </c>
      <c r="J97" s="6">
        <f>LOG10(Table256[[#This Row],[Fare]] +1)</f>
        <v>1.5088662509384578</v>
      </c>
      <c r="K97">
        <f>IF(Table256[[#This Row],[Pclass]]=1, 1, 0)</f>
        <v>0</v>
      </c>
      <c r="L97">
        <f>IF(Table256[[#This Row],[Pclass]]=2, 1,0)</f>
        <v>0</v>
      </c>
      <c r="M97">
        <f>IF(Table256[[#This Row],[Embarked]]="S", 1, 0)</f>
        <v>1</v>
      </c>
      <c r="N97">
        <f>IF(Table256[[#This Row],[Embarked]]="C", 1, 0)</f>
        <v>0</v>
      </c>
      <c r="O97">
        <f>IF(Table256[[#This Row],[Sex]]="male", 1, 0)</f>
        <v>0</v>
      </c>
      <c r="P97">
        <v>1</v>
      </c>
      <c r="AC97" s="6">
        <f>SUMPRODUCT(Table256[[#This Row],[SibSp]:[Ones]], $R$4:$AA$4)</f>
        <v>-0.18973423559237074</v>
      </c>
      <c r="AD97" s="6">
        <f>SUMPRODUCT(Table256[[#This Row],[SibSp]:[Ones]], $R$5:$AA$5)</f>
        <v>0.50926013359202793</v>
      </c>
      <c r="AE97" s="6">
        <f t="shared" si="3"/>
        <v>0</v>
      </c>
      <c r="AF97" s="6">
        <f t="shared" si="4"/>
        <v>0.50926013359202793</v>
      </c>
      <c r="AG97" s="6">
        <f t="shared" si="5"/>
        <v>0.50926013359202793</v>
      </c>
      <c r="AH97" s="6">
        <f>(AG97-Table256[[#This Row],[Survived]])^2</f>
        <v>0.25934588366617012</v>
      </c>
    </row>
    <row r="98" spans="1:34" x14ac:dyDescent="0.2">
      <c r="A98">
        <v>0</v>
      </c>
      <c r="B98" t="s">
        <v>15</v>
      </c>
      <c r="C98">
        <v>2</v>
      </c>
      <c r="D98" t="s">
        <v>13</v>
      </c>
      <c r="E98">
        <v>21</v>
      </c>
      <c r="F98">
        <v>73.5</v>
      </c>
      <c r="G98">
        <v>2</v>
      </c>
      <c r="H98">
        <v>0</v>
      </c>
      <c r="I98" s="6">
        <f>Table256[[#This Row],[Age]]/$E$1</f>
        <v>0.26250000000000001</v>
      </c>
      <c r="J98" s="6">
        <f>LOG10(Table256[[#This Row],[Fare]] +1)</f>
        <v>1.8721562727482928</v>
      </c>
      <c r="K98">
        <f>IF(Table256[[#This Row],[Pclass]]=1, 1, 0)</f>
        <v>0</v>
      </c>
      <c r="L98">
        <f>IF(Table256[[#This Row],[Pclass]]=2, 1,0)</f>
        <v>1</v>
      </c>
      <c r="M98">
        <f>IF(Table256[[#This Row],[Embarked]]="S", 1, 0)</f>
        <v>1</v>
      </c>
      <c r="N98">
        <f>IF(Table256[[#This Row],[Embarked]]="C", 1, 0)</f>
        <v>0</v>
      </c>
      <c r="O98">
        <f>IF(Table256[[#This Row],[Sex]]="male", 1, 0)</f>
        <v>1</v>
      </c>
      <c r="P98">
        <v>1</v>
      </c>
      <c r="AC98" s="6">
        <f>SUMPRODUCT(Table256[[#This Row],[SibSp]:[Ones]], $R$4:$AA$4)</f>
        <v>-0.69546287235926407</v>
      </c>
      <c r="AD98" s="6">
        <f>SUMPRODUCT(Table256[[#This Row],[SibSp]:[Ones]], $R$5:$AA$5)</f>
        <v>0.25567324447175033</v>
      </c>
      <c r="AE98" s="6">
        <f t="shared" si="3"/>
        <v>0</v>
      </c>
      <c r="AF98" s="6">
        <f t="shared" si="4"/>
        <v>0.25567324447175033</v>
      </c>
      <c r="AG98" s="6">
        <f t="shared" si="5"/>
        <v>0.25567324447175033</v>
      </c>
      <c r="AH98" s="6">
        <f>(AG98-Table256[[#This Row],[Survived]])^2</f>
        <v>6.5368807938711415E-2</v>
      </c>
    </row>
    <row r="99" spans="1:34" x14ac:dyDescent="0.2">
      <c r="A99">
        <v>0</v>
      </c>
      <c r="B99" t="s">
        <v>20</v>
      </c>
      <c r="C99">
        <v>2</v>
      </c>
      <c r="D99" t="s">
        <v>13</v>
      </c>
      <c r="E99">
        <v>32.5</v>
      </c>
      <c r="F99">
        <v>30.070799999999998</v>
      </c>
      <c r="G99">
        <v>1</v>
      </c>
      <c r="H99">
        <v>0</v>
      </c>
      <c r="I99" s="6">
        <f>Table256[[#This Row],[Age]]/$E$1</f>
        <v>0.40625</v>
      </c>
      <c r="J99" s="6">
        <f>LOG10(Table256[[#This Row],[Fare]] +1)</f>
        <v>1.492352435460081</v>
      </c>
      <c r="K99">
        <f>IF(Table256[[#This Row],[Pclass]]=1, 1, 0)</f>
        <v>0</v>
      </c>
      <c r="L99">
        <f>IF(Table256[[#This Row],[Pclass]]=2, 1,0)</f>
        <v>1</v>
      </c>
      <c r="M99">
        <f>IF(Table256[[#This Row],[Embarked]]="S", 1, 0)</f>
        <v>0</v>
      </c>
      <c r="N99">
        <f>IF(Table256[[#This Row],[Embarked]]="C", 1, 0)</f>
        <v>1</v>
      </c>
      <c r="O99">
        <f>IF(Table256[[#This Row],[Sex]]="male", 1, 0)</f>
        <v>1</v>
      </c>
      <c r="P99">
        <v>1</v>
      </c>
      <c r="AC99" s="6">
        <f>SUMPRODUCT(Table256[[#This Row],[SibSp]:[Ones]], $R$4:$AA$4)</f>
        <v>-0.77412272417505945</v>
      </c>
      <c r="AD99" s="6">
        <f>SUMPRODUCT(Table256[[#This Row],[SibSp]:[Ones]], $R$5:$AA$5)</f>
        <v>0.29856162743658188</v>
      </c>
      <c r="AE99" s="6">
        <f t="shared" si="3"/>
        <v>0</v>
      </c>
      <c r="AF99" s="6">
        <f t="shared" si="4"/>
        <v>0.29856162743658188</v>
      </c>
      <c r="AG99" s="6">
        <f t="shared" si="5"/>
        <v>0.29856162743658188</v>
      </c>
      <c r="AH99" s="6">
        <f>(AG99-Table256[[#This Row],[Survived]])^2</f>
        <v>8.9139045377580314E-2</v>
      </c>
    </row>
    <row r="100" spans="1:34" x14ac:dyDescent="0.2">
      <c r="A100">
        <v>1</v>
      </c>
      <c r="B100" t="s">
        <v>15</v>
      </c>
      <c r="C100">
        <v>2</v>
      </c>
      <c r="D100" t="s">
        <v>17</v>
      </c>
      <c r="E100">
        <v>32.5</v>
      </c>
      <c r="F100">
        <v>13</v>
      </c>
      <c r="G100">
        <v>0</v>
      </c>
      <c r="H100">
        <v>0</v>
      </c>
      <c r="I100" s="6">
        <f>Table256[[#This Row],[Age]]/$E$1</f>
        <v>0.40625</v>
      </c>
      <c r="J100" s="6">
        <f>LOG10(Table256[[#This Row],[Fare]] +1)</f>
        <v>1.146128035678238</v>
      </c>
      <c r="K100">
        <f>IF(Table256[[#This Row],[Pclass]]=1, 1, 0)</f>
        <v>0</v>
      </c>
      <c r="L100">
        <f>IF(Table256[[#This Row],[Pclass]]=2, 1,0)</f>
        <v>1</v>
      </c>
      <c r="M100">
        <f>IF(Table256[[#This Row],[Embarked]]="S", 1, 0)</f>
        <v>1</v>
      </c>
      <c r="N100">
        <f>IF(Table256[[#This Row],[Embarked]]="C", 1, 0)</f>
        <v>0</v>
      </c>
      <c r="O100">
        <f>IF(Table256[[#This Row],[Sex]]="male", 1, 0)</f>
        <v>0</v>
      </c>
      <c r="P100">
        <v>1</v>
      </c>
      <c r="AC100" s="6">
        <f>SUMPRODUCT(Table256[[#This Row],[SibSp]:[Ones]], $R$4:$AA$4)</f>
        <v>-0.39098772713176283</v>
      </c>
      <c r="AD100" s="6">
        <f>SUMPRODUCT(Table256[[#This Row],[SibSp]:[Ones]], $R$5:$AA$5)</f>
        <v>0.74116128906530909</v>
      </c>
      <c r="AE100" s="6">
        <f t="shared" si="3"/>
        <v>0</v>
      </c>
      <c r="AF100" s="6">
        <f t="shared" si="4"/>
        <v>0.74116128906530909</v>
      </c>
      <c r="AG100" s="6">
        <f t="shared" si="5"/>
        <v>0.74116128906530909</v>
      </c>
      <c r="AH100" s="6">
        <f>(AG100-Table256[[#This Row],[Survived]])^2</f>
        <v>6.6997478278332481E-2</v>
      </c>
    </row>
    <row r="101" spans="1:34" x14ac:dyDescent="0.2">
      <c r="A101">
        <v>0</v>
      </c>
      <c r="B101" t="s">
        <v>15</v>
      </c>
      <c r="C101">
        <v>1</v>
      </c>
      <c r="D101" t="s">
        <v>13</v>
      </c>
      <c r="E101">
        <v>54</v>
      </c>
      <c r="F101">
        <v>77.287499999999994</v>
      </c>
      <c r="G101">
        <v>0</v>
      </c>
      <c r="H101">
        <v>1</v>
      </c>
      <c r="I101" s="6">
        <f>Table256[[#This Row],[Age]]/$E$1</f>
        <v>0.67500000000000004</v>
      </c>
      <c r="J101" s="6">
        <f>LOG10(Table256[[#This Row],[Fare]] +1)</f>
        <v>1.8936924247093643</v>
      </c>
      <c r="K101">
        <f>IF(Table256[[#This Row],[Pclass]]=1, 1, 0)</f>
        <v>1</v>
      </c>
      <c r="L101">
        <f>IF(Table256[[#This Row],[Pclass]]=2, 1,0)</f>
        <v>0</v>
      </c>
      <c r="M101">
        <f>IF(Table256[[#This Row],[Embarked]]="S", 1, 0)</f>
        <v>1</v>
      </c>
      <c r="N101">
        <f>IF(Table256[[#This Row],[Embarked]]="C", 1, 0)</f>
        <v>0</v>
      </c>
      <c r="O101">
        <f>IF(Table256[[#This Row],[Sex]]="male", 1, 0)</f>
        <v>1</v>
      </c>
      <c r="P101">
        <v>1</v>
      </c>
      <c r="AC101" s="6">
        <f>SUMPRODUCT(Table256[[#This Row],[SibSp]:[Ones]], $R$4:$AA$4)</f>
        <v>-0.10210862400440157</v>
      </c>
      <c r="AD101" s="6">
        <f>SUMPRODUCT(Table256[[#This Row],[SibSp]:[Ones]], $R$5:$AA$5)</f>
        <v>0.25966794745073052</v>
      </c>
      <c r="AE101" s="6">
        <f t="shared" si="3"/>
        <v>0</v>
      </c>
      <c r="AF101" s="6">
        <f t="shared" si="4"/>
        <v>0.25966794745073052</v>
      </c>
      <c r="AG101" s="6">
        <f t="shared" si="5"/>
        <v>0.25966794745073052</v>
      </c>
      <c r="AH101" s="6">
        <f>(AG101-Table256[[#This Row],[Survived]])^2</f>
        <v>6.742744293327535E-2</v>
      </c>
    </row>
    <row r="102" spans="1:34" x14ac:dyDescent="0.2">
      <c r="A102">
        <v>1</v>
      </c>
      <c r="B102" t="s">
        <v>20</v>
      </c>
      <c r="C102">
        <v>3</v>
      </c>
      <c r="D102" t="s">
        <v>13</v>
      </c>
      <c r="E102">
        <v>12</v>
      </c>
      <c r="F102">
        <v>11.2417</v>
      </c>
      <c r="G102">
        <v>1</v>
      </c>
      <c r="H102">
        <v>0</v>
      </c>
      <c r="I102" s="6">
        <f>Table256[[#This Row],[Age]]/$E$1</f>
        <v>0.15</v>
      </c>
      <c r="J102" s="6">
        <f>LOG10(Table256[[#This Row],[Fare]] +1)</f>
        <v>1.0878417322991751</v>
      </c>
      <c r="K102">
        <f>IF(Table256[[#This Row],[Pclass]]=1, 1, 0)</f>
        <v>0</v>
      </c>
      <c r="L102">
        <f>IF(Table256[[#This Row],[Pclass]]=2, 1,0)</f>
        <v>0</v>
      </c>
      <c r="M102">
        <f>IF(Table256[[#This Row],[Embarked]]="S", 1, 0)</f>
        <v>0</v>
      </c>
      <c r="N102">
        <f>IF(Table256[[#This Row],[Embarked]]="C", 1, 0)</f>
        <v>1</v>
      </c>
      <c r="O102">
        <f>IF(Table256[[#This Row],[Sex]]="male", 1, 0)</f>
        <v>1</v>
      </c>
      <c r="P102">
        <v>1</v>
      </c>
      <c r="AC102" s="6">
        <f>SUMPRODUCT(Table256[[#This Row],[SibSp]:[Ones]], $R$4:$AA$4)</f>
        <v>-0.72483667748876734</v>
      </c>
      <c r="AD102" s="6">
        <f>SUMPRODUCT(Table256[[#This Row],[SibSp]:[Ones]], $R$5:$AA$5)</f>
        <v>0.24836350261697115</v>
      </c>
      <c r="AE102" s="6">
        <f t="shared" si="3"/>
        <v>0</v>
      </c>
      <c r="AF102" s="6">
        <f t="shared" si="4"/>
        <v>0.24836350261697115</v>
      </c>
      <c r="AG102" s="6">
        <f t="shared" si="5"/>
        <v>0.24836350261697115</v>
      </c>
      <c r="AH102" s="6">
        <f>(AG102-Table256[[#This Row],[Survived]])^2</f>
        <v>0.56495742419822792</v>
      </c>
    </row>
    <row r="103" spans="1:34" x14ac:dyDescent="0.2">
      <c r="A103">
        <v>1</v>
      </c>
      <c r="B103" t="s">
        <v>15</v>
      </c>
      <c r="C103">
        <v>3</v>
      </c>
      <c r="D103" t="s">
        <v>13</v>
      </c>
      <c r="E103">
        <v>24</v>
      </c>
      <c r="F103">
        <v>7.1417000000000002</v>
      </c>
      <c r="G103">
        <v>0</v>
      </c>
      <c r="H103">
        <v>0</v>
      </c>
      <c r="I103" s="6">
        <f>Table256[[#This Row],[Age]]/$E$1</f>
        <v>0.3</v>
      </c>
      <c r="J103" s="6">
        <f>LOG10(Table256[[#This Row],[Fare]] +1)</f>
        <v>0.9107150957411293</v>
      </c>
      <c r="K103">
        <f>IF(Table256[[#This Row],[Pclass]]=1, 1, 0)</f>
        <v>0</v>
      </c>
      <c r="L103">
        <f>IF(Table256[[#This Row],[Pclass]]=2, 1,0)</f>
        <v>0</v>
      </c>
      <c r="M103">
        <f>IF(Table256[[#This Row],[Embarked]]="S", 1, 0)</f>
        <v>1</v>
      </c>
      <c r="N103">
        <f>IF(Table256[[#This Row],[Embarked]]="C", 1, 0)</f>
        <v>0</v>
      </c>
      <c r="O103">
        <f>IF(Table256[[#This Row],[Sex]]="male", 1, 0)</f>
        <v>1</v>
      </c>
      <c r="P103">
        <v>1</v>
      </c>
      <c r="AC103" s="6">
        <f>SUMPRODUCT(Table256[[#This Row],[SibSp]:[Ones]], $R$4:$AA$4)</f>
        <v>-0.57428654959197267</v>
      </c>
      <c r="AD103" s="6">
        <f>SUMPRODUCT(Table256[[#This Row],[SibSp]:[Ones]], $R$5:$AA$5)</f>
        <v>0.13243520555541544</v>
      </c>
      <c r="AE103" s="6">
        <f t="shared" si="3"/>
        <v>0</v>
      </c>
      <c r="AF103" s="6">
        <f t="shared" si="4"/>
        <v>0.13243520555541544</v>
      </c>
      <c r="AG103" s="6">
        <f t="shared" si="5"/>
        <v>0.13243520555541544</v>
      </c>
      <c r="AH103" s="6">
        <f>(AG103-Table256[[#This Row],[Survived]])^2</f>
        <v>0.75266867255967429</v>
      </c>
    </row>
    <row r="104" spans="1:34" x14ac:dyDescent="0.2">
      <c r="A104">
        <v>0</v>
      </c>
      <c r="B104" t="s">
        <v>15</v>
      </c>
      <c r="C104">
        <v>3</v>
      </c>
      <c r="D104" t="s">
        <v>13</v>
      </c>
      <c r="E104">
        <v>45</v>
      </c>
      <c r="F104">
        <v>6.9749999999999996</v>
      </c>
      <c r="G104">
        <v>0</v>
      </c>
      <c r="H104">
        <v>0</v>
      </c>
      <c r="I104" s="6">
        <f>Table256[[#This Row],[Age]]/$E$1</f>
        <v>0.5625</v>
      </c>
      <c r="J104" s="6">
        <f>LOG10(Table256[[#This Row],[Fare]] +1)</f>
        <v>0.90173069172921871</v>
      </c>
      <c r="K104">
        <f>IF(Table256[[#This Row],[Pclass]]=1, 1, 0)</f>
        <v>0</v>
      </c>
      <c r="L104">
        <f>IF(Table256[[#This Row],[Pclass]]=2, 1,0)</f>
        <v>0</v>
      </c>
      <c r="M104">
        <f>IF(Table256[[#This Row],[Embarked]]="S", 1, 0)</f>
        <v>1</v>
      </c>
      <c r="N104">
        <f>IF(Table256[[#This Row],[Embarked]]="C", 1, 0)</f>
        <v>0</v>
      </c>
      <c r="O104">
        <f>IF(Table256[[#This Row],[Sex]]="male", 1, 0)</f>
        <v>1</v>
      </c>
      <c r="P104">
        <v>1</v>
      </c>
      <c r="AC104" s="6">
        <f>SUMPRODUCT(Table256[[#This Row],[SibSp]:[Ones]], $R$4:$AA$4)</f>
        <v>-0.35802491298478734</v>
      </c>
      <c r="AD104" s="6">
        <f>SUMPRODUCT(Table256[[#This Row],[SibSp]:[Ones]], $R$5:$AA$5)</f>
        <v>-4.611005339131502E-2</v>
      </c>
      <c r="AE104" s="6">
        <f t="shared" si="3"/>
        <v>0</v>
      </c>
      <c r="AF104" s="6">
        <f t="shared" si="4"/>
        <v>0</v>
      </c>
      <c r="AG104" s="6">
        <f t="shared" si="5"/>
        <v>0</v>
      </c>
      <c r="AH104" s="6">
        <f>(AG104-Table256[[#This Row],[Survived]])^2</f>
        <v>0</v>
      </c>
    </row>
    <row r="105" spans="1:34" x14ac:dyDescent="0.2">
      <c r="A105">
        <v>0</v>
      </c>
      <c r="B105" t="s">
        <v>20</v>
      </c>
      <c r="C105">
        <v>3</v>
      </c>
      <c r="D105" t="s">
        <v>13</v>
      </c>
      <c r="E105">
        <v>33</v>
      </c>
      <c r="F105">
        <v>7.8958000000000004</v>
      </c>
      <c r="G105">
        <v>0</v>
      </c>
      <c r="H105">
        <v>0</v>
      </c>
      <c r="I105" s="6">
        <f>Table256[[#This Row],[Age]]/$E$1</f>
        <v>0.41249999999999998</v>
      </c>
      <c r="J105" s="6">
        <f>LOG10(Table256[[#This Row],[Fare]] +1)</f>
        <v>0.94918501031343461</v>
      </c>
      <c r="K105">
        <f>IF(Table256[[#This Row],[Pclass]]=1, 1, 0)</f>
        <v>0</v>
      </c>
      <c r="L105">
        <f>IF(Table256[[#This Row],[Pclass]]=2, 1,0)</f>
        <v>0</v>
      </c>
      <c r="M105">
        <f>IF(Table256[[#This Row],[Embarked]]="S", 1, 0)</f>
        <v>0</v>
      </c>
      <c r="N105">
        <f>IF(Table256[[#This Row],[Embarked]]="C", 1, 0)</f>
        <v>1</v>
      </c>
      <c r="O105">
        <f>IF(Table256[[#This Row],[Sex]]="male", 1, 0)</f>
        <v>1</v>
      </c>
      <c r="P105">
        <v>1</v>
      </c>
      <c r="AC105" s="6">
        <f>SUMPRODUCT(Table256[[#This Row],[SibSp]:[Ones]], $R$4:$AA$4)</f>
        <v>-0.5924358181557895</v>
      </c>
      <c r="AD105" s="6">
        <f>SUMPRODUCT(Table256[[#This Row],[SibSp]:[Ones]], $R$5:$AA$5)</f>
        <v>0.1356496966027555</v>
      </c>
      <c r="AE105" s="6">
        <f t="shared" si="3"/>
        <v>0</v>
      </c>
      <c r="AF105" s="6">
        <f t="shared" si="4"/>
        <v>0.1356496966027555</v>
      </c>
      <c r="AG105" s="6">
        <f t="shared" si="5"/>
        <v>0.1356496966027555</v>
      </c>
      <c r="AH105" s="6">
        <f>(AG105-Table256[[#This Row],[Survived]])^2</f>
        <v>1.8400840188419615E-2</v>
      </c>
    </row>
    <row r="106" spans="1:34" x14ac:dyDescent="0.2">
      <c r="A106">
        <v>0</v>
      </c>
      <c r="B106" t="s">
        <v>15</v>
      </c>
      <c r="C106">
        <v>3</v>
      </c>
      <c r="D106" t="s">
        <v>13</v>
      </c>
      <c r="E106">
        <v>20</v>
      </c>
      <c r="F106">
        <v>7.05</v>
      </c>
      <c r="G106">
        <v>0</v>
      </c>
      <c r="H106">
        <v>0</v>
      </c>
      <c r="I106" s="6">
        <f>Table256[[#This Row],[Age]]/$E$1</f>
        <v>0.25</v>
      </c>
      <c r="J106" s="6">
        <f>LOG10(Table256[[#This Row],[Fare]] +1)</f>
        <v>0.90579588036786851</v>
      </c>
      <c r="K106">
        <f>IF(Table256[[#This Row],[Pclass]]=1, 1, 0)</f>
        <v>0</v>
      </c>
      <c r="L106">
        <f>IF(Table256[[#This Row],[Pclass]]=2, 1,0)</f>
        <v>0</v>
      </c>
      <c r="M106">
        <f>IF(Table256[[#This Row],[Embarked]]="S", 1, 0)</f>
        <v>1</v>
      </c>
      <c r="N106">
        <f>IF(Table256[[#This Row],[Embarked]]="C", 1, 0)</f>
        <v>0</v>
      </c>
      <c r="O106">
        <f>IF(Table256[[#This Row],[Sex]]="male", 1, 0)</f>
        <v>1</v>
      </c>
      <c r="P106">
        <v>1</v>
      </c>
      <c r="AC106" s="6">
        <f>SUMPRODUCT(Table256[[#This Row],[SibSp]:[Ones]], $R$4:$AA$4)</f>
        <v>-0.61553447686883467</v>
      </c>
      <c r="AD106" s="6">
        <f>SUMPRODUCT(Table256[[#This Row],[SibSp]:[Ones]], $R$5:$AA$5)</f>
        <v>0.16633078141784663</v>
      </c>
      <c r="AE106" s="6">
        <f t="shared" si="3"/>
        <v>0</v>
      </c>
      <c r="AF106" s="6">
        <f t="shared" si="4"/>
        <v>0.16633078141784663</v>
      </c>
      <c r="AG106" s="6">
        <f t="shared" si="5"/>
        <v>0.16633078141784663</v>
      </c>
      <c r="AH106" s="6">
        <f>(AG106-Table256[[#This Row],[Survived]])^2</f>
        <v>2.7665928847071475E-2</v>
      </c>
    </row>
    <row r="107" spans="1:34" x14ac:dyDescent="0.2">
      <c r="A107">
        <v>0</v>
      </c>
      <c r="B107" t="s">
        <v>15</v>
      </c>
      <c r="C107">
        <v>3</v>
      </c>
      <c r="D107" t="s">
        <v>17</v>
      </c>
      <c r="E107">
        <v>47</v>
      </c>
      <c r="F107">
        <v>14.5</v>
      </c>
      <c r="G107">
        <v>1</v>
      </c>
      <c r="H107">
        <v>0</v>
      </c>
      <c r="I107" s="6">
        <f>Table256[[#This Row],[Age]]/$E$1</f>
        <v>0.58750000000000002</v>
      </c>
      <c r="J107" s="6">
        <f>LOG10(Table256[[#This Row],[Fare]] +1)</f>
        <v>1.1903316981702914</v>
      </c>
      <c r="K107">
        <f>IF(Table256[[#This Row],[Pclass]]=1, 1, 0)</f>
        <v>0</v>
      </c>
      <c r="L107">
        <f>IF(Table256[[#This Row],[Pclass]]=2, 1,0)</f>
        <v>0</v>
      </c>
      <c r="M107">
        <f>IF(Table256[[#This Row],[Embarked]]="S", 1, 0)</f>
        <v>1</v>
      </c>
      <c r="N107">
        <f>IF(Table256[[#This Row],[Embarked]]="C", 1, 0)</f>
        <v>0</v>
      </c>
      <c r="O107">
        <f>IF(Table256[[#This Row],[Sex]]="male", 1, 0)</f>
        <v>0</v>
      </c>
      <c r="P107">
        <v>1</v>
      </c>
      <c r="AC107" s="6">
        <f>SUMPRODUCT(Table256[[#This Row],[SibSp]:[Ones]], $R$4:$AA$4)</f>
        <v>0.10537762599410117</v>
      </c>
      <c r="AD107" s="6">
        <f>SUMPRODUCT(Table256[[#This Row],[SibSp]:[Ones]], $R$5:$AA$5)</f>
        <v>0.33325096861982317</v>
      </c>
      <c r="AE107" s="6">
        <f t="shared" si="3"/>
        <v>0.10537762599410117</v>
      </c>
      <c r="AF107" s="6">
        <f t="shared" si="4"/>
        <v>0.33325096861982317</v>
      </c>
      <c r="AG107" s="6">
        <f t="shared" si="5"/>
        <v>0.43862859461392434</v>
      </c>
      <c r="AH107" s="6">
        <f>(AG107-Table256[[#This Row],[Survived]])^2</f>
        <v>0.19239504401298638</v>
      </c>
    </row>
    <row r="108" spans="1:34" x14ac:dyDescent="0.2">
      <c r="A108">
        <v>1</v>
      </c>
      <c r="B108" t="s">
        <v>15</v>
      </c>
      <c r="C108">
        <v>2</v>
      </c>
      <c r="D108" t="s">
        <v>17</v>
      </c>
      <c r="E108">
        <v>29</v>
      </c>
      <c r="F108">
        <v>26</v>
      </c>
      <c r="G108">
        <v>1</v>
      </c>
      <c r="H108">
        <v>0</v>
      </c>
      <c r="I108" s="6">
        <f>Table256[[#This Row],[Age]]/$E$1</f>
        <v>0.36249999999999999</v>
      </c>
      <c r="J108" s="6">
        <f>LOG10(Table256[[#This Row],[Fare]] +1)</f>
        <v>1.4313637641589874</v>
      </c>
      <c r="K108">
        <f>IF(Table256[[#This Row],[Pclass]]=1, 1, 0)</f>
        <v>0</v>
      </c>
      <c r="L108">
        <f>IF(Table256[[#This Row],[Pclass]]=2, 1,0)</f>
        <v>1</v>
      </c>
      <c r="M108">
        <f>IF(Table256[[#This Row],[Embarked]]="S", 1, 0)</f>
        <v>1</v>
      </c>
      <c r="N108">
        <f>IF(Table256[[#This Row],[Embarked]]="C", 1, 0)</f>
        <v>0</v>
      </c>
      <c r="O108">
        <f>IF(Table256[[#This Row],[Sex]]="male", 1, 0)</f>
        <v>0</v>
      </c>
      <c r="P108">
        <v>1</v>
      </c>
      <c r="AC108" s="6">
        <f>SUMPRODUCT(Table256[[#This Row],[SibSp]:[Ones]], $R$4:$AA$4)</f>
        <v>-0.34188713331995552</v>
      </c>
      <c r="AD108" s="6">
        <f>SUMPRODUCT(Table256[[#This Row],[SibSp]:[Ones]], $R$5:$AA$5)</f>
        <v>0.7077140733738212</v>
      </c>
      <c r="AE108" s="6">
        <f t="shared" si="3"/>
        <v>0</v>
      </c>
      <c r="AF108" s="6">
        <f t="shared" si="4"/>
        <v>0.7077140733738212</v>
      </c>
      <c r="AG108" s="6">
        <f t="shared" si="5"/>
        <v>0.7077140733738212</v>
      </c>
      <c r="AH108" s="6">
        <f>(AG108-Table256[[#This Row],[Survived]])^2</f>
        <v>8.5431062903723987E-2</v>
      </c>
    </row>
    <row r="109" spans="1:34" x14ac:dyDescent="0.2">
      <c r="A109">
        <v>0</v>
      </c>
      <c r="B109" t="s">
        <v>15</v>
      </c>
      <c r="C109">
        <v>2</v>
      </c>
      <c r="D109" t="s">
        <v>13</v>
      </c>
      <c r="E109">
        <v>25</v>
      </c>
      <c r="F109">
        <v>13</v>
      </c>
      <c r="G109">
        <v>0</v>
      </c>
      <c r="H109">
        <v>0</v>
      </c>
      <c r="I109" s="6">
        <f>Table256[[#This Row],[Age]]/$E$1</f>
        <v>0.3125</v>
      </c>
      <c r="J109" s="6">
        <f>LOG10(Table256[[#This Row],[Fare]] +1)</f>
        <v>1.146128035678238</v>
      </c>
      <c r="K109">
        <f>IF(Table256[[#This Row],[Pclass]]=1, 1, 0)</f>
        <v>0</v>
      </c>
      <c r="L109">
        <f>IF(Table256[[#This Row],[Pclass]]=2, 1,0)</f>
        <v>1</v>
      </c>
      <c r="M109">
        <f>IF(Table256[[#This Row],[Embarked]]="S", 1, 0)</f>
        <v>1</v>
      </c>
      <c r="N109">
        <f>IF(Table256[[#This Row],[Embarked]]="C", 1, 0)</f>
        <v>0</v>
      </c>
      <c r="O109">
        <f>IF(Table256[[#This Row],[Sex]]="male", 1, 0)</f>
        <v>1</v>
      </c>
      <c r="P109">
        <v>1</v>
      </c>
      <c r="AC109" s="6">
        <f>SUMPRODUCT(Table256[[#This Row],[SibSp]:[Ones]], $R$4:$AA$4)</f>
        <v>-0.82586511264446316</v>
      </c>
      <c r="AD109" s="6">
        <f>SUMPRODUCT(Table256[[#This Row],[SibSp]:[Ones]], $R$5:$AA$5)</f>
        <v>0.34540014862682972</v>
      </c>
      <c r="AE109" s="6">
        <f t="shared" si="3"/>
        <v>0</v>
      </c>
      <c r="AF109" s="6">
        <f t="shared" si="4"/>
        <v>0.34540014862682972</v>
      </c>
      <c r="AG109" s="6">
        <f t="shared" si="5"/>
        <v>0.34540014862682972</v>
      </c>
      <c r="AH109" s="6">
        <f>(AG109-Table256[[#This Row],[Survived]])^2</f>
        <v>0.11930126267143606</v>
      </c>
    </row>
    <row r="110" spans="1:34" x14ac:dyDescent="0.2">
      <c r="A110">
        <v>0</v>
      </c>
      <c r="B110" t="s">
        <v>20</v>
      </c>
      <c r="C110">
        <v>2</v>
      </c>
      <c r="D110" t="s">
        <v>13</v>
      </c>
      <c r="E110">
        <v>23</v>
      </c>
      <c r="F110">
        <v>15.0458</v>
      </c>
      <c r="G110">
        <v>0</v>
      </c>
      <c r="H110">
        <v>0</v>
      </c>
      <c r="I110" s="6">
        <f>Table256[[#This Row],[Age]]/$E$1</f>
        <v>0.28749999999999998</v>
      </c>
      <c r="J110" s="6">
        <f>LOG10(Table256[[#This Row],[Fare]] +1)</f>
        <v>1.2053613747144323</v>
      </c>
      <c r="K110">
        <f>IF(Table256[[#This Row],[Pclass]]=1, 1, 0)</f>
        <v>0</v>
      </c>
      <c r="L110">
        <f>IF(Table256[[#This Row],[Pclass]]=2, 1,0)</f>
        <v>1</v>
      </c>
      <c r="M110">
        <f>IF(Table256[[#This Row],[Embarked]]="S", 1, 0)</f>
        <v>0</v>
      </c>
      <c r="N110">
        <f>IF(Table256[[#This Row],[Embarked]]="C", 1, 0)</f>
        <v>1</v>
      </c>
      <c r="O110">
        <f>IF(Table256[[#This Row],[Sex]]="male", 1, 0)</f>
        <v>1</v>
      </c>
      <c r="P110">
        <v>1</v>
      </c>
      <c r="AC110" s="6">
        <f>SUMPRODUCT(Table256[[#This Row],[SibSp]:[Ones]], $R$4:$AA$4)</f>
        <v>-0.95716052322088863</v>
      </c>
      <c r="AD110" s="6">
        <f>SUMPRODUCT(Table256[[#This Row],[SibSp]:[Ones]], $R$5:$AA$5)</f>
        <v>0.44241211015085158</v>
      </c>
      <c r="AE110" s="6">
        <f t="shared" si="3"/>
        <v>0</v>
      </c>
      <c r="AF110" s="6">
        <f t="shared" si="4"/>
        <v>0.44241211015085158</v>
      </c>
      <c r="AG110" s="6">
        <f t="shared" si="5"/>
        <v>0.44241211015085158</v>
      </c>
      <c r="AH110" s="6">
        <f>(AG110-Table256[[#This Row],[Survived]])^2</f>
        <v>0.19572847520812922</v>
      </c>
    </row>
    <row r="111" spans="1:34" x14ac:dyDescent="0.2">
      <c r="A111">
        <v>1</v>
      </c>
      <c r="B111" t="s">
        <v>15</v>
      </c>
      <c r="C111">
        <v>1</v>
      </c>
      <c r="D111" t="s">
        <v>17</v>
      </c>
      <c r="E111">
        <v>19</v>
      </c>
      <c r="F111">
        <v>26.283300000000001</v>
      </c>
      <c r="G111">
        <v>0</v>
      </c>
      <c r="H111">
        <v>2</v>
      </c>
      <c r="I111" s="6">
        <f>Table256[[#This Row],[Age]]/$E$1</f>
        <v>0.23749999999999999</v>
      </c>
      <c r="J111" s="6">
        <f>LOG10(Table256[[#This Row],[Fare]] +1)</f>
        <v>1.4358968984299505</v>
      </c>
      <c r="K111">
        <f>IF(Table256[[#This Row],[Pclass]]=1, 1, 0)</f>
        <v>1</v>
      </c>
      <c r="L111">
        <f>IF(Table256[[#This Row],[Pclass]]=2, 1,0)</f>
        <v>0</v>
      </c>
      <c r="M111">
        <f>IF(Table256[[#This Row],[Embarked]]="S", 1, 0)</f>
        <v>1</v>
      </c>
      <c r="N111">
        <f>IF(Table256[[#This Row],[Embarked]]="C", 1, 0)</f>
        <v>0</v>
      </c>
      <c r="O111">
        <f>IF(Table256[[#This Row],[Sex]]="male", 1, 0)</f>
        <v>0</v>
      </c>
      <c r="P111">
        <v>1</v>
      </c>
      <c r="AC111" s="6">
        <f>SUMPRODUCT(Table256[[#This Row],[SibSp]:[Ones]], $R$4:$AA$4)</f>
        <v>-0.15013310011792347</v>
      </c>
      <c r="AD111" s="6">
        <f>SUMPRODUCT(Table256[[#This Row],[SibSp]:[Ones]], $R$5:$AA$5)</f>
        <v>1.0048738803146526</v>
      </c>
      <c r="AE111" s="6">
        <f t="shared" si="3"/>
        <v>0</v>
      </c>
      <c r="AF111" s="6">
        <f t="shared" si="4"/>
        <v>1.0048738803146526</v>
      </c>
      <c r="AG111" s="6">
        <f t="shared" si="5"/>
        <v>1.0048738803146526</v>
      </c>
      <c r="AH111" s="6">
        <f>(AG111-Table256[[#This Row],[Survived]])^2</f>
        <v>2.3754709321558463E-5</v>
      </c>
    </row>
    <row r="112" spans="1:34" x14ac:dyDescent="0.2">
      <c r="A112">
        <v>0</v>
      </c>
      <c r="B112" t="s">
        <v>15</v>
      </c>
      <c r="C112">
        <v>1</v>
      </c>
      <c r="D112" t="s">
        <v>13</v>
      </c>
      <c r="E112">
        <v>37</v>
      </c>
      <c r="F112">
        <v>53.1</v>
      </c>
      <c r="G112">
        <v>1</v>
      </c>
      <c r="H112">
        <v>0</v>
      </c>
      <c r="I112" s="6">
        <f>Table256[[#This Row],[Age]]/$E$1</f>
        <v>0.46250000000000002</v>
      </c>
      <c r="J112" s="6">
        <f>LOG10(Table256[[#This Row],[Fare]] +1)</f>
        <v>1.7331972651065695</v>
      </c>
      <c r="K112">
        <f>IF(Table256[[#This Row],[Pclass]]=1, 1, 0)</f>
        <v>1</v>
      </c>
      <c r="L112">
        <f>IF(Table256[[#This Row],[Pclass]]=2, 1,0)</f>
        <v>0</v>
      </c>
      <c r="M112">
        <f>IF(Table256[[#This Row],[Embarked]]="S", 1, 0)</f>
        <v>1</v>
      </c>
      <c r="N112">
        <f>IF(Table256[[#This Row],[Embarked]]="C", 1, 0)</f>
        <v>0</v>
      </c>
      <c r="O112">
        <f>IF(Table256[[#This Row],[Sex]]="male", 1, 0)</f>
        <v>1</v>
      </c>
      <c r="P112">
        <v>1</v>
      </c>
      <c r="AC112" s="6">
        <f>SUMPRODUCT(Table256[[#This Row],[SibSp]:[Ones]], $R$4:$AA$4)</f>
        <v>-0.15453013249744951</v>
      </c>
      <c r="AD112" s="6">
        <f>SUMPRODUCT(Table256[[#This Row],[SibSp]:[Ones]], $R$5:$AA$5)</f>
        <v>0.33708380453218229</v>
      </c>
      <c r="AE112" s="6">
        <f t="shared" si="3"/>
        <v>0</v>
      </c>
      <c r="AF112" s="6">
        <f t="shared" si="4"/>
        <v>0.33708380453218229</v>
      </c>
      <c r="AG112" s="6">
        <f t="shared" si="5"/>
        <v>0.33708380453218229</v>
      </c>
      <c r="AH112" s="6">
        <f>(AG112-Table256[[#This Row],[Survived]])^2</f>
        <v>0.11362549127789047</v>
      </c>
    </row>
    <row r="113" spans="1:34" x14ac:dyDescent="0.2">
      <c r="A113">
        <v>0</v>
      </c>
      <c r="B113" t="s">
        <v>15</v>
      </c>
      <c r="C113">
        <v>3</v>
      </c>
      <c r="D113" t="s">
        <v>13</v>
      </c>
      <c r="E113">
        <v>16</v>
      </c>
      <c r="F113">
        <v>9.2166999999999994</v>
      </c>
      <c r="G113">
        <v>0</v>
      </c>
      <c r="H113">
        <v>0</v>
      </c>
      <c r="I113" s="6">
        <f>Table256[[#This Row],[Age]]/$E$1</f>
        <v>0.2</v>
      </c>
      <c r="J113" s="6">
        <f>LOG10(Table256[[#This Row],[Fare]] +1)</f>
        <v>1.0093106410801986</v>
      </c>
      <c r="K113">
        <f>IF(Table256[[#This Row],[Pclass]]=1, 1, 0)</f>
        <v>0</v>
      </c>
      <c r="L113">
        <f>IF(Table256[[#This Row],[Pclass]]=2, 1,0)</f>
        <v>0</v>
      </c>
      <c r="M113">
        <f>IF(Table256[[#This Row],[Embarked]]="S", 1, 0)</f>
        <v>1</v>
      </c>
      <c r="N113">
        <f>IF(Table256[[#This Row],[Embarked]]="C", 1, 0)</f>
        <v>0</v>
      </c>
      <c r="O113">
        <f>IF(Table256[[#This Row],[Sex]]="male", 1, 0)</f>
        <v>1</v>
      </c>
      <c r="P113">
        <v>1</v>
      </c>
      <c r="AC113" s="6">
        <f>SUMPRODUCT(Table256[[#This Row],[SibSp]:[Ones]], $R$4:$AA$4)</f>
        <v>-0.65587911197976612</v>
      </c>
      <c r="AD113" s="6">
        <f>SUMPRODUCT(Table256[[#This Row],[SibSp]:[Ones]], $R$5:$AA$5)</f>
        <v>0.20207506410214615</v>
      </c>
      <c r="AE113" s="6">
        <f t="shared" si="3"/>
        <v>0</v>
      </c>
      <c r="AF113" s="6">
        <f t="shared" si="4"/>
        <v>0.20207506410214615</v>
      </c>
      <c r="AG113" s="6">
        <f t="shared" si="5"/>
        <v>0.20207506410214615</v>
      </c>
      <c r="AH113" s="6">
        <f>(AG113-Table256[[#This Row],[Survived]])^2</f>
        <v>4.0834331531886474E-2</v>
      </c>
    </row>
    <row r="114" spans="1:34" x14ac:dyDescent="0.2">
      <c r="A114">
        <v>0</v>
      </c>
      <c r="B114" t="s">
        <v>20</v>
      </c>
      <c r="C114">
        <v>1</v>
      </c>
      <c r="D114" t="s">
        <v>13</v>
      </c>
      <c r="E114">
        <v>24</v>
      </c>
      <c r="F114">
        <v>79.2</v>
      </c>
      <c r="G114">
        <v>0</v>
      </c>
      <c r="H114">
        <v>0</v>
      </c>
      <c r="I114" s="6">
        <f>Table256[[#This Row],[Age]]/$E$1</f>
        <v>0.3</v>
      </c>
      <c r="J114" s="6">
        <f>LOG10(Table256[[#This Row],[Fare]] +1)</f>
        <v>1.9041743682841634</v>
      </c>
      <c r="K114">
        <f>IF(Table256[[#This Row],[Pclass]]=1, 1, 0)</f>
        <v>1</v>
      </c>
      <c r="L114">
        <f>IF(Table256[[#This Row],[Pclass]]=2, 1,0)</f>
        <v>0</v>
      </c>
      <c r="M114">
        <f>IF(Table256[[#This Row],[Embarked]]="S", 1, 0)</f>
        <v>0</v>
      </c>
      <c r="N114">
        <f>IF(Table256[[#This Row],[Embarked]]="C", 1, 0)</f>
        <v>1</v>
      </c>
      <c r="O114">
        <f>IF(Table256[[#This Row],[Sex]]="male", 1, 0)</f>
        <v>1</v>
      </c>
      <c r="P114">
        <v>1</v>
      </c>
      <c r="AC114" s="6">
        <f>SUMPRODUCT(Table256[[#This Row],[SibSp]:[Ones]], $R$4:$AA$4)</f>
        <v>-0.48099435013569203</v>
      </c>
      <c r="AD114" s="6">
        <f>SUMPRODUCT(Table256[[#This Row],[SibSp]:[Ones]], $R$5:$AA$5)</f>
        <v>0.59748662911005068</v>
      </c>
      <c r="AE114" s="6">
        <f t="shared" si="3"/>
        <v>0</v>
      </c>
      <c r="AF114" s="6">
        <f t="shared" si="4"/>
        <v>0.59748662911005068</v>
      </c>
      <c r="AG114" s="6">
        <f t="shared" si="5"/>
        <v>0.59748662911005068</v>
      </c>
      <c r="AH114" s="6">
        <f>(AG114-Table256[[#This Row],[Survived]])^2</f>
        <v>0.35699027196529126</v>
      </c>
    </row>
    <row r="115" spans="1:34" x14ac:dyDescent="0.2">
      <c r="A115">
        <v>1</v>
      </c>
      <c r="B115" t="s">
        <v>15</v>
      </c>
      <c r="C115">
        <v>3</v>
      </c>
      <c r="D115" t="s">
        <v>17</v>
      </c>
      <c r="E115">
        <v>22</v>
      </c>
      <c r="F115">
        <v>7.75</v>
      </c>
      <c r="G115">
        <v>0</v>
      </c>
      <c r="H115">
        <v>0</v>
      </c>
      <c r="I115" s="6">
        <f>Table256[[#This Row],[Age]]/$E$1</f>
        <v>0.27500000000000002</v>
      </c>
      <c r="J115" s="6">
        <f>LOG10(Table256[[#This Row],[Fare]] +1)</f>
        <v>0.94200805302231327</v>
      </c>
      <c r="K115">
        <f>IF(Table256[[#This Row],[Pclass]]=1, 1, 0)</f>
        <v>0</v>
      </c>
      <c r="L115">
        <f>IF(Table256[[#This Row],[Pclass]]=2, 1,0)</f>
        <v>0</v>
      </c>
      <c r="M115">
        <f>IF(Table256[[#This Row],[Embarked]]="S", 1, 0)</f>
        <v>1</v>
      </c>
      <c r="N115">
        <f>IF(Table256[[#This Row],[Embarked]]="C", 1, 0)</f>
        <v>0</v>
      </c>
      <c r="O115">
        <f>IF(Table256[[#This Row],[Sex]]="male", 1, 0)</f>
        <v>0</v>
      </c>
      <c r="P115">
        <v>1</v>
      </c>
      <c r="AC115" s="6">
        <f>SUMPRODUCT(Table256[[#This Row],[SibSp]:[Ones]], $R$4:$AA$4)</f>
        <v>-0.23701498577863789</v>
      </c>
      <c r="AD115" s="6">
        <f>SUMPRODUCT(Table256[[#This Row],[SibSp]:[Ones]], $R$5:$AA$5)</f>
        <v>0.60943104441715512</v>
      </c>
      <c r="AE115" s="6">
        <f t="shared" si="3"/>
        <v>0</v>
      </c>
      <c r="AF115" s="6">
        <f t="shared" si="4"/>
        <v>0.60943104441715512</v>
      </c>
      <c r="AG115" s="6">
        <f t="shared" si="5"/>
        <v>0.60943104441715512</v>
      </c>
      <c r="AH115" s="6">
        <f>(AG115-Table256[[#This Row],[Survived]])^2</f>
        <v>0.15254410906507426</v>
      </c>
    </row>
    <row r="116" spans="1:34" x14ac:dyDescent="0.2">
      <c r="A116">
        <v>1</v>
      </c>
      <c r="B116" t="s">
        <v>15</v>
      </c>
      <c r="C116">
        <v>3</v>
      </c>
      <c r="D116" t="s">
        <v>17</v>
      </c>
      <c r="E116">
        <v>24</v>
      </c>
      <c r="F116">
        <v>15.85</v>
      </c>
      <c r="G116">
        <v>1</v>
      </c>
      <c r="H116">
        <v>0</v>
      </c>
      <c r="I116" s="6">
        <f>Table256[[#This Row],[Age]]/$E$1</f>
        <v>0.3</v>
      </c>
      <c r="J116" s="6">
        <f>LOG10(Table256[[#This Row],[Fare]] +1)</f>
        <v>1.2265999052073575</v>
      </c>
      <c r="K116">
        <f>IF(Table256[[#This Row],[Pclass]]=1, 1, 0)</f>
        <v>0</v>
      </c>
      <c r="L116">
        <f>IF(Table256[[#This Row],[Pclass]]=2, 1,0)</f>
        <v>0</v>
      </c>
      <c r="M116">
        <f>IF(Table256[[#This Row],[Embarked]]="S", 1, 0)</f>
        <v>1</v>
      </c>
      <c r="N116">
        <f>IF(Table256[[#This Row],[Embarked]]="C", 1, 0)</f>
        <v>0</v>
      </c>
      <c r="O116">
        <f>IF(Table256[[#This Row],[Sex]]="male", 1, 0)</f>
        <v>0</v>
      </c>
      <c r="P116">
        <v>1</v>
      </c>
      <c r="AC116" s="6">
        <f>SUMPRODUCT(Table256[[#This Row],[SibSp]:[Ones]], $R$4:$AA$4)</f>
        <v>-0.13126020145138478</v>
      </c>
      <c r="AD116" s="6">
        <f>SUMPRODUCT(Table256[[#This Row],[SibSp]:[Ones]], $R$5:$AA$5)</f>
        <v>0.5292511152858016</v>
      </c>
      <c r="AE116" s="6">
        <f t="shared" si="3"/>
        <v>0</v>
      </c>
      <c r="AF116" s="6">
        <f t="shared" si="4"/>
        <v>0.5292511152858016</v>
      </c>
      <c r="AG116" s="6">
        <f t="shared" si="5"/>
        <v>0.5292511152858016</v>
      </c>
      <c r="AH116" s="6">
        <f>(AG116-Table256[[#This Row],[Survived]])^2</f>
        <v>0.22160451245966165</v>
      </c>
    </row>
    <row r="117" spans="1:34" x14ac:dyDescent="0.2">
      <c r="A117">
        <v>0</v>
      </c>
      <c r="B117" t="s">
        <v>27</v>
      </c>
      <c r="C117">
        <v>3</v>
      </c>
      <c r="D117" t="s">
        <v>13</v>
      </c>
      <c r="E117">
        <v>19</v>
      </c>
      <c r="F117">
        <v>6.75</v>
      </c>
      <c r="G117">
        <v>0</v>
      </c>
      <c r="H117">
        <v>0</v>
      </c>
      <c r="I117" s="6">
        <f>Table256[[#This Row],[Age]]/$E$1</f>
        <v>0.23749999999999999</v>
      </c>
      <c r="J117" s="6">
        <f>LOG10(Table256[[#This Row],[Fare]] +1)</f>
        <v>0.88930170250631024</v>
      </c>
      <c r="K117">
        <f>IF(Table256[[#This Row],[Pclass]]=1, 1, 0)</f>
        <v>0</v>
      </c>
      <c r="L117">
        <f>IF(Table256[[#This Row],[Pclass]]=2, 1,0)</f>
        <v>0</v>
      </c>
      <c r="M117">
        <f>IF(Table256[[#This Row],[Embarked]]="S", 1, 0)</f>
        <v>0</v>
      </c>
      <c r="N117">
        <f>IF(Table256[[#This Row],[Embarked]]="C", 1, 0)</f>
        <v>0</v>
      </c>
      <c r="O117">
        <f>IF(Table256[[#This Row],[Sex]]="male", 1, 0)</f>
        <v>1</v>
      </c>
      <c r="P117">
        <v>1</v>
      </c>
      <c r="AC117" s="6">
        <f>SUMPRODUCT(Table256[[#This Row],[SibSp]:[Ones]], $R$4:$AA$4)</f>
        <v>-0.74441716753879916</v>
      </c>
      <c r="AD117" s="6">
        <f>SUMPRODUCT(Table256[[#This Row],[SibSp]:[Ones]], $R$5:$AA$5)</f>
        <v>0.18286007693095951</v>
      </c>
      <c r="AE117" s="6">
        <f t="shared" si="3"/>
        <v>0</v>
      </c>
      <c r="AF117" s="6">
        <f t="shared" si="4"/>
        <v>0.18286007693095951</v>
      </c>
      <c r="AG117" s="6">
        <f t="shared" si="5"/>
        <v>0.18286007693095951</v>
      </c>
      <c r="AH117" s="6">
        <f>(AG117-Table256[[#This Row],[Survived]])^2</f>
        <v>3.3437807735196431E-2</v>
      </c>
    </row>
    <row r="118" spans="1:34" x14ac:dyDescent="0.2">
      <c r="A118">
        <v>0</v>
      </c>
      <c r="B118" t="s">
        <v>15</v>
      </c>
      <c r="C118">
        <v>2</v>
      </c>
      <c r="D118" t="s">
        <v>13</v>
      </c>
      <c r="E118">
        <v>18</v>
      </c>
      <c r="F118">
        <v>11.5</v>
      </c>
      <c r="G118">
        <v>0</v>
      </c>
      <c r="H118">
        <v>0</v>
      </c>
      <c r="I118" s="6">
        <f>Table256[[#This Row],[Age]]/$E$1</f>
        <v>0.22500000000000001</v>
      </c>
      <c r="J118" s="6">
        <f>LOG10(Table256[[#This Row],[Fare]] +1)</f>
        <v>1.0969100130080565</v>
      </c>
      <c r="K118">
        <f>IF(Table256[[#This Row],[Pclass]]=1, 1, 0)</f>
        <v>0</v>
      </c>
      <c r="L118">
        <f>IF(Table256[[#This Row],[Pclass]]=2, 1,0)</f>
        <v>1</v>
      </c>
      <c r="M118">
        <f>IF(Table256[[#This Row],[Embarked]]="S", 1, 0)</f>
        <v>1</v>
      </c>
      <c r="N118">
        <f>IF(Table256[[#This Row],[Embarked]]="C", 1, 0)</f>
        <v>0</v>
      </c>
      <c r="O118">
        <f>IF(Table256[[#This Row],[Sex]]="male", 1, 0)</f>
        <v>1</v>
      </c>
      <c r="P118">
        <v>1</v>
      </c>
      <c r="AC118" s="6">
        <f>SUMPRODUCT(Table256[[#This Row],[SibSp]:[Ones]], $R$4:$AA$4)</f>
        <v>-0.89838727555686304</v>
      </c>
      <c r="AD118" s="6">
        <f>SUMPRODUCT(Table256[[#This Row],[SibSp]:[Ones]], $R$5:$AA$5)</f>
        <v>0.40402505081916218</v>
      </c>
      <c r="AE118" s="6">
        <f t="shared" si="3"/>
        <v>0</v>
      </c>
      <c r="AF118" s="6">
        <f t="shared" si="4"/>
        <v>0.40402505081916218</v>
      </c>
      <c r="AG118" s="6">
        <f t="shared" si="5"/>
        <v>0.40402505081916218</v>
      </c>
      <c r="AH118" s="6">
        <f>(AG118-Table256[[#This Row],[Survived]])^2</f>
        <v>0.16323624168942658</v>
      </c>
    </row>
    <row r="119" spans="1:34" x14ac:dyDescent="0.2">
      <c r="A119">
        <v>0</v>
      </c>
      <c r="B119" t="s">
        <v>15</v>
      </c>
      <c r="C119">
        <v>2</v>
      </c>
      <c r="D119" t="s">
        <v>13</v>
      </c>
      <c r="E119">
        <v>19</v>
      </c>
      <c r="F119">
        <v>36.75</v>
      </c>
      <c r="G119">
        <v>1</v>
      </c>
      <c r="H119">
        <v>1</v>
      </c>
      <c r="I119" s="6">
        <f>Table256[[#This Row],[Age]]/$E$1</f>
        <v>0.23749999999999999</v>
      </c>
      <c r="J119" s="6">
        <f>LOG10(Table256[[#This Row],[Fare]] +1)</f>
        <v>1.576916955965207</v>
      </c>
      <c r="K119">
        <f>IF(Table256[[#This Row],[Pclass]]=1, 1, 0)</f>
        <v>0</v>
      </c>
      <c r="L119">
        <f>IF(Table256[[#This Row],[Pclass]]=2, 1,0)</f>
        <v>1</v>
      </c>
      <c r="M119">
        <f>IF(Table256[[#This Row],[Embarked]]="S", 1, 0)</f>
        <v>1</v>
      </c>
      <c r="N119">
        <f>IF(Table256[[#This Row],[Embarked]]="C", 1, 0)</f>
        <v>0</v>
      </c>
      <c r="O119">
        <f>IF(Table256[[#This Row],[Sex]]="male", 1, 0)</f>
        <v>1</v>
      </c>
      <c r="P119">
        <v>1</v>
      </c>
      <c r="AC119" s="6">
        <f>SUMPRODUCT(Table256[[#This Row],[SibSp]:[Ones]], $R$4:$AA$4)</f>
        <v>-0.84257079367735321</v>
      </c>
      <c r="AD119" s="6">
        <f>SUMPRODUCT(Table256[[#This Row],[SibSp]:[Ones]], $R$5:$AA$5)</f>
        <v>0.33188986358472478</v>
      </c>
      <c r="AE119" s="6">
        <f t="shared" si="3"/>
        <v>0</v>
      </c>
      <c r="AF119" s="6">
        <f t="shared" si="4"/>
        <v>0.33188986358472478</v>
      </c>
      <c r="AG119" s="6">
        <f t="shared" si="5"/>
        <v>0.33188986358472478</v>
      </c>
      <c r="AH119" s="6">
        <f>(AG119-Table256[[#This Row],[Survived]])^2</f>
        <v>0.11015088155028722</v>
      </c>
    </row>
    <row r="120" spans="1:34" x14ac:dyDescent="0.2">
      <c r="A120">
        <v>1</v>
      </c>
      <c r="B120" t="s">
        <v>15</v>
      </c>
      <c r="C120">
        <v>3</v>
      </c>
      <c r="D120" t="s">
        <v>13</v>
      </c>
      <c r="E120">
        <v>27</v>
      </c>
      <c r="F120">
        <v>7.7957999999999998</v>
      </c>
      <c r="G120">
        <v>0</v>
      </c>
      <c r="H120">
        <v>0</v>
      </c>
      <c r="I120" s="6">
        <f>Table256[[#This Row],[Age]]/$E$1</f>
        <v>0.33750000000000002</v>
      </c>
      <c r="J120" s="6">
        <f>LOG10(Table256[[#This Row],[Fare]] +1)</f>
        <v>0.94427534575879857</v>
      </c>
      <c r="K120">
        <f>IF(Table256[[#This Row],[Pclass]]=1, 1, 0)</f>
        <v>0</v>
      </c>
      <c r="L120">
        <f>IF(Table256[[#This Row],[Pclass]]=2, 1,0)</f>
        <v>0</v>
      </c>
      <c r="M120">
        <f>IF(Table256[[#This Row],[Embarked]]="S", 1, 0)</f>
        <v>1</v>
      </c>
      <c r="N120">
        <f>IF(Table256[[#This Row],[Embarked]]="C", 1, 0)</f>
        <v>0</v>
      </c>
      <c r="O120">
        <f>IF(Table256[[#This Row],[Sex]]="male", 1, 0)</f>
        <v>1</v>
      </c>
      <c r="P120">
        <v>1</v>
      </c>
      <c r="AC120" s="6">
        <f>SUMPRODUCT(Table256[[#This Row],[SibSp]:[Ones]], $R$4:$AA$4)</f>
        <v>-0.54310176981717051</v>
      </c>
      <c r="AD120" s="6">
        <f>SUMPRODUCT(Table256[[#This Row],[SibSp]:[Ones]], $R$5:$AA$5)</f>
        <v>0.10752279598153613</v>
      </c>
      <c r="AE120" s="6">
        <f t="shared" si="3"/>
        <v>0</v>
      </c>
      <c r="AF120" s="6">
        <f t="shared" si="4"/>
        <v>0.10752279598153613</v>
      </c>
      <c r="AG120" s="6">
        <f t="shared" si="5"/>
        <v>0.10752279598153613</v>
      </c>
      <c r="AH120" s="6">
        <f>(AG120-Table256[[#This Row],[Survived]])^2</f>
        <v>0.79651555969261478</v>
      </c>
    </row>
    <row r="121" spans="1:34" x14ac:dyDescent="0.2">
      <c r="A121">
        <v>0</v>
      </c>
      <c r="B121" t="s">
        <v>15</v>
      </c>
      <c r="C121">
        <v>3</v>
      </c>
      <c r="D121" t="s">
        <v>17</v>
      </c>
      <c r="E121">
        <v>9</v>
      </c>
      <c r="F121">
        <v>34.375</v>
      </c>
      <c r="G121">
        <v>2</v>
      </c>
      <c r="H121">
        <v>2</v>
      </c>
      <c r="I121" s="6">
        <f>Table256[[#This Row],[Age]]/$E$1</f>
        <v>0.1125</v>
      </c>
      <c r="J121" s="6">
        <f>LOG10(Table256[[#This Row],[Fare]] +1)</f>
        <v>1.5486964485323467</v>
      </c>
      <c r="K121">
        <f>IF(Table256[[#This Row],[Pclass]]=1, 1, 0)</f>
        <v>0</v>
      </c>
      <c r="L121">
        <f>IF(Table256[[#This Row],[Pclass]]=2, 1,0)</f>
        <v>0</v>
      </c>
      <c r="M121">
        <f>IF(Table256[[#This Row],[Embarked]]="S", 1, 0)</f>
        <v>1</v>
      </c>
      <c r="N121">
        <f>IF(Table256[[#This Row],[Embarked]]="C", 1, 0)</f>
        <v>0</v>
      </c>
      <c r="O121">
        <f>IF(Table256[[#This Row],[Sex]]="male", 1, 0)</f>
        <v>0</v>
      </c>
      <c r="P121">
        <v>1</v>
      </c>
      <c r="AC121" s="6">
        <f>SUMPRODUCT(Table256[[#This Row],[SibSp]:[Ones]], $R$4:$AA$4)</f>
        <v>-0.28285140136863485</v>
      </c>
      <c r="AD121" s="6">
        <f>SUMPRODUCT(Table256[[#This Row],[SibSp]:[Ones]], $R$5:$AA$5)</f>
        <v>0.5865596877317627</v>
      </c>
      <c r="AE121" s="6">
        <f t="shared" si="3"/>
        <v>0</v>
      </c>
      <c r="AF121" s="6">
        <f t="shared" si="4"/>
        <v>0.5865596877317627</v>
      </c>
      <c r="AG121" s="6">
        <f t="shared" si="5"/>
        <v>0.5865596877317627</v>
      </c>
      <c r="AH121" s="6">
        <f>(AG121-Table256[[#This Row],[Survived]])^2</f>
        <v>0.34405226727198296</v>
      </c>
    </row>
    <row r="122" spans="1:34" x14ac:dyDescent="0.2">
      <c r="A122">
        <v>0</v>
      </c>
      <c r="B122" t="s">
        <v>15</v>
      </c>
      <c r="C122">
        <v>2</v>
      </c>
      <c r="D122" t="s">
        <v>13</v>
      </c>
      <c r="E122">
        <v>36.5</v>
      </c>
      <c r="F122">
        <v>26</v>
      </c>
      <c r="G122">
        <v>0</v>
      </c>
      <c r="H122">
        <v>2</v>
      </c>
      <c r="I122" s="6">
        <f>Table256[[#This Row],[Age]]/$E$1</f>
        <v>0.45624999999999999</v>
      </c>
      <c r="J122" s="6">
        <f>LOG10(Table256[[#This Row],[Fare]] +1)</f>
        <v>1.4313637641589874</v>
      </c>
      <c r="K122">
        <f>IF(Table256[[#This Row],[Pclass]]=1, 1, 0)</f>
        <v>0</v>
      </c>
      <c r="L122">
        <f>IF(Table256[[#This Row],[Pclass]]=2, 1,0)</f>
        <v>1</v>
      </c>
      <c r="M122">
        <f>IF(Table256[[#This Row],[Embarked]]="S", 1, 0)</f>
        <v>1</v>
      </c>
      <c r="N122">
        <f>IF(Table256[[#This Row],[Embarked]]="C", 1, 0)</f>
        <v>0</v>
      </c>
      <c r="O122">
        <f>IF(Table256[[#This Row],[Sex]]="male", 1, 0)</f>
        <v>1</v>
      </c>
      <c r="P122">
        <v>1</v>
      </c>
      <c r="AC122" s="6">
        <f>SUMPRODUCT(Table256[[#This Row],[SibSp]:[Ones]], $R$4:$AA$4)</f>
        <v>-0.7875479042254907</v>
      </c>
      <c r="AD122" s="6">
        <f>SUMPRODUCT(Table256[[#This Row],[SibSp]:[Ones]], $R$5:$AA$5)</f>
        <v>0.24500871256765389</v>
      </c>
      <c r="AE122" s="6">
        <f t="shared" si="3"/>
        <v>0</v>
      </c>
      <c r="AF122" s="6">
        <f t="shared" si="4"/>
        <v>0.24500871256765389</v>
      </c>
      <c r="AG122" s="6">
        <f t="shared" si="5"/>
        <v>0.24500871256765389</v>
      </c>
      <c r="AH122" s="6">
        <f>(AG122-Table256[[#This Row],[Survived]])^2</f>
        <v>6.002926923405924E-2</v>
      </c>
    </row>
    <row r="123" spans="1:34" x14ac:dyDescent="0.2">
      <c r="A123">
        <v>0</v>
      </c>
      <c r="B123" t="s">
        <v>15</v>
      </c>
      <c r="C123">
        <v>2</v>
      </c>
      <c r="D123" t="s">
        <v>13</v>
      </c>
      <c r="E123">
        <v>42</v>
      </c>
      <c r="F123">
        <v>13</v>
      </c>
      <c r="G123">
        <v>0</v>
      </c>
      <c r="H123">
        <v>0</v>
      </c>
      <c r="I123" s="6">
        <f>Table256[[#This Row],[Age]]/$E$1</f>
        <v>0.52500000000000002</v>
      </c>
      <c r="J123" s="6">
        <f>LOG10(Table256[[#This Row],[Fare]] +1)</f>
        <v>1.146128035678238</v>
      </c>
      <c r="K123">
        <f>IF(Table256[[#This Row],[Pclass]]=1, 1, 0)</f>
        <v>0</v>
      </c>
      <c r="L123">
        <f>IF(Table256[[#This Row],[Pclass]]=2, 1,0)</f>
        <v>1</v>
      </c>
      <c r="M123">
        <f>IF(Table256[[#This Row],[Embarked]]="S", 1, 0)</f>
        <v>1</v>
      </c>
      <c r="N123">
        <f>IF(Table256[[#This Row],[Embarked]]="C", 1, 0)</f>
        <v>0</v>
      </c>
      <c r="O123">
        <f>IF(Table256[[#This Row],[Sex]]="male", 1, 0)</f>
        <v>1</v>
      </c>
      <c r="P123">
        <v>1</v>
      </c>
      <c r="AC123" s="6">
        <f>SUMPRODUCT(Table256[[#This Row],[SibSp]:[Ones]], $R$4:$AA$4)</f>
        <v>-0.65073558140183807</v>
      </c>
      <c r="AD123" s="6">
        <f>SUMPRODUCT(Table256[[#This Row],[SibSp]:[Ones]], $R$5:$AA$5)</f>
        <v>0.20098751039631069</v>
      </c>
      <c r="AE123" s="6">
        <f t="shared" si="3"/>
        <v>0</v>
      </c>
      <c r="AF123" s="6">
        <f t="shared" si="4"/>
        <v>0.20098751039631069</v>
      </c>
      <c r="AG123" s="6">
        <f t="shared" si="5"/>
        <v>0.20098751039631069</v>
      </c>
      <c r="AH123" s="6">
        <f>(AG123-Table256[[#This Row],[Survived]])^2</f>
        <v>4.0395979335307093E-2</v>
      </c>
    </row>
    <row r="124" spans="1:34" x14ac:dyDescent="0.2">
      <c r="A124">
        <v>0</v>
      </c>
      <c r="B124" t="s">
        <v>15</v>
      </c>
      <c r="C124">
        <v>2</v>
      </c>
      <c r="D124" t="s">
        <v>13</v>
      </c>
      <c r="E124">
        <v>51</v>
      </c>
      <c r="F124">
        <v>12.525</v>
      </c>
      <c r="G124">
        <v>0</v>
      </c>
      <c r="H124">
        <v>0</v>
      </c>
      <c r="I124" s="6">
        <f>Table256[[#This Row],[Age]]/$E$1</f>
        <v>0.63749999999999996</v>
      </c>
      <c r="J124" s="6">
        <f>LOG10(Table256[[#This Row],[Fare]] +1)</f>
        <v>1.131137273778607</v>
      </c>
      <c r="K124">
        <f>IF(Table256[[#This Row],[Pclass]]=1, 1, 0)</f>
        <v>0</v>
      </c>
      <c r="L124">
        <f>IF(Table256[[#This Row],[Pclass]]=2, 1,0)</f>
        <v>1</v>
      </c>
      <c r="M124">
        <f>IF(Table256[[#This Row],[Embarked]]="S", 1, 0)</f>
        <v>1</v>
      </c>
      <c r="N124">
        <f>IF(Table256[[#This Row],[Embarked]]="C", 1, 0)</f>
        <v>0</v>
      </c>
      <c r="O124">
        <f>IF(Table256[[#This Row],[Sex]]="male", 1, 0)</f>
        <v>1</v>
      </c>
      <c r="P124">
        <v>1</v>
      </c>
      <c r="AC124" s="6">
        <f>SUMPRODUCT(Table256[[#This Row],[SibSp]:[Ones]], $R$4:$AA$4)</f>
        <v>-0.55814482539642463</v>
      </c>
      <c r="AD124" s="6">
        <f>SUMPRODUCT(Table256[[#This Row],[SibSp]:[Ones]], $R$5:$AA$5)</f>
        <v>0.1242781810383019</v>
      </c>
      <c r="AE124" s="6">
        <f t="shared" si="3"/>
        <v>0</v>
      </c>
      <c r="AF124" s="6">
        <f t="shared" si="4"/>
        <v>0.1242781810383019</v>
      </c>
      <c r="AG124" s="6">
        <f t="shared" si="5"/>
        <v>0.1242781810383019</v>
      </c>
      <c r="AH124" s="6">
        <f>(AG124-Table256[[#This Row],[Survived]])^2</f>
        <v>1.5445066282188943E-2</v>
      </c>
    </row>
    <row r="125" spans="1:34" x14ac:dyDescent="0.2">
      <c r="A125">
        <v>1</v>
      </c>
      <c r="B125" t="s">
        <v>15</v>
      </c>
      <c r="C125">
        <v>1</v>
      </c>
      <c r="D125" t="s">
        <v>17</v>
      </c>
      <c r="E125">
        <v>22</v>
      </c>
      <c r="F125">
        <v>66.599999999999994</v>
      </c>
      <c r="G125">
        <v>1</v>
      </c>
      <c r="H125">
        <v>0</v>
      </c>
      <c r="I125" s="6">
        <f>Table256[[#This Row],[Age]]/$E$1</f>
        <v>0.27500000000000002</v>
      </c>
      <c r="J125" s="6">
        <f>LOG10(Table256[[#This Row],[Fare]] +1)</f>
        <v>1.8299466959416359</v>
      </c>
      <c r="K125">
        <f>IF(Table256[[#This Row],[Pclass]]=1, 1, 0)</f>
        <v>1</v>
      </c>
      <c r="L125">
        <f>IF(Table256[[#This Row],[Pclass]]=2, 1,0)</f>
        <v>0</v>
      </c>
      <c r="M125">
        <f>IF(Table256[[#This Row],[Embarked]]="S", 1, 0)</f>
        <v>1</v>
      </c>
      <c r="N125">
        <f>IF(Table256[[#This Row],[Embarked]]="C", 1, 0)</f>
        <v>0</v>
      </c>
      <c r="O125">
        <f>IF(Table256[[#This Row],[Sex]]="male", 1, 0)</f>
        <v>0</v>
      </c>
      <c r="P125">
        <v>1</v>
      </c>
      <c r="AC125" s="6">
        <f>SUMPRODUCT(Table256[[#This Row],[SibSp]:[Ones]], $R$4:$AA$4)</f>
        <v>4.9364123448406794E-2</v>
      </c>
      <c r="AD125" s="6">
        <f>SUMPRODUCT(Table256[[#This Row],[SibSp]:[Ones]], $R$5:$AA$5)</f>
        <v>0.92562881438899003</v>
      </c>
      <c r="AE125" s="6">
        <f t="shared" si="3"/>
        <v>4.9364123448406794E-2</v>
      </c>
      <c r="AF125" s="6">
        <f t="shared" si="4"/>
        <v>0.92562881438899003</v>
      </c>
      <c r="AG125" s="6">
        <f t="shared" si="5"/>
        <v>0.97499293783739682</v>
      </c>
      <c r="AH125" s="6">
        <f>(AG125-Table256[[#This Row],[Survived]])^2</f>
        <v>6.2535315800429946E-4</v>
      </c>
    </row>
    <row r="126" spans="1:34" x14ac:dyDescent="0.2">
      <c r="A126">
        <v>0</v>
      </c>
      <c r="B126" t="s">
        <v>15</v>
      </c>
      <c r="C126">
        <v>3</v>
      </c>
      <c r="D126" t="s">
        <v>13</v>
      </c>
      <c r="E126">
        <v>55.5</v>
      </c>
      <c r="F126">
        <v>8.0500000000000007</v>
      </c>
      <c r="G126">
        <v>0</v>
      </c>
      <c r="H126">
        <v>0</v>
      </c>
      <c r="I126" s="6">
        <f>Table256[[#This Row],[Age]]/$E$1</f>
        <v>0.69374999999999998</v>
      </c>
      <c r="J126" s="6">
        <f>LOG10(Table256[[#This Row],[Fare]] +1)</f>
        <v>0.9566485792052033</v>
      </c>
      <c r="K126">
        <f>IF(Table256[[#This Row],[Pclass]]=1, 1, 0)</f>
        <v>0</v>
      </c>
      <c r="L126">
        <f>IF(Table256[[#This Row],[Pclass]]=2, 1,0)</f>
        <v>0</v>
      </c>
      <c r="M126">
        <f>IF(Table256[[#This Row],[Embarked]]="S", 1, 0)</f>
        <v>1</v>
      </c>
      <c r="N126">
        <f>IF(Table256[[#This Row],[Embarked]]="C", 1, 0)</f>
        <v>0</v>
      </c>
      <c r="O126">
        <f>IF(Table256[[#This Row],[Sex]]="male", 1, 0)</f>
        <v>1</v>
      </c>
      <c r="P126">
        <v>1</v>
      </c>
      <c r="AC126" s="6">
        <f>SUMPRODUCT(Table256[[#This Row],[SibSp]:[Ones]], $R$4:$AA$4)</f>
        <v>-0.24939918828429275</v>
      </c>
      <c r="AD126" s="6">
        <f>SUMPRODUCT(Table256[[#This Row],[SibSp]:[Ones]], $R$5:$AA$5)</f>
        <v>-0.13436979150278483</v>
      </c>
      <c r="AE126" s="6">
        <f t="shared" si="3"/>
        <v>0</v>
      </c>
      <c r="AF126" s="6">
        <f t="shared" si="4"/>
        <v>0</v>
      </c>
      <c r="AG126" s="6">
        <f t="shared" si="5"/>
        <v>0</v>
      </c>
      <c r="AH126" s="6">
        <f>(AG126-Table256[[#This Row],[Survived]])^2</f>
        <v>0</v>
      </c>
    </row>
    <row r="127" spans="1:34" x14ac:dyDescent="0.2">
      <c r="A127">
        <v>0</v>
      </c>
      <c r="B127" t="s">
        <v>15</v>
      </c>
      <c r="C127">
        <v>3</v>
      </c>
      <c r="D127" t="s">
        <v>13</v>
      </c>
      <c r="E127">
        <v>40.5</v>
      </c>
      <c r="F127">
        <v>14.5</v>
      </c>
      <c r="G127">
        <v>0</v>
      </c>
      <c r="H127">
        <v>2</v>
      </c>
      <c r="I127" s="6">
        <f>Table256[[#This Row],[Age]]/$E$1</f>
        <v>0.50624999999999998</v>
      </c>
      <c r="J127" s="6">
        <f>LOG10(Table256[[#This Row],[Fare]] +1)</f>
        <v>1.1903316981702914</v>
      </c>
      <c r="K127">
        <f>IF(Table256[[#This Row],[Pclass]]=1, 1, 0)</f>
        <v>0</v>
      </c>
      <c r="L127">
        <f>IF(Table256[[#This Row],[Pclass]]=2, 1,0)</f>
        <v>0</v>
      </c>
      <c r="M127">
        <f>IF(Table256[[#This Row],[Embarked]]="S", 1, 0)</f>
        <v>1</v>
      </c>
      <c r="N127">
        <f>IF(Table256[[#This Row],[Embarked]]="C", 1, 0)</f>
        <v>0</v>
      </c>
      <c r="O127">
        <f>IF(Table256[[#This Row],[Sex]]="male", 1, 0)</f>
        <v>1</v>
      </c>
      <c r="P127">
        <v>1</v>
      </c>
      <c r="AC127" s="6">
        <f>SUMPRODUCT(Table256[[#This Row],[SibSp]:[Ones]], $R$4:$AA$4)</f>
        <v>-0.48450746475830186</v>
      </c>
      <c r="AD127" s="6">
        <f>SUMPRODUCT(Table256[[#This Row],[SibSp]:[Ones]], $R$5:$AA$5)</f>
        <v>-1.0526337172975464E-2</v>
      </c>
      <c r="AE127" s="6">
        <f t="shared" si="3"/>
        <v>0</v>
      </c>
      <c r="AF127" s="6">
        <f t="shared" si="4"/>
        <v>0</v>
      </c>
      <c r="AG127" s="6">
        <f t="shared" si="5"/>
        <v>0</v>
      </c>
      <c r="AH127" s="6">
        <f>(AG127-Table256[[#This Row],[Survived]])^2</f>
        <v>0</v>
      </c>
    </row>
    <row r="128" spans="1:34" x14ac:dyDescent="0.2">
      <c r="A128">
        <v>0</v>
      </c>
      <c r="B128" t="s">
        <v>20</v>
      </c>
      <c r="C128">
        <v>1</v>
      </c>
      <c r="D128" t="s">
        <v>13</v>
      </c>
      <c r="E128">
        <v>51</v>
      </c>
      <c r="F128">
        <v>61.379199999999997</v>
      </c>
      <c r="G128">
        <v>0</v>
      </c>
      <c r="H128">
        <v>1</v>
      </c>
      <c r="I128" s="6">
        <f>Table256[[#This Row],[Age]]/$E$1</f>
        <v>0.63749999999999996</v>
      </c>
      <c r="J128" s="6">
        <f>LOG10(Table256[[#This Row],[Fare]] +1)</f>
        <v>1.7950398007222887</v>
      </c>
      <c r="K128">
        <f>IF(Table256[[#This Row],[Pclass]]=1, 1, 0)</f>
        <v>1</v>
      </c>
      <c r="L128">
        <f>IF(Table256[[#This Row],[Pclass]]=2, 1,0)</f>
        <v>0</v>
      </c>
      <c r="M128">
        <f>IF(Table256[[#This Row],[Embarked]]="S", 1, 0)</f>
        <v>0</v>
      </c>
      <c r="N128">
        <f>IF(Table256[[#This Row],[Embarked]]="C", 1, 0)</f>
        <v>1</v>
      </c>
      <c r="O128">
        <f>IF(Table256[[#This Row],[Sex]]="male", 1, 0)</f>
        <v>1</v>
      </c>
      <c r="P128">
        <v>1</v>
      </c>
      <c r="AC128" s="6">
        <f>SUMPRODUCT(Table256[[#This Row],[SibSp]:[Ones]], $R$4:$AA$4)</f>
        <v>-0.24502101587013747</v>
      </c>
      <c r="AD128" s="6">
        <f>SUMPRODUCT(Table256[[#This Row],[SibSp]:[Ones]], $R$5:$AA$5)</f>
        <v>0.36248294901967532</v>
      </c>
      <c r="AE128" s="6">
        <f t="shared" si="3"/>
        <v>0</v>
      </c>
      <c r="AF128" s="6">
        <f t="shared" si="4"/>
        <v>0.36248294901967532</v>
      </c>
      <c r="AG128" s="6">
        <f t="shared" si="5"/>
        <v>0.36248294901967532</v>
      </c>
      <c r="AH128" s="6">
        <f>(AG128-Table256[[#This Row],[Survived]])^2</f>
        <v>0.13139388833000054</v>
      </c>
    </row>
    <row r="129" spans="1:34" x14ac:dyDescent="0.2">
      <c r="A129">
        <v>1</v>
      </c>
      <c r="B129" t="s">
        <v>27</v>
      </c>
      <c r="C129">
        <v>3</v>
      </c>
      <c r="D129" t="s">
        <v>17</v>
      </c>
      <c r="E129">
        <v>16</v>
      </c>
      <c r="F129">
        <v>7.7332999999999998</v>
      </c>
      <c r="G129">
        <v>0</v>
      </c>
      <c r="H129">
        <v>0</v>
      </c>
      <c r="I129" s="6">
        <f>Table256[[#This Row],[Age]]/$E$1</f>
        <v>0.2</v>
      </c>
      <c r="J129" s="6">
        <f>LOG10(Table256[[#This Row],[Fare]] +1)</f>
        <v>0.94117837898439327</v>
      </c>
      <c r="K129">
        <f>IF(Table256[[#This Row],[Pclass]]=1, 1, 0)</f>
        <v>0</v>
      </c>
      <c r="L129">
        <f>IF(Table256[[#This Row],[Pclass]]=2, 1,0)</f>
        <v>0</v>
      </c>
      <c r="M129">
        <f>IF(Table256[[#This Row],[Embarked]]="S", 1, 0)</f>
        <v>0</v>
      </c>
      <c r="N129">
        <f>IF(Table256[[#This Row],[Embarked]]="C", 1, 0)</f>
        <v>0</v>
      </c>
      <c r="O129">
        <f>IF(Table256[[#This Row],[Sex]]="male", 1, 0)</f>
        <v>0</v>
      </c>
      <c r="P129">
        <v>1</v>
      </c>
      <c r="AC129" s="6">
        <f>SUMPRODUCT(Table256[[#This Row],[SibSp]:[Ones]], $R$4:$AA$4)</f>
        <v>-0.41727587142531547</v>
      </c>
      <c r="AD129" s="6">
        <f>SUMPRODUCT(Table256[[#This Row],[SibSp]:[Ones]], $R$5:$AA$5)</f>
        <v>0.6687017117239934</v>
      </c>
      <c r="AE129" s="6">
        <f t="shared" si="3"/>
        <v>0</v>
      </c>
      <c r="AF129" s="6">
        <f t="shared" si="4"/>
        <v>0.6687017117239934</v>
      </c>
      <c r="AG129" s="6">
        <f t="shared" si="5"/>
        <v>0.6687017117239934</v>
      </c>
      <c r="AH129" s="6">
        <f>(AG129-Table256[[#This Row],[Survived]])^2</f>
        <v>0.10975855581461197</v>
      </c>
    </row>
    <row r="130" spans="1:34" x14ac:dyDescent="0.2">
      <c r="A130">
        <v>0</v>
      </c>
      <c r="B130" t="s">
        <v>15</v>
      </c>
      <c r="C130">
        <v>3</v>
      </c>
      <c r="D130" t="s">
        <v>13</v>
      </c>
      <c r="E130">
        <v>30</v>
      </c>
      <c r="F130">
        <v>8.0500000000000007</v>
      </c>
      <c r="G130">
        <v>0</v>
      </c>
      <c r="H130">
        <v>0</v>
      </c>
      <c r="I130" s="6">
        <f>Table256[[#This Row],[Age]]/$E$1</f>
        <v>0.375</v>
      </c>
      <c r="J130" s="6">
        <f>LOG10(Table256[[#This Row],[Fare]] +1)</f>
        <v>0.9566485792052033</v>
      </c>
      <c r="K130">
        <f>IF(Table256[[#This Row],[Pclass]]=1, 1, 0)</f>
        <v>0</v>
      </c>
      <c r="L130">
        <f>IF(Table256[[#This Row],[Pclass]]=2, 1,0)</f>
        <v>0</v>
      </c>
      <c r="M130">
        <f>IF(Table256[[#This Row],[Embarked]]="S", 1, 0)</f>
        <v>1</v>
      </c>
      <c r="N130">
        <f>IF(Table256[[#This Row],[Embarked]]="C", 1, 0)</f>
        <v>0</v>
      </c>
      <c r="O130">
        <f>IF(Table256[[#This Row],[Sex]]="male", 1, 0)</f>
        <v>1</v>
      </c>
      <c r="P130">
        <v>1</v>
      </c>
      <c r="AC130" s="6">
        <f>SUMPRODUCT(Table256[[#This Row],[SibSp]:[Ones]], $R$4:$AA$4)</f>
        <v>-0.51209348514823039</v>
      </c>
      <c r="AD130" s="6">
        <f>SUMPRODUCT(Table256[[#This Row],[SibSp]:[Ones]], $R$5:$AA$5)</f>
        <v>8.2249165842993577E-2</v>
      </c>
      <c r="AE130" s="6">
        <f t="shared" si="3"/>
        <v>0</v>
      </c>
      <c r="AF130" s="6">
        <f t="shared" si="4"/>
        <v>8.2249165842993577E-2</v>
      </c>
      <c r="AG130" s="6">
        <f t="shared" si="5"/>
        <v>8.2249165842993577E-2</v>
      </c>
      <c r="AH130" s="6">
        <f>(AG130-Table256[[#This Row],[Survived]])^2</f>
        <v>6.7649252818682611E-3</v>
      </c>
    </row>
    <row r="131" spans="1:34" x14ac:dyDescent="0.2">
      <c r="A131">
        <v>0</v>
      </c>
      <c r="B131" t="s">
        <v>15</v>
      </c>
      <c r="C131">
        <v>3</v>
      </c>
      <c r="D131" t="s">
        <v>13</v>
      </c>
      <c r="E131">
        <v>44</v>
      </c>
      <c r="F131">
        <v>16.100000000000001</v>
      </c>
      <c r="G131">
        <v>0</v>
      </c>
      <c r="H131">
        <v>1</v>
      </c>
      <c r="I131" s="6">
        <f>Table256[[#This Row],[Age]]/$E$1</f>
        <v>0.55000000000000004</v>
      </c>
      <c r="J131" s="6">
        <f>LOG10(Table256[[#This Row],[Fare]] +1)</f>
        <v>1.2329961103921538</v>
      </c>
      <c r="K131">
        <f>IF(Table256[[#This Row],[Pclass]]=1, 1, 0)</f>
        <v>0</v>
      </c>
      <c r="L131">
        <f>IF(Table256[[#This Row],[Pclass]]=2, 1,0)</f>
        <v>0</v>
      </c>
      <c r="M131">
        <f>IF(Table256[[#This Row],[Embarked]]="S", 1, 0)</f>
        <v>1</v>
      </c>
      <c r="N131">
        <f>IF(Table256[[#This Row],[Embarked]]="C", 1, 0)</f>
        <v>0</v>
      </c>
      <c r="O131">
        <f>IF(Table256[[#This Row],[Sex]]="male", 1, 0)</f>
        <v>1</v>
      </c>
      <c r="P131">
        <v>1</v>
      </c>
      <c r="AC131" s="6">
        <f>SUMPRODUCT(Table256[[#This Row],[SibSp]:[Ones]], $R$4:$AA$4)</f>
        <v>-0.40683153566431829</v>
      </c>
      <c r="AD131" s="6">
        <f>SUMPRODUCT(Table256[[#This Row],[SibSp]:[Ones]], $R$5:$AA$5)</f>
        <v>-3.5749179254384256E-2</v>
      </c>
      <c r="AE131" s="6">
        <f t="shared" si="3"/>
        <v>0</v>
      </c>
      <c r="AF131" s="6">
        <f t="shared" si="4"/>
        <v>0</v>
      </c>
      <c r="AG131" s="6">
        <f t="shared" si="5"/>
        <v>0</v>
      </c>
      <c r="AH131" s="6">
        <f>(AG131-Table256[[#This Row],[Survived]])^2</f>
        <v>0</v>
      </c>
    </row>
    <row r="132" spans="1:34" x14ac:dyDescent="0.2">
      <c r="A132">
        <v>1</v>
      </c>
      <c r="B132" t="s">
        <v>15</v>
      </c>
      <c r="C132">
        <v>2</v>
      </c>
      <c r="D132" t="s">
        <v>17</v>
      </c>
      <c r="E132">
        <v>40</v>
      </c>
      <c r="F132">
        <v>15.75</v>
      </c>
      <c r="G132">
        <v>0</v>
      </c>
      <c r="H132">
        <v>0</v>
      </c>
      <c r="I132" s="6">
        <f>Table256[[#This Row],[Age]]/$E$1</f>
        <v>0.5</v>
      </c>
      <c r="J132" s="6">
        <f>LOG10(Table256[[#This Row],[Fare]] +1)</f>
        <v>1.2240148113728639</v>
      </c>
      <c r="K132">
        <f>IF(Table256[[#This Row],[Pclass]]=1, 1, 0)</f>
        <v>0</v>
      </c>
      <c r="L132">
        <f>IF(Table256[[#This Row],[Pclass]]=2, 1,0)</f>
        <v>1</v>
      </c>
      <c r="M132">
        <f>IF(Table256[[#This Row],[Embarked]]="S", 1, 0)</f>
        <v>1</v>
      </c>
      <c r="N132">
        <f>IF(Table256[[#This Row],[Embarked]]="C", 1, 0)</f>
        <v>0</v>
      </c>
      <c r="O132">
        <f>IF(Table256[[#This Row],[Sex]]="male", 1, 0)</f>
        <v>0</v>
      </c>
      <c r="P132">
        <v>1</v>
      </c>
      <c r="AC132" s="6">
        <f>SUMPRODUCT(Table256[[#This Row],[SibSp]:[Ones]], $R$4:$AA$4)</f>
        <v>-0.31307587511994323</v>
      </c>
      <c r="AD132" s="6">
        <f>SUMPRODUCT(Table256[[#This Row],[SibSp]:[Ones]], $R$5:$AA$5)</f>
        <v>0.67877773412769526</v>
      </c>
      <c r="AE132" s="6">
        <f t="shared" si="3"/>
        <v>0</v>
      </c>
      <c r="AF132" s="6">
        <f t="shared" si="4"/>
        <v>0.67877773412769526</v>
      </c>
      <c r="AG132" s="6">
        <f t="shared" si="5"/>
        <v>0.67877773412769526</v>
      </c>
      <c r="AH132" s="6">
        <f>(AG132-Table256[[#This Row],[Survived]])^2</f>
        <v>0.10318374409213762</v>
      </c>
    </row>
    <row r="133" spans="1:34" x14ac:dyDescent="0.2">
      <c r="A133">
        <v>0</v>
      </c>
      <c r="B133" t="s">
        <v>15</v>
      </c>
      <c r="C133">
        <v>3</v>
      </c>
      <c r="D133" t="s">
        <v>13</v>
      </c>
      <c r="E133">
        <v>26</v>
      </c>
      <c r="F133">
        <v>7.7750000000000004</v>
      </c>
      <c r="G133">
        <v>0</v>
      </c>
      <c r="H133">
        <v>0</v>
      </c>
      <c r="I133" s="6">
        <f>Table256[[#This Row],[Age]]/$E$1</f>
        <v>0.32500000000000001</v>
      </c>
      <c r="J133" s="6">
        <f>LOG10(Table256[[#This Row],[Fare]] +1)</f>
        <v>0.94324712513786169</v>
      </c>
      <c r="K133">
        <f>IF(Table256[[#This Row],[Pclass]]=1, 1, 0)</f>
        <v>0</v>
      </c>
      <c r="L133">
        <f>IF(Table256[[#This Row],[Pclass]]=2, 1,0)</f>
        <v>0</v>
      </c>
      <c r="M133">
        <f>IF(Table256[[#This Row],[Embarked]]="S", 1, 0)</f>
        <v>1</v>
      </c>
      <c r="N133">
        <f>IF(Table256[[#This Row],[Embarked]]="C", 1, 0)</f>
        <v>0</v>
      </c>
      <c r="O133">
        <f>IF(Table256[[#This Row],[Sex]]="male", 1, 0)</f>
        <v>1</v>
      </c>
      <c r="P133">
        <v>1</v>
      </c>
      <c r="AC133" s="6">
        <f>SUMPRODUCT(Table256[[#This Row],[SibSp]:[Ones]], $R$4:$AA$4)</f>
        <v>-0.55341207237908929</v>
      </c>
      <c r="AD133" s="6">
        <f>SUMPRODUCT(Table256[[#This Row],[SibSp]:[Ones]], $R$5:$AA$5)</f>
        <v>0.11600012676917926</v>
      </c>
      <c r="AE133" s="6">
        <f t="shared" ref="AE133:AE196" si="6">MAX(AC133, 0)</f>
        <v>0</v>
      </c>
      <c r="AF133" s="6">
        <f t="shared" ref="AF133:AF196" si="7">MAX(AD133, 0)</f>
        <v>0.11600012676917926</v>
      </c>
      <c r="AG133" s="6">
        <f t="shared" ref="AG133:AG196" si="8">AE133+AF133</f>
        <v>0.11600012676917926</v>
      </c>
      <c r="AH133" s="6">
        <f>(AG133-Table256[[#This Row],[Survived]])^2</f>
        <v>1.3456029410465658E-2</v>
      </c>
    </row>
    <row r="134" spans="1:34" x14ac:dyDescent="0.2">
      <c r="A134">
        <v>0</v>
      </c>
      <c r="B134" t="s">
        <v>15</v>
      </c>
      <c r="C134">
        <v>3</v>
      </c>
      <c r="D134" t="s">
        <v>13</v>
      </c>
      <c r="E134">
        <v>17</v>
      </c>
      <c r="F134">
        <v>8.6624999999999996</v>
      </c>
      <c r="G134">
        <v>0</v>
      </c>
      <c r="H134">
        <v>0</v>
      </c>
      <c r="I134" s="6">
        <f>Table256[[#This Row],[Age]]/$E$1</f>
        <v>0.21249999999999999</v>
      </c>
      <c r="J134" s="6">
        <f>LOG10(Table256[[#This Row],[Fare]] +1)</f>
        <v>0.98508950692638131</v>
      </c>
      <c r="K134">
        <f>IF(Table256[[#This Row],[Pclass]]=1, 1, 0)</f>
        <v>0</v>
      </c>
      <c r="L134">
        <f>IF(Table256[[#This Row],[Pclass]]=2, 1,0)</f>
        <v>0</v>
      </c>
      <c r="M134">
        <f>IF(Table256[[#This Row],[Embarked]]="S", 1, 0)</f>
        <v>1</v>
      </c>
      <c r="N134">
        <f>IF(Table256[[#This Row],[Embarked]]="C", 1, 0)</f>
        <v>0</v>
      </c>
      <c r="O134">
        <f>IF(Table256[[#This Row],[Sex]]="male", 1, 0)</f>
        <v>1</v>
      </c>
      <c r="P134">
        <v>1</v>
      </c>
      <c r="AC134" s="6">
        <f>SUMPRODUCT(Table256[[#This Row],[SibSp]:[Ones]], $R$4:$AA$4)</f>
        <v>-0.64577914519253887</v>
      </c>
      <c r="AD134" s="6">
        <f>SUMPRODUCT(Table256[[#This Row],[SibSp]:[Ones]], $R$5:$AA$5)</f>
        <v>0.19316725334775331</v>
      </c>
      <c r="AE134" s="6">
        <f t="shared" si="6"/>
        <v>0</v>
      </c>
      <c r="AF134" s="6">
        <f t="shared" si="7"/>
        <v>0.19316725334775331</v>
      </c>
      <c r="AG134" s="6">
        <f t="shared" si="8"/>
        <v>0.19316725334775331</v>
      </c>
      <c r="AH134" s="6">
        <f>(AG134-Table256[[#This Row],[Survived]])^2</f>
        <v>3.7313587765915111E-2</v>
      </c>
    </row>
    <row r="135" spans="1:34" x14ac:dyDescent="0.2">
      <c r="A135">
        <v>0</v>
      </c>
      <c r="B135" t="s">
        <v>15</v>
      </c>
      <c r="C135">
        <v>3</v>
      </c>
      <c r="D135" t="s">
        <v>13</v>
      </c>
      <c r="E135">
        <v>1</v>
      </c>
      <c r="F135">
        <v>39.6875</v>
      </c>
      <c r="G135">
        <v>4</v>
      </c>
      <c r="H135">
        <v>1</v>
      </c>
      <c r="I135" s="6">
        <f>Table256[[#This Row],[Age]]/$E$1</f>
        <v>1.2500000000000001E-2</v>
      </c>
      <c r="J135" s="6">
        <f>LOG10(Table256[[#This Row],[Fare]] +1)</f>
        <v>1.6094610059122672</v>
      </c>
      <c r="K135">
        <f>IF(Table256[[#This Row],[Pclass]]=1, 1, 0)</f>
        <v>0</v>
      </c>
      <c r="L135">
        <f>IF(Table256[[#This Row],[Pclass]]=2, 1,0)</f>
        <v>0</v>
      </c>
      <c r="M135">
        <f>IF(Table256[[#This Row],[Embarked]]="S", 1, 0)</f>
        <v>1</v>
      </c>
      <c r="N135">
        <f>IF(Table256[[#This Row],[Embarked]]="C", 1, 0)</f>
        <v>0</v>
      </c>
      <c r="O135">
        <f>IF(Table256[[#This Row],[Sex]]="male", 1, 0)</f>
        <v>1</v>
      </c>
      <c r="P135">
        <v>1</v>
      </c>
      <c r="AC135" s="6">
        <f>SUMPRODUCT(Table256[[#This Row],[SibSp]:[Ones]], $R$4:$AA$4)</f>
        <v>-0.51554790101559123</v>
      </c>
      <c r="AD135" s="6">
        <f>SUMPRODUCT(Table256[[#This Row],[SibSp]:[Ones]], $R$5:$AA$5)</f>
        <v>6.3779230797037845E-2</v>
      </c>
      <c r="AE135" s="6">
        <f t="shared" si="6"/>
        <v>0</v>
      </c>
      <c r="AF135" s="6">
        <f t="shared" si="7"/>
        <v>6.3779230797037845E-2</v>
      </c>
      <c r="AG135" s="6">
        <f t="shared" si="8"/>
        <v>6.3779230797037845E-2</v>
      </c>
      <c r="AH135" s="6">
        <f>(AG135-Table256[[#This Row],[Survived]])^2</f>
        <v>4.0677902810618205E-3</v>
      </c>
    </row>
    <row r="136" spans="1:34" x14ac:dyDescent="0.2">
      <c r="A136">
        <v>1</v>
      </c>
      <c r="B136" t="s">
        <v>15</v>
      </c>
      <c r="C136">
        <v>3</v>
      </c>
      <c r="D136" t="s">
        <v>13</v>
      </c>
      <c r="E136">
        <v>9</v>
      </c>
      <c r="F136">
        <v>20.524999999999999</v>
      </c>
      <c r="G136">
        <v>0</v>
      </c>
      <c r="H136">
        <v>2</v>
      </c>
      <c r="I136" s="6">
        <f>Table256[[#This Row],[Age]]/$E$1</f>
        <v>0.1125</v>
      </c>
      <c r="J136" s="6">
        <f>LOG10(Table256[[#This Row],[Fare]] +1)</f>
        <v>1.3329431601256923</v>
      </c>
      <c r="K136">
        <f>IF(Table256[[#This Row],[Pclass]]=1, 1, 0)</f>
        <v>0</v>
      </c>
      <c r="L136">
        <f>IF(Table256[[#This Row],[Pclass]]=2, 1,0)</f>
        <v>0</v>
      </c>
      <c r="M136">
        <f>IF(Table256[[#This Row],[Embarked]]="S", 1, 0)</f>
        <v>1</v>
      </c>
      <c r="N136">
        <f>IF(Table256[[#This Row],[Embarked]]="C", 1, 0)</f>
        <v>0</v>
      </c>
      <c r="O136">
        <f>IF(Table256[[#This Row],[Sex]]="male", 1, 0)</f>
        <v>1</v>
      </c>
      <c r="P136">
        <v>1</v>
      </c>
      <c r="AC136" s="6">
        <f>SUMPRODUCT(Table256[[#This Row],[SibSp]:[Ones]], $R$4:$AA$4)</f>
        <v>-0.80782418208269047</v>
      </c>
      <c r="AD136" s="6">
        <f>SUMPRODUCT(Table256[[#This Row],[SibSp]:[Ones]], $R$5:$AA$5)</f>
        <v>0.25949319041715524</v>
      </c>
      <c r="AE136" s="6">
        <f t="shared" si="6"/>
        <v>0</v>
      </c>
      <c r="AF136" s="6">
        <f t="shared" si="7"/>
        <v>0.25949319041715524</v>
      </c>
      <c r="AG136" s="6">
        <f t="shared" si="8"/>
        <v>0.25949319041715524</v>
      </c>
      <c r="AH136" s="6">
        <f>(AG136-Table256[[#This Row],[Survived]])^2</f>
        <v>0.54835033503856356</v>
      </c>
    </row>
    <row r="137" spans="1:34" x14ac:dyDescent="0.2">
      <c r="A137">
        <v>0</v>
      </c>
      <c r="B137" t="s">
        <v>15</v>
      </c>
      <c r="C137">
        <v>3</v>
      </c>
      <c r="D137" t="s">
        <v>17</v>
      </c>
      <c r="E137">
        <v>45</v>
      </c>
      <c r="F137">
        <v>27.9</v>
      </c>
      <c r="G137">
        <v>1</v>
      </c>
      <c r="H137">
        <v>4</v>
      </c>
      <c r="I137" s="6">
        <f>Table256[[#This Row],[Age]]/$E$1</f>
        <v>0.5625</v>
      </c>
      <c r="J137" s="6">
        <f>LOG10(Table256[[#This Row],[Fare]] +1)</f>
        <v>1.4608978427565478</v>
      </c>
      <c r="K137">
        <f>IF(Table256[[#This Row],[Pclass]]=1, 1, 0)</f>
        <v>0</v>
      </c>
      <c r="L137">
        <f>IF(Table256[[#This Row],[Pclass]]=2, 1,0)</f>
        <v>0</v>
      </c>
      <c r="M137">
        <f>IF(Table256[[#This Row],[Embarked]]="S", 1, 0)</f>
        <v>1</v>
      </c>
      <c r="N137">
        <f>IF(Table256[[#This Row],[Embarked]]="C", 1, 0)</f>
        <v>0</v>
      </c>
      <c r="O137">
        <f>IF(Table256[[#This Row],[Sex]]="male", 1, 0)</f>
        <v>0</v>
      </c>
      <c r="P137">
        <v>1</v>
      </c>
      <c r="AC137" s="6">
        <f>SUMPRODUCT(Table256[[#This Row],[SibSp]:[Ones]], $R$4:$AA$4)</f>
        <v>-7.8029699453566526E-2</v>
      </c>
      <c r="AD137" s="6">
        <f>SUMPRODUCT(Table256[[#This Row],[SibSp]:[Ones]], $R$5:$AA$5)</f>
        <v>0.33972649348849232</v>
      </c>
      <c r="AE137" s="6">
        <f t="shared" si="6"/>
        <v>0</v>
      </c>
      <c r="AF137" s="6">
        <f t="shared" si="7"/>
        <v>0.33972649348849232</v>
      </c>
      <c r="AG137" s="6">
        <f t="shared" si="8"/>
        <v>0.33972649348849232</v>
      </c>
      <c r="AH137" s="6">
        <f>(AG137-Table256[[#This Row],[Survived]])^2</f>
        <v>0.11541409037798661</v>
      </c>
    </row>
    <row r="138" spans="1:34" x14ac:dyDescent="0.2">
      <c r="A138">
        <v>0</v>
      </c>
      <c r="B138" t="s">
        <v>15</v>
      </c>
      <c r="C138">
        <v>3</v>
      </c>
      <c r="D138" t="s">
        <v>13</v>
      </c>
      <c r="E138">
        <v>28</v>
      </c>
      <c r="F138">
        <v>56.495800000000003</v>
      </c>
      <c r="G138">
        <v>0</v>
      </c>
      <c r="H138">
        <v>0</v>
      </c>
      <c r="I138" s="6">
        <f>Table256[[#This Row],[Age]]/$E$1</f>
        <v>0.35</v>
      </c>
      <c r="J138" s="6">
        <f>LOG10(Table256[[#This Row],[Fare]] +1)</f>
        <v>1.7596361211514699</v>
      </c>
      <c r="K138">
        <f>IF(Table256[[#This Row],[Pclass]]=1, 1, 0)</f>
        <v>0</v>
      </c>
      <c r="L138">
        <f>IF(Table256[[#This Row],[Pclass]]=2, 1,0)</f>
        <v>0</v>
      </c>
      <c r="M138">
        <f>IF(Table256[[#This Row],[Embarked]]="S", 1, 0)</f>
        <v>1</v>
      </c>
      <c r="N138">
        <f>IF(Table256[[#This Row],[Embarked]]="C", 1, 0)</f>
        <v>0</v>
      </c>
      <c r="O138">
        <f>IF(Table256[[#This Row],[Sex]]="male", 1, 0)</f>
        <v>1</v>
      </c>
      <c r="P138">
        <v>1</v>
      </c>
      <c r="AC138" s="6">
        <f>SUMPRODUCT(Table256[[#This Row],[SibSp]:[Ones]], $R$4:$AA$4)</f>
        <v>-0.52600779811628418</v>
      </c>
      <c r="AD138" s="6">
        <f>SUMPRODUCT(Table256[[#This Row],[SibSp]:[Ones]], $R$5:$AA$5)</f>
        <v>0.11292914080574756</v>
      </c>
      <c r="AE138" s="6">
        <f t="shared" si="6"/>
        <v>0</v>
      </c>
      <c r="AF138" s="6">
        <f t="shared" si="7"/>
        <v>0.11292914080574756</v>
      </c>
      <c r="AG138" s="6">
        <f t="shared" si="8"/>
        <v>0.11292914080574756</v>
      </c>
      <c r="AH138" s="6">
        <f>(AG138-Table256[[#This Row],[Survived]])^2</f>
        <v>1.2752990843124359E-2</v>
      </c>
    </row>
    <row r="139" spans="1:34" x14ac:dyDescent="0.2">
      <c r="A139">
        <v>0</v>
      </c>
      <c r="B139" t="s">
        <v>15</v>
      </c>
      <c r="C139">
        <v>1</v>
      </c>
      <c r="D139" t="s">
        <v>13</v>
      </c>
      <c r="E139">
        <v>61</v>
      </c>
      <c r="F139">
        <v>33.5</v>
      </c>
      <c r="G139">
        <v>0</v>
      </c>
      <c r="H139">
        <v>0</v>
      </c>
      <c r="I139" s="6">
        <f>Table256[[#This Row],[Age]]/$E$1</f>
        <v>0.76249999999999996</v>
      </c>
      <c r="J139" s="6">
        <f>LOG10(Table256[[#This Row],[Fare]] +1)</f>
        <v>1.5378190950732742</v>
      </c>
      <c r="K139">
        <f>IF(Table256[[#This Row],[Pclass]]=1, 1, 0)</f>
        <v>1</v>
      </c>
      <c r="L139">
        <f>IF(Table256[[#This Row],[Pclass]]=2, 1,0)</f>
        <v>0</v>
      </c>
      <c r="M139">
        <f>IF(Table256[[#This Row],[Embarked]]="S", 1, 0)</f>
        <v>1</v>
      </c>
      <c r="N139">
        <f>IF(Table256[[#This Row],[Embarked]]="C", 1, 0)</f>
        <v>0</v>
      </c>
      <c r="O139">
        <f>IF(Table256[[#This Row],[Sex]]="male", 1, 0)</f>
        <v>1</v>
      </c>
      <c r="P139">
        <v>1</v>
      </c>
      <c r="AC139" s="6">
        <f>SUMPRODUCT(Table256[[#This Row],[SibSp]:[Ones]], $R$4:$AA$4)</f>
        <v>8.3034291385530867E-3</v>
      </c>
      <c r="AD139" s="6">
        <f>SUMPRODUCT(Table256[[#This Row],[SibSp]:[Ones]], $R$5:$AA$5)</f>
        <v>0.19791836298255583</v>
      </c>
      <c r="AE139" s="6">
        <f t="shared" si="6"/>
        <v>8.3034291385530867E-3</v>
      </c>
      <c r="AF139" s="6">
        <f t="shared" si="7"/>
        <v>0.19791836298255583</v>
      </c>
      <c r="AG139" s="6">
        <f t="shared" si="8"/>
        <v>0.20622179212110892</v>
      </c>
      <c r="AH139" s="6">
        <f>(AG139-Table256[[#This Row],[Survived]])^2</f>
        <v>4.2527427545641858E-2</v>
      </c>
    </row>
    <row r="140" spans="1:34" x14ac:dyDescent="0.2">
      <c r="A140">
        <v>0</v>
      </c>
      <c r="B140" t="s">
        <v>27</v>
      </c>
      <c r="C140">
        <v>3</v>
      </c>
      <c r="D140" t="s">
        <v>13</v>
      </c>
      <c r="E140">
        <v>4</v>
      </c>
      <c r="F140">
        <v>29.125</v>
      </c>
      <c r="G140">
        <v>4</v>
      </c>
      <c r="H140">
        <v>1</v>
      </c>
      <c r="I140" s="6">
        <f>Table256[[#This Row],[Age]]/$E$1</f>
        <v>0.05</v>
      </c>
      <c r="J140" s="6">
        <f>LOG10(Table256[[#This Row],[Fare]] +1)</f>
        <v>1.4789270555829248</v>
      </c>
      <c r="K140">
        <f>IF(Table256[[#This Row],[Pclass]]=1, 1, 0)</f>
        <v>0</v>
      </c>
      <c r="L140">
        <f>IF(Table256[[#This Row],[Pclass]]=2, 1,0)</f>
        <v>0</v>
      </c>
      <c r="M140">
        <f>IF(Table256[[#This Row],[Embarked]]="S", 1, 0)</f>
        <v>0</v>
      </c>
      <c r="N140">
        <f>IF(Table256[[#This Row],[Embarked]]="C", 1, 0)</f>
        <v>0</v>
      </c>
      <c r="O140">
        <f>IF(Table256[[#This Row],[Sex]]="male", 1, 0)</f>
        <v>1</v>
      </c>
      <c r="P140">
        <v>1</v>
      </c>
      <c r="AC140" s="6">
        <f>SUMPRODUCT(Table256[[#This Row],[SibSp]:[Ones]], $R$4:$AA$4)</f>
        <v>-0.60417363352799458</v>
      </c>
      <c r="AD140" s="6">
        <f>SUMPRODUCT(Table256[[#This Row],[SibSp]:[Ones]], $R$5:$AA$5)</f>
        <v>4.4384801150946562E-2</v>
      </c>
      <c r="AE140" s="6">
        <f t="shared" si="6"/>
        <v>0</v>
      </c>
      <c r="AF140" s="6">
        <f t="shared" si="7"/>
        <v>4.4384801150946562E-2</v>
      </c>
      <c r="AG140" s="6">
        <f t="shared" si="8"/>
        <v>4.4384801150946562E-2</v>
      </c>
      <c r="AH140" s="6">
        <f>(AG140-Table256[[#This Row],[Survived]])^2</f>
        <v>1.9700105732090674E-3</v>
      </c>
    </row>
    <row r="141" spans="1:34" x14ac:dyDescent="0.2">
      <c r="A141">
        <v>1</v>
      </c>
      <c r="B141" t="s">
        <v>15</v>
      </c>
      <c r="C141">
        <v>3</v>
      </c>
      <c r="D141" t="s">
        <v>17</v>
      </c>
      <c r="E141">
        <v>1</v>
      </c>
      <c r="F141">
        <v>11.1333</v>
      </c>
      <c r="G141">
        <v>1</v>
      </c>
      <c r="H141">
        <v>1</v>
      </c>
      <c r="I141" s="6">
        <f>Table256[[#This Row],[Age]]/$E$1</f>
        <v>1.2500000000000001E-2</v>
      </c>
      <c r="J141" s="6">
        <f>LOG10(Table256[[#This Row],[Fare]] +1)</f>
        <v>1.0839789358110461</v>
      </c>
      <c r="K141">
        <f>IF(Table256[[#This Row],[Pclass]]=1, 1, 0)</f>
        <v>0</v>
      </c>
      <c r="L141">
        <f>IF(Table256[[#This Row],[Pclass]]=2, 1,0)</f>
        <v>0</v>
      </c>
      <c r="M141">
        <f>IF(Table256[[#This Row],[Embarked]]="S", 1, 0)</f>
        <v>1</v>
      </c>
      <c r="N141">
        <f>IF(Table256[[#This Row],[Embarked]]="C", 1, 0)</f>
        <v>0</v>
      </c>
      <c r="O141">
        <f>IF(Table256[[#This Row],[Sex]]="male", 1, 0)</f>
        <v>0</v>
      </c>
      <c r="P141">
        <v>1</v>
      </c>
      <c r="AC141" s="6">
        <f>SUMPRODUCT(Table256[[#This Row],[SibSp]:[Ones]], $R$4:$AA$4)</f>
        <v>-0.4106526769801675</v>
      </c>
      <c r="AD141" s="6">
        <f>SUMPRODUCT(Table256[[#This Row],[SibSp]:[Ones]], $R$5:$AA$5)</f>
        <v>0.71841957421987612</v>
      </c>
      <c r="AE141" s="6">
        <f t="shared" si="6"/>
        <v>0</v>
      </c>
      <c r="AF141" s="6">
        <f t="shared" si="7"/>
        <v>0.71841957421987612</v>
      </c>
      <c r="AG141" s="6">
        <f t="shared" si="8"/>
        <v>0.71841957421987612</v>
      </c>
      <c r="AH141" s="6">
        <f>(AG141-Table256[[#This Row],[Survived]])^2</f>
        <v>7.9287536182515855E-2</v>
      </c>
    </row>
    <row r="142" spans="1:34" x14ac:dyDescent="0.2">
      <c r="A142">
        <v>0</v>
      </c>
      <c r="B142" t="s">
        <v>15</v>
      </c>
      <c r="C142">
        <v>3</v>
      </c>
      <c r="D142" t="s">
        <v>13</v>
      </c>
      <c r="E142">
        <v>21</v>
      </c>
      <c r="F142">
        <v>7.9249999999999998</v>
      </c>
      <c r="G142">
        <v>0</v>
      </c>
      <c r="H142">
        <v>0</v>
      </c>
      <c r="I142" s="6">
        <f>Table256[[#This Row],[Age]]/$E$1</f>
        <v>0.26250000000000001</v>
      </c>
      <c r="J142" s="6">
        <f>LOG10(Table256[[#This Row],[Fare]] +1)</f>
        <v>0.95060822478423079</v>
      </c>
      <c r="K142">
        <f>IF(Table256[[#This Row],[Pclass]]=1, 1, 0)</f>
        <v>0</v>
      </c>
      <c r="L142">
        <f>IF(Table256[[#This Row],[Pclass]]=2, 1,0)</f>
        <v>0</v>
      </c>
      <c r="M142">
        <f>IF(Table256[[#This Row],[Embarked]]="S", 1, 0)</f>
        <v>1</v>
      </c>
      <c r="N142">
        <f>IF(Table256[[#This Row],[Embarked]]="C", 1, 0)</f>
        <v>0</v>
      </c>
      <c r="O142">
        <f>IF(Table256[[#This Row],[Sex]]="male", 1, 0)</f>
        <v>1</v>
      </c>
      <c r="P142">
        <v>1</v>
      </c>
      <c r="AC142" s="6">
        <f>SUMPRODUCT(Table256[[#This Row],[SibSp]:[Ones]], $R$4:$AA$4)</f>
        <v>-0.60485943755701277</v>
      </c>
      <c r="AD142" s="6">
        <f>SUMPRODUCT(Table256[[#This Row],[SibSp]:[Ones]], $R$5:$AA$5)</f>
        <v>0.15859993260266425</v>
      </c>
      <c r="AE142" s="6">
        <f t="shared" si="6"/>
        <v>0</v>
      </c>
      <c r="AF142" s="6">
        <f t="shared" si="7"/>
        <v>0.15859993260266425</v>
      </c>
      <c r="AG142" s="6">
        <f t="shared" si="8"/>
        <v>0.15859993260266425</v>
      </c>
      <c r="AH142" s="6">
        <f>(AG142-Table256[[#This Row],[Survived]])^2</f>
        <v>2.5153938621569644E-2</v>
      </c>
    </row>
    <row r="143" spans="1:34" x14ac:dyDescent="0.2">
      <c r="A143">
        <v>0</v>
      </c>
      <c r="B143" t="s">
        <v>20</v>
      </c>
      <c r="C143">
        <v>1</v>
      </c>
      <c r="D143" t="s">
        <v>13</v>
      </c>
      <c r="E143">
        <v>56</v>
      </c>
      <c r="F143">
        <v>30.695799999999998</v>
      </c>
      <c r="G143">
        <v>0</v>
      </c>
      <c r="H143">
        <v>0</v>
      </c>
      <c r="I143" s="6">
        <f>Table256[[#This Row],[Age]]/$E$1</f>
        <v>0.7</v>
      </c>
      <c r="J143" s="6">
        <f>LOG10(Table256[[#This Row],[Fare]] +1)</f>
        <v>1.5010017178117605</v>
      </c>
      <c r="K143">
        <f>IF(Table256[[#This Row],[Pclass]]=1, 1, 0)</f>
        <v>1</v>
      </c>
      <c r="L143">
        <f>IF(Table256[[#This Row],[Pclass]]=2, 1,0)</f>
        <v>0</v>
      </c>
      <c r="M143">
        <f>IF(Table256[[#This Row],[Embarked]]="S", 1, 0)</f>
        <v>0</v>
      </c>
      <c r="N143">
        <f>IF(Table256[[#This Row],[Embarked]]="C", 1, 0)</f>
        <v>1</v>
      </c>
      <c r="O143">
        <f>IF(Table256[[#This Row],[Sex]]="male", 1, 0)</f>
        <v>1</v>
      </c>
      <c r="P143">
        <v>1</v>
      </c>
      <c r="AC143" s="6">
        <f>SUMPRODUCT(Table256[[#This Row],[SibSp]:[Ones]], $R$4:$AA$4)</f>
        <v>-0.15469732820351811</v>
      </c>
      <c r="AD143" s="6">
        <f>SUMPRODUCT(Table256[[#This Row],[SibSp]:[Ones]], $R$5:$AA$5)</f>
        <v>0.31877732492103955</v>
      </c>
      <c r="AE143" s="6">
        <f t="shared" si="6"/>
        <v>0</v>
      </c>
      <c r="AF143" s="6">
        <f t="shared" si="7"/>
        <v>0.31877732492103955</v>
      </c>
      <c r="AG143" s="6">
        <f t="shared" si="8"/>
        <v>0.31877732492103955</v>
      </c>
      <c r="AH143" s="6">
        <f>(AG143-Table256[[#This Row],[Survived]])^2</f>
        <v>0.10161898288381402</v>
      </c>
    </row>
    <row r="144" spans="1:34" x14ac:dyDescent="0.2">
      <c r="A144">
        <v>0</v>
      </c>
      <c r="B144" t="s">
        <v>15</v>
      </c>
      <c r="C144">
        <v>3</v>
      </c>
      <c r="D144" t="s">
        <v>13</v>
      </c>
      <c r="E144">
        <v>18</v>
      </c>
      <c r="F144">
        <v>7.8541999999999996</v>
      </c>
      <c r="G144">
        <v>1</v>
      </c>
      <c r="H144">
        <v>1</v>
      </c>
      <c r="I144" s="6">
        <f>Table256[[#This Row],[Age]]/$E$1</f>
        <v>0.22500000000000001</v>
      </c>
      <c r="J144" s="6">
        <f>LOG10(Table256[[#This Row],[Fare]] +1)</f>
        <v>0.94714932766263737</v>
      </c>
      <c r="K144">
        <f>IF(Table256[[#This Row],[Pclass]]=1, 1, 0)</f>
        <v>0</v>
      </c>
      <c r="L144">
        <f>IF(Table256[[#This Row],[Pclass]]=2, 1,0)</f>
        <v>0</v>
      </c>
      <c r="M144">
        <f>IF(Table256[[#This Row],[Embarked]]="S", 1, 0)</f>
        <v>1</v>
      </c>
      <c r="N144">
        <f>IF(Table256[[#This Row],[Embarked]]="C", 1, 0)</f>
        <v>0</v>
      </c>
      <c r="O144">
        <f>IF(Table256[[#This Row],[Sex]]="male", 1, 0)</f>
        <v>1</v>
      </c>
      <c r="P144">
        <v>1</v>
      </c>
      <c r="AC144" s="6">
        <f>SUMPRODUCT(Table256[[#This Row],[SibSp]:[Ones]], $R$4:$AA$4)</f>
        <v>-0.5942773402690692</v>
      </c>
      <c r="AD144" s="6">
        <f>SUMPRODUCT(Table256[[#This Row],[SibSp]:[Ones]], $R$5:$AA$5)</f>
        <v>0.11220150937470663</v>
      </c>
      <c r="AE144" s="6">
        <f t="shared" si="6"/>
        <v>0</v>
      </c>
      <c r="AF144" s="6">
        <f t="shared" si="7"/>
        <v>0.11220150937470663</v>
      </c>
      <c r="AG144" s="6">
        <f t="shared" si="8"/>
        <v>0.11220150937470663</v>
      </c>
      <c r="AH144" s="6">
        <f>(AG144-Table256[[#This Row],[Survived]])^2</f>
        <v>1.258917870596238E-2</v>
      </c>
    </row>
    <row r="145" spans="1:34" x14ac:dyDescent="0.2">
      <c r="A145">
        <v>0</v>
      </c>
      <c r="B145" t="s">
        <v>20</v>
      </c>
      <c r="C145">
        <v>1</v>
      </c>
      <c r="D145" t="s">
        <v>17</v>
      </c>
      <c r="E145">
        <v>50</v>
      </c>
      <c r="F145">
        <v>28.712499999999999</v>
      </c>
      <c r="G145">
        <v>0</v>
      </c>
      <c r="H145">
        <v>0</v>
      </c>
      <c r="I145" s="6">
        <f>Table256[[#This Row],[Age]]/$E$1</f>
        <v>0.625</v>
      </c>
      <c r="J145" s="6">
        <f>LOG10(Table256[[#This Row],[Fare]] +1)</f>
        <v>1.4729391947362367</v>
      </c>
      <c r="K145">
        <f>IF(Table256[[#This Row],[Pclass]]=1, 1, 0)</f>
        <v>1</v>
      </c>
      <c r="L145">
        <f>IF(Table256[[#This Row],[Pclass]]=2, 1,0)</f>
        <v>0</v>
      </c>
      <c r="M145">
        <f>IF(Table256[[#This Row],[Embarked]]="S", 1, 0)</f>
        <v>0</v>
      </c>
      <c r="N145">
        <f>IF(Table256[[#This Row],[Embarked]]="C", 1, 0)</f>
        <v>1</v>
      </c>
      <c r="O145">
        <f>IF(Table256[[#This Row],[Sex]]="male", 1, 0)</f>
        <v>0</v>
      </c>
      <c r="P145">
        <v>1</v>
      </c>
      <c r="AC145" s="6">
        <f>SUMPRODUCT(Table256[[#This Row],[SibSp]:[Ones]], $R$4:$AA$4)</f>
        <v>0.14087283559795849</v>
      </c>
      <c r="AD145" s="6">
        <f>SUMPRODUCT(Table256[[#This Row],[SibSp]:[Ones]], $R$5:$AA$5)</f>
        <v>0.82874064774943323</v>
      </c>
      <c r="AE145" s="6">
        <f t="shared" si="6"/>
        <v>0.14087283559795849</v>
      </c>
      <c r="AF145" s="6">
        <f t="shared" si="7"/>
        <v>0.82874064774943323</v>
      </c>
      <c r="AG145" s="6">
        <f t="shared" si="8"/>
        <v>0.96961348334739172</v>
      </c>
      <c r="AH145" s="6">
        <f>(AG145-Table256[[#This Row],[Survived]])^2</f>
        <v>0.94015030708906266</v>
      </c>
    </row>
    <row r="146" spans="1:34" x14ac:dyDescent="0.2">
      <c r="A146">
        <v>0</v>
      </c>
      <c r="B146" t="s">
        <v>15</v>
      </c>
      <c r="C146">
        <v>2</v>
      </c>
      <c r="D146" t="s">
        <v>13</v>
      </c>
      <c r="E146">
        <v>30</v>
      </c>
      <c r="F146">
        <v>13</v>
      </c>
      <c r="G146">
        <v>0</v>
      </c>
      <c r="H146">
        <v>0</v>
      </c>
      <c r="I146" s="6">
        <f>Table256[[#This Row],[Age]]/$E$1</f>
        <v>0.375</v>
      </c>
      <c r="J146" s="6">
        <f>LOG10(Table256[[#This Row],[Fare]] +1)</f>
        <v>1.146128035678238</v>
      </c>
      <c r="K146">
        <f>IF(Table256[[#This Row],[Pclass]]=1, 1, 0)</f>
        <v>0</v>
      </c>
      <c r="L146">
        <f>IF(Table256[[#This Row],[Pclass]]=2, 1,0)</f>
        <v>1</v>
      </c>
      <c r="M146">
        <f>IF(Table256[[#This Row],[Embarked]]="S", 1, 0)</f>
        <v>1</v>
      </c>
      <c r="N146">
        <f>IF(Table256[[#This Row],[Embarked]]="C", 1, 0)</f>
        <v>0</v>
      </c>
      <c r="O146">
        <f>IF(Table256[[#This Row],[Sex]]="male", 1, 0)</f>
        <v>1</v>
      </c>
      <c r="P146">
        <v>1</v>
      </c>
      <c r="AC146" s="6">
        <f>SUMPRODUCT(Table256[[#This Row],[SibSp]:[Ones]], $R$4:$AA$4)</f>
        <v>-0.77435642698486751</v>
      </c>
      <c r="AD146" s="6">
        <f>SUMPRODUCT(Table256[[#This Row],[SibSp]:[Ones]], $R$5:$AA$5)</f>
        <v>0.30292584326491234</v>
      </c>
      <c r="AE146" s="6">
        <f t="shared" si="6"/>
        <v>0</v>
      </c>
      <c r="AF146" s="6">
        <f t="shared" si="7"/>
        <v>0.30292584326491234</v>
      </c>
      <c r="AG146" s="6">
        <f t="shared" si="8"/>
        <v>0.30292584326491234</v>
      </c>
      <c r="AH146" s="6">
        <f>(AG146-Table256[[#This Row],[Survived]])^2</f>
        <v>9.1764066517758244E-2</v>
      </c>
    </row>
    <row r="147" spans="1:34" x14ac:dyDescent="0.2">
      <c r="A147">
        <v>0</v>
      </c>
      <c r="B147" t="s">
        <v>15</v>
      </c>
      <c r="C147">
        <v>3</v>
      </c>
      <c r="D147" t="s">
        <v>13</v>
      </c>
      <c r="E147">
        <v>36</v>
      </c>
      <c r="F147">
        <v>0</v>
      </c>
      <c r="G147">
        <v>0</v>
      </c>
      <c r="H147">
        <v>0</v>
      </c>
      <c r="I147" s="6">
        <f>Table256[[#This Row],[Age]]/$E$1</f>
        <v>0.45</v>
      </c>
      <c r="J147" s="6">
        <f>LOG10(Table256[[#This Row],[Fare]] +1)</f>
        <v>0</v>
      </c>
      <c r="K147">
        <f>IF(Table256[[#This Row],[Pclass]]=1, 1, 0)</f>
        <v>0</v>
      </c>
      <c r="L147">
        <f>IF(Table256[[#This Row],[Pclass]]=2, 1,0)</f>
        <v>0</v>
      </c>
      <c r="M147">
        <f>IF(Table256[[#This Row],[Embarked]]="S", 1, 0)</f>
        <v>1</v>
      </c>
      <c r="N147">
        <f>IF(Table256[[#This Row],[Embarked]]="C", 1, 0)</f>
        <v>0</v>
      </c>
      <c r="O147">
        <f>IF(Table256[[#This Row],[Sex]]="male", 1, 0)</f>
        <v>1</v>
      </c>
      <c r="P147">
        <v>1</v>
      </c>
      <c r="AC147" s="6">
        <f>SUMPRODUCT(Table256[[#This Row],[SibSp]:[Ones]], $R$4:$AA$4)</f>
        <v>-0.45825227273098429</v>
      </c>
      <c r="AD147" s="6">
        <f>SUMPRODUCT(Table256[[#This Row],[SibSp]:[Ones]], $R$5:$AA$5)</f>
        <v>1.4969956944592133E-2</v>
      </c>
      <c r="AE147" s="6">
        <f t="shared" si="6"/>
        <v>0</v>
      </c>
      <c r="AF147" s="6">
        <f t="shared" si="7"/>
        <v>1.4969956944592133E-2</v>
      </c>
      <c r="AG147" s="6">
        <f t="shared" si="8"/>
        <v>1.4969956944592133E-2</v>
      </c>
      <c r="AH147" s="6">
        <f>(AG147-Table256[[#This Row],[Survived]])^2</f>
        <v>2.2409961092294224E-4</v>
      </c>
    </row>
    <row r="148" spans="1:34" x14ac:dyDescent="0.2">
      <c r="A148">
        <v>0</v>
      </c>
      <c r="B148" t="s">
        <v>15</v>
      </c>
      <c r="C148">
        <v>3</v>
      </c>
      <c r="D148" t="s">
        <v>13</v>
      </c>
      <c r="E148">
        <v>9</v>
      </c>
      <c r="F148">
        <v>31.387499999999999</v>
      </c>
      <c r="G148">
        <v>4</v>
      </c>
      <c r="H148">
        <v>2</v>
      </c>
      <c r="I148" s="6">
        <f>Table256[[#This Row],[Age]]/$E$1</f>
        <v>0.1125</v>
      </c>
      <c r="J148" s="6">
        <f>LOG10(Table256[[#This Row],[Fare]] +1)</f>
        <v>1.5103774259938814</v>
      </c>
      <c r="K148">
        <f>IF(Table256[[#This Row],[Pclass]]=1, 1, 0)</f>
        <v>0</v>
      </c>
      <c r="L148">
        <f>IF(Table256[[#This Row],[Pclass]]=2, 1,0)</f>
        <v>0</v>
      </c>
      <c r="M148">
        <f>IF(Table256[[#This Row],[Embarked]]="S", 1, 0)</f>
        <v>1</v>
      </c>
      <c r="N148">
        <f>IF(Table256[[#This Row],[Embarked]]="C", 1, 0)</f>
        <v>0</v>
      </c>
      <c r="O148">
        <f>IF(Table256[[#This Row],[Sex]]="male", 1, 0)</f>
        <v>1</v>
      </c>
      <c r="P148">
        <v>1</v>
      </c>
      <c r="AC148" s="6">
        <f>SUMPRODUCT(Table256[[#This Row],[SibSp]:[Ones]], $R$4:$AA$4)</f>
        <v>-0.47522384408636398</v>
      </c>
      <c r="AD148" s="6">
        <f>SUMPRODUCT(Table256[[#This Row],[SibSp]:[Ones]], $R$5:$AA$5)</f>
        <v>-9.6507281500174402E-3</v>
      </c>
      <c r="AE148" s="6">
        <f t="shared" si="6"/>
        <v>0</v>
      </c>
      <c r="AF148" s="6">
        <f t="shared" si="7"/>
        <v>0</v>
      </c>
      <c r="AG148" s="6">
        <f t="shared" si="8"/>
        <v>0</v>
      </c>
      <c r="AH148" s="6">
        <f>(AG148-Table256[[#This Row],[Survived]])^2</f>
        <v>0</v>
      </c>
    </row>
    <row r="149" spans="1:34" x14ac:dyDescent="0.2">
      <c r="A149">
        <v>1</v>
      </c>
      <c r="B149" t="s">
        <v>15</v>
      </c>
      <c r="C149">
        <v>2</v>
      </c>
      <c r="D149" t="s">
        <v>13</v>
      </c>
      <c r="E149">
        <v>1</v>
      </c>
      <c r="F149">
        <v>39</v>
      </c>
      <c r="G149">
        <v>2</v>
      </c>
      <c r="H149">
        <v>1</v>
      </c>
      <c r="I149" s="6">
        <f>Table256[[#This Row],[Age]]/$E$1</f>
        <v>1.2500000000000001E-2</v>
      </c>
      <c r="J149" s="6">
        <f>LOG10(Table256[[#This Row],[Fare]] +1)</f>
        <v>1.6020599913279623</v>
      </c>
      <c r="K149">
        <f>IF(Table256[[#This Row],[Pclass]]=1, 1, 0)</f>
        <v>0</v>
      </c>
      <c r="L149">
        <f>IF(Table256[[#This Row],[Pclass]]=2, 1,0)</f>
        <v>1</v>
      </c>
      <c r="M149">
        <f>IF(Table256[[#This Row],[Embarked]]="S", 1, 0)</f>
        <v>1</v>
      </c>
      <c r="N149">
        <f>IF(Table256[[#This Row],[Embarked]]="C", 1, 0)</f>
        <v>0</v>
      </c>
      <c r="O149">
        <f>IF(Table256[[#This Row],[Sex]]="male", 1, 0)</f>
        <v>1</v>
      </c>
      <c r="P149">
        <v>1</v>
      </c>
      <c r="AC149" s="6">
        <f>SUMPRODUCT(Table256[[#This Row],[SibSp]:[Ones]], $R$4:$AA$4)</f>
        <v>-0.94501204950938589</v>
      </c>
      <c r="AD149" s="6">
        <f>SUMPRODUCT(Table256[[#This Row],[SibSp]:[Ones]], $R$5:$AA$5)</f>
        <v>0.41718377482713792</v>
      </c>
      <c r="AE149" s="6">
        <f t="shared" si="6"/>
        <v>0</v>
      </c>
      <c r="AF149" s="6">
        <f t="shared" si="7"/>
        <v>0.41718377482713792</v>
      </c>
      <c r="AG149" s="6">
        <f t="shared" si="8"/>
        <v>0.41718377482713792</v>
      </c>
      <c r="AH149" s="6">
        <f>(AG149-Table256[[#This Row],[Survived]])^2</f>
        <v>0.33967475232474431</v>
      </c>
    </row>
    <row r="150" spans="1:34" x14ac:dyDescent="0.2">
      <c r="A150">
        <v>1</v>
      </c>
      <c r="B150" t="s">
        <v>15</v>
      </c>
      <c r="C150">
        <v>3</v>
      </c>
      <c r="D150" t="s">
        <v>17</v>
      </c>
      <c r="E150">
        <v>4</v>
      </c>
      <c r="F150">
        <v>22.024999999999999</v>
      </c>
      <c r="G150">
        <v>0</v>
      </c>
      <c r="H150">
        <v>2</v>
      </c>
      <c r="I150" s="6">
        <f>Table256[[#This Row],[Age]]/$E$1</f>
        <v>0.05</v>
      </c>
      <c r="J150" s="6">
        <f>LOG10(Table256[[#This Row],[Fare]] +1)</f>
        <v>1.3621996388688864</v>
      </c>
      <c r="K150">
        <f>IF(Table256[[#This Row],[Pclass]]=1, 1, 0)</f>
        <v>0</v>
      </c>
      <c r="L150">
        <f>IF(Table256[[#This Row],[Pclass]]=2, 1,0)</f>
        <v>0</v>
      </c>
      <c r="M150">
        <f>IF(Table256[[#This Row],[Embarked]]="S", 1, 0)</f>
        <v>1</v>
      </c>
      <c r="N150">
        <f>IF(Table256[[#This Row],[Embarked]]="C", 1, 0)</f>
        <v>0</v>
      </c>
      <c r="O150">
        <f>IF(Table256[[#This Row],[Sex]]="male", 1, 0)</f>
        <v>0</v>
      </c>
      <c r="P150">
        <v>1</v>
      </c>
      <c r="AC150" s="6">
        <f>SUMPRODUCT(Table256[[#This Row],[SibSp]:[Ones]], $R$4:$AA$4)</f>
        <v>-0.50147479422895047</v>
      </c>
      <c r="AD150" s="6">
        <f>SUMPRODUCT(Table256[[#This Row],[SibSp]:[Ones]], $R$5:$AA$5)</f>
        <v>0.76193889227364209</v>
      </c>
      <c r="AE150" s="6">
        <f t="shared" si="6"/>
        <v>0</v>
      </c>
      <c r="AF150" s="6">
        <f t="shared" si="7"/>
        <v>0.76193889227364209</v>
      </c>
      <c r="AG150" s="6">
        <f t="shared" si="8"/>
        <v>0.76193889227364209</v>
      </c>
      <c r="AH150" s="6">
        <f>(AG150-Table256[[#This Row],[Survived]])^2</f>
        <v>5.6673091011900587E-2</v>
      </c>
    </row>
    <row r="151" spans="1:34" x14ac:dyDescent="0.2">
      <c r="A151">
        <v>1</v>
      </c>
      <c r="B151" t="s">
        <v>15</v>
      </c>
      <c r="C151">
        <v>1</v>
      </c>
      <c r="D151" t="s">
        <v>13</v>
      </c>
      <c r="E151">
        <v>45</v>
      </c>
      <c r="F151">
        <v>26.55</v>
      </c>
      <c r="G151">
        <v>0</v>
      </c>
      <c r="H151">
        <v>0</v>
      </c>
      <c r="I151" s="6">
        <f>Table256[[#This Row],[Age]]/$E$1</f>
        <v>0.5625</v>
      </c>
      <c r="J151" s="6">
        <f>LOG10(Table256[[#This Row],[Fare]] +1)</f>
        <v>1.4401216031878039</v>
      </c>
      <c r="K151">
        <f>IF(Table256[[#This Row],[Pclass]]=1, 1, 0)</f>
        <v>1</v>
      </c>
      <c r="L151">
        <f>IF(Table256[[#This Row],[Pclass]]=2, 1,0)</f>
        <v>0</v>
      </c>
      <c r="M151">
        <f>IF(Table256[[#This Row],[Embarked]]="S", 1, 0)</f>
        <v>1</v>
      </c>
      <c r="N151">
        <f>IF(Table256[[#This Row],[Embarked]]="C", 1, 0)</f>
        <v>0</v>
      </c>
      <c r="O151">
        <f>IF(Table256[[#This Row],[Sex]]="male", 1, 0)</f>
        <v>1</v>
      </c>
      <c r="P151">
        <v>1</v>
      </c>
      <c r="AC151" s="6">
        <f>SUMPRODUCT(Table256[[#This Row],[SibSp]:[Ones]], $R$4:$AA$4)</f>
        <v>-0.15733821854680674</v>
      </c>
      <c r="AD151" s="6">
        <f>SUMPRODUCT(Table256[[#This Row],[SibSp]:[Ones]], $R$5:$AA$5)</f>
        <v>0.33217048121856957</v>
      </c>
      <c r="AE151" s="6">
        <f t="shared" si="6"/>
        <v>0</v>
      </c>
      <c r="AF151" s="6">
        <f t="shared" si="7"/>
        <v>0.33217048121856957</v>
      </c>
      <c r="AG151" s="6">
        <f t="shared" si="8"/>
        <v>0.33217048121856957</v>
      </c>
      <c r="AH151" s="6">
        <f>(AG151-Table256[[#This Row],[Survived]])^2</f>
        <v>0.44599626615583704</v>
      </c>
    </row>
    <row r="152" spans="1:34" x14ac:dyDescent="0.2">
      <c r="A152">
        <v>0</v>
      </c>
      <c r="B152" t="s">
        <v>27</v>
      </c>
      <c r="C152">
        <v>3</v>
      </c>
      <c r="D152" t="s">
        <v>13</v>
      </c>
      <c r="E152">
        <v>40</v>
      </c>
      <c r="F152">
        <v>15.5</v>
      </c>
      <c r="G152">
        <v>1</v>
      </c>
      <c r="H152">
        <v>1</v>
      </c>
      <c r="I152" s="6">
        <f>Table256[[#This Row],[Age]]/$E$1</f>
        <v>0.5</v>
      </c>
      <c r="J152" s="6">
        <f>LOG10(Table256[[#This Row],[Fare]] +1)</f>
        <v>1.2174839442139063</v>
      </c>
      <c r="K152">
        <f>IF(Table256[[#This Row],[Pclass]]=1, 1, 0)</f>
        <v>0</v>
      </c>
      <c r="L152">
        <f>IF(Table256[[#This Row],[Pclass]]=2, 1,0)</f>
        <v>0</v>
      </c>
      <c r="M152">
        <f>IF(Table256[[#This Row],[Embarked]]="S", 1, 0)</f>
        <v>0</v>
      </c>
      <c r="N152">
        <f>IF(Table256[[#This Row],[Embarked]]="C", 1, 0)</f>
        <v>0</v>
      </c>
      <c r="O152">
        <f>IF(Table256[[#This Row],[Sex]]="male", 1, 0)</f>
        <v>1</v>
      </c>
      <c r="P152">
        <v>1</v>
      </c>
      <c r="AC152" s="6">
        <f>SUMPRODUCT(Table256[[#This Row],[SibSp]:[Ones]], $R$4:$AA$4)</f>
        <v>-0.48383069479137764</v>
      </c>
      <c r="AD152" s="6">
        <f>SUMPRODUCT(Table256[[#This Row],[SibSp]:[Ones]], $R$5:$AA$5)</f>
        <v>-6.1760813434292516E-2</v>
      </c>
      <c r="AE152" s="6">
        <f t="shared" si="6"/>
        <v>0</v>
      </c>
      <c r="AF152" s="6">
        <f t="shared" si="7"/>
        <v>0</v>
      </c>
      <c r="AG152" s="6">
        <f t="shared" si="8"/>
        <v>0</v>
      </c>
      <c r="AH152" s="6">
        <f>(AG152-Table256[[#This Row],[Survived]])^2</f>
        <v>0</v>
      </c>
    </row>
    <row r="153" spans="1:34" x14ac:dyDescent="0.2">
      <c r="A153">
        <v>0</v>
      </c>
      <c r="B153" t="s">
        <v>15</v>
      </c>
      <c r="C153">
        <v>3</v>
      </c>
      <c r="D153" t="s">
        <v>13</v>
      </c>
      <c r="E153">
        <v>36</v>
      </c>
      <c r="F153">
        <v>7.8958000000000004</v>
      </c>
      <c r="G153">
        <v>0</v>
      </c>
      <c r="H153">
        <v>0</v>
      </c>
      <c r="I153" s="6">
        <f>Table256[[#This Row],[Age]]/$E$1</f>
        <v>0.45</v>
      </c>
      <c r="J153" s="6">
        <f>LOG10(Table256[[#This Row],[Fare]] +1)</f>
        <v>0.94918501031343461</v>
      </c>
      <c r="K153">
        <f>IF(Table256[[#This Row],[Pclass]]=1, 1, 0)</f>
        <v>0</v>
      </c>
      <c r="L153">
        <f>IF(Table256[[#This Row],[Pclass]]=2, 1,0)</f>
        <v>0</v>
      </c>
      <c r="M153">
        <f>IF(Table256[[#This Row],[Embarked]]="S", 1, 0)</f>
        <v>1</v>
      </c>
      <c r="N153">
        <f>IF(Table256[[#This Row],[Embarked]]="C", 1, 0)</f>
        <v>0</v>
      </c>
      <c r="O153">
        <f>IF(Table256[[#This Row],[Sex]]="male", 1, 0)</f>
        <v>1</v>
      </c>
      <c r="P153">
        <v>1</v>
      </c>
      <c r="AC153" s="6">
        <f>SUMPRODUCT(Table256[[#This Row],[SibSp]:[Ones]], $R$4:$AA$4)</f>
        <v>-0.45034523644230384</v>
      </c>
      <c r="AD153" s="6">
        <f>SUMPRODUCT(Table256[[#This Row],[SibSp]:[Ones]], $R$5:$AA$5)</f>
        <v>3.11527519238749E-2</v>
      </c>
      <c r="AE153" s="6">
        <f t="shared" si="6"/>
        <v>0</v>
      </c>
      <c r="AF153" s="6">
        <f t="shared" si="7"/>
        <v>3.11527519238749E-2</v>
      </c>
      <c r="AG153" s="6">
        <f t="shared" si="8"/>
        <v>3.11527519238749E-2</v>
      </c>
      <c r="AH153" s="6">
        <f>(AG153-Table256[[#This Row],[Survived]])^2</f>
        <v>9.7049395243049125E-4</v>
      </c>
    </row>
    <row r="154" spans="1:34" x14ac:dyDescent="0.2">
      <c r="A154">
        <v>1</v>
      </c>
      <c r="B154" t="s">
        <v>15</v>
      </c>
      <c r="C154">
        <v>2</v>
      </c>
      <c r="D154" t="s">
        <v>17</v>
      </c>
      <c r="E154">
        <v>32</v>
      </c>
      <c r="F154">
        <v>13</v>
      </c>
      <c r="G154">
        <v>0</v>
      </c>
      <c r="H154">
        <v>0</v>
      </c>
      <c r="I154" s="6">
        <f>Table256[[#This Row],[Age]]/$E$1</f>
        <v>0.4</v>
      </c>
      <c r="J154" s="6">
        <f>LOG10(Table256[[#This Row],[Fare]] +1)</f>
        <v>1.146128035678238</v>
      </c>
      <c r="K154">
        <f>IF(Table256[[#This Row],[Pclass]]=1, 1, 0)</f>
        <v>0</v>
      </c>
      <c r="L154">
        <f>IF(Table256[[#This Row],[Pclass]]=2, 1,0)</f>
        <v>1</v>
      </c>
      <c r="M154">
        <f>IF(Table256[[#This Row],[Embarked]]="S", 1, 0)</f>
        <v>1</v>
      </c>
      <c r="N154">
        <f>IF(Table256[[#This Row],[Embarked]]="C", 1, 0)</f>
        <v>0</v>
      </c>
      <c r="O154">
        <f>IF(Table256[[#This Row],[Sex]]="male", 1, 0)</f>
        <v>0</v>
      </c>
      <c r="P154">
        <v>1</v>
      </c>
      <c r="AC154" s="6">
        <f>SUMPRODUCT(Table256[[#This Row],[SibSp]:[Ones]], $R$4:$AA$4)</f>
        <v>-0.39613859569772236</v>
      </c>
      <c r="AD154" s="6">
        <f>SUMPRODUCT(Table256[[#This Row],[SibSp]:[Ones]], $R$5:$AA$5)</f>
        <v>0.74540871960150079</v>
      </c>
      <c r="AE154" s="6">
        <f t="shared" si="6"/>
        <v>0</v>
      </c>
      <c r="AF154" s="6">
        <f t="shared" si="7"/>
        <v>0.74540871960150079</v>
      </c>
      <c r="AG154" s="6">
        <f t="shared" si="8"/>
        <v>0.74540871960150079</v>
      </c>
      <c r="AH154" s="6">
        <f>(AG154-Table256[[#This Row],[Survived]])^2</f>
        <v>6.4816720054947249E-2</v>
      </c>
    </row>
    <row r="155" spans="1:34" x14ac:dyDescent="0.2">
      <c r="A155">
        <v>0</v>
      </c>
      <c r="B155" t="s">
        <v>15</v>
      </c>
      <c r="C155">
        <v>2</v>
      </c>
      <c r="D155" t="s">
        <v>13</v>
      </c>
      <c r="E155">
        <v>19</v>
      </c>
      <c r="F155">
        <v>13</v>
      </c>
      <c r="G155">
        <v>0</v>
      </c>
      <c r="H155">
        <v>0</v>
      </c>
      <c r="I155" s="6">
        <f>Table256[[#This Row],[Age]]/$E$1</f>
        <v>0.23749999999999999</v>
      </c>
      <c r="J155" s="6">
        <f>LOG10(Table256[[#This Row],[Fare]] +1)</f>
        <v>1.146128035678238</v>
      </c>
      <c r="K155">
        <f>IF(Table256[[#This Row],[Pclass]]=1, 1, 0)</f>
        <v>0</v>
      </c>
      <c r="L155">
        <f>IF(Table256[[#This Row],[Pclass]]=2, 1,0)</f>
        <v>1</v>
      </c>
      <c r="M155">
        <f>IF(Table256[[#This Row],[Embarked]]="S", 1, 0)</f>
        <v>1</v>
      </c>
      <c r="N155">
        <f>IF(Table256[[#This Row],[Embarked]]="C", 1, 0)</f>
        <v>0</v>
      </c>
      <c r="O155">
        <f>IF(Table256[[#This Row],[Sex]]="male", 1, 0)</f>
        <v>1</v>
      </c>
      <c r="P155">
        <v>1</v>
      </c>
      <c r="AC155" s="6">
        <f>SUMPRODUCT(Table256[[#This Row],[SibSp]:[Ones]], $R$4:$AA$4)</f>
        <v>-0.88767553543597799</v>
      </c>
      <c r="AD155" s="6">
        <f>SUMPRODUCT(Table256[[#This Row],[SibSp]:[Ones]], $R$5:$AA$5)</f>
        <v>0.39636931506113049</v>
      </c>
      <c r="AE155" s="6">
        <f t="shared" si="6"/>
        <v>0</v>
      </c>
      <c r="AF155" s="6">
        <f t="shared" si="7"/>
        <v>0.39636931506113049</v>
      </c>
      <c r="AG155" s="6">
        <f t="shared" si="8"/>
        <v>0.39636931506113049</v>
      </c>
      <c r="AH155" s="6">
        <f>(AG155-Table256[[#This Row],[Survived]])^2</f>
        <v>0.15710863392202973</v>
      </c>
    </row>
    <row r="156" spans="1:34" x14ac:dyDescent="0.2">
      <c r="A156">
        <v>1</v>
      </c>
      <c r="B156" t="s">
        <v>15</v>
      </c>
      <c r="C156">
        <v>3</v>
      </c>
      <c r="D156" t="s">
        <v>17</v>
      </c>
      <c r="E156">
        <v>19</v>
      </c>
      <c r="F156">
        <v>7.8541999999999996</v>
      </c>
      <c r="G156">
        <v>1</v>
      </c>
      <c r="H156">
        <v>0</v>
      </c>
      <c r="I156" s="6">
        <f>Table256[[#This Row],[Age]]/$E$1</f>
        <v>0.23749999999999999</v>
      </c>
      <c r="J156" s="6">
        <f>LOG10(Table256[[#This Row],[Fare]] +1)</f>
        <v>0.94714932766263737</v>
      </c>
      <c r="K156">
        <f>IF(Table256[[#This Row],[Pclass]]=1, 1, 0)</f>
        <v>0</v>
      </c>
      <c r="L156">
        <f>IF(Table256[[#This Row],[Pclass]]=2, 1,0)</f>
        <v>0</v>
      </c>
      <c r="M156">
        <f>IF(Table256[[#This Row],[Embarked]]="S", 1, 0)</f>
        <v>1</v>
      </c>
      <c r="N156">
        <f>IF(Table256[[#This Row],[Embarked]]="C", 1, 0)</f>
        <v>0</v>
      </c>
      <c r="O156">
        <f>IF(Table256[[#This Row],[Sex]]="male", 1, 0)</f>
        <v>0</v>
      </c>
      <c r="P156">
        <v>1</v>
      </c>
      <c r="AC156" s="6">
        <f>SUMPRODUCT(Table256[[#This Row],[SibSp]:[Ones]], $R$4:$AA$4)</f>
        <v>-0.18509680615050378</v>
      </c>
      <c r="AD156" s="6">
        <f>SUMPRODUCT(Table256[[#This Row],[SibSp]:[Ones]], $R$5:$AA$5)</f>
        <v>0.56696102661061232</v>
      </c>
      <c r="AE156" s="6">
        <f t="shared" si="6"/>
        <v>0</v>
      </c>
      <c r="AF156" s="6">
        <f t="shared" si="7"/>
        <v>0.56696102661061232</v>
      </c>
      <c r="AG156" s="6">
        <f t="shared" si="8"/>
        <v>0.56696102661061232</v>
      </c>
      <c r="AH156" s="6">
        <f>(AG156-Table256[[#This Row],[Survived]])^2</f>
        <v>0.1875227524741348</v>
      </c>
    </row>
    <row r="157" spans="1:34" x14ac:dyDescent="0.2">
      <c r="A157">
        <v>1</v>
      </c>
      <c r="B157" t="s">
        <v>15</v>
      </c>
      <c r="C157">
        <v>2</v>
      </c>
      <c r="D157" t="s">
        <v>13</v>
      </c>
      <c r="E157">
        <v>3</v>
      </c>
      <c r="F157">
        <v>26</v>
      </c>
      <c r="G157">
        <v>1</v>
      </c>
      <c r="H157">
        <v>1</v>
      </c>
      <c r="I157" s="6">
        <f>Table256[[#This Row],[Age]]/$E$1</f>
        <v>3.7499999999999999E-2</v>
      </c>
      <c r="J157" s="6">
        <f>LOG10(Table256[[#This Row],[Fare]] +1)</f>
        <v>1.4313637641589874</v>
      </c>
      <c r="K157">
        <f>IF(Table256[[#This Row],[Pclass]]=1, 1, 0)</f>
        <v>0</v>
      </c>
      <c r="L157">
        <f>IF(Table256[[#This Row],[Pclass]]=2, 1,0)</f>
        <v>1</v>
      </c>
      <c r="M157">
        <f>IF(Table256[[#This Row],[Embarked]]="S", 1, 0)</f>
        <v>1</v>
      </c>
      <c r="N157">
        <f>IF(Table256[[#This Row],[Embarked]]="C", 1, 0)</f>
        <v>0</v>
      </c>
      <c r="O157">
        <f>IF(Table256[[#This Row],[Sex]]="male", 1, 0)</f>
        <v>1</v>
      </c>
      <c r="P157">
        <v>1</v>
      </c>
      <c r="AC157" s="6">
        <f>SUMPRODUCT(Table256[[#This Row],[SibSp]:[Ones]], $R$4:$AA$4)</f>
        <v>-1.0086110957364991</v>
      </c>
      <c r="AD157" s="6">
        <f>SUMPRODUCT(Table256[[#This Row],[SibSp]:[Ones]], $R$5:$AA$5)</f>
        <v>0.46532608294750222</v>
      </c>
      <c r="AE157" s="6">
        <f t="shared" si="6"/>
        <v>0</v>
      </c>
      <c r="AF157" s="6">
        <f t="shared" si="7"/>
        <v>0.46532608294750222</v>
      </c>
      <c r="AG157" s="6">
        <f t="shared" si="8"/>
        <v>0.46532608294750222</v>
      </c>
      <c r="AH157" s="6">
        <f>(AG157-Table256[[#This Row],[Survived]])^2</f>
        <v>0.28587619757626126</v>
      </c>
    </row>
    <row r="158" spans="1:34" x14ac:dyDescent="0.2">
      <c r="A158">
        <v>1</v>
      </c>
      <c r="B158" t="s">
        <v>20</v>
      </c>
      <c r="C158">
        <v>1</v>
      </c>
      <c r="D158" t="s">
        <v>17</v>
      </c>
      <c r="E158">
        <v>44</v>
      </c>
      <c r="F158">
        <v>27.720800000000001</v>
      </c>
      <c r="G158">
        <v>0</v>
      </c>
      <c r="H158">
        <v>0</v>
      </c>
      <c r="I158" s="6">
        <f>Table256[[#This Row],[Age]]/$E$1</f>
        <v>0.55000000000000004</v>
      </c>
      <c r="J158" s="6">
        <f>LOG10(Table256[[#This Row],[Fare]] +1)</f>
        <v>1.4581965327411079</v>
      </c>
      <c r="K158">
        <f>IF(Table256[[#This Row],[Pclass]]=1, 1, 0)</f>
        <v>1</v>
      </c>
      <c r="L158">
        <f>IF(Table256[[#This Row],[Pclass]]=2, 1,0)</f>
        <v>0</v>
      </c>
      <c r="M158">
        <f>IF(Table256[[#This Row],[Embarked]]="S", 1, 0)</f>
        <v>0</v>
      </c>
      <c r="N158">
        <f>IF(Table256[[#This Row],[Embarked]]="C", 1, 0)</f>
        <v>1</v>
      </c>
      <c r="O158">
        <f>IF(Table256[[#This Row],[Sex]]="male", 1, 0)</f>
        <v>0</v>
      </c>
      <c r="P158">
        <v>1</v>
      </c>
      <c r="AC158" s="6">
        <f>SUMPRODUCT(Table256[[#This Row],[SibSp]:[Ones]], $R$4:$AA$4)</f>
        <v>7.8939601381778801E-2</v>
      </c>
      <c r="AD158" s="6">
        <f>SUMPRODUCT(Table256[[#This Row],[SibSp]:[Ones]], $R$5:$AA$5)</f>
        <v>0.87945846436897324</v>
      </c>
      <c r="AE158" s="6">
        <f t="shared" si="6"/>
        <v>7.8939601381778801E-2</v>
      </c>
      <c r="AF158" s="6">
        <f t="shared" si="7"/>
        <v>0.87945846436897324</v>
      </c>
      <c r="AG158" s="6">
        <f t="shared" si="8"/>
        <v>0.95839806575075204</v>
      </c>
      <c r="AH158" s="6">
        <f>(AG158-Table256[[#This Row],[Survived]])^2</f>
        <v>1.7307209332787505E-3</v>
      </c>
    </row>
    <row r="159" spans="1:34" x14ac:dyDescent="0.2">
      <c r="A159">
        <v>1</v>
      </c>
      <c r="B159" t="s">
        <v>20</v>
      </c>
      <c r="C159">
        <v>1</v>
      </c>
      <c r="D159" t="s">
        <v>17</v>
      </c>
      <c r="E159">
        <v>58</v>
      </c>
      <c r="F159">
        <v>146.52080000000001</v>
      </c>
      <c r="G159">
        <v>0</v>
      </c>
      <c r="H159">
        <v>0</v>
      </c>
      <c r="I159" s="6">
        <f>Table256[[#This Row],[Age]]/$E$1</f>
        <v>0.72499999999999998</v>
      </c>
      <c r="J159" s="6">
        <f>LOG10(Table256[[#This Row],[Fare]] +1)</f>
        <v>2.1688532588793175</v>
      </c>
      <c r="K159">
        <f>IF(Table256[[#This Row],[Pclass]]=1, 1, 0)</f>
        <v>1</v>
      </c>
      <c r="L159">
        <f>IF(Table256[[#This Row],[Pclass]]=2, 1,0)</f>
        <v>0</v>
      </c>
      <c r="M159">
        <f>IF(Table256[[#This Row],[Embarked]]="S", 1, 0)</f>
        <v>0</v>
      </c>
      <c r="N159">
        <f>IF(Table256[[#This Row],[Embarked]]="C", 1, 0)</f>
        <v>1</v>
      </c>
      <c r="O159">
        <f>IF(Table256[[#This Row],[Sex]]="male", 1, 0)</f>
        <v>0</v>
      </c>
      <c r="P159">
        <v>1</v>
      </c>
      <c r="AC159" s="6">
        <f>SUMPRODUCT(Table256[[#This Row],[SibSp]:[Ones]], $R$4:$AA$4)</f>
        <v>0.22908393519991022</v>
      </c>
      <c r="AD159" s="6">
        <f>SUMPRODUCT(Table256[[#This Row],[SibSp]:[Ones]], $R$5:$AA$5)</f>
        <v>0.77264650050199279</v>
      </c>
      <c r="AE159" s="6">
        <f t="shared" si="6"/>
        <v>0.22908393519991022</v>
      </c>
      <c r="AF159" s="6">
        <f t="shared" si="7"/>
        <v>0.77264650050199279</v>
      </c>
      <c r="AG159" s="6">
        <f t="shared" si="8"/>
        <v>1.001730435701903</v>
      </c>
      <c r="AH159" s="6">
        <f>(AG159-Table256[[#This Row],[Survived]])^2</f>
        <v>2.9944077184205641E-6</v>
      </c>
    </row>
    <row r="160" spans="1:34" x14ac:dyDescent="0.2">
      <c r="A160">
        <v>0</v>
      </c>
      <c r="B160" t="s">
        <v>15</v>
      </c>
      <c r="C160">
        <v>3</v>
      </c>
      <c r="D160" t="s">
        <v>13</v>
      </c>
      <c r="E160">
        <v>42</v>
      </c>
      <c r="F160">
        <v>8.4041999999999994</v>
      </c>
      <c r="G160">
        <v>0</v>
      </c>
      <c r="H160">
        <v>1</v>
      </c>
      <c r="I160" s="6">
        <f>Table256[[#This Row],[Age]]/$E$1</f>
        <v>0.52500000000000002</v>
      </c>
      <c r="J160" s="6">
        <f>LOG10(Table256[[#This Row],[Fare]] +1)</f>
        <v>0.97332185673243765</v>
      </c>
      <c r="K160">
        <f>IF(Table256[[#This Row],[Pclass]]=1, 1, 0)</f>
        <v>0</v>
      </c>
      <c r="L160">
        <f>IF(Table256[[#This Row],[Pclass]]=2, 1,0)</f>
        <v>0</v>
      </c>
      <c r="M160">
        <f>IF(Table256[[#This Row],[Embarked]]="S", 1, 0)</f>
        <v>1</v>
      </c>
      <c r="N160">
        <f>IF(Table256[[#This Row],[Embarked]]="C", 1, 0)</f>
        <v>0</v>
      </c>
      <c r="O160">
        <f>IF(Table256[[#This Row],[Sex]]="male", 1, 0)</f>
        <v>1</v>
      </c>
      <c r="P160">
        <v>1</v>
      </c>
      <c r="AC160" s="6">
        <f>SUMPRODUCT(Table256[[#This Row],[SibSp]:[Ones]], $R$4:$AA$4)</f>
        <v>-0.42959818541514139</v>
      </c>
      <c r="AD160" s="6">
        <f>SUMPRODUCT(Table256[[#This Row],[SibSp]:[Ones]], $R$5:$AA$5)</f>
        <v>-2.3186681689350008E-2</v>
      </c>
      <c r="AE160" s="6">
        <f t="shared" si="6"/>
        <v>0</v>
      </c>
      <c r="AF160" s="6">
        <f t="shared" si="7"/>
        <v>0</v>
      </c>
      <c r="AG160" s="6">
        <f t="shared" si="8"/>
        <v>0</v>
      </c>
      <c r="AH160" s="6">
        <f>(AG160-Table256[[#This Row],[Survived]])^2</f>
        <v>0</v>
      </c>
    </row>
    <row r="161" spans="1:34" x14ac:dyDescent="0.2">
      <c r="A161">
        <v>0</v>
      </c>
      <c r="B161" t="s">
        <v>15</v>
      </c>
      <c r="C161">
        <v>2</v>
      </c>
      <c r="D161" t="s">
        <v>17</v>
      </c>
      <c r="E161">
        <v>24</v>
      </c>
      <c r="F161">
        <v>13</v>
      </c>
      <c r="G161">
        <v>0</v>
      </c>
      <c r="H161">
        <v>0</v>
      </c>
      <c r="I161" s="6">
        <f>Table256[[#This Row],[Age]]/$E$1</f>
        <v>0.3</v>
      </c>
      <c r="J161" s="6">
        <f>LOG10(Table256[[#This Row],[Fare]] +1)</f>
        <v>1.146128035678238</v>
      </c>
      <c r="K161">
        <f>IF(Table256[[#This Row],[Pclass]]=1, 1, 0)</f>
        <v>0</v>
      </c>
      <c r="L161">
        <f>IF(Table256[[#This Row],[Pclass]]=2, 1,0)</f>
        <v>1</v>
      </c>
      <c r="M161">
        <f>IF(Table256[[#This Row],[Embarked]]="S", 1, 0)</f>
        <v>1</v>
      </c>
      <c r="N161">
        <f>IF(Table256[[#This Row],[Embarked]]="C", 1, 0)</f>
        <v>0</v>
      </c>
      <c r="O161">
        <f>IF(Table256[[#This Row],[Sex]]="male", 1, 0)</f>
        <v>0</v>
      </c>
      <c r="P161">
        <v>1</v>
      </c>
      <c r="AC161" s="6">
        <f>SUMPRODUCT(Table256[[#This Row],[SibSp]:[Ones]], $R$4:$AA$4)</f>
        <v>-0.47855249275307543</v>
      </c>
      <c r="AD161" s="6">
        <f>SUMPRODUCT(Table256[[#This Row],[SibSp]:[Ones]], $R$5:$AA$5)</f>
        <v>0.81336760818056852</v>
      </c>
      <c r="AE161" s="6">
        <f t="shared" si="6"/>
        <v>0</v>
      </c>
      <c r="AF161" s="6">
        <f t="shared" si="7"/>
        <v>0.81336760818056852</v>
      </c>
      <c r="AG161" s="6">
        <f t="shared" si="8"/>
        <v>0.81336760818056852</v>
      </c>
      <c r="AH161" s="6">
        <f>(AG161-Table256[[#This Row],[Survived]])^2</f>
        <v>0.6615668660373788</v>
      </c>
    </row>
    <row r="162" spans="1:34" x14ac:dyDescent="0.2">
      <c r="A162">
        <v>0</v>
      </c>
      <c r="B162" t="s">
        <v>15</v>
      </c>
      <c r="C162">
        <v>3</v>
      </c>
      <c r="D162" t="s">
        <v>13</v>
      </c>
      <c r="E162">
        <v>28</v>
      </c>
      <c r="F162">
        <v>9.5</v>
      </c>
      <c r="G162">
        <v>0</v>
      </c>
      <c r="H162">
        <v>0</v>
      </c>
      <c r="I162" s="6">
        <f>Table256[[#This Row],[Age]]/$E$1</f>
        <v>0.35</v>
      </c>
      <c r="J162" s="6">
        <f>LOG10(Table256[[#This Row],[Fare]] +1)</f>
        <v>1.0211892990699381</v>
      </c>
      <c r="K162">
        <f>IF(Table256[[#This Row],[Pclass]]=1, 1, 0)</f>
        <v>0</v>
      </c>
      <c r="L162">
        <f>IF(Table256[[#This Row],[Pclass]]=2, 1,0)</f>
        <v>0</v>
      </c>
      <c r="M162">
        <f>IF(Table256[[#This Row],[Embarked]]="S", 1, 0)</f>
        <v>1</v>
      </c>
      <c r="N162">
        <f>IF(Table256[[#This Row],[Embarked]]="C", 1, 0)</f>
        <v>0</v>
      </c>
      <c r="O162">
        <f>IF(Table256[[#This Row],[Sex]]="male", 1, 0)</f>
        <v>1</v>
      </c>
      <c r="P162">
        <v>1</v>
      </c>
      <c r="AC162" s="6">
        <f>SUMPRODUCT(Table256[[#This Row],[SibSp]:[Ones]], $R$4:$AA$4)</f>
        <v>-0.53215931310652964</v>
      </c>
      <c r="AD162" s="6">
        <f>SUMPRODUCT(Table256[[#This Row],[SibSp]:[Ones]], $R$5:$AA$5)</f>
        <v>0.10033925222238049</v>
      </c>
      <c r="AE162" s="6">
        <f t="shared" si="6"/>
        <v>0</v>
      </c>
      <c r="AF162" s="6">
        <f t="shared" si="7"/>
        <v>0.10033925222238049</v>
      </c>
      <c r="AG162" s="6">
        <f t="shared" si="8"/>
        <v>0.10033925222238049</v>
      </c>
      <c r="AH162" s="6">
        <f>(AG162-Table256[[#This Row],[Survived]])^2</f>
        <v>1.0067965536546489E-2</v>
      </c>
    </row>
    <row r="163" spans="1:34" x14ac:dyDescent="0.2">
      <c r="A163">
        <v>0</v>
      </c>
      <c r="B163" t="s">
        <v>15</v>
      </c>
      <c r="C163">
        <v>3</v>
      </c>
      <c r="D163" t="s">
        <v>13</v>
      </c>
      <c r="E163">
        <v>34</v>
      </c>
      <c r="F163">
        <v>6.4958</v>
      </c>
      <c r="G163">
        <v>0</v>
      </c>
      <c r="H163">
        <v>0</v>
      </c>
      <c r="I163" s="6">
        <f>Table256[[#This Row],[Age]]/$E$1</f>
        <v>0.42499999999999999</v>
      </c>
      <c r="J163" s="6">
        <f>LOG10(Table256[[#This Row],[Fare]] +1)</f>
        <v>0.87481799035902574</v>
      </c>
      <c r="K163">
        <f>IF(Table256[[#This Row],[Pclass]]=1, 1, 0)</f>
        <v>0</v>
      </c>
      <c r="L163">
        <f>IF(Table256[[#This Row],[Pclass]]=2, 1,0)</f>
        <v>0</v>
      </c>
      <c r="M163">
        <f>IF(Table256[[#This Row],[Embarked]]="S", 1, 0)</f>
        <v>1</v>
      </c>
      <c r="N163">
        <f>IF(Table256[[#This Row],[Embarked]]="C", 1, 0)</f>
        <v>0</v>
      </c>
      <c r="O163">
        <f>IF(Table256[[#This Row],[Sex]]="male", 1, 0)</f>
        <v>1</v>
      </c>
      <c r="P163">
        <v>1</v>
      </c>
      <c r="AC163" s="6">
        <f>SUMPRODUCT(Table256[[#This Row],[SibSp]:[Ones]], $R$4:$AA$4)</f>
        <v>-0.47156821345752503</v>
      </c>
      <c r="AD163" s="6">
        <f>SUMPRODUCT(Table256[[#This Row],[SibSp]:[Ones]], $R$5:$AA$5)</f>
        <v>4.6874579797170912E-2</v>
      </c>
      <c r="AE163" s="6">
        <f t="shared" si="6"/>
        <v>0</v>
      </c>
      <c r="AF163" s="6">
        <f t="shared" si="7"/>
        <v>4.6874579797170912E-2</v>
      </c>
      <c r="AG163" s="6">
        <f t="shared" si="8"/>
        <v>4.6874579797170912E-2</v>
      </c>
      <c r="AH163" s="6">
        <f>(AG163-Table256[[#This Row],[Survived]])^2</f>
        <v>2.1972262311613436E-3</v>
      </c>
    </row>
    <row r="164" spans="1:34" x14ac:dyDescent="0.2">
      <c r="A164">
        <v>0</v>
      </c>
      <c r="B164" t="s">
        <v>20</v>
      </c>
      <c r="C164">
        <v>3</v>
      </c>
      <c r="D164" t="s">
        <v>13</v>
      </c>
      <c r="E164">
        <v>45.5</v>
      </c>
      <c r="F164">
        <v>7.2249999999999996</v>
      </c>
      <c r="G164">
        <v>0</v>
      </c>
      <c r="H164">
        <v>0</v>
      </c>
      <c r="I164" s="6">
        <f>Table256[[#This Row],[Age]]/$E$1</f>
        <v>0.56874999999999998</v>
      </c>
      <c r="J164" s="6">
        <f>LOG10(Table256[[#This Row],[Fare]] +1)</f>
        <v>0.91513590662201194</v>
      </c>
      <c r="K164">
        <f>IF(Table256[[#This Row],[Pclass]]=1, 1, 0)</f>
        <v>0</v>
      </c>
      <c r="L164">
        <f>IF(Table256[[#This Row],[Pclass]]=2, 1,0)</f>
        <v>0</v>
      </c>
      <c r="M164">
        <f>IF(Table256[[#This Row],[Embarked]]="S", 1, 0)</f>
        <v>0</v>
      </c>
      <c r="N164">
        <f>IF(Table256[[#This Row],[Embarked]]="C", 1, 0)</f>
        <v>1</v>
      </c>
      <c r="O164">
        <f>IF(Table256[[#This Row],[Sex]]="male", 1, 0)</f>
        <v>1</v>
      </c>
      <c r="P164">
        <v>1</v>
      </c>
      <c r="AC164" s="6">
        <f>SUMPRODUCT(Table256[[#This Row],[SibSp]:[Ones]], $R$4:$AA$4)</f>
        <v>-0.46394774470440925</v>
      </c>
      <c r="AD164" s="6">
        <f>SUMPRODUCT(Table256[[#This Row],[SibSp]:[Ones]], $R$5:$AA$5)</f>
        <v>2.8883425016438369E-2</v>
      </c>
      <c r="AE164" s="6">
        <f t="shared" si="6"/>
        <v>0</v>
      </c>
      <c r="AF164" s="6">
        <f t="shared" si="7"/>
        <v>2.8883425016438369E-2</v>
      </c>
      <c r="AG164" s="6">
        <f t="shared" si="8"/>
        <v>2.8883425016438369E-2</v>
      </c>
      <c r="AH164" s="6">
        <f>(AG164-Table256[[#This Row],[Survived]])^2</f>
        <v>8.3425224068021779E-4</v>
      </c>
    </row>
    <row r="165" spans="1:34" x14ac:dyDescent="0.2">
      <c r="A165">
        <v>1</v>
      </c>
      <c r="B165" t="s">
        <v>15</v>
      </c>
      <c r="C165">
        <v>3</v>
      </c>
      <c r="D165" t="s">
        <v>13</v>
      </c>
      <c r="E165">
        <v>18</v>
      </c>
      <c r="F165">
        <v>8.0500000000000007</v>
      </c>
      <c r="G165">
        <v>0</v>
      </c>
      <c r="H165">
        <v>0</v>
      </c>
      <c r="I165" s="6">
        <f>Table256[[#This Row],[Age]]/$E$1</f>
        <v>0.22500000000000001</v>
      </c>
      <c r="J165" s="6">
        <f>LOG10(Table256[[#This Row],[Fare]] +1)</f>
        <v>0.9566485792052033</v>
      </c>
      <c r="K165">
        <f>IF(Table256[[#This Row],[Pclass]]=1, 1, 0)</f>
        <v>0</v>
      </c>
      <c r="L165">
        <f>IF(Table256[[#This Row],[Pclass]]=2, 1,0)</f>
        <v>0</v>
      </c>
      <c r="M165">
        <f>IF(Table256[[#This Row],[Embarked]]="S", 1, 0)</f>
        <v>1</v>
      </c>
      <c r="N165">
        <f>IF(Table256[[#This Row],[Embarked]]="C", 1, 0)</f>
        <v>0</v>
      </c>
      <c r="O165">
        <f>IF(Table256[[#This Row],[Sex]]="male", 1, 0)</f>
        <v>1</v>
      </c>
      <c r="P165">
        <v>1</v>
      </c>
      <c r="AC165" s="6">
        <f>SUMPRODUCT(Table256[[#This Row],[SibSp]:[Ones]], $R$4:$AA$4)</f>
        <v>-0.63571433073125982</v>
      </c>
      <c r="AD165" s="6">
        <f>SUMPRODUCT(Table256[[#This Row],[SibSp]:[Ones]], $R$5:$AA$5)</f>
        <v>0.18418749871159512</v>
      </c>
      <c r="AE165" s="6">
        <f t="shared" si="6"/>
        <v>0</v>
      </c>
      <c r="AF165" s="6">
        <f t="shared" si="7"/>
        <v>0.18418749871159512</v>
      </c>
      <c r="AG165" s="6">
        <f t="shared" si="8"/>
        <v>0.18418749871159512</v>
      </c>
      <c r="AH165" s="6">
        <f>(AG165-Table256[[#This Row],[Survived]])^2</f>
        <v>0.66555003725844364</v>
      </c>
    </row>
    <row r="166" spans="1:34" x14ac:dyDescent="0.2">
      <c r="A166">
        <v>0</v>
      </c>
      <c r="B166" t="s">
        <v>15</v>
      </c>
      <c r="C166">
        <v>3</v>
      </c>
      <c r="D166" t="s">
        <v>17</v>
      </c>
      <c r="E166">
        <v>2</v>
      </c>
      <c r="F166">
        <v>10.4625</v>
      </c>
      <c r="G166">
        <v>0</v>
      </c>
      <c r="H166">
        <v>1</v>
      </c>
      <c r="I166" s="6">
        <f>Table256[[#This Row],[Age]]/$E$1</f>
        <v>2.5000000000000001E-2</v>
      </c>
      <c r="J166" s="6">
        <f>LOG10(Table256[[#This Row],[Fare]] +1)</f>
        <v>1.0592793486780776</v>
      </c>
      <c r="K166">
        <f>IF(Table256[[#This Row],[Pclass]]=1, 1, 0)</f>
        <v>0</v>
      </c>
      <c r="L166">
        <f>IF(Table256[[#This Row],[Pclass]]=2, 1,0)</f>
        <v>0</v>
      </c>
      <c r="M166">
        <f>IF(Table256[[#This Row],[Embarked]]="S", 1, 0)</f>
        <v>1</v>
      </c>
      <c r="N166">
        <f>IF(Table256[[#This Row],[Embarked]]="C", 1, 0)</f>
        <v>0</v>
      </c>
      <c r="O166">
        <f>IF(Table256[[#This Row],[Sex]]="male", 1, 0)</f>
        <v>0</v>
      </c>
      <c r="P166">
        <v>1</v>
      </c>
      <c r="AC166" s="6">
        <f>SUMPRODUCT(Table256[[#This Row],[SibSp]:[Ones]], $R$4:$AA$4)</f>
        <v>-0.48333725831509811</v>
      </c>
      <c r="AD166" s="6">
        <f>SUMPRODUCT(Table256[[#This Row],[SibSp]:[Ones]], $R$5:$AA$5)</f>
        <v>0.77754586162213579</v>
      </c>
      <c r="AE166" s="6">
        <f t="shared" si="6"/>
        <v>0</v>
      </c>
      <c r="AF166" s="6">
        <f t="shared" si="7"/>
        <v>0.77754586162213579</v>
      </c>
      <c r="AG166" s="6">
        <f t="shared" si="8"/>
        <v>0.77754586162213579</v>
      </c>
      <c r="AH166" s="6">
        <f>(AG166-Table256[[#This Row],[Survived]])^2</f>
        <v>0.60457756692570952</v>
      </c>
    </row>
    <row r="167" spans="1:34" x14ac:dyDescent="0.2">
      <c r="A167">
        <v>0</v>
      </c>
      <c r="B167" t="s">
        <v>15</v>
      </c>
      <c r="C167">
        <v>3</v>
      </c>
      <c r="D167" t="s">
        <v>13</v>
      </c>
      <c r="E167">
        <v>32</v>
      </c>
      <c r="F167">
        <v>15.85</v>
      </c>
      <c r="G167">
        <v>1</v>
      </c>
      <c r="H167">
        <v>0</v>
      </c>
      <c r="I167" s="6">
        <f>Table256[[#This Row],[Age]]/$E$1</f>
        <v>0.4</v>
      </c>
      <c r="J167" s="6">
        <f>LOG10(Table256[[#This Row],[Fare]] +1)</f>
        <v>1.2265999052073575</v>
      </c>
      <c r="K167">
        <f>IF(Table256[[#This Row],[Pclass]]=1, 1, 0)</f>
        <v>0</v>
      </c>
      <c r="L167">
        <f>IF(Table256[[#This Row],[Pclass]]=2, 1,0)</f>
        <v>0</v>
      </c>
      <c r="M167">
        <f>IF(Table256[[#This Row],[Embarked]]="S", 1, 0)</f>
        <v>1</v>
      </c>
      <c r="N167">
        <f>IF(Table256[[#This Row],[Embarked]]="C", 1, 0)</f>
        <v>0</v>
      </c>
      <c r="O167">
        <f>IF(Table256[[#This Row],[Sex]]="male", 1, 0)</f>
        <v>1</v>
      </c>
      <c r="P167">
        <v>1</v>
      </c>
      <c r="AC167" s="6">
        <f>SUMPRODUCT(Table256[[#This Row],[SibSp]:[Ones]], $R$4:$AA$4)</f>
        <v>-0.40646066141933868</v>
      </c>
      <c r="AD167" s="6">
        <f>SUMPRODUCT(Table256[[#This Row],[SibSp]:[Ones]], $R$5:$AA$5)</f>
        <v>1.8196282253785112E-3</v>
      </c>
      <c r="AE167" s="6">
        <f t="shared" si="6"/>
        <v>0</v>
      </c>
      <c r="AF167" s="6">
        <f t="shared" si="7"/>
        <v>1.8196282253785112E-3</v>
      </c>
      <c r="AG167" s="6">
        <f t="shared" si="8"/>
        <v>1.8196282253785112E-3</v>
      </c>
      <c r="AH167" s="6">
        <f>(AG167-Table256[[#This Row],[Survived]])^2</f>
        <v>3.3110468785941501E-6</v>
      </c>
    </row>
    <row r="168" spans="1:34" x14ac:dyDescent="0.2">
      <c r="A168">
        <v>1</v>
      </c>
      <c r="B168" t="s">
        <v>20</v>
      </c>
      <c r="C168">
        <v>3</v>
      </c>
      <c r="D168" t="s">
        <v>13</v>
      </c>
      <c r="E168">
        <v>26</v>
      </c>
      <c r="F168">
        <v>18.787500000000001</v>
      </c>
      <c r="G168">
        <v>0</v>
      </c>
      <c r="H168">
        <v>0</v>
      </c>
      <c r="I168" s="6">
        <f>Table256[[#This Row],[Age]]/$E$1</f>
        <v>0.32500000000000001</v>
      </c>
      <c r="J168" s="6">
        <f>LOG10(Table256[[#This Row],[Fare]] +1)</f>
        <v>1.2963909278704124</v>
      </c>
      <c r="K168">
        <f>IF(Table256[[#This Row],[Pclass]]=1, 1, 0)</f>
        <v>0</v>
      </c>
      <c r="L168">
        <f>IF(Table256[[#This Row],[Pclass]]=2, 1,0)</f>
        <v>0</v>
      </c>
      <c r="M168">
        <f>IF(Table256[[#This Row],[Embarked]]="S", 1, 0)</f>
        <v>0</v>
      </c>
      <c r="N168">
        <f>IF(Table256[[#This Row],[Embarked]]="C", 1, 0)</f>
        <v>1</v>
      </c>
      <c r="O168">
        <f>IF(Table256[[#This Row],[Sex]]="male", 1, 0)</f>
        <v>1</v>
      </c>
      <c r="P168">
        <v>1</v>
      </c>
      <c r="AC168" s="6">
        <f>SUMPRODUCT(Table256[[#This Row],[SibSp]:[Ones]], $R$4:$AA$4)</f>
        <v>-0.661655633847132</v>
      </c>
      <c r="AD168" s="6">
        <f>SUMPRODUCT(Table256[[#This Row],[SibSp]:[Ones]], $R$5:$AA$5)</f>
        <v>0.20103328891331584</v>
      </c>
      <c r="AE168" s="6">
        <f t="shared" si="6"/>
        <v>0</v>
      </c>
      <c r="AF168" s="6">
        <f t="shared" si="7"/>
        <v>0.20103328891331584</v>
      </c>
      <c r="AG168" s="6">
        <f t="shared" si="8"/>
        <v>0.20103328891331584</v>
      </c>
      <c r="AH168" s="6">
        <f>(AG168-Table256[[#This Row],[Survived]])^2</f>
        <v>0.63834780542467306</v>
      </c>
    </row>
    <row r="169" spans="1:34" x14ac:dyDescent="0.2">
      <c r="A169">
        <v>1</v>
      </c>
      <c r="B169" t="s">
        <v>27</v>
      </c>
      <c r="C169">
        <v>3</v>
      </c>
      <c r="D169" t="s">
        <v>17</v>
      </c>
      <c r="E169">
        <v>16</v>
      </c>
      <c r="F169">
        <v>7.75</v>
      </c>
      <c r="G169">
        <v>0</v>
      </c>
      <c r="H169">
        <v>0</v>
      </c>
      <c r="I169" s="6">
        <f>Table256[[#This Row],[Age]]/$E$1</f>
        <v>0.2</v>
      </c>
      <c r="J169" s="6">
        <f>LOG10(Table256[[#This Row],[Fare]] +1)</f>
        <v>0.94200805302231327</v>
      </c>
      <c r="K169">
        <f>IF(Table256[[#This Row],[Pclass]]=1, 1, 0)</f>
        <v>0</v>
      </c>
      <c r="L169">
        <f>IF(Table256[[#This Row],[Pclass]]=2, 1,0)</f>
        <v>0</v>
      </c>
      <c r="M169">
        <f>IF(Table256[[#This Row],[Embarked]]="S", 1, 0)</f>
        <v>0</v>
      </c>
      <c r="N169">
        <f>IF(Table256[[#This Row],[Embarked]]="C", 1, 0)</f>
        <v>0</v>
      </c>
      <c r="O169">
        <f>IF(Table256[[#This Row],[Sex]]="male", 1, 0)</f>
        <v>0</v>
      </c>
      <c r="P169">
        <v>1</v>
      </c>
      <c r="AC169" s="6">
        <f>SUMPRODUCT(Table256[[#This Row],[SibSp]:[Ones]], $R$4:$AA$4)</f>
        <v>-0.41726895995636648</v>
      </c>
      <c r="AD169" s="6">
        <f>SUMPRODUCT(Table256[[#This Row],[SibSp]:[Ones]], $R$5:$AA$5)</f>
        <v>0.66871585695880997</v>
      </c>
      <c r="AE169" s="6">
        <f t="shared" si="6"/>
        <v>0</v>
      </c>
      <c r="AF169" s="6">
        <f t="shared" si="7"/>
        <v>0.66871585695880997</v>
      </c>
      <c r="AG169" s="6">
        <f t="shared" si="8"/>
        <v>0.66871585695880997</v>
      </c>
      <c r="AH169" s="6">
        <f>(AG169-Table256[[#This Row],[Survived]])^2</f>
        <v>0.10974918343053565</v>
      </c>
    </row>
    <row r="170" spans="1:34" x14ac:dyDescent="0.2">
      <c r="A170">
        <v>1</v>
      </c>
      <c r="B170" t="s">
        <v>20</v>
      </c>
      <c r="C170">
        <v>1</v>
      </c>
      <c r="D170" t="s">
        <v>13</v>
      </c>
      <c r="E170">
        <v>40</v>
      </c>
      <c r="F170">
        <v>31</v>
      </c>
      <c r="G170">
        <v>0</v>
      </c>
      <c r="H170">
        <v>0</v>
      </c>
      <c r="I170" s="6">
        <f>Table256[[#This Row],[Age]]/$E$1</f>
        <v>0.5</v>
      </c>
      <c r="J170" s="6">
        <f>LOG10(Table256[[#This Row],[Fare]] +1)</f>
        <v>1.505149978319906</v>
      </c>
      <c r="K170">
        <f>IF(Table256[[#This Row],[Pclass]]=1, 1, 0)</f>
        <v>1</v>
      </c>
      <c r="L170">
        <f>IF(Table256[[#This Row],[Pclass]]=2, 1,0)</f>
        <v>0</v>
      </c>
      <c r="M170">
        <f>IF(Table256[[#This Row],[Embarked]]="S", 1, 0)</f>
        <v>0</v>
      </c>
      <c r="N170">
        <f>IF(Table256[[#This Row],[Embarked]]="C", 1, 0)</f>
        <v>1</v>
      </c>
      <c r="O170">
        <f>IF(Table256[[#This Row],[Sex]]="male", 1, 0)</f>
        <v>1</v>
      </c>
      <c r="P170">
        <v>1</v>
      </c>
      <c r="AC170" s="6">
        <f>SUMPRODUCT(Table256[[#This Row],[SibSp]:[Ones]], $R$4:$AA$4)</f>
        <v>-0.31949056588316327</v>
      </c>
      <c r="AD170" s="6">
        <f>SUMPRODUCT(Table256[[#This Row],[SibSp]:[Ones]], $R$5:$AA$5)</f>
        <v>0.45476582638328272</v>
      </c>
      <c r="AE170" s="6">
        <f t="shared" si="6"/>
        <v>0</v>
      </c>
      <c r="AF170" s="6">
        <f t="shared" si="7"/>
        <v>0.45476582638328272</v>
      </c>
      <c r="AG170" s="6">
        <f t="shared" si="8"/>
        <v>0.45476582638328272</v>
      </c>
      <c r="AH170" s="6">
        <f>(AG170-Table256[[#This Row],[Survived]])^2</f>
        <v>0.29728030407950456</v>
      </c>
    </row>
    <row r="171" spans="1:34" x14ac:dyDescent="0.2">
      <c r="A171">
        <v>0</v>
      </c>
      <c r="B171" t="s">
        <v>15</v>
      </c>
      <c r="C171">
        <v>3</v>
      </c>
      <c r="D171" t="s">
        <v>13</v>
      </c>
      <c r="E171">
        <v>24</v>
      </c>
      <c r="F171">
        <v>7.05</v>
      </c>
      <c r="G171">
        <v>0</v>
      </c>
      <c r="H171">
        <v>0</v>
      </c>
      <c r="I171" s="6">
        <f>Table256[[#This Row],[Age]]/$E$1</f>
        <v>0.3</v>
      </c>
      <c r="J171" s="6">
        <f>LOG10(Table256[[#This Row],[Fare]] +1)</f>
        <v>0.90579588036786851</v>
      </c>
      <c r="K171">
        <f>IF(Table256[[#This Row],[Pclass]]=1, 1, 0)</f>
        <v>0</v>
      </c>
      <c r="L171">
        <f>IF(Table256[[#This Row],[Pclass]]=2, 1,0)</f>
        <v>0</v>
      </c>
      <c r="M171">
        <f>IF(Table256[[#This Row],[Embarked]]="S", 1, 0)</f>
        <v>1</v>
      </c>
      <c r="N171">
        <f>IF(Table256[[#This Row],[Embarked]]="C", 1, 0)</f>
        <v>0</v>
      </c>
      <c r="O171">
        <f>IF(Table256[[#This Row],[Sex]]="male", 1, 0)</f>
        <v>1</v>
      </c>
      <c r="P171">
        <v>1</v>
      </c>
      <c r="AC171" s="6">
        <f>SUMPRODUCT(Table256[[#This Row],[SibSp]:[Ones]], $R$4:$AA$4)</f>
        <v>-0.57432752834115819</v>
      </c>
      <c r="AD171" s="6">
        <f>SUMPRODUCT(Table256[[#This Row],[SibSp]:[Ones]], $R$5:$AA$5)</f>
        <v>0.13235133712831271</v>
      </c>
      <c r="AE171" s="6">
        <f t="shared" si="6"/>
        <v>0</v>
      </c>
      <c r="AF171" s="6">
        <f t="shared" si="7"/>
        <v>0.13235133712831271</v>
      </c>
      <c r="AG171" s="6">
        <f t="shared" si="8"/>
        <v>0.13235133712831271</v>
      </c>
      <c r="AH171" s="6">
        <f>(AG171-Table256[[#This Row],[Survived]])^2</f>
        <v>1.7516876439652284E-2</v>
      </c>
    </row>
    <row r="172" spans="1:34" x14ac:dyDescent="0.2">
      <c r="A172">
        <v>1</v>
      </c>
      <c r="B172" t="s">
        <v>15</v>
      </c>
      <c r="C172">
        <v>2</v>
      </c>
      <c r="D172" t="s">
        <v>17</v>
      </c>
      <c r="E172">
        <v>35</v>
      </c>
      <c r="F172">
        <v>21</v>
      </c>
      <c r="G172">
        <v>0</v>
      </c>
      <c r="H172">
        <v>0</v>
      </c>
      <c r="I172" s="6">
        <f>Table256[[#This Row],[Age]]/$E$1</f>
        <v>0.4375</v>
      </c>
      <c r="J172" s="6">
        <f>LOG10(Table256[[#This Row],[Fare]] +1)</f>
        <v>1.3424226808222062</v>
      </c>
      <c r="K172">
        <f>IF(Table256[[#This Row],[Pclass]]=1, 1, 0)</f>
        <v>0</v>
      </c>
      <c r="L172">
        <f>IF(Table256[[#This Row],[Pclass]]=2, 1,0)</f>
        <v>1</v>
      </c>
      <c r="M172">
        <f>IF(Table256[[#This Row],[Embarked]]="S", 1, 0)</f>
        <v>1</v>
      </c>
      <c r="N172">
        <f>IF(Table256[[#This Row],[Embarked]]="C", 1, 0)</f>
        <v>0</v>
      </c>
      <c r="O172">
        <f>IF(Table256[[#This Row],[Sex]]="male", 1, 0)</f>
        <v>0</v>
      </c>
      <c r="P172">
        <v>1</v>
      </c>
      <c r="AC172" s="6">
        <f>SUMPRODUCT(Table256[[#This Row],[SibSp]:[Ones]], $R$4:$AA$4)</f>
        <v>-0.36359818266523197</v>
      </c>
      <c r="AD172" s="6">
        <f>SUMPRODUCT(Table256[[#This Row],[SibSp]:[Ones]], $R$5:$AA$5)</f>
        <v>0.72327079268779004</v>
      </c>
      <c r="AE172" s="6">
        <f t="shared" si="6"/>
        <v>0</v>
      </c>
      <c r="AF172" s="6">
        <f t="shared" si="7"/>
        <v>0.72327079268779004</v>
      </c>
      <c r="AG172" s="6">
        <f t="shared" si="8"/>
        <v>0.72327079268779004</v>
      </c>
      <c r="AH172" s="6">
        <f>(AG172-Table256[[#This Row],[Survived]])^2</f>
        <v>7.6579054179644071E-2</v>
      </c>
    </row>
    <row r="173" spans="1:34" x14ac:dyDescent="0.2">
      <c r="A173">
        <v>0</v>
      </c>
      <c r="B173" t="s">
        <v>15</v>
      </c>
      <c r="C173">
        <v>3</v>
      </c>
      <c r="D173" t="s">
        <v>13</v>
      </c>
      <c r="E173">
        <v>22</v>
      </c>
      <c r="F173">
        <v>7.25</v>
      </c>
      <c r="G173">
        <v>0</v>
      </c>
      <c r="H173">
        <v>0</v>
      </c>
      <c r="I173" s="6">
        <f>Table256[[#This Row],[Age]]/$E$1</f>
        <v>0.27500000000000002</v>
      </c>
      <c r="J173" s="6">
        <f>LOG10(Table256[[#This Row],[Fare]] +1)</f>
        <v>0.91645394854992512</v>
      </c>
      <c r="K173">
        <f>IF(Table256[[#This Row],[Pclass]]=1, 1, 0)</f>
        <v>0</v>
      </c>
      <c r="L173">
        <f>IF(Table256[[#This Row],[Pclass]]=2, 1,0)</f>
        <v>0</v>
      </c>
      <c r="M173">
        <f>IF(Table256[[#This Row],[Embarked]]="S", 1, 0)</f>
        <v>1</v>
      </c>
      <c r="N173">
        <f>IF(Table256[[#This Row],[Embarked]]="C", 1, 0)</f>
        <v>0</v>
      </c>
      <c r="O173">
        <f>IF(Table256[[#This Row],[Sex]]="male", 1, 0)</f>
        <v>1</v>
      </c>
      <c r="P173">
        <v>1</v>
      </c>
      <c r="AC173" s="6">
        <f>SUMPRODUCT(Table256[[#This Row],[SibSp]:[Ones]], $R$4:$AA$4)</f>
        <v>-0.59484221724601249</v>
      </c>
      <c r="AD173" s="6">
        <f>SUMPRODUCT(Table256[[#This Row],[SibSp]:[Ones]], $R$5:$AA$5)</f>
        <v>0.14952277024659</v>
      </c>
      <c r="AE173" s="6">
        <f t="shared" si="6"/>
        <v>0</v>
      </c>
      <c r="AF173" s="6">
        <f t="shared" si="7"/>
        <v>0.14952277024659</v>
      </c>
      <c r="AG173" s="6">
        <f t="shared" si="8"/>
        <v>0.14952277024659</v>
      </c>
      <c r="AH173" s="6">
        <f>(AG173-Table256[[#This Row],[Survived]])^2</f>
        <v>2.2357058822214539E-2</v>
      </c>
    </row>
    <row r="174" spans="1:34" x14ac:dyDescent="0.2">
      <c r="A174">
        <v>0</v>
      </c>
      <c r="B174" t="s">
        <v>15</v>
      </c>
      <c r="C174">
        <v>2</v>
      </c>
      <c r="D174" t="s">
        <v>13</v>
      </c>
      <c r="E174">
        <v>30</v>
      </c>
      <c r="F174">
        <v>13</v>
      </c>
      <c r="G174">
        <v>0</v>
      </c>
      <c r="H174">
        <v>0</v>
      </c>
      <c r="I174" s="6">
        <f>Table256[[#This Row],[Age]]/$E$1</f>
        <v>0.375</v>
      </c>
      <c r="J174" s="6">
        <f>LOG10(Table256[[#This Row],[Fare]] +1)</f>
        <v>1.146128035678238</v>
      </c>
      <c r="K174">
        <f>IF(Table256[[#This Row],[Pclass]]=1, 1, 0)</f>
        <v>0</v>
      </c>
      <c r="L174">
        <f>IF(Table256[[#This Row],[Pclass]]=2, 1,0)</f>
        <v>1</v>
      </c>
      <c r="M174">
        <f>IF(Table256[[#This Row],[Embarked]]="S", 1, 0)</f>
        <v>1</v>
      </c>
      <c r="N174">
        <f>IF(Table256[[#This Row],[Embarked]]="C", 1, 0)</f>
        <v>0</v>
      </c>
      <c r="O174">
        <f>IF(Table256[[#This Row],[Sex]]="male", 1, 0)</f>
        <v>1</v>
      </c>
      <c r="P174">
        <v>1</v>
      </c>
      <c r="AC174" s="6">
        <f>SUMPRODUCT(Table256[[#This Row],[SibSp]:[Ones]], $R$4:$AA$4)</f>
        <v>-0.77435642698486751</v>
      </c>
      <c r="AD174" s="6">
        <f>SUMPRODUCT(Table256[[#This Row],[SibSp]:[Ones]], $R$5:$AA$5)</f>
        <v>0.30292584326491234</v>
      </c>
      <c r="AE174" s="6">
        <f t="shared" si="6"/>
        <v>0</v>
      </c>
      <c r="AF174" s="6">
        <f t="shared" si="7"/>
        <v>0.30292584326491234</v>
      </c>
      <c r="AG174" s="6">
        <f t="shared" si="8"/>
        <v>0.30292584326491234</v>
      </c>
      <c r="AH174" s="6">
        <f>(AG174-Table256[[#This Row],[Survived]])^2</f>
        <v>9.1764066517758244E-2</v>
      </c>
    </row>
    <row r="175" spans="1:34" x14ac:dyDescent="0.2">
      <c r="A175">
        <v>1</v>
      </c>
      <c r="B175" t="s">
        <v>20</v>
      </c>
      <c r="C175">
        <v>1</v>
      </c>
      <c r="D175" t="s">
        <v>17</v>
      </c>
      <c r="E175">
        <v>31</v>
      </c>
      <c r="F175">
        <v>113.27500000000001</v>
      </c>
      <c r="G175">
        <v>1</v>
      </c>
      <c r="H175">
        <v>0</v>
      </c>
      <c r="I175" s="6">
        <f>Table256[[#This Row],[Age]]/$E$1</f>
        <v>0.38750000000000001</v>
      </c>
      <c r="J175" s="6">
        <f>LOG10(Table256[[#This Row],[Fare]] +1)</f>
        <v>2.0579512299613683</v>
      </c>
      <c r="K175">
        <f>IF(Table256[[#This Row],[Pclass]]=1, 1, 0)</f>
        <v>1</v>
      </c>
      <c r="L175">
        <f>IF(Table256[[#This Row],[Pclass]]=2, 1,0)</f>
        <v>0</v>
      </c>
      <c r="M175">
        <f>IF(Table256[[#This Row],[Embarked]]="S", 1, 0)</f>
        <v>0</v>
      </c>
      <c r="N175">
        <f>IF(Table256[[#This Row],[Embarked]]="C", 1, 0)</f>
        <v>1</v>
      </c>
      <c r="O175">
        <f>IF(Table256[[#This Row],[Sex]]="male", 1, 0)</f>
        <v>0</v>
      </c>
      <c r="P175">
        <v>1</v>
      </c>
      <c r="AC175" s="6">
        <f>SUMPRODUCT(Table256[[#This Row],[SibSp]:[Ones]], $R$4:$AA$4)</f>
        <v>3.2793743191556701E-2</v>
      </c>
      <c r="AD175" s="6">
        <f>SUMPRODUCT(Table256[[#This Row],[SibSp]:[Ones]], $R$5:$AA$5)</f>
        <v>0.9320747090664625</v>
      </c>
      <c r="AE175" s="6">
        <f t="shared" si="6"/>
        <v>3.2793743191556701E-2</v>
      </c>
      <c r="AF175" s="6">
        <f t="shared" si="7"/>
        <v>0.9320747090664625</v>
      </c>
      <c r="AG175" s="6">
        <f t="shared" si="8"/>
        <v>0.9648684522580192</v>
      </c>
      <c r="AH175" s="6">
        <f>(AG175-Table256[[#This Row],[Survived]])^2</f>
        <v>1.2342256467470759E-3</v>
      </c>
    </row>
    <row r="176" spans="1:34" x14ac:dyDescent="0.2">
      <c r="A176">
        <v>1</v>
      </c>
      <c r="B176" t="s">
        <v>15</v>
      </c>
      <c r="C176">
        <v>3</v>
      </c>
      <c r="D176" t="s">
        <v>17</v>
      </c>
      <c r="E176">
        <v>27</v>
      </c>
      <c r="F176">
        <v>7.9249999999999998</v>
      </c>
      <c r="G176">
        <v>0</v>
      </c>
      <c r="H176">
        <v>0</v>
      </c>
      <c r="I176" s="6">
        <f>Table256[[#This Row],[Age]]/$E$1</f>
        <v>0.33750000000000002</v>
      </c>
      <c r="J176" s="6">
        <f>LOG10(Table256[[#This Row],[Fare]] +1)</f>
        <v>0.95060822478423079</v>
      </c>
      <c r="K176">
        <f>IF(Table256[[#This Row],[Pclass]]=1, 1, 0)</f>
        <v>0</v>
      </c>
      <c r="L176">
        <f>IF(Table256[[#This Row],[Pclass]]=2, 1,0)</f>
        <v>0</v>
      </c>
      <c r="M176">
        <f>IF(Table256[[#This Row],[Embarked]]="S", 1, 0)</f>
        <v>1</v>
      </c>
      <c r="N176">
        <f>IF(Table256[[#This Row],[Embarked]]="C", 1, 0)</f>
        <v>0</v>
      </c>
      <c r="O176">
        <f>IF(Table256[[#This Row],[Sex]]="male", 1, 0)</f>
        <v>0</v>
      </c>
      <c r="P176">
        <v>1</v>
      </c>
      <c r="AC176" s="6">
        <f>SUMPRODUCT(Table256[[#This Row],[SibSp]:[Ones]], $R$4:$AA$4)</f>
        <v>-0.18543465774219109</v>
      </c>
      <c r="AD176" s="6">
        <f>SUMPRODUCT(Table256[[#This Row],[SibSp]:[Ones]], $R$5:$AA$5)</f>
        <v>0.56710336464971878</v>
      </c>
      <c r="AE176" s="6">
        <f t="shared" si="6"/>
        <v>0</v>
      </c>
      <c r="AF176" s="6">
        <f t="shared" si="7"/>
        <v>0.56710336464971878</v>
      </c>
      <c r="AG176" s="6">
        <f t="shared" si="8"/>
        <v>0.56710336464971878</v>
      </c>
      <c r="AH176" s="6">
        <f>(AG176-Table256[[#This Row],[Survived]])^2</f>
        <v>0.18739949689759436</v>
      </c>
    </row>
    <row r="177" spans="1:34" x14ac:dyDescent="0.2">
      <c r="A177">
        <v>0</v>
      </c>
      <c r="B177" t="s">
        <v>15</v>
      </c>
      <c r="C177">
        <v>2</v>
      </c>
      <c r="D177" t="s">
        <v>13</v>
      </c>
      <c r="E177">
        <v>42</v>
      </c>
      <c r="F177">
        <v>27</v>
      </c>
      <c r="G177">
        <v>1</v>
      </c>
      <c r="H177">
        <v>0</v>
      </c>
      <c r="I177" s="6">
        <f>Table256[[#This Row],[Age]]/$E$1</f>
        <v>0.52500000000000002</v>
      </c>
      <c r="J177" s="6">
        <f>LOG10(Table256[[#This Row],[Fare]] +1)</f>
        <v>1.4471580313422192</v>
      </c>
      <c r="K177">
        <f>IF(Table256[[#This Row],[Pclass]]=1, 1, 0)</f>
        <v>0</v>
      </c>
      <c r="L177">
        <f>IF(Table256[[#This Row],[Pclass]]=2, 1,0)</f>
        <v>1</v>
      </c>
      <c r="M177">
        <f>IF(Table256[[#This Row],[Embarked]]="S", 1, 0)</f>
        <v>1</v>
      </c>
      <c r="N177">
        <f>IF(Table256[[#This Row],[Embarked]]="C", 1, 0)</f>
        <v>0</v>
      </c>
      <c r="O177">
        <f>IF(Table256[[#This Row],[Sex]]="male", 1, 0)</f>
        <v>1</v>
      </c>
      <c r="P177">
        <v>1</v>
      </c>
      <c r="AC177" s="6">
        <f>SUMPRODUCT(Table256[[#This Row],[SibSp]:[Ones]], $R$4:$AA$4)</f>
        <v>-0.5654473359721941</v>
      </c>
      <c r="AD177" s="6">
        <f>SUMPRODUCT(Table256[[#This Row],[SibSp]:[Ones]], $R$5:$AA$5)</f>
        <v>0.13807755973791025</v>
      </c>
      <c r="AE177" s="6">
        <f t="shared" si="6"/>
        <v>0</v>
      </c>
      <c r="AF177" s="6">
        <f t="shared" si="7"/>
        <v>0.13807755973791025</v>
      </c>
      <c r="AG177" s="6">
        <f t="shared" si="8"/>
        <v>0.13807755973791025</v>
      </c>
      <c r="AH177" s="6">
        <f>(AG177-Table256[[#This Row],[Survived]])^2</f>
        <v>1.9065412503176175E-2</v>
      </c>
    </row>
    <row r="178" spans="1:34" x14ac:dyDescent="0.2">
      <c r="A178">
        <v>1</v>
      </c>
      <c r="B178" t="s">
        <v>20</v>
      </c>
      <c r="C178">
        <v>1</v>
      </c>
      <c r="D178" t="s">
        <v>17</v>
      </c>
      <c r="E178">
        <v>32</v>
      </c>
      <c r="F178">
        <v>76.291700000000006</v>
      </c>
      <c r="G178">
        <v>0</v>
      </c>
      <c r="H178">
        <v>0</v>
      </c>
      <c r="I178" s="6">
        <f>Table256[[#This Row],[Age]]/$E$1</f>
        <v>0.4</v>
      </c>
      <c r="J178" s="6">
        <f>LOG10(Table256[[#This Row],[Fare]] +1)</f>
        <v>1.8881328595362299</v>
      </c>
      <c r="K178">
        <f>IF(Table256[[#This Row],[Pclass]]=1, 1, 0)</f>
        <v>1</v>
      </c>
      <c r="L178">
        <f>IF(Table256[[#This Row],[Pclass]]=2, 1,0)</f>
        <v>0</v>
      </c>
      <c r="M178">
        <f>IF(Table256[[#This Row],[Embarked]]="S", 1, 0)</f>
        <v>0</v>
      </c>
      <c r="N178">
        <f>IF(Table256[[#This Row],[Embarked]]="C", 1, 0)</f>
        <v>1</v>
      </c>
      <c r="O178">
        <f>IF(Table256[[#This Row],[Sex]]="male", 1, 0)</f>
        <v>0</v>
      </c>
      <c r="P178">
        <v>1</v>
      </c>
      <c r="AC178" s="6">
        <f>SUMPRODUCT(Table256[[#This Row],[SibSp]:[Ones]], $R$4:$AA$4)</f>
        <v>-4.1099727320080714E-2</v>
      </c>
      <c r="AD178" s="6">
        <f>SUMPRODUCT(Table256[[#This Row],[SibSp]:[Ones]], $R$5:$AA$5)</f>
        <v>0.9887268449680735</v>
      </c>
      <c r="AE178" s="6">
        <f t="shared" si="6"/>
        <v>0</v>
      </c>
      <c r="AF178" s="6">
        <f t="shared" si="7"/>
        <v>0.9887268449680735</v>
      </c>
      <c r="AG178" s="6">
        <f t="shared" si="8"/>
        <v>0.9887268449680735</v>
      </c>
      <c r="AH178" s="6">
        <f>(AG178-Table256[[#This Row],[Survived]])^2</f>
        <v>1.2708402437384969E-4</v>
      </c>
    </row>
    <row r="179" spans="1:34" x14ac:dyDescent="0.2">
      <c r="A179">
        <v>0</v>
      </c>
      <c r="B179" t="s">
        <v>15</v>
      </c>
      <c r="C179">
        <v>2</v>
      </c>
      <c r="D179" t="s">
        <v>13</v>
      </c>
      <c r="E179">
        <v>30</v>
      </c>
      <c r="F179">
        <v>10.5</v>
      </c>
      <c r="G179">
        <v>0</v>
      </c>
      <c r="H179">
        <v>0</v>
      </c>
      <c r="I179" s="6">
        <f>Table256[[#This Row],[Age]]/$E$1</f>
        <v>0.375</v>
      </c>
      <c r="J179" s="6">
        <f>LOG10(Table256[[#This Row],[Fare]] +1)</f>
        <v>1.0606978403536116</v>
      </c>
      <c r="K179">
        <f>IF(Table256[[#This Row],[Pclass]]=1, 1, 0)</f>
        <v>0</v>
      </c>
      <c r="L179">
        <f>IF(Table256[[#This Row],[Pclass]]=2, 1,0)</f>
        <v>1</v>
      </c>
      <c r="M179">
        <f>IF(Table256[[#This Row],[Embarked]]="S", 1, 0)</f>
        <v>1</v>
      </c>
      <c r="N179">
        <f>IF(Table256[[#This Row],[Embarked]]="C", 1, 0)</f>
        <v>0</v>
      </c>
      <c r="O179">
        <f>IF(Table256[[#This Row],[Sex]]="male", 1, 0)</f>
        <v>1</v>
      </c>
      <c r="P179">
        <v>1</v>
      </c>
      <c r="AC179" s="6">
        <f>SUMPRODUCT(Table256[[#This Row],[SibSp]:[Ones]], $R$4:$AA$4)</f>
        <v>-0.77506808977688513</v>
      </c>
      <c r="AD179" s="6">
        <f>SUMPRODUCT(Table256[[#This Row],[SibSp]:[Ones]], $R$5:$AA$5)</f>
        <v>0.30146933128784059</v>
      </c>
      <c r="AE179" s="6">
        <f t="shared" si="6"/>
        <v>0</v>
      </c>
      <c r="AF179" s="6">
        <f t="shared" si="7"/>
        <v>0.30146933128784059</v>
      </c>
      <c r="AG179" s="6">
        <f t="shared" si="8"/>
        <v>0.30146933128784059</v>
      </c>
      <c r="AH179" s="6">
        <f>(AG179-Table256[[#This Row],[Survived]])^2</f>
        <v>9.0883757707137788E-2</v>
      </c>
    </row>
    <row r="180" spans="1:34" x14ac:dyDescent="0.2">
      <c r="A180">
        <v>1</v>
      </c>
      <c r="B180" t="s">
        <v>15</v>
      </c>
      <c r="C180">
        <v>3</v>
      </c>
      <c r="D180" t="s">
        <v>13</v>
      </c>
      <c r="E180">
        <v>16</v>
      </c>
      <c r="F180">
        <v>8.0500000000000007</v>
      </c>
      <c r="G180">
        <v>0</v>
      </c>
      <c r="H180">
        <v>0</v>
      </c>
      <c r="I180" s="6">
        <f>Table256[[#This Row],[Age]]/$E$1</f>
        <v>0.2</v>
      </c>
      <c r="J180" s="6">
        <f>LOG10(Table256[[#This Row],[Fare]] +1)</f>
        <v>0.9566485792052033</v>
      </c>
      <c r="K180">
        <f>IF(Table256[[#This Row],[Pclass]]=1, 1, 0)</f>
        <v>0</v>
      </c>
      <c r="L180">
        <f>IF(Table256[[#This Row],[Pclass]]=2, 1,0)</f>
        <v>0</v>
      </c>
      <c r="M180">
        <f>IF(Table256[[#This Row],[Embarked]]="S", 1, 0)</f>
        <v>1</v>
      </c>
      <c r="N180">
        <f>IF(Table256[[#This Row],[Embarked]]="C", 1, 0)</f>
        <v>0</v>
      </c>
      <c r="O180">
        <f>IF(Table256[[#This Row],[Sex]]="male", 1, 0)</f>
        <v>1</v>
      </c>
      <c r="P180">
        <v>1</v>
      </c>
      <c r="AC180" s="6">
        <f>SUMPRODUCT(Table256[[#This Row],[SibSp]:[Ones]], $R$4:$AA$4)</f>
        <v>-0.65631780499509818</v>
      </c>
      <c r="AD180" s="6">
        <f>SUMPRODUCT(Table256[[#This Row],[SibSp]:[Ones]], $R$5:$AA$5)</f>
        <v>0.20117722085636214</v>
      </c>
      <c r="AE180" s="6">
        <f t="shared" si="6"/>
        <v>0</v>
      </c>
      <c r="AF180" s="6">
        <f t="shared" si="7"/>
        <v>0.20117722085636214</v>
      </c>
      <c r="AG180" s="6">
        <f t="shared" si="8"/>
        <v>0.20117722085636214</v>
      </c>
      <c r="AH180" s="6">
        <f>(AG180-Table256[[#This Row],[Survived]])^2</f>
        <v>0.63811783247876519</v>
      </c>
    </row>
    <row r="181" spans="1:34" x14ac:dyDescent="0.2">
      <c r="A181">
        <v>0</v>
      </c>
      <c r="B181" t="s">
        <v>15</v>
      </c>
      <c r="C181">
        <v>2</v>
      </c>
      <c r="D181" t="s">
        <v>13</v>
      </c>
      <c r="E181">
        <v>27</v>
      </c>
      <c r="F181">
        <v>13</v>
      </c>
      <c r="G181">
        <v>0</v>
      </c>
      <c r="H181">
        <v>0</v>
      </c>
      <c r="I181" s="6">
        <f>Table256[[#This Row],[Age]]/$E$1</f>
        <v>0.33750000000000002</v>
      </c>
      <c r="J181" s="6">
        <f>LOG10(Table256[[#This Row],[Fare]] +1)</f>
        <v>1.146128035678238</v>
      </c>
      <c r="K181">
        <f>IF(Table256[[#This Row],[Pclass]]=1, 1, 0)</f>
        <v>0</v>
      </c>
      <c r="L181">
        <f>IF(Table256[[#This Row],[Pclass]]=2, 1,0)</f>
        <v>1</v>
      </c>
      <c r="M181">
        <f>IF(Table256[[#This Row],[Embarked]]="S", 1, 0)</f>
        <v>1</v>
      </c>
      <c r="N181">
        <f>IF(Table256[[#This Row],[Embarked]]="C", 1, 0)</f>
        <v>0</v>
      </c>
      <c r="O181">
        <f>IF(Table256[[#This Row],[Sex]]="male", 1, 0)</f>
        <v>1</v>
      </c>
      <c r="P181">
        <v>1</v>
      </c>
      <c r="AC181" s="6">
        <f>SUMPRODUCT(Table256[[#This Row],[SibSp]:[Ones]], $R$4:$AA$4)</f>
        <v>-0.80526163838062492</v>
      </c>
      <c r="AD181" s="6">
        <f>SUMPRODUCT(Table256[[#This Row],[SibSp]:[Ones]], $R$5:$AA$5)</f>
        <v>0.32841042648206276</v>
      </c>
      <c r="AE181" s="6">
        <f t="shared" si="6"/>
        <v>0</v>
      </c>
      <c r="AF181" s="6">
        <f t="shared" si="7"/>
        <v>0.32841042648206276</v>
      </c>
      <c r="AG181" s="6">
        <f t="shared" si="8"/>
        <v>0.32841042648206276</v>
      </c>
      <c r="AH181" s="6">
        <f>(AG181-Table256[[#This Row],[Survived]])^2</f>
        <v>0.10785340822213034</v>
      </c>
    </row>
    <row r="182" spans="1:34" x14ac:dyDescent="0.2">
      <c r="A182">
        <v>0</v>
      </c>
      <c r="B182" t="s">
        <v>15</v>
      </c>
      <c r="C182">
        <v>3</v>
      </c>
      <c r="D182" t="s">
        <v>13</v>
      </c>
      <c r="E182">
        <v>51</v>
      </c>
      <c r="F182">
        <v>8.0500000000000007</v>
      </c>
      <c r="G182">
        <v>0</v>
      </c>
      <c r="H182">
        <v>0</v>
      </c>
      <c r="I182" s="6">
        <f>Table256[[#This Row],[Age]]/$E$1</f>
        <v>0.63749999999999996</v>
      </c>
      <c r="J182" s="6">
        <f>LOG10(Table256[[#This Row],[Fare]] +1)</f>
        <v>0.9566485792052033</v>
      </c>
      <c r="K182">
        <f>IF(Table256[[#This Row],[Pclass]]=1, 1, 0)</f>
        <v>0</v>
      </c>
      <c r="L182">
        <f>IF(Table256[[#This Row],[Pclass]]=2, 1,0)</f>
        <v>0</v>
      </c>
      <c r="M182">
        <f>IF(Table256[[#This Row],[Embarked]]="S", 1, 0)</f>
        <v>1</v>
      </c>
      <c r="N182">
        <f>IF(Table256[[#This Row],[Embarked]]="C", 1, 0)</f>
        <v>0</v>
      </c>
      <c r="O182">
        <f>IF(Table256[[#This Row],[Sex]]="male", 1, 0)</f>
        <v>1</v>
      </c>
      <c r="P182">
        <v>1</v>
      </c>
      <c r="AC182" s="6">
        <f>SUMPRODUCT(Table256[[#This Row],[SibSp]:[Ones]], $R$4:$AA$4)</f>
        <v>-0.29575700537792882</v>
      </c>
      <c r="AD182" s="6">
        <f>SUMPRODUCT(Table256[[#This Row],[SibSp]:[Ones]], $R$5:$AA$5)</f>
        <v>-9.6142916677059209E-2</v>
      </c>
      <c r="AE182" s="6">
        <f t="shared" si="6"/>
        <v>0</v>
      </c>
      <c r="AF182" s="6">
        <f t="shared" si="7"/>
        <v>0</v>
      </c>
      <c r="AG182" s="6">
        <f t="shared" si="8"/>
        <v>0</v>
      </c>
      <c r="AH182" s="6">
        <f>(AG182-Table256[[#This Row],[Survived]])^2</f>
        <v>0</v>
      </c>
    </row>
    <row r="183" spans="1:34" x14ac:dyDescent="0.2">
      <c r="A183">
        <v>1</v>
      </c>
      <c r="B183" t="s">
        <v>15</v>
      </c>
      <c r="C183">
        <v>1</v>
      </c>
      <c r="D183" t="s">
        <v>13</v>
      </c>
      <c r="E183">
        <v>38</v>
      </c>
      <c r="F183">
        <v>90</v>
      </c>
      <c r="G183">
        <v>1</v>
      </c>
      <c r="H183">
        <v>0</v>
      </c>
      <c r="I183" s="6">
        <f>Table256[[#This Row],[Age]]/$E$1</f>
        <v>0.47499999999999998</v>
      </c>
      <c r="J183" s="6">
        <f>LOG10(Table256[[#This Row],[Fare]] +1)</f>
        <v>1.9590413923210936</v>
      </c>
      <c r="K183">
        <f>IF(Table256[[#This Row],[Pclass]]=1, 1, 0)</f>
        <v>1</v>
      </c>
      <c r="L183">
        <f>IF(Table256[[#This Row],[Pclass]]=2, 1,0)</f>
        <v>0</v>
      </c>
      <c r="M183">
        <f>IF(Table256[[#This Row],[Embarked]]="S", 1, 0)</f>
        <v>1</v>
      </c>
      <c r="N183">
        <f>IF(Table256[[#This Row],[Embarked]]="C", 1, 0)</f>
        <v>0</v>
      </c>
      <c r="O183">
        <f>IF(Table256[[#This Row],[Sex]]="male", 1, 0)</f>
        <v>1</v>
      </c>
      <c r="P183">
        <v>1</v>
      </c>
      <c r="AC183" s="6">
        <f>SUMPRODUCT(Table256[[#This Row],[SibSp]:[Ones]], $R$4:$AA$4)</f>
        <v>-0.14234703642068058</v>
      </c>
      <c r="AD183" s="6">
        <f>SUMPRODUCT(Table256[[#This Row],[SibSp]:[Ones]], $R$5:$AA$5)</f>
        <v>0.3324393932333165</v>
      </c>
      <c r="AE183" s="6">
        <f t="shared" si="6"/>
        <v>0</v>
      </c>
      <c r="AF183" s="6">
        <f t="shared" si="7"/>
        <v>0.3324393932333165</v>
      </c>
      <c r="AG183" s="6">
        <f t="shared" si="8"/>
        <v>0.3324393932333165</v>
      </c>
      <c r="AH183" s="6">
        <f>(AG183-Table256[[#This Row],[Survived]])^2</f>
        <v>0.44563716370670264</v>
      </c>
    </row>
    <row r="184" spans="1:34" x14ac:dyDescent="0.2">
      <c r="A184">
        <v>0</v>
      </c>
      <c r="B184" t="s">
        <v>15</v>
      </c>
      <c r="C184">
        <v>3</v>
      </c>
      <c r="D184" t="s">
        <v>13</v>
      </c>
      <c r="E184">
        <v>22</v>
      </c>
      <c r="F184">
        <v>9.35</v>
      </c>
      <c r="G184">
        <v>0</v>
      </c>
      <c r="H184">
        <v>0</v>
      </c>
      <c r="I184" s="6">
        <f>Table256[[#This Row],[Age]]/$E$1</f>
        <v>0.27500000000000002</v>
      </c>
      <c r="J184" s="6">
        <f>LOG10(Table256[[#This Row],[Fare]] +1)</f>
        <v>1.0149403497929366</v>
      </c>
      <c r="K184">
        <f>IF(Table256[[#This Row],[Pclass]]=1, 1, 0)</f>
        <v>0</v>
      </c>
      <c r="L184">
        <f>IF(Table256[[#This Row],[Pclass]]=2, 1,0)</f>
        <v>0</v>
      </c>
      <c r="M184">
        <f>IF(Table256[[#This Row],[Embarked]]="S", 1, 0)</f>
        <v>1</v>
      </c>
      <c r="N184">
        <f>IF(Table256[[#This Row],[Embarked]]="C", 1, 0)</f>
        <v>0</v>
      </c>
      <c r="O184">
        <f>IF(Table256[[#This Row],[Sex]]="male", 1, 0)</f>
        <v>1</v>
      </c>
      <c r="P184">
        <v>1</v>
      </c>
      <c r="AC184" s="6">
        <f>SUMPRODUCT(Table256[[#This Row],[SibSp]:[Ones]], $R$4:$AA$4)</f>
        <v>-0.59402179178616155</v>
      </c>
      <c r="AD184" s="6">
        <f>SUMPRODUCT(Table256[[#This Row],[SibSp]:[Ones]], $R$5:$AA$5)</f>
        <v>0.15120187940049112</v>
      </c>
      <c r="AE184" s="6">
        <f t="shared" si="6"/>
        <v>0</v>
      </c>
      <c r="AF184" s="6">
        <f t="shared" si="7"/>
        <v>0.15120187940049112</v>
      </c>
      <c r="AG184" s="6">
        <f t="shared" si="8"/>
        <v>0.15120187940049112</v>
      </c>
      <c r="AH184" s="6">
        <f>(AG184-Table256[[#This Row],[Survived]])^2</f>
        <v>2.2862008334240663E-2</v>
      </c>
    </row>
    <row r="185" spans="1:34" x14ac:dyDescent="0.2">
      <c r="A185">
        <v>1</v>
      </c>
      <c r="B185" t="s">
        <v>15</v>
      </c>
      <c r="C185">
        <v>2</v>
      </c>
      <c r="D185" t="s">
        <v>13</v>
      </c>
      <c r="E185">
        <v>19</v>
      </c>
      <c r="F185">
        <v>10.5</v>
      </c>
      <c r="G185">
        <v>0</v>
      </c>
      <c r="H185">
        <v>0</v>
      </c>
      <c r="I185" s="6">
        <f>Table256[[#This Row],[Age]]/$E$1</f>
        <v>0.23749999999999999</v>
      </c>
      <c r="J185" s="6">
        <f>LOG10(Table256[[#This Row],[Fare]] +1)</f>
        <v>1.0606978403536116</v>
      </c>
      <c r="K185">
        <f>IF(Table256[[#This Row],[Pclass]]=1, 1, 0)</f>
        <v>0</v>
      </c>
      <c r="L185">
        <f>IF(Table256[[#This Row],[Pclass]]=2, 1,0)</f>
        <v>1</v>
      </c>
      <c r="M185">
        <f>IF(Table256[[#This Row],[Embarked]]="S", 1, 0)</f>
        <v>1</v>
      </c>
      <c r="N185">
        <f>IF(Table256[[#This Row],[Embarked]]="C", 1, 0)</f>
        <v>0</v>
      </c>
      <c r="O185">
        <f>IF(Table256[[#This Row],[Sex]]="male", 1, 0)</f>
        <v>1</v>
      </c>
      <c r="P185">
        <v>1</v>
      </c>
      <c r="AC185" s="6">
        <f>SUMPRODUCT(Table256[[#This Row],[SibSp]:[Ones]], $R$4:$AA$4)</f>
        <v>-0.8883871982279955</v>
      </c>
      <c r="AD185" s="6">
        <f>SUMPRODUCT(Table256[[#This Row],[SibSp]:[Ones]], $R$5:$AA$5)</f>
        <v>0.39491280308405874</v>
      </c>
      <c r="AE185" s="6">
        <f t="shared" si="6"/>
        <v>0</v>
      </c>
      <c r="AF185" s="6">
        <f t="shared" si="7"/>
        <v>0.39491280308405874</v>
      </c>
      <c r="AG185" s="6">
        <f t="shared" si="8"/>
        <v>0.39491280308405874</v>
      </c>
      <c r="AH185" s="6">
        <f>(AG185-Table256[[#This Row],[Survived]])^2</f>
        <v>0.36613051587159107</v>
      </c>
    </row>
    <row r="186" spans="1:34" x14ac:dyDescent="0.2">
      <c r="A186">
        <v>0</v>
      </c>
      <c r="B186" t="s">
        <v>15</v>
      </c>
      <c r="C186">
        <v>3</v>
      </c>
      <c r="D186" t="s">
        <v>13</v>
      </c>
      <c r="E186">
        <v>20.5</v>
      </c>
      <c r="F186">
        <v>7.25</v>
      </c>
      <c r="G186">
        <v>0</v>
      </c>
      <c r="H186">
        <v>0</v>
      </c>
      <c r="I186" s="6">
        <f>Table256[[#This Row],[Age]]/$E$1</f>
        <v>0.25624999999999998</v>
      </c>
      <c r="J186" s="6">
        <f>LOG10(Table256[[#This Row],[Fare]] +1)</f>
        <v>0.91645394854992512</v>
      </c>
      <c r="K186">
        <f>IF(Table256[[#This Row],[Pclass]]=1, 1, 0)</f>
        <v>0</v>
      </c>
      <c r="L186">
        <f>IF(Table256[[#This Row],[Pclass]]=2, 1,0)</f>
        <v>0</v>
      </c>
      <c r="M186">
        <f>IF(Table256[[#This Row],[Embarked]]="S", 1, 0)</f>
        <v>1</v>
      </c>
      <c r="N186">
        <f>IF(Table256[[#This Row],[Embarked]]="C", 1, 0)</f>
        <v>0</v>
      </c>
      <c r="O186">
        <f>IF(Table256[[#This Row],[Sex]]="male", 1, 0)</f>
        <v>1</v>
      </c>
      <c r="P186">
        <v>1</v>
      </c>
      <c r="AC186" s="6">
        <f>SUMPRODUCT(Table256[[#This Row],[SibSp]:[Ones]], $R$4:$AA$4)</f>
        <v>-0.61029482294389126</v>
      </c>
      <c r="AD186" s="6">
        <f>SUMPRODUCT(Table256[[#This Row],[SibSp]:[Ones]], $R$5:$AA$5)</f>
        <v>0.1622650618551652</v>
      </c>
      <c r="AE186" s="6">
        <f t="shared" si="6"/>
        <v>0</v>
      </c>
      <c r="AF186" s="6">
        <f t="shared" si="7"/>
        <v>0.1622650618551652</v>
      </c>
      <c r="AG186" s="6">
        <f t="shared" si="8"/>
        <v>0.1622650618551652</v>
      </c>
      <c r="AH186" s="6">
        <f>(AG186-Table256[[#This Row],[Survived]])^2</f>
        <v>2.632995029886059E-2</v>
      </c>
    </row>
    <row r="187" spans="1:34" x14ac:dyDescent="0.2">
      <c r="A187">
        <v>0</v>
      </c>
      <c r="B187" t="s">
        <v>15</v>
      </c>
      <c r="C187">
        <v>2</v>
      </c>
      <c r="D187" t="s">
        <v>13</v>
      </c>
      <c r="E187">
        <v>18</v>
      </c>
      <c r="F187">
        <v>13</v>
      </c>
      <c r="G187">
        <v>0</v>
      </c>
      <c r="H187">
        <v>0</v>
      </c>
      <c r="I187" s="6">
        <f>Table256[[#This Row],[Age]]/$E$1</f>
        <v>0.22500000000000001</v>
      </c>
      <c r="J187" s="6">
        <f>LOG10(Table256[[#This Row],[Fare]] +1)</f>
        <v>1.146128035678238</v>
      </c>
      <c r="K187">
        <f>IF(Table256[[#This Row],[Pclass]]=1, 1, 0)</f>
        <v>0</v>
      </c>
      <c r="L187">
        <f>IF(Table256[[#This Row],[Pclass]]=2, 1,0)</f>
        <v>1</v>
      </c>
      <c r="M187">
        <f>IF(Table256[[#This Row],[Embarked]]="S", 1, 0)</f>
        <v>1</v>
      </c>
      <c r="N187">
        <f>IF(Table256[[#This Row],[Embarked]]="C", 1, 0)</f>
        <v>0</v>
      </c>
      <c r="O187">
        <f>IF(Table256[[#This Row],[Sex]]="male", 1, 0)</f>
        <v>1</v>
      </c>
      <c r="P187">
        <v>1</v>
      </c>
      <c r="AC187" s="6">
        <f>SUMPRODUCT(Table256[[#This Row],[SibSp]:[Ones]], $R$4:$AA$4)</f>
        <v>-0.89797727256789706</v>
      </c>
      <c r="AD187" s="6">
        <f>SUMPRODUCT(Table256[[#This Row],[SibSp]:[Ones]], $R$5:$AA$5)</f>
        <v>0.40486417613351394</v>
      </c>
      <c r="AE187" s="6">
        <f t="shared" si="6"/>
        <v>0</v>
      </c>
      <c r="AF187" s="6">
        <f t="shared" si="7"/>
        <v>0.40486417613351394</v>
      </c>
      <c r="AG187" s="6">
        <f t="shared" si="8"/>
        <v>0.40486417613351394</v>
      </c>
      <c r="AH187" s="6">
        <f>(AG187-Table256[[#This Row],[Survived]])^2</f>
        <v>0.163915001116269</v>
      </c>
    </row>
    <row r="188" spans="1:34" x14ac:dyDescent="0.2">
      <c r="A188">
        <v>1</v>
      </c>
      <c r="B188" t="s">
        <v>15</v>
      </c>
      <c r="C188">
        <v>1</v>
      </c>
      <c r="D188" t="s">
        <v>17</v>
      </c>
      <c r="E188">
        <v>35</v>
      </c>
      <c r="F188">
        <v>83.474999999999994</v>
      </c>
      <c r="G188">
        <v>1</v>
      </c>
      <c r="H188">
        <v>0</v>
      </c>
      <c r="I188" s="6">
        <f>Table256[[#This Row],[Age]]/$E$1</f>
        <v>0.4375</v>
      </c>
      <c r="J188" s="6">
        <f>LOG10(Table256[[#This Row],[Fare]] +1)</f>
        <v>1.9267282004469339</v>
      </c>
      <c r="K188">
        <f>IF(Table256[[#This Row],[Pclass]]=1, 1, 0)</f>
        <v>1</v>
      </c>
      <c r="L188">
        <f>IF(Table256[[#This Row],[Pclass]]=2, 1,0)</f>
        <v>0</v>
      </c>
      <c r="M188">
        <f>IF(Table256[[#This Row],[Embarked]]="S", 1, 0)</f>
        <v>1</v>
      </c>
      <c r="N188">
        <f>IF(Table256[[#This Row],[Embarked]]="C", 1, 0)</f>
        <v>0</v>
      </c>
      <c r="O188">
        <f>IF(Table256[[#This Row],[Sex]]="male", 1, 0)</f>
        <v>0</v>
      </c>
      <c r="P188">
        <v>1</v>
      </c>
      <c r="AC188" s="6">
        <f>SUMPRODUCT(Table256[[#This Row],[SibSp]:[Ones]], $R$4:$AA$4)</f>
        <v>0.18409292924935183</v>
      </c>
      <c r="AD188" s="6">
        <f>SUMPRODUCT(Table256[[#This Row],[SibSp]:[Ones]], $R$5:$AA$5)</f>
        <v>0.81684566256643099</v>
      </c>
      <c r="AE188" s="6">
        <f t="shared" si="6"/>
        <v>0.18409292924935183</v>
      </c>
      <c r="AF188" s="6">
        <f t="shared" si="7"/>
        <v>0.81684566256643099</v>
      </c>
      <c r="AG188" s="6">
        <f t="shared" si="8"/>
        <v>1.0009385918157827</v>
      </c>
      <c r="AH188" s="6">
        <f>(AG188-Table256[[#This Row],[Survived]])^2</f>
        <v>8.809545966542805E-7</v>
      </c>
    </row>
    <row r="189" spans="1:34" x14ac:dyDescent="0.2">
      <c r="A189">
        <v>0</v>
      </c>
      <c r="B189" t="s">
        <v>15</v>
      </c>
      <c r="C189">
        <v>3</v>
      </c>
      <c r="D189" t="s">
        <v>13</v>
      </c>
      <c r="E189">
        <v>29</v>
      </c>
      <c r="F189">
        <v>7.7750000000000004</v>
      </c>
      <c r="G189">
        <v>0</v>
      </c>
      <c r="H189">
        <v>0</v>
      </c>
      <c r="I189" s="6">
        <f>Table256[[#This Row],[Age]]/$E$1</f>
        <v>0.36249999999999999</v>
      </c>
      <c r="J189" s="6">
        <f>LOG10(Table256[[#This Row],[Fare]] +1)</f>
        <v>0.94324712513786169</v>
      </c>
      <c r="K189">
        <f>IF(Table256[[#This Row],[Pclass]]=1, 1, 0)</f>
        <v>0</v>
      </c>
      <c r="L189">
        <f>IF(Table256[[#This Row],[Pclass]]=2, 1,0)</f>
        <v>0</v>
      </c>
      <c r="M189">
        <f>IF(Table256[[#This Row],[Embarked]]="S", 1, 0)</f>
        <v>1</v>
      </c>
      <c r="N189">
        <f>IF(Table256[[#This Row],[Embarked]]="C", 1, 0)</f>
        <v>0</v>
      </c>
      <c r="O189">
        <f>IF(Table256[[#This Row],[Sex]]="male", 1, 0)</f>
        <v>1</v>
      </c>
      <c r="P189">
        <v>1</v>
      </c>
      <c r="AC189" s="6">
        <f>SUMPRODUCT(Table256[[#This Row],[SibSp]:[Ones]], $R$4:$AA$4)</f>
        <v>-0.52250686098333188</v>
      </c>
      <c r="AD189" s="6">
        <f>SUMPRODUCT(Table256[[#This Row],[SibSp]:[Ones]], $R$5:$AA$5)</f>
        <v>9.0515543552028843E-2</v>
      </c>
      <c r="AE189" s="6">
        <f t="shared" si="6"/>
        <v>0</v>
      </c>
      <c r="AF189" s="6">
        <f t="shared" si="7"/>
        <v>9.0515543552028843E-2</v>
      </c>
      <c r="AG189" s="6">
        <f t="shared" si="8"/>
        <v>9.0515543552028843E-2</v>
      </c>
      <c r="AH189" s="6">
        <f>(AG189-Table256[[#This Row],[Survived]])^2</f>
        <v>8.1930636245192302E-3</v>
      </c>
    </row>
    <row r="190" spans="1:34" x14ac:dyDescent="0.2">
      <c r="A190">
        <v>0</v>
      </c>
      <c r="B190" t="s">
        <v>15</v>
      </c>
      <c r="C190">
        <v>2</v>
      </c>
      <c r="D190" t="s">
        <v>13</v>
      </c>
      <c r="E190">
        <v>59</v>
      </c>
      <c r="F190">
        <v>13.5</v>
      </c>
      <c r="G190">
        <v>0</v>
      </c>
      <c r="H190">
        <v>0</v>
      </c>
      <c r="I190" s="6">
        <f>Table256[[#This Row],[Age]]/$E$1</f>
        <v>0.73750000000000004</v>
      </c>
      <c r="J190" s="6">
        <f>LOG10(Table256[[#This Row],[Fare]] +1)</f>
        <v>1.1613680022349748</v>
      </c>
      <c r="K190">
        <f>IF(Table256[[#This Row],[Pclass]]=1, 1, 0)</f>
        <v>0</v>
      </c>
      <c r="L190">
        <f>IF(Table256[[#This Row],[Pclass]]=2, 1,0)</f>
        <v>1</v>
      </c>
      <c r="M190">
        <f>IF(Table256[[#This Row],[Embarked]]="S", 1, 0)</f>
        <v>1</v>
      </c>
      <c r="N190">
        <f>IF(Table256[[#This Row],[Embarked]]="C", 1, 0)</f>
        <v>0</v>
      </c>
      <c r="O190">
        <f>IF(Table256[[#This Row],[Sex]]="male", 1, 0)</f>
        <v>1</v>
      </c>
      <c r="P190">
        <v>1</v>
      </c>
      <c r="AC190" s="6">
        <f>SUMPRODUCT(Table256[[#This Row],[SibSp]:[Ones]], $R$4:$AA$4)</f>
        <v>-0.47547909601719318</v>
      </c>
      <c r="AD190" s="6">
        <f>SUMPRODUCT(Table256[[#This Row],[SibSp]:[Ones]], $R$5:$AA$5)</f>
        <v>5.6834700599236343E-2</v>
      </c>
      <c r="AE190" s="6">
        <f t="shared" si="6"/>
        <v>0</v>
      </c>
      <c r="AF190" s="6">
        <f t="shared" si="7"/>
        <v>5.6834700599236343E-2</v>
      </c>
      <c r="AG190" s="6">
        <f t="shared" si="8"/>
        <v>5.6834700599236343E-2</v>
      </c>
      <c r="AH190" s="6">
        <f>(AG190-Table256[[#This Row],[Survived]])^2</f>
        <v>3.230183192204836E-3</v>
      </c>
    </row>
    <row r="191" spans="1:34" x14ac:dyDescent="0.2">
      <c r="A191">
        <v>1</v>
      </c>
      <c r="B191" t="s">
        <v>15</v>
      </c>
      <c r="C191">
        <v>3</v>
      </c>
      <c r="D191" t="s">
        <v>17</v>
      </c>
      <c r="E191">
        <v>5</v>
      </c>
      <c r="F191">
        <v>31.387499999999999</v>
      </c>
      <c r="G191">
        <v>4</v>
      </c>
      <c r="H191">
        <v>2</v>
      </c>
      <c r="I191" s="6">
        <f>Table256[[#This Row],[Age]]/$E$1</f>
        <v>6.25E-2</v>
      </c>
      <c r="J191" s="6">
        <f>LOG10(Table256[[#This Row],[Fare]] +1)</f>
        <v>1.5103774259938814</v>
      </c>
      <c r="K191">
        <f>IF(Table256[[#This Row],[Pclass]]=1, 1, 0)</f>
        <v>0</v>
      </c>
      <c r="L191">
        <f>IF(Table256[[#This Row],[Pclass]]=2, 1,0)</f>
        <v>0</v>
      </c>
      <c r="M191">
        <f>IF(Table256[[#This Row],[Embarked]]="S", 1, 0)</f>
        <v>1</v>
      </c>
      <c r="N191">
        <f>IF(Table256[[#This Row],[Embarked]]="C", 1, 0)</f>
        <v>0</v>
      </c>
      <c r="O191">
        <f>IF(Table256[[#This Row],[Sex]]="male", 1, 0)</f>
        <v>0</v>
      </c>
      <c r="P191">
        <v>1</v>
      </c>
      <c r="AC191" s="6">
        <f>SUMPRODUCT(Table256[[#This Row],[SibSp]:[Ones]], $R$4:$AA$4)</f>
        <v>-0.15881643559073361</v>
      </c>
      <c r="AD191" s="6">
        <f>SUMPRODUCT(Table256[[#This Row],[SibSp]:[Ones]], $R$5:$AA$5)</f>
        <v>0.48380131462087178</v>
      </c>
      <c r="AE191" s="6">
        <f t="shared" si="6"/>
        <v>0</v>
      </c>
      <c r="AF191" s="6">
        <f t="shared" si="7"/>
        <v>0.48380131462087178</v>
      </c>
      <c r="AG191" s="6">
        <f t="shared" si="8"/>
        <v>0.48380131462087178</v>
      </c>
      <c r="AH191" s="6">
        <f>(AG191-Table256[[#This Row],[Survived]])^2</f>
        <v>0.26646108278714026</v>
      </c>
    </row>
    <row r="192" spans="1:34" x14ac:dyDescent="0.2">
      <c r="A192">
        <v>0</v>
      </c>
      <c r="B192" t="s">
        <v>15</v>
      </c>
      <c r="C192">
        <v>2</v>
      </c>
      <c r="D192" t="s">
        <v>13</v>
      </c>
      <c r="E192">
        <v>24</v>
      </c>
      <c r="F192">
        <v>10.5</v>
      </c>
      <c r="G192">
        <v>0</v>
      </c>
      <c r="H192">
        <v>0</v>
      </c>
      <c r="I192" s="6">
        <f>Table256[[#This Row],[Age]]/$E$1</f>
        <v>0.3</v>
      </c>
      <c r="J192" s="6">
        <f>LOG10(Table256[[#This Row],[Fare]] +1)</f>
        <v>1.0606978403536116</v>
      </c>
      <c r="K192">
        <f>IF(Table256[[#This Row],[Pclass]]=1, 1, 0)</f>
        <v>0</v>
      </c>
      <c r="L192">
        <f>IF(Table256[[#This Row],[Pclass]]=2, 1,0)</f>
        <v>1</v>
      </c>
      <c r="M192">
        <f>IF(Table256[[#This Row],[Embarked]]="S", 1, 0)</f>
        <v>1</v>
      </c>
      <c r="N192">
        <f>IF(Table256[[#This Row],[Embarked]]="C", 1, 0)</f>
        <v>0</v>
      </c>
      <c r="O192">
        <f>IF(Table256[[#This Row],[Sex]]="male", 1, 0)</f>
        <v>1</v>
      </c>
      <c r="P192">
        <v>1</v>
      </c>
      <c r="AC192" s="6">
        <f>SUMPRODUCT(Table256[[#This Row],[SibSp]:[Ones]], $R$4:$AA$4)</f>
        <v>-0.83687851256839996</v>
      </c>
      <c r="AD192" s="6">
        <f>SUMPRODUCT(Table256[[#This Row],[SibSp]:[Ones]], $R$5:$AA$5)</f>
        <v>0.35243849772214142</v>
      </c>
      <c r="AE192" s="6">
        <f t="shared" si="6"/>
        <v>0</v>
      </c>
      <c r="AF192" s="6">
        <f t="shared" si="7"/>
        <v>0.35243849772214142</v>
      </c>
      <c r="AG192" s="6">
        <f t="shared" si="8"/>
        <v>0.35243849772214142</v>
      </c>
      <c r="AH192" s="6">
        <f>(AG192-Table256[[#This Row],[Survived]])^2</f>
        <v>0.12421289467663989</v>
      </c>
    </row>
    <row r="193" spans="1:34" x14ac:dyDescent="0.2">
      <c r="A193">
        <v>0</v>
      </c>
      <c r="B193" t="s">
        <v>15</v>
      </c>
      <c r="C193">
        <v>2</v>
      </c>
      <c r="D193" t="s">
        <v>13</v>
      </c>
      <c r="E193">
        <v>44</v>
      </c>
      <c r="F193">
        <v>26</v>
      </c>
      <c r="G193">
        <v>1</v>
      </c>
      <c r="H193">
        <v>0</v>
      </c>
      <c r="I193" s="6">
        <f>Table256[[#This Row],[Age]]/$E$1</f>
        <v>0.55000000000000004</v>
      </c>
      <c r="J193" s="6">
        <f>LOG10(Table256[[#This Row],[Fare]] +1)</f>
        <v>1.4313637641589874</v>
      </c>
      <c r="K193">
        <f>IF(Table256[[#This Row],[Pclass]]=1, 1, 0)</f>
        <v>0</v>
      </c>
      <c r="L193">
        <f>IF(Table256[[#This Row],[Pclass]]=2, 1,0)</f>
        <v>1</v>
      </c>
      <c r="M193">
        <f>IF(Table256[[#This Row],[Embarked]]="S", 1, 0)</f>
        <v>1</v>
      </c>
      <c r="N193">
        <f>IF(Table256[[#This Row],[Embarked]]="C", 1, 0)</f>
        <v>0</v>
      </c>
      <c r="O193">
        <f>IF(Table256[[#This Row],[Sex]]="male", 1, 0)</f>
        <v>1</v>
      </c>
      <c r="P193">
        <v>1</v>
      </c>
      <c r="AC193" s="6">
        <f>SUMPRODUCT(Table256[[#This Row],[SibSp]:[Ones]], $R$4:$AA$4)</f>
        <v>-0.54497543336447551</v>
      </c>
      <c r="AD193" s="6">
        <f>SUMPRODUCT(Table256[[#This Row],[SibSp]:[Ones]], $R$5:$AA$5)</f>
        <v>0.12081855880671377</v>
      </c>
      <c r="AE193" s="6">
        <f t="shared" si="6"/>
        <v>0</v>
      </c>
      <c r="AF193" s="6">
        <f t="shared" si="7"/>
        <v>0.12081855880671377</v>
      </c>
      <c r="AG193" s="6">
        <f t="shared" si="8"/>
        <v>0.12081855880671377</v>
      </c>
      <c r="AH193" s="6">
        <f>(AG193-Table256[[#This Row],[Survived]])^2</f>
        <v>1.4597124152131354E-2</v>
      </c>
    </row>
    <row r="194" spans="1:34" x14ac:dyDescent="0.2">
      <c r="A194">
        <v>1</v>
      </c>
      <c r="B194" t="s">
        <v>15</v>
      </c>
      <c r="C194">
        <v>2</v>
      </c>
      <c r="D194" t="s">
        <v>17</v>
      </c>
      <c r="E194">
        <v>8</v>
      </c>
      <c r="F194">
        <v>26.25</v>
      </c>
      <c r="G194">
        <v>0</v>
      </c>
      <c r="H194">
        <v>2</v>
      </c>
      <c r="I194" s="6">
        <f>Table256[[#This Row],[Age]]/$E$1</f>
        <v>0.1</v>
      </c>
      <c r="J194" s="6">
        <f>LOG10(Table256[[#This Row],[Fare]] +1)</f>
        <v>1.4353665066126613</v>
      </c>
      <c r="K194">
        <f>IF(Table256[[#This Row],[Pclass]]=1, 1, 0)</f>
        <v>0</v>
      </c>
      <c r="L194">
        <f>IF(Table256[[#This Row],[Pclass]]=2, 1,0)</f>
        <v>1</v>
      </c>
      <c r="M194">
        <f>IF(Table256[[#This Row],[Embarked]]="S", 1, 0)</f>
        <v>1</v>
      </c>
      <c r="N194">
        <f>IF(Table256[[#This Row],[Embarked]]="C", 1, 0)</f>
        <v>0</v>
      </c>
      <c r="O194">
        <f>IF(Table256[[#This Row],[Sex]]="male", 1, 0)</f>
        <v>0</v>
      </c>
      <c r="P194">
        <v>1</v>
      </c>
      <c r="AC194" s="6">
        <f>SUMPRODUCT(Table256[[#This Row],[SibSp]:[Ones]], $R$4:$AA$4)</f>
        <v>-0.72349971124606038</v>
      </c>
      <c r="AD194" s="6">
        <f>SUMPRODUCT(Table256[[#This Row],[SibSp]:[Ones]], $R$5:$AA$5)</f>
        <v>0.9466530949573122</v>
      </c>
      <c r="AE194" s="6">
        <f t="shared" si="6"/>
        <v>0</v>
      </c>
      <c r="AF194" s="6">
        <f t="shared" si="7"/>
        <v>0.9466530949573122</v>
      </c>
      <c r="AG194" s="6">
        <f t="shared" si="8"/>
        <v>0.9466530949573122</v>
      </c>
      <c r="AH194" s="6">
        <f>(AG194-Table256[[#This Row],[Survived]])^2</f>
        <v>2.8458922776335486E-3</v>
      </c>
    </row>
    <row r="195" spans="1:34" x14ac:dyDescent="0.2">
      <c r="A195">
        <v>0</v>
      </c>
      <c r="B195" t="s">
        <v>15</v>
      </c>
      <c r="C195">
        <v>2</v>
      </c>
      <c r="D195" t="s">
        <v>13</v>
      </c>
      <c r="E195">
        <v>19</v>
      </c>
      <c r="F195">
        <v>10.5</v>
      </c>
      <c r="G195">
        <v>0</v>
      </c>
      <c r="H195">
        <v>0</v>
      </c>
      <c r="I195" s="6">
        <f>Table256[[#This Row],[Age]]/$E$1</f>
        <v>0.23749999999999999</v>
      </c>
      <c r="J195" s="6">
        <f>LOG10(Table256[[#This Row],[Fare]] +1)</f>
        <v>1.0606978403536116</v>
      </c>
      <c r="K195">
        <f>IF(Table256[[#This Row],[Pclass]]=1, 1, 0)</f>
        <v>0</v>
      </c>
      <c r="L195">
        <f>IF(Table256[[#This Row],[Pclass]]=2, 1,0)</f>
        <v>1</v>
      </c>
      <c r="M195">
        <f>IF(Table256[[#This Row],[Embarked]]="S", 1, 0)</f>
        <v>1</v>
      </c>
      <c r="N195">
        <f>IF(Table256[[#This Row],[Embarked]]="C", 1, 0)</f>
        <v>0</v>
      </c>
      <c r="O195">
        <f>IF(Table256[[#This Row],[Sex]]="male", 1, 0)</f>
        <v>1</v>
      </c>
      <c r="P195">
        <v>1</v>
      </c>
      <c r="AC195" s="6">
        <f>SUMPRODUCT(Table256[[#This Row],[SibSp]:[Ones]], $R$4:$AA$4)</f>
        <v>-0.8883871982279955</v>
      </c>
      <c r="AD195" s="6">
        <f>SUMPRODUCT(Table256[[#This Row],[SibSp]:[Ones]], $R$5:$AA$5)</f>
        <v>0.39491280308405874</v>
      </c>
      <c r="AE195" s="6">
        <f t="shared" si="6"/>
        <v>0</v>
      </c>
      <c r="AF195" s="6">
        <f t="shared" si="7"/>
        <v>0.39491280308405874</v>
      </c>
      <c r="AG195" s="6">
        <f t="shared" si="8"/>
        <v>0.39491280308405874</v>
      </c>
      <c r="AH195" s="6">
        <f>(AG195-Table256[[#This Row],[Survived]])^2</f>
        <v>0.15595612203970854</v>
      </c>
    </row>
    <row r="196" spans="1:34" x14ac:dyDescent="0.2">
      <c r="A196">
        <v>0</v>
      </c>
      <c r="B196" t="s">
        <v>15</v>
      </c>
      <c r="C196">
        <v>2</v>
      </c>
      <c r="D196" t="s">
        <v>13</v>
      </c>
      <c r="E196">
        <v>33</v>
      </c>
      <c r="F196">
        <v>12.275</v>
      </c>
      <c r="G196">
        <v>0</v>
      </c>
      <c r="H196">
        <v>0</v>
      </c>
      <c r="I196" s="6">
        <f>Table256[[#This Row],[Age]]/$E$1</f>
        <v>0.41249999999999998</v>
      </c>
      <c r="J196" s="6">
        <f>LOG10(Table256[[#This Row],[Fare]] +1)</f>
        <v>1.1230345297535067</v>
      </c>
      <c r="K196">
        <f>IF(Table256[[#This Row],[Pclass]]=1, 1, 0)</f>
        <v>0</v>
      </c>
      <c r="L196">
        <f>IF(Table256[[#This Row],[Pclass]]=2, 1,0)</f>
        <v>1</v>
      </c>
      <c r="M196">
        <f>IF(Table256[[#This Row],[Embarked]]="S", 1, 0)</f>
        <v>1</v>
      </c>
      <c r="N196">
        <f>IF(Table256[[#This Row],[Embarked]]="C", 1, 0)</f>
        <v>0</v>
      </c>
      <c r="O196">
        <f>IF(Table256[[#This Row],[Sex]]="male", 1, 0)</f>
        <v>1</v>
      </c>
      <c r="P196">
        <v>1</v>
      </c>
      <c r="AC196" s="6">
        <f>SUMPRODUCT(Table256[[#This Row],[SibSp]:[Ones]], $R$4:$AA$4)</f>
        <v>-0.74364359240437339</v>
      </c>
      <c r="AD196" s="6">
        <f>SUMPRODUCT(Table256[[#This Row],[SibSp]:[Ones]], $R$5:$AA$5)</f>
        <v>0.27704753546543914</v>
      </c>
      <c r="AE196" s="6">
        <f t="shared" si="6"/>
        <v>0</v>
      </c>
      <c r="AF196" s="6">
        <f t="shared" si="7"/>
        <v>0.27704753546543914</v>
      </c>
      <c r="AG196" s="6">
        <f t="shared" si="8"/>
        <v>0.27704753546543914</v>
      </c>
      <c r="AH196" s="6">
        <f>(AG196-Table256[[#This Row],[Survived]])^2</f>
        <v>7.6755336907473756E-2</v>
      </c>
    </row>
    <row r="197" spans="1:34" x14ac:dyDescent="0.2">
      <c r="A197">
        <v>0</v>
      </c>
      <c r="B197" t="s">
        <v>15</v>
      </c>
      <c r="C197">
        <v>2</v>
      </c>
      <c r="D197" t="s">
        <v>13</v>
      </c>
      <c r="E197">
        <v>29</v>
      </c>
      <c r="F197">
        <v>10.5</v>
      </c>
      <c r="G197">
        <v>0</v>
      </c>
      <c r="H197">
        <v>0</v>
      </c>
      <c r="I197" s="6">
        <f>Table256[[#This Row],[Age]]/$E$1</f>
        <v>0.36249999999999999</v>
      </c>
      <c r="J197" s="6">
        <f>LOG10(Table256[[#This Row],[Fare]] +1)</f>
        <v>1.0606978403536116</v>
      </c>
      <c r="K197">
        <f>IF(Table256[[#This Row],[Pclass]]=1, 1, 0)</f>
        <v>0</v>
      </c>
      <c r="L197">
        <f>IF(Table256[[#This Row],[Pclass]]=2, 1,0)</f>
        <v>1</v>
      </c>
      <c r="M197">
        <f>IF(Table256[[#This Row],[Embarked]]="S", 1, 0)</f>
        <v>1</v>
      </c>
      <c r="N197">
        <f>IF(Table256[[#This Row],[Embarked]]="C", 1, 0)</f>
        <v>0</v>
      </c>
      <c r="O197">
        <f>IF(Table256[[#This Row],[Sex]]="male", 1, 0)</f>
        <v>1</v>
      </c>
      <c r="P197">
        <v>1</v>
      </c>
      <c r="AC197" s="6">
        <f>SUMPRODUCT(Table256[[#This Row],[SibSp]:[Ones]], $R$4:$AA$4)</f>
        <v>-0.7853698269088043</v>
      </c>
      <c r="AD197" s="6">
        <f>SUMPRODUCT(Table256[[#This Row],[SibSp]:[Ones]], $R$5:$AA$5)</f>
        <v>0.3099641923602241</v>
      </c>
      <c r="AE197" s="6">
        <f t="shared" ref="AE197:AE260" si="9">MAX(AC197, 0)</f>
        <v>0</v>
      </c>
      <c r="AF197" s="6">
        <f t="shared" ref="AF197:AF260" si="10">MAX(AD197, 0)</f>
        <v>0.3099641923602241</v>
      </c>
      <c r="AG197" s="6">
        <f t="shared" ref="AG197:AG260" si="11">AE197+AF197</f>
        <v>0.3099641923602241</v>
      </c>
      <c r="AH197" s="6">
        <f>(AG197-Table256[[#This Row],[Survived]])^2</f>
        <v>9.6077800545526004E-2</v>
      </c>
    </row>
    <row r="198" spans="1:34" x14ac:dyDescent="0.2">
      <c r="A198">
        <v>0</v>
      </c>
      <c r="B198" t="s">
        <v>15</v>
      </c>
      <c r="C198">
        <v>3</v>
      </c>
      <c r="D198" t="s">
        <v>13</v>
      </c>
      <c r="E198">
        <v>22</v>
      </c>
      <c r="F198">
        <v>7.125</v>
      </c>
      <c r="G198">
        <v>0</v>
      </c>
      <c r="H198">
        <v>0</v>
      </c>
      <c r="I198" s="6">
        <f>Table256[[#This Row],[Age]]/$E$1</f>
        <v>0.27500000000000002</v>
      </c>
      <c r="J198" s="6">
        <f>LOG10(Table256[[#This Row],[Fare]] +1)</f>
        <v>0.90982336965091204</v>
      </c>
      <c r="K198">
        <f>IF(Table256[[#This Row],[Pclass]]=1, 1, 0)</f>
        <v>0</v>
      </c>
      <c r="L198">
        <f>IF(Table256[[#This Row],[Pclass]]=2, 1,0)</f>
        <v>0</v>
      </c>
      <c r="M198">
        <f>IF(Table256[[#This Row],[Embarked]]="S", 1, 0)</f>
        <v>1</v>
      </c>
      <c r="N198">
        <f>IF(Table256[[#This Row],[Embarked]]="C", 1, 0)</f>
        <v>0</v>
      </c>
      <c r="O198">
        <f>IF(Table256[[#This Row],[Sex]]="male", 1, 0)</f>
        <v>1</v>
      </c>
      <c r="P198">
        <v>1</v>
      </c>
      <c r="AC198" s="6">
        <f>SUMPRODUCT(Table256[[#This Row],[SibSp]:[Ones]], $R$4:$AA$4)</f>
        <v>-0.5948974522396121</v>
      </c>
      <c r="AD198" s="6">
        <f>SUMPRODUCT(Table256[[#This Row],[SibSp]:[Ones]], $R$5:$AA$5)</f>
        <v>0.14940972453079082</v>
      </c>
      <c r="AE198" s="6">
        <f t="shared" si="9"/>
        <v>0</v>
      </c>
      <c r="AF198" s="6">
        <f t="shared" si="10"/>
        <v>0.14940972453079082</v>
      </c>
      <c r="AG198" s="6">
        <f t="shared" si="11"/>
        <v>0.14940972453079082</v>
      </c>
      <c r="AH198" s="6">
        <f>(AG198-Table256[[#This Row],[Survived]])^2</f>
        <v>2.2323265784366796E-2</v>
      </c>
    </row>
    <row r="199" spans="1:34" x14ac:dyDescent="0.2">
      <c r="A199">
        <v>0</v>
      </c>
      <c r="B199" t="s">
        <v>20</v>
      </c>
      <c r="C199">
        <v>3</v>
      </c>
      <c r="D199" t="s">
        <v>13</v>
      </c>
      <c r="E199">
        <v>30</v>
      </c>
      <c r="F199">
        <v>7.2249999999999996</v>
      </c>
      <c r="G199">
        <v>0</v>
      </c>
      <c r="H199">
        <v>0</v>
      </c>
      <c r="I199" s="6">
        <f>Table256[[#This Row],[Age]]/$E$1</f>
        <v>0.375</v>
      </c>
      <c r="J199" s="6">
        <f>LOG10(Table256[[#This Row],[Fare]] +1)</f>
        <v>0.91513590662201194</v>
      </c>
      <c r="K199">
        <f>IF(Table256[[#This Row],[Pclass]]=1, 1, 0)</f>
        <v>0</v>
      </c>
      <c r="L199">
        <f>IF(Table256[[#This Row],[Pclass]]=2, 1,0)</f>
        <v>0</v>
      </c>
      <c r="M199">
        <f>IF(Table256[[#This Row],[Embarked]]="S", 1, 0)</f>
        <v>0</v>
      </c>
      <c r="N199">
        <f>IF(Table256[[#This Row],[Embarked]]="C", 1, 0)</f>
        <v>1</v>
      </c>
      <c r="O199">
        <f>IF(Table256[[#This Row],[Sex]]="male", 1, 0)</f>
        <v>1</v>
      </c>
      <c r="P199">
        <v>1</v>
      </c>
      <c r="AC199" s="6">
        <f>SUMPRODUCT(Table256[[#This Row],[SibSp]:[Ones]], $R$4:$AA$4)</f>
        <v>-0.62362467024915569</v>
      </c>
      <c r="AD199" s="6">
        <f>SUMPRODUCT(Table256[[#This Row],[SibSp]:[Ones]], $R$5:$AA$5)</f>
        <v>0.16055377163838214</v>
      </c>
      <c r="AE199" s="6">
        <f t="shared" si="9"/>
        <v>0</v>
      </c>
      <c r="AF199" s="6">
        <f t="shared" si="10"/>
        <v>0.16055377163838214</v>
      </c>
      <c r="AG199" s="6">
        <f t="shared" si="11"/>
        <v>0.16055377163838214</v>
      </c>
      <c r="AH199" s="6">
        <f>(AG199-Table256[[#This Row],[Survived]])^2</f>
        <v>2.5777513587309762E-2</v>
      </c>
    </row>
    <row r="200" spans="1:34" x14ac:dyDescent="0.2">
      <c r="A200">
        <v>0</v>
      </c>
      <c r="B200" t="s">
        <v>27</v>
      </c>
      <c r="C200">
        <v>1</v>
      </c>
      <c r="D200" t="s">
        <v>13</v>
      </c>
      <c r="E200">
        <v>44</v>
      </c>
      <c r="F200">
        <v>90</v>
      </c>
      <c r="G200">
        <v>2</v>
      </c>
      <c r="H200">
        <v>0</v>
      </c>
      <c r="I200" s="6">
        <f>Table256[[#This Row],[Age]]/$E$1</f>
        <v>0.55000000000000004</v>
      </c>
      <c r="J200" s="6">
        <f>LOG10(Table256[[#This Row],[Fare]] +1)</f>
        <v>1.9590413923210936</v>
      </c>
      <c r="K200">
        <f>IF(Table256[[#This Row],[Pclass]]=1, 1, 0)</f>
        <v>1</v>
      </c>
      <c r="L200">
        <f>IF(Table256[[#This Row],[Pclass]]=2, 1,0)</f>
        <v>0</v>
      </c>
      <c r="M200">
        <f>IF(Table256[[#This Row],[Embarked]]="S", 1, 0)</f>
        <v>0</v>
      </c>
      <c r="N200">
        <f>IF(Table256[[#This Row],[Embarked]]="C", 1, 0)</f>
        <v>0</v>
      </c>
      <c r="O200">
        <f>IF(Table256[[#This Row],[Sex]]="male", 1, 0)</f>
        <v>1</v>
      </c>
      <c r="P200">
        <v>1</v>
      </c>
      <c r="AC200" s="6">
        <f>SUMPRODUCT(Table256[[#This Row],[SibSp]:[Ones]], $R$4:$AA$4)</f>
        <v>-0.11619960257043682</v>
      </c>
      <c r="AD200" s="6">
        <f>SUMPRODUCT(Table256[[#This Row],[SibSp]:[Ones]], $R$5:$AA$5)</f>
        <v>0.22174361753443839</v>
      </c>
      <c r="AE200" s="6">
        <f t="shared" si="9"/>
        <v>0</v>
      </c>
      <c r="AF200" s="6">
        <f t="shared" si="10"/>
        <v>0.22174361753443839</v>
      </c>
      <c r="AG200" s="6">
        <f t="shared" si="11"/>
        <v>0.22174361753443839</v>
      </c>
      <c r="AH200" s="6">
        <f>(AG200-Table256[[#This Row],[Survived]])^2</f>
        <v>4.9170231917259291E-2</v>
      </c>
    </row>
    <row r="201" spans="1:34" x14ac:dyDescent="0.2">
      <c r="A201">
        <v>0</v>
      </c>
      <c r="B201" t="s">
        <v>15</v>
      </c>
      <c r="C201">
        <v>3</v>
      </c>
      <c r="D201" t="s">
        <v>17</v>
      </c>
      <c r="E201">
        <v>25</v>
      </c>
      <c r="F201">
        <v>7.7750000000000004</v>
      </c>
      <c r="G201">
        <v>0</v>
      </c>
      <c r="H201">
        <v>0</v>
      </c>
      <c r="I201" s="6">
        <f>Table256[[#This Row],[Age]]/$E$1</f>
        <v>0.3125</v>
      </c>
      <c r="J201" s="6">
        <f>LOG10(Table256[[#This Row],[Fare]] +1)</f>
        <v>0.94324712513786169</v>
      </c>
      <c r="K201">
        <f>IF(Table256[[#This Row],[Pclass]]=1, 1, 0)</f>
        <v>0</v>
      </c>
      <c r="L201">
        <f>IF(Table256[[#This Row],[Pclass]]=2, 1,0)</f>
        <v>0</v>
      </c>
      <c r="M201">
        <f>IF(Table256[[#This Row],[Embarked]]="S", 1, 0)</f>
        <v>1</v>
      </c>
      <c r="N201">
        <f>IF(Table256[[#This Row],[Embarked]]="C", 1, 0)</f>
        <v>0</v>
      </c>
      <c r="O201">
        <f>IF(Table256[[#This Row],[Sex]]="male", 1, 0)</f>
        <v>0</v>
      </c>
      <c r="P201">
        <v>1</v>
      </c>
      <c r="AC201" s="6">
        <f>SUMPRODUCT(Table256[[#This Row],[SibSp]:[Ones]], $R$4:$AA$4)</f>
        <v>-0.20609945248770151</v>
      </c>
      <c r="AD201" s="6">
        <f>SUMPRODUCT(Table256[[#This Row],[SibSp]:[Ones]], $R$5:$AA$5)</f>
        <v>0.58396758632291812</v>
      </c>
      <c r="AE201" s="6">
        <f t="shared" si="9"/>
        <v>0</v>
      </c>
      <c r="AF201" s="6">
        <f t="shared" si="10"/>
        <v>0.58396758632291812</v>
      </c>
      <c r="AG201" s="6">
        <f t="shared" si="11"/>
        <v>0.58396758632291812</v>
      </c>
      <c r="AH201" s="6">
        <f>(AG201-Table256[[#This Row],[Survived]])^2</f>
        <v>0.34101814187581481</v>
      </c>
    </row>
    <row r="202" spans="1:34" x14ac:dyDescent="0.2">
      <c r="A202">
        <v>1</v>
      </c>
      <c r="B202" t="s">
        <v>15</v>
      </c>
      <c r="C202">
        <v>2</v>
      </c>
      <c r="D202" t="s">
        <v>17</v>
      </c>
      <c r="E202">
        <v>24</v>
      </c>
      <c r="F202">
        <v>14.5</v>
      </c>
      <c r="G202">
        <v>0</v>
      </c>
      <c r="H202">
        <v>2</v>
      </c>
      <c r="I202" s="6">
        <f>Table256[[#This Row],[Age]]/$E$1</f>
        <v>0.3</v>
      </c>
      <c r="J202" s="6">
        <f>LOG10(Table256[[#This Row],[Fare]] +1)</f>
        <v>1.1903316981702914</v>
      </c>
      <c r="K202">
        <f>IF(Table256[[#This Row],[Pclass]]=1, 1, 0)</f>
        <v>0</v>
      </c>
      <c r="L202">
        <f>IF(Table256[[#This Row],[Pclass]]=2, 1,0)</f>
        <v>1</v>
      </c>
      <c r="M202">
        <f>IF(Table256[[#This Row],[Embarked]]="S", 1, 0)</f>
        <v>1</v>
      </c>
      <c r="N202">
        <f>IF(Table256[[#This Row],[Embarked]]="C", 1, 0)</f>
        <v>0</v>
      </c>
      <c r="O202">
        <f>IF(Table256[[#This Row],[Sex]]="male", 1, 0)</f>
        <v>0</v>
      </c>
      <c r="P202">
        <v>1</v>
      </c>
      <c r="AC202" s="6">
        <f>SUMPRODUCT(Table256[[#This Row],[SibSp]:[Ones]], $R$4:$AA$4)</f>
        <v>-0.56071314102879111</v>
      </c>
      <c r="AD202" s="6">
        <f>SUMPRODUCT(Table256[[#This Row],[SibSp]:[Ones]], $R$5:$AA$5)</f>
        <v>0.80655768327616495</v>
      </c>
      <c r="AE202" s="6">
        <f t="shared" si="9"/>
        <v>0</v>
      </c>
      <c r="AF202" s="6">
        <f t="shared" si="10"/>
        <v>0.80655768327616495</v>
      </c>
      <c r="AG202" s="6">
        <f t="shared" si="11"/>
        <v>0.80655768327616495</v>
      </c>
      <c r="AH202" s="6">
        <f>(AG202-Table256[[#This Row],[Survived]])^2</f>
        <v>3.7419929899484512E-2</v>
      </c>
    </row>
    <row r="203" spans="1:34" x14ac:dyDescent="0.2">
      <c r="A203">
        <v>1</v>
      </c>
      <c r="B203" t="s">
        <v>15</v>
      </c>
      <c r="C203">
        <v>1</v>
      </c>
      <c r="D203" t="s">
        <v>13</v>
      </c>
      <c r="E203">
        <v>37</v>
      </c>
      <c r="F203">
        <v>52.554200000000002</v>
      </c>
      <c r="G203">
        <v>1</v>
      </c>
      <c r="H203">
        <v>1</v>
      </c>
      <c r="I203" s="6">
        <f>Table256[[#This Row],[Age]]/$E$1</f>
        <v>0.46250000000000002</v>
      </c>
      <c r="J203" s="6">
        <f>LOG10(Table256[[#This Row],[Fare]] +1)</f>
        <v>1.7287935361444735</v>
      </c>
      <c r="K203">
        <f>IF(Table256[[#This Row],[Pclass]]=1, 1, 0)</f>
        <v>1</v>
      </c>
      <c r="L203">
        <f>IF(Table256[[#This Row],[Pclass]]=2, 1,0)</f>
        <v>0</v>
      </c>
      <c r="M203">
        <f>IF(Table256[[#This Row],[Embarked]]="S", 1, 0)</f>
        <v>1</v>
      </c>
      <c r="N203">
        <f>IF(Table256[[#This Row],[Embarked]]="C", 1, 0)</f>
        <v>0</v>
      </c>
      <c r="O203">
        <f>IF(Table256[[#This Row],[Sex]]="male", 1, 0)</f>
        <v>1</v>
      </c>
      <c r="P203">
        <v>1</v>
      </c>
      <c r="AC203" s="6">
        <f>SUMPRODUCT(Table256[[#This Row],[SibSp]:[Ones]], $R$4:$AA$4)</f>
        <v>-0.19583125703158444</v>
      </c>
      <c r="AD203" s="6">
        <f>SUMPRODUCT(Table256[[#This Row],[SibSp]:[Ones]], $R$5:$AA$5)</f>
        <v>0.3332269448818595</v>
      </c>
      <c r="AE203" s="6">
        <f t="shared" si="9"/>
        <v>0</v>
      </c>
      <c r="AF203" s="6">
        <f t="shared" si="10"/>
        <v>0.3332269448818595</v>
      </c>
      <c r="AG203" s="6">
        <f t="shared" si="11"/>
        <v>0.3332269448818595</v>
      </c>
      <c r="AH203" s="6">
        <f>(AG203-Table256[[#This Row],[Survived]])^2</f>
        <v>0.44458630703157892</v>
      </c>
    </row>
    <row r="204" spans="1:34" x14ac:dyDescent="0.2">
      <c r="A204">
        <v>0</v>
      </c>
      <c r="B204" t="s">
        <v>15</v>
      </c>
      <c r="C204">
        <v>2</v>
      </c>
      <c r="D204" t="s">
        <v>13</v>
      </c>
      <c r="E204">
        <v>54</v>
      </c>
      <c r="F204">
        <v>26</v>
      </c>
      <c r="G204">
        <v>1</v>
      </c>
      <c r="H204">
        <v>0</v>
      </c>
      <c r="I204" s="6">
        <f>Table256[[#This Row],[Age]]/$E$1</f>
        <v>0.67500000000000004</v>
      </c>
      <c r="J204" s="6">
        <f>LOG10(Table256[[#This Row],[Fare]] +1)</f>
        <v>1.4313637641589874</v>
      </c>
      <c r="K204">
        <f>IF(Table256[[#This Row],[Pclass]]=1, 1, 0)</f>
        <v>0</v>
      </c>
      <c r="L204">
        <f>IF(Table256[[#This Row],[Pclass]]=2, 1,0)</f>
        <v>1</v>
      </c>
      <c r="M204">
        <f>IF(Table256[[#This Row],[Embarked]]="S", 1, 0)</f>
        <v>1</v>
      </c>
      <c r="N204">
        <f>IF(Table256[[#This Row],[Embarked]]="C", 1, 0)</f>
        <v>0</v>
      </c>
      <c r="O204">
        <f>IF(Table256[[#This Row],[Sex]]="male", 1, 0)</f>
        <v>1</v>
      </c>
      <c r="P204">
        <v>1</v>
      </c>
      <c r="AC204" s="6">
        <f>SUMPRODUCT(Table256[[#This Row],[SibSp]:[Ones]], $R$4:$AA$4)</f>
        <v>-0.44195806204528432</v>
      </c>
      <c r="AD204" s="6">
        <f>SUMPRODUCT(Table256[[#This Row],[SibSp]:[Ones]], $R$5:$AA$5)</f>
        <v>3.5869948082879133E-2</v>
      </c>
      <c r="AE204" s="6">
        <f t="shared" si="9"/>
        <v>0</v>
      </c>
      <c r="AF204" s="6">
        <f t="shared" si="10"/>
        <v>3.5869948082879133E-2</v>
      </c>
      <c r="AG204" s="6">
        <f t="shared" si="11"/>
        <v>3.5869948082879133E-2</v>
      </c>
      <c r="AH204" s="6">
        <f>(AG204-Table256[[#This Row],[Survived]])^2</f>
        <v>1.2866531754684445E-3</v>
      </c>
    </row>
    <row r="205" spans="1:34" x14ac:dyDescent="0.2">
      <c r="A205">
        <v>0</v>
      </c>
      <c r="B205" t="s">
        <v>15</v>
      </c>
      <c r="C205">
        <v>3</v>
      </c>
      <c r="D205" t="s">
        <v>17</v>
      </c>
      <c r="E205">
        <v>29</v>
      </c>
      <c r="F205">
        <v>10.4625</v>
      </c>
      <c r="G205">
        <v>1</v>
      </c>
      <c r="H205">
        <v>1</v>
      </c>
      <c r="I205" s="6">
        <f>Table256[[#This Row],[Age]]/$E$1</f>
        <v>0.36249999999999999</v>
      </c>
      <c r="J205" s="6">
        <f>LOG10(Table256[[#This Row],[Fare]] +1)</f>
        <v>1.0592793486780776</v>
      </c>
      <c r="K205">
        <f>IF(Table256[[#This Row],[Pclass]]=1, 1, 0)</f>
        <v>0</v>
      </c>
      <c r="L205">
        <f>IF(Table256[[#This Row],[Pclass]]=2, 1,0)</f>
        <v>0</v>
      </c>
      <c r="M205">
        <f>IF(Table256[[#This Row],[Embarked]]="S", 1, 0)</f>
        <v>1</v>
      </c>
      <c r="N205">
        <f>IF(Table256[[#This Row],[Embarked]]="C", 1, 0)</f>
        <v>0</v>
      </c>
      <c r="O205">
        <f>IF(Table256[[#This Row],[Sex]]="male", 1, 0)</f>
        <v>0</v>
      </c>
      <c r="P205">
        <v>1</v>
      </c>
      <c r="AC205" s="6">
        <f>SUMPRODUCT(Table256[[#This Row],[SibSp]:[Ones]], $R$4:$AA$4)</f>
        <v>-0.12240979330833901</v>
      </c>
      <c r="AD205" s="6">
        <f>SUMPRODUCT(Table256[[#This Row],[SibSp]:[Ones]], $R$5:$AA$5)</f>
        <v>0.4801423572958507</v>
      </c>
      <c r="AE205" s="6">
        <f t="shared" si="9"/>
        <v>0</v>
      </c>
      <c r="AF205" s="6">
        <f t="shared" si="10"/>
        <v>0.4801423572958507</v>
      </c>
      <c r="AG205" s="6">
        <f t="shared" si="11"/>
        <v>0.4801423572958507</v>
      </c>
      <c r="AH205" s="6">
        <f>(AG205-Table256[[#This Row],[Survived]])^2</f>
        <v>0.23053668326961635</v>
      </c>
    </row>
    <row r="206" spans="1:34" x14ac:dyDescent="0.2">
      <c r="A206">
        <v>0</v>
      </c>
      <c r="B206" t="s">
        <v>15</v>
      </c>
      <c r="C206">
        <v>1</v>
      </c>
      <c r="D206" t="s">
        <v>13</v>
      </c>
      <c r="E206">
        <v>62</v>
      </c>
      <c r="F206">
        <v>26.55</v>
      </c>
      <c r="G206">
        <v>0</v>
      </c>
      <c r="H206">
        <v>0</v>
      </c>
      <c r="I206" s="6">
        <f>Table256[[#This Row],[Age]]/$E$1</f>
        <v>0.77500000000000002</v>
      </c>
      <c r="J206" s="6">
        <f>LOG10(Table256[[#This Row],[Fare]] +1)</f>
        <v>1.4401216031878039</v>
      </c>
      <c r="K206">
        <f>IF(Table256[[#This Row],[Pclass]]=1, 1, 0)</f>
        <v>1</v>
      </c>
      <c r="L206">
        <f>IF(Table256[[#This Row],[Pclass]]=2, 1,0)</f>
        <v>0</v>
      </c>
      <c r="M206">
        <f>IF(Table256[[#This Row],[Embarked]]="S", 1, 0)</f>
        <v>1</v>
      </c>
      <c r="N206">
        <f>IF(Table256[[#This Row],[Embarked]]="C", 1, 0)</f>
        <v>0</v>
      </c>
      <c r="O206">
        <f>IF(Table256[[#This Row],[Sex]]="male", 1, 0)</f>
        <v>1</v>
      </c>
      <c r="P206">
        <v>1</v>
      </c>
      <c r="AC206" s="6">
        <f>SUMPRODUCT(Table256[[#This Row],[SibSp]:[Ones]], $R$4:$AA$4)</f>
        <v>1.7791312695818351E-2</v>
      </c>
      <c r="AD206" s="6">
        <f>SUMPRODUCT(Table256[[#This Row],[SibSp]:[Ones]], $R$5:$AA$5)</f>
        <v>0.18775784298805076</v>
      </c>
      <c r="AE206" s="6">
        <f t="shared" si="9"/>
        <v>1.7791312695818351E-2</v>
      </c>
      <c r="AF206" s="6">
        <f t="shared" si="10"/>
        <v>0.18775784298805076</v>
      </c>
      <c r="AG206" s="6">
        <f t="shared" si="11"/>
        <v>0.20554915568386911</v>
      </c>
      <c r="AH206" s="6">
        <f>(AG206-Table256[[#This Row],[Survived]])^2</f>
        <v>4.2250455402351464E-2</v>
      </c>
    </row>
    <row r="207" spans="1:34" x14ac:dyDescent="0.2">
      <c r="A207">
        <v>0</v>
      </c>
      <c r="B207" t="s">
        <v>15</v>
      </c>
      <c r="C207">
        <v>3</v>
      </c>
      <c r="D207" t="s">
        <v>13</v>
      </c>
      <c r="E207">
        <v>30</v>
      </c>
      <c r="F207">
        <v>16.100000000000001</v>
      </c>
      <c r="G207">
        <v>1</v>
      </c>
      <c r="H207">
        <v>0</v>
      </c>
      <c r="I207" s="6">
        <f>Table256[[#This Row],[Age]]/$E$1</f>
        <v>0.375</v>
      </c>
      <c r="J207" s="6">
        <f>LOG10(Table256[[#This Row],[Fare]] +1)</f>
        <v>1.2329961103921538</v>
      </c>
      <c r="K207">
        <f>IF(Table256[[#This Row],[Pclass]]=1, 1, 0)</f>
        <v>0</v>
      </c>
      <c r="L207">
        <f>IF(Table256[[#This Row],[Pclass]]=2, 1,0)</f>
        <v>0</v>
      </c>
      <c r="M207">
        <f>IF(Table256[[#This Row],[Embarked]]="S", 1, 0)</f>
        <v>1</v>
      </c>
      <c r="N207">
        <f>IF(Table256[[#This Row],[Embarked]]="C", 1, 0)</f>
        <v>0</v>
      </c>
      <c r="O207">
        <f>IF(Table256[[#This Row],[Sex]]="male", 1, 0)</f>
        <v>1</v>
      </c>
      <c r="P207">
        <v>1</v>
      </c>
      <c r="AC207" s="6">
        <f>SUMPRODUCT(Table256[[#This Row],[SibSp]:[Ones]], $R$4:$AA$4)</f>
        <v>-0.42701085310290388</v>
      </c>
      <c r="AD207" s="6">
        <f>SUMPRODUCT(Table256[[#This Row],[SibSp]:[Ones]], $R$5:$AA$5)</f>
        <v>1.8918400213986497E-2</v>
      </c>
      <c r="AE207" s="6">
        <f t="shared" si="9"/>
        <v>0</v>
      </c>
      <c r="AF207" s="6">
        <f t="shared" si="10"/>
        <v>1.8918400213986497E-2</v>
      </c>
      <c r="AG207" s="6">
        <f t="shared" si="11"/>
        <v>1.8918400213986497E-2</v>
      </c>
      <c r="AH207" s="6">
        <f>(AG207-Table256[[#This Row],[Survived]])^2</f>
        <v>3.5790586665656433E-4</v>
      </c>
    </row>
    <row r="208" spans="1:34" x14ac:dyDescent="0.2">
      <c r="A208">
        <v>0</v>
      </c>
      <c r="B208" t="s">
        <v>15</v>
      </c>
      <c r="C208">
        <v>3</v>
      </c>
      <c r="D208" t="s">
        <v>17</v>
      </c>
      <c r="E208">
        <v>41</v>
      </c>
      <c r="F208">
        <v>20.212499999999999</v>
      </c>
      <c r="G208">
        <v>0</v>
      </c>
      <c r="H208">
        <v>2</v>
      </c>
      <c r="I208" s="6">
        <f>Table256[[#This Row],[Age]]/$E$1</f>
        <v>0.51249999999999996</v>
      </c>
      <c r="J208" s="6">
        <f>LOG10(Table256[[#This Row],[Fare]] +1)</f>
        <v>1.3265918553257321</v>
      </c>
      <c r="K208">
        <f>IF(Table256[[#This Row],[Pclass]]=1, 1, 0)</f>
        <v>0</v>
      </c>
      <c r="L208">
        <f>IF(Table256[[#This Row],[Pclass]]=2, 1,0)</f>
        <v>0</v>
      </c>
      <c r="M208">
        <f>IF(Table256[[#This Row],[Embarked]]="S", 1, 0)</f>
        <v>1</v>
      </c>
      <c r="N208">
        <f>IF(Table256[[#This Row],[Embarked]]="C", 1, 0)</f>
        <v>0</v>
      </c>
      <c r="O208">
        <f>IF(Table256[[#This Row],[Sex]]="male", 1, 0)</f>
        <v>0</v>
      </c>
      <c r="P208">
        <v>1</v>
      </c>
      <c r="AC208" s="6">
        <f>SUMPRODUCT(Table256[[#This Row],[SibSp]:[Ones]], $R$4:$AA$4)</f>
        <v>-0.12060714538265799</v>
      </c>
      <c r="AD208" s="6">
        <f>SUMPRODUCT(Table256[[#This Row],[SibSp]:[Ones]], $R$5:$AA$5)</f>
        <v>0.44702195025167002</v>
      </c>
      <c r="AE208" s="6">
        <f t="shared" si="9"/>
        <v>0</v>
      </c>
      <c r="AF208" s="6">
        <f t="shared" si="10"/>
        <v>0.44702195025167002</v>
      </c>
      <c r="AG208" s="6">
        <f t="shared" si="11"/>
        <v>0.44702195025167002</v>
      </c>
      <c r="AH208" s="6">
        <f>(AG208-Table256[[#This Row],[Survived]])^2</f>
        <v>0.19982862400680654</v>
      </c>
    </row>
    <row r="209" spans="1:34" x14ac:dyDescent="0.2">
      <c r="A209">
        <v>1</v>
      </c>
      <c r="B209" t="s">
        <v>20</v>
      </c>
      <c r="C209">
        <v>3</v>
      </c>
      <c r="D209" t="s">
        <v>17</v>
      </c>
      <c r="E209">
        <v>29</v>
      </c>
      <c r="F209">
        <v>15.245799999999999</v>
      </c>
      <c r="G209">
        <v>0</v>
      </c>
      <c r="H209">
        <v>2</v>
      </c>
      <c r="I209" s="6">
        <f>Table256[[#This Row],[Age]]/$E$1</f>
        <v>0.36249999999999999</v>
      </c>
      <c r="J209" s="6">
        <f>LOG10(Table256[[#This Row],[Fare]] +1)</f>
        <v>1.2107411023865056</v>
      </c>
      <c r="K209">
        <f>IF(Table256[[#This Row],[Pclass]]=1, 1, 0)</f>
        <v>0</v>
      </c>
      <c r="L209">
        <f>IF(Table256[[#This Row],[Pclass]]=2, 1,0)</f>
        <v>0</v>
      </c>
      <c r="M209">
        <f>IF(Table256[[#This Row],[Embarked]]="S", 1, 0)</f>
        <v>0</v>
      </c>
      <c r="N209">
        <f>IF(Table256[[#This Row],[Embarked]]="C", 1, 0)</f>
        <v>1</v>
      </c>
      <c r="O209">
        <f>IF(Table256[[#This Row],[Sex]]="male", 1, 0)</f>
        <v>0</v>
      </c>
      <c r="P209">
        <v>1</v>
      </c>
      <c r="AC209" s="6">
        <f>SUMPRODUCT(Table256[[#This Row],[SibSp]:[Ones]], $R$4:$AA$4)</f>
        <v>-0.35637843774122757</v>
      </c>
      <c r="AD209" s="6">
        <f>SUMPRODUCT(Table256[[#This Row],[SibSp]:[Ones]], $R$5:$AA$5)</f>
        <v>0.62599748803966238</v>
      </c>
      <c r="AE209" s="6">
        <f t="shared" si="9"/>
        <v>0</v>
      </c>
      <c r="AF209" s="6">
        <f t="shared" si="10"/>
        <v>0.62599748803966238</v>
      </c>
      <c r="AG209" s="6">
        <f t="shared" si="11"/>
        <v>0.62599748803966238</v>
      </c>
      <c r="AH209" s="6">
        <f>(AG209-Table256[[#This Row],[Survived]])^2</f>
        <v>0.13987787895264248</v>
      </c>
    </row>
    <row r="210" spans="1:34" x14ac:dyDescent="0.2">
      <c r="A210">
        <v>1</v>
      </c>
      <c r="B210" t="s">
        <v>15</v>
      </c>
      <c r="C210">
        <v>1</v>
      </c>
      <c r="D210" t="s">
        <v>17</v>
      </c>
      <c r="E210">
        <v>30</v>
      </c>
      <c r="F210">
        <v>86.5</v>
      </c>
      <c r="G210">
        <v>0</v>
      </c>
      <c r="H210">
        <v>0</v>
      </c>
      <c r="I210" s="6">
        <f>Table256[[#This Row],[Age]]/$E$1</f>
        <v>0.375</v>
      </c>
      <c r="J210" s="6">
        <f>LOG10(Table256[[#This Row],[Fare]] +1)</f>
        <v>1.9420080530223132</v>
      </c>
      <c r="K210">
        <f>IF(Table256[[#This Row],[Pclass]]=1, 1, 0)</f>
        <v>1</v>
      </c>
      <c r="L210">
        <f>IF(Table256[[#This Row],[Pclass]]=2, 1,0)</f>
        <v>0</v>
      </c>
      <c r="M210">
        <f>IF(Table256[[#This Row],[Embarked]]="S", 1, 0)</f>
        <v>1</v>
      </c>
      <c r="N210">
        <f>IF(Table256[[#This Row],[Embarked]]="C", 1, 0)</f>
        <v>0</v>
      </c>
      <c r="O210">
        <f>IF(Table256[[#This Row],[Sex]]="male", 1, 0)</f>
        <v>0</v>
      </c>
      <c r="P210">
        <v>1</v>
      </c>
      <c r="AC210" s="6">
        <f>SUMPRODUCT(Table256[[#This Row],[SibSp]:[Ones]], $R$4:$AA$4)</f>
        <v>4.993096755103188E-2</v>
      </c>
      <c r="AD210" s="6">
        <f>SUMPRODUCT(Table256[[#This Row],[SibSp]:[Ones]], $R$5:$AA$5)</f>
        <v>0.92762273175632814</v>
      </c>
      <c r="AE210" s="6">
        <f t="shared" si="9"/>
        <v>4.993096755103188E-2</v>
      </c>
      <c r="AF210" s="6">
        <f t="shared" si="10"/>
        <v>0.92762273175632814</v>
      </c>
      <c r="AG210" s="6">
        <f t="shared" si="11"/>
        <v>0.97755369930736002</v>
      </c>
      <c r="AH210" s="6">
        <f>(AG210-Table256[[#This Row],[Survived]])^2</f>
        <v>5.0383641478440985E-4</v>
      </c>
    </row>
    <row r="211" spans="1:34" x14ac:dyDescent="0.2">
      <c r="A211">
        <v>1</v>
      </c>
      <c r="B211" t="s">
        <v>20</v>
      </c>
      <c r="C211">
        <v>1</v>
      </c>
      <c r="D211" t="s">
        <v>17</v>
      </c>
      <c r="E211">
        <v>35</v>
      </c>
      <c r="F211">
        <v>512.32920000000001</v>
      </c>
      <c r="G211">
        <v>0</v>
      </c>
      <c r="H211">
        <v>0</v>
      </c>
      <c r="I211" s="6">
        <f>Table256[[#This Row],[Age]]/$E$1</f>
        <v>0.4375</v>
      </c>
      <c r="J211" s="6">
        <f>LOG10(Table256[[#This Row],[Fare]] +1)</f>
        <v>2.7103959691861146</v>
      </c>
      <c r="K211">
        <f>IF(Table256[[#This Row],[Pclass]]=1, 1, 0)</f>
        <v>1</v>
      </c>
      <c r="L211">
        <f>IF(Table256[[#This Row],[Pclass]]=2, 1,0)</f>
        <v>0</v>
      </c>
      <c r="M211">
        <f>IF(Table256[[#This Row],[Embarked]]="S", 1, 0)</f>
        <v>0</v>
      </c>
      <c r="N211">
        <f>IF(Table256[[#This Row],[Embarked]]="C", 1, 0)</f>
        <v>1</v>
      </c>
      <c r="O211">
        <f>IF(Table256[[#This Row],[Sex]]="male", 1, 0)</f>
        <v>0</v>
      </c>
      <c r="P211">
        <v>1</v>
      </c>
      <c r="AC211" s="6">
        <f>SUMPRODUCT(Table256[[#This Row],[SibSp]:[Ones]], $R$4:$AA$4)</f>
        <v>-3.3447825465302561E-3</v>
      </c>
      <c r="AD211" s="6">
        <f>SUMPRODUCT(Table256[[#This Row],[SibSp]:[Ones]], $R$5:$AA$5)</f>
        <v>0.97726114656042662</v>
      </c>
      <c r="AE211" s="6">
        <f t="shared" si="9"/>
        <v>0</v>
      </c>
      <c r="AF211" s="6">
        <f t="shared" si="10"/>
        <v>0.97726114656042662</v>
      </c>
      <c r="AG211" s="6">
        <f t="shared" si="11"/>
        <v>0.97726114656042662</v>
      </c>
      <c r="AH211" s="6">
        <f>(AG211-Table256[[#This Row],[Survived]])^2</f>
        <v>5.1705545574639818E-4</v>
      </c>
    </row>
    <row r="212" spans="1:34" x14ac:dyDescent="0.2">
      <c r="A212">
        <v>1</v>
      </c>
      <c r="B212" t="s">
        <v>15</v>
      </c>
      <c r="C212">
        <v>2</v>
      </c>
      <c r="D212" t="s">
        <v>17</v>
      </c>
      <c r="E212">
        <v>50</v>
      </c>
      <c r="F212">
        <v>26</v>
      </c>
      <c r="G212">
        <v>0</v>
      </c>
      <c r="H212">
        <v>1</v>
      </c>
      <c r="I212" s="6">
        <f>Table256[[#This Row],[Age]]/$E$1</f>
        <v>0.625</v>
      </c>
      <c r="J212" s="6">
        <f>LOG10(Table256[[#This Row],[Fare]] +1)</f>
        <v>1.4313637641589874</v>
      </c>
      <c r="K212">
        <f>IF(Table256[[#This Row],[Pclass]]=1, 1, 0)</f>
        <v>0</v>
      </c>
      <c r="L212">
        <f>IF(Table256[[#This Row],[Pclass]]=2, 1,0)</f>
        <v>1</v>
      </c>
      <c r="M212">
        <f>IF(Table256[[#This Row],[Embarked]]="S", 1, 0)</f>
        <v>1</v>
      </c>
      <c r="N212">
        <f>IF(Table256[[#This Row],[Embarked]]="C", 1, 0)</f>
        <v>0</v>
      </c>
      <c r="O212">
        <f>IF(Table256[[#This Row],[Sex]]="male", 1, 0)</f>
        <v>0</v>
      </c>
      <c r="P212">
        <v>1</v>
      </c>
      <c r="AC212" s="6">
        <f>SUMPRODUCT(Table256[[#This Row],[SibSp]:[Ones]], $R$4:$AA$4)</f>
        <v>-0.24959565595793615</v>
      </c>
      <c r="AD212" s="6">
        <f>SUMPRODUCT(Table256[[#This Row],[SibSp]:[Ones]], $R$5:$AA$5)</f>
        <v>0.59358246639876633</v>
      </c>
      <c r="AE212" s="6">
        <f t="shared" si="9"/>
        <v>0</v>
      </c>
      <c r="AF212" s="6">
        <f t="shared" si="10"/>
        <v>0.59358246639876633</v>
      </c>
      <c r="AG212" s="6">
        <f t="shared" si="11"/>
        <v>0.59358246639876633</v>
      </c>
      <c r="AH212" s="6">
        <f>(AG212-Table256[[#This Row],[Survived]])^2</f>
        <v>0.1651752116185099</v>
      </c>
    </row>
    <row r="213" spans="1:34" x14ac:dyDescent="0.2">
      <c r="A213">
        <v>1</v>
      </c>
      <c r="B213" t="s">
        <v>15</v>
      </c>
      <c r="C213">
        <v>3</v>
      </c>
      <c r="D213" t="s">
        <v>13</v>
      </c>
      <c r="E213">
        <v>3</v>
      </c>
      <c r="F213">
        <v>31.387499999999999</v>
      </c>
      <c r="G213">
        <v>4</v>
      </c>
      <c r="H213">
        <v>2</v>
      </c>
      <c r="I213" s="6">
        <f>Table256[[#This Row],[Age]]/$E$1</f>
        <v>3.7499999999999999E-2</v>
      </c>
      <c r="J213" s="6">
        <f>LOG10(Table256[[#This Row],[Fare]] +1)</f>
        <v>1.5103774259938814</v>
      </c>
      <c r="K213">
        <f>IF(Table256[[#This Row],[Pclass]]=1, 1, 0)</f>
        <v>0</v>
      </c>
      <c r="L213">
        <f>IF(Table256[[#This Row],[Pclass]]=2, 1,0)</f>
        <v>0</v>
      </c>
      <c r="M213">
        <f>IF(Table256[[#This Row],[Embarked]]="S", 1, 0)</f>
        <v>1</v>
      </c>
      <c r="N213">
        <f>IF(Table256[[#This Row],[Embarked]]="C", 1, 0)</f>
        <v>0</v>
      </c>
      <c r="O213">
        <f>IF(Table256[[#This Row],[Sex]]="male", 1, 0)</f>
        <v>1</v>
      </c>
      <c r="P213">
        <v>1</v>
      </c>
      <c r="AC213" s="6">
        <f>SUMPRODUCT(Table256[[#This Row],[SibSp]:[Ones]], $R$4:$AA$4)</f>
        <v>-0.5370342668778787</v>
      </c>
      <c r="AD213" s="6">
        <f>SUMPRODUCT(Table256[[#This Row],[SibSp]:[Ones]], $R$5:$AA$5)</f>
        <v>4.1318438284283276E-2</v>
      </c>
      <c r="AE213" s="6">
        <f t="shared" si="9"/>
        <v>0</v>
      </c>
      <c r="AF213" s="6">
        <f t="shared" si="10"/>
        <v>4.1318438284283276E-2</v>
      </c>
      <c r="AG213" s="6">
        <f t="shared" si="11"/>
        <v>4.1318438284283276E-2</v>
      </c>
      <c r="AH213" s="6">
        <f>(AG213-Table256[[#This Row],[Survived]])^2</f>
        <v>0.91907033677368555</v>
      </c>
    </row>
    <row r="214" spans="1:34" x14ac:dyDescent="0.2">
      <c r="A214">
        <v>0</v>
      </c>
      <c r="B214" t="s">
        <v>15</v>
      </c>
      <c r="C214">
        <v>1</v>
      </c>
      <c r="D214" t="s">
        <v>13</v>
      </c>
      <c r="E214">
        <v>52</v>
      </c>
      <c r="F214">
        <v>79.650000000000006</v>
      </c>
      <c r="G214">
        <v>1</v>
      </c>
      <c r="H214">
        <v>1</v>
      </c>
      <c r="I214" s="6">
        <f>Table256[[#This Row],[Age]]/$E$1</f>
        <v>0.65</v>
      </c>
      <c r="J214" s="6">
        <f>LOG10(Table256[[#This Row],[Fare]] +1)</f>
        <v>1.9066043717249803</v>
      </c>
      <c r="K214">
        <f>IF(Table256[[#This Row],[Pclass]]=1, 1, 0)</f>
        <v>1</v>
      </c>
      <c r="L214">
        <f>IF(Table256[[#This Row],[Pclass]]=2, 1,0)</f>
        <v>0</v>
      </c>
      <c r="M214">
        <f>IF(Table256[[#This Row],[Embarked]]="S", 1, 0)</f>
        <v>1</v>
      </c>
      <c r="N214">
        <f>IF(Table256[[#This Row],[Embarked]]="C", 1, 0)</f>
        <v>0</v>
      </c>
      <c r="O214">
        <f>IF(Table256[[#This Row],[Sex]]="male", 1, 0)</f>
        <v>1</v>
      </c>
      <c r="P214">
        <v>1</v>
      </c>
      <c r="AC214" s="6">
        <f>SUMPRODUCT(Table256[[#This Row],[SibSp]:[Ones]], $R$4:$AA$4)</f>
        <v>-3.9823974881540991E-2</v>
      </c>
      <c r="AD214" s="6">
        <f>SUMPRODUCT(Table256[[#This Row],[SibSp]:[Ones]], $R$5:$AA$5)</f>
        <v>0.2088355519091244</v>
      </c>
      <c r="AE214" s="6">
        <f t="shared" si="9"/>
        <v>0</v>
      </c>
      <c r="AF214" s="6">
        <f t="shared" si="10"/>
        <v>0.2088355519091244</v>
      </c>
      <c r="AG214" s="6">
        <f t="shared" si="11"/>
        <v>0.2088355519091244</v>
      </c>
      <c r="AH214" s="6">
        <f>(AG214-Table256[[#This Row],[Survived]])^2</f>
        <v>4.3612287741188589E-2</v>
      </c>
    </row>
    <row r="215" spans="1:34" x14ac:dyDescent="0.2">
      <c r="A215">
        <v>0</v>
      </c>
      <c r="B215" t="s">
        <v>15</v>
      </c>
      <c r="C215">
        <v>1</v>
      </c>
      <c r="D215" t="s">
        <v>13</v>
      </c>
      <c r="E215">
        <v>40</v>
      </c>
      <c r="F215">
        <v>0</v>
      </c>
      <c r="G215">
        <v>0</v>
      </c>
      <c r="H215">
        <v>0</v>
      </c>
      <c r="I215" s="6">
        <f>Table256[[#This Row],[Age]]/$E$1</f>
        <v>0.5</v>
      </c>
      <c r="J215" s="6">
        <f>LOG10(Table256[[#This Row],[Fare]] +1)</f>
        <v>0</v>
      </c>
      <c r="K215">
        <f>IF(Table256[[#This Row],[Pclass]]=1, 1, 0)</f>
        <v>1</v>
      </c>
      <c r="L215">
        <f>IF(Table256[[#This Row],[Pclass]]=2, 1,0)</f>
        <v>0</v>
      </c>
      <c r="M215">
        <f>IF(Table256[[#This Row],[Embarked]]="S", 1, 0)</f>
        <v>1</v>
      </c>
      <c r="N215">
        <f>IF(Table256[[#This Row],[Embarked]]="C", 1, 0)</f>
        <v>0</v>
      </c>
      <c r="O215">
        <f>IF(Table256[[#This Row],[Sex]]="male", 1, 0)</f>
        <v>1</v>
      </c>
      <c r="P215">
        <v>1</v>
      </c>
      <c r="AC215" s="6">
        <f>SUMPRODUCT(Table256[[#This Row],[SibSp]:[Ones]], $R$4:$AA$4)</f>
        <v>-0.22084361048894086</v>
      </c>
      <c r="AD215" s="6">
        <f>SUMPRODUCT(Table256[[#This Row],[SibSp]:[Ones]], $R$5:$AA$5)</f>
        <v>0.35009194135389787</v>
      </c>
      <c r="AE215" s="6">
        <f t="shared" si="9"/>
        <v>0</v>
      </c>
      <c r="AF215" s="6">
        <f t="shared" si="10"/>
        <v>0.35009194135389787</v>
      </c>
      <c r="AG215" s="6">
        <f t="shared" si="11"/>
        <v>0.35009194135389787</v>
      </c>
      <c r="AH215" s="6">
        <f>(AG215-Table256[[#This Row],[Survived]])^2</f>
        <v>0.12256436740094107</v>
      </c>
    </row>
    <row r="216" spans="1:34" x14ac:dyDescent="0.2">
      <c r="A216">
        <v>0</v>
      </c>
      <c r="B216" t="s">
        <v>15</v>
      </c>
      <c r="C216">
        <v>2</v>
      </c>
      <c r="D216" t="s">
        <v>13</v>
      </c>
      <c r="E216">
        <v>36</v>
      </c>
      <c r="F216">
        <v>10.5</v>
      </c>
      <c r="G216">
        <v>0</v>
      </c>
      <c r="H216">
        <v>0</v>
      </c>
      <c r="I216" s="6">
        <f>Table256[[#This Row],[Age]]/$E$1</f>
        <v>0.45</v>
      </c>
      <c r="J216" s="6">
        <f>LOG10(Table256[[#This Row],[Fare]] +1)</f>
        <v>1.0606978403536116</v>
      </c>
      <c r="K216">
        <f>IF(Table256[[#This Row],[Pclass]]=1, 1, 0)</f>
        <v>0</v>
      </c>
      <c r="L216">
        <f>IF(Table256[[#This Row],[Pclass]]=2, 1,0)</f>
        <v>1</v>
      </c>
      <c r="M216">
        <f>IF(Table256[[#This Row],[Embarked]]="S", 1, 0)</f>
        <v>1</v>
      </c>
      <c r="N216">
        <f>IF(Table256[[#This Row],[Embarked]]="C", 1, 0)</f>
        <v>0</v>
      </c>
      <c r="O216">
        <f>IF(Table256[[#This Row],[Sex]]="male", 1, 0)</f>
        <v>1</v>
      </c>
      <c r="P216">
        <v>1</v>
      </c>
      <c r="AC216" s="6">
        <f>SUMPRODUCT(Table256[[#This Row],[SibSp]:[Ones]], $R$4:$AA$4)</f>
        <v>-0.7132576669853703</v>
      </c>
      <c r="AD216" s="6">
        <f>SUMPRODUCT(Table256[[#This Row],[SibSp]:[Ones]], $R$5:$AA$5)</f>
        <v>0.25050016485353976</v>
      </c>
      <c r="AE216" s="6">
        <f t="shared" si="9"/>
        <v>0</v>
      </c>
      <c r="AF216" s="6">
        <f t="shared" si="10"/>
        <v>0.25050016485353976</v>
      </c>
      <c r="AG216" s="6">
        <f t="shared" si="11"/>
        <v>0.25050016485353976</v>
      </c>
      <c r="AH216" s="6">
        <f>(AG216-Table256[[#This Row],[Survived]])^2</f>
        <v>6.2750332591650596E-2</v>
      </c>
    </row>
    <row r="217" spans="1:34" x14ac:dyDescent="0.2">
      <c r="A217">
        <v>0</v>
      </c>
      <c r="B217" t="s">
        <v>15</v>
      </c>
      <c r="C217">
        <v>3</v>
      </c>
      <c r="D217" t="s">
        <v>13</v>
      </c>
      <c r="E217">
        <v>16</v>
      </c>
      <c r="F217">
        <v>39.6875</v>
      </c>
      <c r="G217">
        <v>4</v>
      </c>
      <c r="H217">
        <v>1</v>
      </c>
      <c r="I217" s="6">
        <f>Table256[[#This Row],[Age]]/$E$1</f>
        <v>0.2</v>
      </c>
      <c r="J217" s="6">
        <f>LOG10(Table256[[#This Row],[Fare]] +1)</f>
        <v>1.6094610059122672</v>
      </c>
      <c r="K217">
        <f>IF(Table256[[#This Row],[Pclass]]=1, 1, 0)</f>
        <v>0</v>
      </c>
      <c r="L217">
        <f>IF(Table256[[#This Row],[Pclass]]=2, 1,0)</f>
        <v>0</v>
      </c>
      <c r="M217">
        <f>IF(Table256[[#This Row],[Embarked]]="S", 1, 0)</f>
        <v>1</v>
      </c>
      <c r="N217">
        <f>IF(Table256[[#This Row],[Embarked]]="C", 1, 0)</f>
        <v>0</v>
      </c>
      <c r="O217">
        <f>IF(Table256[[#This Row],[Sex]]="male", 1, 0)</f>
        <v>1</v>
      </c>
      <c r="P217">
        <v>1</v>
      </c>
      <c r="AC217" s="6">
        <f>SUMPRODUCT(Table256[[#This Row],[SibSp]:[Ones]], $R$4:$AA$4)</f>
        <v>-0.36102184403680437</v>
      </c>
      <c r="AD217" s="6">
        <f>SUMPRODUCT(Table256[[#This Row],[SibSp]:[Ones]], $R$5:$AA$5)</f>
        <v>-6.3643685288714225E-2</v>
      </c>
      <c r="AE217" s="6">
        <f t="shared" si="9"/>
        <v>0</v>
      </c>
      <c r="AF217" s="6">
        <f t="shared" si="10"/>
        <v>0</v>
      </c>
      <c r="AG217" s="6">
        <f t="shared" si="11"/>
        <v>0</v>
      </c>
      <c r="AH217" s="6">
        <f>(AG217-Table256[[#This Row],[Survived]])^2</f>
        <v>0</v>
      </c>
    </row>
    <row r="218" spans="1:34" x14ac:dyDescent="0.2">
      <c r="A218">
        <v>1</v>
      </c>
      <c r="B218" t="s">
        <v>15</v>
      </c>
      <c r="C218">
        <v>3</v>
      </c>
      <c r="D218" t="s">
        <v>13</v>
      </c>
      <c r="E218">
        <v>25</v>
      </c>
      <c r="F218">
        <v>7.7750000000000004</v>
      </c>
      <c r="G218">
        <v>1</v>
      </c>
      <c r="H218">
        <v>0</v>
      </c>
      <c r="I218" s="6">
        <f>Table256[[#This Row],[Age]]/$E$1</f>
        <v>0.3125</v>
      </c>
      <c r="J218" s="6">
        <f>LOG10(Table256[[#This Row],[Fare]] +1)</f>
        <v>0.94324712513786169</v>
      </c>
      <c r="K218">
        <f>IF(Table256[[#This Row],[Pclass]]=1, 1, 0)</f>
        <v>0</v>
      </c>
      <c r="L218">
        <f>IF(Table256[[#This Row],[Pclass]]=2, 1,0)</f>
        <v>0</v>
      </c>
      <c r="M218">
        <f>IF(Table256[[#This Row],[Embarked]]="S", 1, 0)</f>
        <v>1</v>
      </c>
      <c r="N218">
        <f>IF(Table256[[#This Row],[Embarked]]="C", 1, 0)</f>
        <v>0</v>
      </c>
      <c r="O218">
        <f>IF(Table256[[#This Row],[Sex]]="male", 1, 0)</f>
        <v>1</v>
      </c>
      <c r="P218">
        <v>1</v>
      </c>
      <c r="AC218" s="6">
        <f>SUMPRODUCT(Table256[[#This Row],[SibSp]:[Ones]], $R$4:$AA$4)</f>
        <v>-0.48093324706606561</v>
      </c>
      <c r="AD218" s="6">
        <f>SUMPRODUCT(Table256[[#This Row],[SibSp]:[Ones]], $R$5:$AA$5)</f>
        <v>5.6452732469631228E-2</v>
      </c>
      <c r="AE218" s="6">
        <f t="shared" si="9"/>
        <v>0</v>
      </c>
      <c r="AF218" s="6">
        <f t="shared" si="10"/>
        <v>5.6452732469631228E-2</v>
      </c>
      <c r="AG218" s="6">
        <f t="shared" si="11"/>
        <v>5.6452732469631228E-2</v>
      </c>
      <c r="AH218" s="6">
        <f>(AG218-Table256[[#This Row],[Survived]])^2</f>
        <v>0.89028144606402526</v>
      </c>
    </row>
    <row r="219" spans="1:34" x14ac:dyDescent="0.2">
      <c r="A219">
        <v>1</v>
      </c>
      <c r="B219" t="s">
        <v>15</v>
      </c>
      <c r="C219">
        <v>1</v>
      </c>
      <c r="D219" t="s">
        <v>17</v>
      </c>
      <c r="E219">
        <v>58</v>
      </c>
      <c r="F219">
        <v>153.46250000000001</v>
      </c>
      <c r="G219">
        <v>0</v>
      </c>
      <c r="H219">
        <v>1</v>
      </c>
      <c r="I219" s="6">
        <f>Table256[[#This Row],[Age]]/$E$1</f>
        <v>0.72499999999999998</v>
      </c>
      <c r="J219" s="6">
        <f>LOG10(Table256[[#This Row],[Fare]] +1)</f>
        <v>2.1888230596841365</v>
      </c>
      <c r="K219">
        <f>IF(Table256[[#This Row],[Pclass]]=1, 1, 0)</f>
        <v>1</v>
      </c>
      <c r="L219">
        <f>IF(Table256[[#This Row],[Pclass]]=2, 1,0)</f>
        <v>0</v>
      </c>
      <c r="M219">
        <f>IF(Table256[[#This Row],[Embarked]]="S", 1, 0)</f>
        <v>1</v>
      </c>
      <c r="N219">
        <f>IF(Table256[[#This Row],[Embarked]]="C", 1, 0)</f>
        <v>0</v>
      </c>
      <c r="O219">
        <f>IF(Table256[[#This Row],[Sex]]="male", 1, 0)</f>
        <v>0</v>
      </c>
      <c r="P219">
        <v>1</v>
      </c>
      <c r="AC219" s="6">
        <f>SUMPRODUCT(Table256[[#This Row],[SibSp]:[Ones]], $R$4:$AA$4)</f>
        <v>0.29917122083585712</v>
      </c>
      <c r="AD219" s="6">
        <f>SUMPRODUCT(Table256[[#This Row],[SibSp]:[Ones]], $R$5:$AA$5)</f>
        <v>0.69019282728719245</v>
      </c>
      <c r="AE219" s="6">
        <f t="shared" si="9"/>
        <v>0.29917122083585712</v>
      </c>
      <c r="AF219" s="6">
        <f t="shared" si="10"/>
        <v>0.69019282728719245</v>
      </c>
      <c r="AG219" s="6">
        <f t="shared" si="11"/>
        <v>0.98936404812304957</v>
      </c>
      <c r="AH219" s="6">
        <f>(AG219-Table256[[#This Row],[Survived]])^2</f>
        <v>1.1312347232880546E-4</v>
      </c>
    </row>
    <row r="220" spans="1:34" x14ac:dyDescent="0.2">
      <c r="A220">
        <v>1</v>
      </c>
      <c r="B220" t="s">
        <v>15</v>
      </c>
      <c r="C220">
        <v>1</v>
      </c>
      <c r="D220" t="s">
        <v>17</v>
      </c>
      <c r="E220">
        <v>35</v>
      </c>
      <c r="F220">
        <v>135.63329999999999</v>
      </c>
      <c r="G220">
        <v>0</v>
      </c>
      <c r="H220">
        <v>0</v>
      </c>
      <c r="I220" s="6">
        <f>Table256[[#This Row],[Age]]/$E$1</f>
        <v>0.4375</v>
      </c>
      <c r="J220" s="6">
        <f>LOG10(Table256[[#This Row],[Fare]] +1)</f>
        <v>2.1355565576455011</v>
      </c>
      <c r="K220">
        <f>IF(Table256[[#This Row],[Pclass]]=1, 1, 0)</f>
        <v>1</v>
      </c>
      <c r="L220">
        <f>IF(Table256[[#This Row],[Pclass]]=2, 1,0)</f>
        <v>0</v>
      </c>
      <c r="M220">
        <f>IF(Table256[[#This Row],[Embarked]]="S", 1, 0)</f>
        <v>1</v>
      </c>
      <c r="N220">
        <f>IF(Table256[[#This Row],[Embarked]]="C", 1, 0)</f>
        <v>0</v>
      </c>
      <c r="O220">
        <f>IF(Table256[[#This Row],[Sex]]="male", 1, 0)</f>
        <v>0</v>
      </c>
      <c r="P220">
        <v>1</v>
      </c>
      <c r="AC220" s="6">
        <f>SUMPRODUCT(Table256[[#This Row],[SibSp]:[Ones]], $R$4:$AA$4)</f>
        <v>0.10305197855610471</v>
      </c>
      <c r="AD220" s="6">
        <f>SUMPRODUCT(Table256[[#This Row],[SibSp]:[Ones]], $R$5:$AA$5)</f>
        <v>0.88844826334382654</v>
      </c>
      <c r="AE220" s="6">
        <f t="shared" si="9"/>
        <v>0.10305197855610471</v>
      </c>
      <c r="AF220" s="6">
        <f t="shared" si="10"/>
        <v>0.88844826334382654</v>
      </c>
      <c r="AG220" s="6">
        <f t="shared" si="11"/>
        <v>0.99150024189993125</v>
      </c>
      <c r="AH220" s="6">
        <f>(AG220-Table256[[#This Row],[Survived]])^2</f>
        <v>7.2245887759684406E-5</v>
      </c>
    </row>
    <row r="221" spans="1:34" x14ac:dyDescent="0.2">
      <c r="A221">
        <v>1</v>
      </c>
      <c r="B221" t="s">
        <v>15</v>
      </c>
      <c r="C221">
        <v>3</v>
      </c>
      <c r="D221" t="s">
        <v>13</v>
      </c>
      <c r="E221">
        <v>25</v>
      </c>
      <c r="F221">
        <v>0</v>
      </c>
      <c r="G221">
        <v>0</v>
      </c>
      <c r="H221">
        <v>0</v>
      </c>
      <c r="I221" s="6">
        <f>Table256[[#This Row],[Age]]/$E$1</f>
        <v>0.3125</v>
      </c>
      <c r="J221" s="6">
        <f>LOG10(Table256[[#This Row],[Fare]] +1)</f>
        <v>0</v>
      </c>
      <c r="K221">
        <f>IF(Table256[[#This Row],[Pclass]]=1, 1, 0)</f>
        <v>0</v>
      </c>
      <c r="L221">
        <f>IF(Table256[[#This Row],[Pclass]]=2, 1,0)</f>
        <v>0</v>
      </c>
      <c r="M221">
        <f>IF(Table256[[#This Row],[Embarked]]="S", 1, 0)</f>
        <v>1</v>
      </c>
      <c r="N221">
        <f>IF(Table256[[#This Row],[Embarked]]="C", 1, 0)</f>
        <v>0</v>
      </c>
      <c r="O221">
        <f>IF(Table256[[#This Row],[Sex]]="male", 1, 0)</f>
        <v>1</v>
      </c>
      <c r="P221">
        <v>1</v>
      </c>
      <c r="AC221" s="6">
        <f>SUMPRODUCT(Table256[[#This Row],[SibSp]:[Ones]], $R$4:$AA$4)</f>
        <v>-0.57157138118209461</v>
      </c>
      <c r="AD221" s="6">
        <f>SUMPRODUCT(Table256[[#This Row],[SibSp]:[Ones]], $R$5:$AA$5)</f>
        <v>0.10841342874081039</v>
      </c>
      <c r="AE221" s="6">
        <f t="shared" si="9"/>
        <v>0</v>
      </c>
      <c r="AF221" s="6">
        <f t="shared" si="10"/>
        <v>0.10841342874081039</v>
      </c>
      <c r="AG221" s="6">
        <f t="shared" si="11"/>
        <v>0.10841342874081039</v>
      </c>
      <c r="AH221" s="6">
        <f>(AG221-Table256[[#This Row],[Survived]])^2</f>
        <v>0.79492661404971798</v>
      </c>
    </row>
    <row r="222" spans="1:34" x14ac:dyDescent="0.2">
      <c r="A222">
        <v>1</v>
      </c>
      <c r="B222" t="s">
        <v>15</v>
      </c>
      <c r="C222">
        <v>2</v>
      </c>
      <c r="D222" t="s">
        <v>17</v>
      </c>
      <c r="E222">
        <v>41</v>
      </c>
      <c r="F222">
        <v>19.5</v>
      </c>
      <c r="G222">
        <v>0</v>
      </c>
      <c r="H222">
        <v>1</v>
      </c>
      <c r="I222" s="6">
        <f>Table256[[#This Row],[Age]]/$E$1</f>
        <v>0.51249999999999996</v>
      </c>
      <c r="J222" s="6">
        <f>LOG10(Table256[[#This Row],[Fare]] +1)</f>
        <v>1.3117538610557542</v>
      </c>
      <c r="K222">
        <f>IF(Table256[[#This Row],[Pclass]]=1, 1, 0)</f>
        <v>0</v>
      </c>
      <c r="L222">
        <f>IF(Table256[[#This Row],[Pclass]]=2, 1,0)</f>
        <v>1</v>
      </c>
      <c r="M222">
        <f>IF(Table256[[#This Row],[Embarked]]="S", 1, 0)</f>
        <v>1</v>
      </c>
      <c r="N222">
        <f>IF(Table256[[#This Row],[Embarked]]="C", 1, 0)</f>
        <v>0</v>
      </c>
      <c r="O222">
        <f>IF(Table256[[#This Row],[Sex]]="male", 1, 0)</f>
        <v>0</v>
      </c>
      <c r="P222">
        <v>1</v>
      </c>
      <c r="AC222" s="6">
        <f>SUMPRODUCT(Table256[[#This Row],[SibSp]:[Ones]], $R$4:$AA$4)</f>
        <v>-0.34330768161162067</v>
      </c>
      <c r="AD222" s="6">
        <f>SUMPRODUCT(Table256[[#This Row],[SibSp]:[Ones]], $R$5:$AA$5)</f>
        <v>0.66799696920331209</v>
      </c>
      <c r="AE222" s="6">
        <f t="shared" si="9"/>
        <v>0</v>
      </c>
      <c r="AF222" s="6">
        <f t="shared" si="10"/>
        <v>0.66799696920331209</v>
      </c>
      <c r="AG222" s="6">
        <f t="shared" si="11"/>
        <v>0.66799696920331209</v>
      </c>
      <c r="AH222" s="6">
        <f>(AG222-Table256[[#This Row],[Survived]])^2</f>
        <v>0.1102260124581865</v>
      </c>
    </row>
    <row r="223" spans="1:34" x14ac:dyDescent="0.2">
      <c r="A223">
        <v>0</v>
      </c>
      <c r="B223" t="s">
        <v>20</v>
      </c>
      <c r="C223">
        <v>1</v>
      </c>
      <c r="D223" t="s">
        <v>13</v>
      </c>
      <c r="E223">
        <v>37</v>
      </c>
      <c r="F223">
        <v>29.7</v>
      </c>
      <c r="G223">
        <v>0</v>
      </c>
      <c r="H223">
        <v>1</v>
      </c>
      <c r="I223" s="6">
        <f>Table256[[#This Row],[Age]]/$E$1</f>
        <v>0.46250000000000002</v>
      </c>
      <c r="J223" s="6">
        <f>LOG10(Table256[[#This Row],[Fare]] +1)</f>
        <v>1.4871383754771865</v>
      </c>
      <c r="K223">
        <f>IF(Table256[[#This Row],[Pclass]]=1, 1, 0)</f>
        <v>1</v>
      </c>
      <c r="L223">
        <f>IF(Table256[[#This Row],[Pclass]]=2, 1,0)</f>
        <v>0</v>
      </c>
      <c r="M223">
        <f>IF(Table256[[#This Row],[Embarked]]="S", 1, 0)</f>
        <v>0</v>
      </c>
      <c r="N223">
        <f>IF(Table256[[#This Row],[Embarked]]="C", 1, 0)</f>
        <v>1</v>
      </c>
      <c r="O223">
        <f>IF(Table256[[#This Row],[Sex]]="male", 1, 0)</f>
        <v>1</v>
      </c>
      <c r="P223">
        <v>1</v>
      </c>
      <c r="AC223" s="6">
        <f>SUMPRODUCT(Table256[[#This Row],[SibSp]:[Ones]], $R$4:$AA$4)</f>
        <v>-0.39181026006399367</v>
      </c>
      <c r="AD223" s="6">
        <f>SUMPRODUCT(Table256[[#This Row],[SibSp]:[Ones]], $R$5:$AA$5)</f>
        <v>0.47616154730497651</v>
      </c>
      <c r="AE223" s="6">
        <f t="shared" si="9"/>
        <v>0</v>
      </c>
      <c r="AF223" s="6">
        <f t="shared" si="10"/>
        <v>0.47616154730497651</v>
      </c>
      <c r="AG223" s="6">
        <f t="shared" si="11"/>
        <v>0.47616154730497651</v>
      </c>
      <c r="AH223" s="6">
        <f>(AG223-Table256[[#This Row],[Survived]])^2</f>
        <v>0.22672981913186938</v>
      </c>
    </row>
    <row r="224" spans="1:34" x14ac:dyDescent="0.2">
      <c r="A224">
        <v>1</v>
      </c>
      <c r="B224" t="s">
        <v>15</v>
      </c>
      <c r="C224">
        <v>1</v>
      </c>
      <c r="D224" t="s">
        <v>17</v>
      </c>
      <c r="E224">
        <v>63</v>
      </c>
      <c r="F224">
        <v>77.958299999999994</v>
      </c>
      <c r="G224">
        <v>1</v>
      </c>
      <c r="H224">
        <v>0</v>
      </c>
      <c r="I224" s="6">
        <f>Table256[[#This Row],[Age]]/$E$1</f>
        <v>0.78749999999999998</v>
      </c>
      <c r="J224" s="6">
        <f>LOG10(Table256[[#This Row],[Fare]] +1)</f>
        <v>1.8973977892491294</v>
      </c>
      <c r="K224">
        <f>IF(Table256[[#This Row],[Pclass]]=1, 1, 0)</f>
        <v>1</v>
      </c>
      <c r="L224">
        <f>IF(Table256[[#This Row],[Pclass]]=2, 1,0)</f>
        <v>0</v>
      </c>
      <c r="M224">
        <f>IF(Table256[[#This Row],[Embarked]]="S", 1, 0)</f>
        <v>1</v>
      </c>
      <c r="N224">
        <f>IF(Table256[[#This Row],[Embarked]]="C", 1, 0)</f>
        <v>0</v>
      </c>
      <c r="O224">
        <f>IF(Table256[[#This Row],[Sex]]="male", 1, 0)</f>
        <v>0</v>
      </c>
      <c r="P224">
        <v>1</v>
      </c>
      <c r="AC224" s="6">
        <f>SUMPRODUCT(Table256[[#This Row],[SibSp]:[Ones]], $R$4:$AA$4)</f>
        <v>0.47229723657038525</v>
      </c>
      <c r="AD224" s="6">
        <f>SUMPRODUCT(Table256[[#This Row],[SibSp]:[Ones]], $R$5:$AA$5)</f>
        <v>0.578489494041177</v>
      </c>
      <c r="AE224" s="6">
        <f t="shared" si="9"/>
        <v>0.47229723657038525</v>
      </c>
      <c r="AF224" s="6">
        <f t="shared" si="10"/>
        <v>0.578489494041177</v>
      </c>
      <c r="AG224" s="6">
        <f t="shared" si="11"/>
        <v>1.0507867306115624</v>
      </c>
      <c r="AH224" s="6">
        <f>(AG224-Table256[[#This Row],[Survived]])^2</f>
        <v>2.579292006211405E-3</v>
      </c>
    </row>
    <row r="225" spans="1:34" x14ac:dyDescent="0.2">
      <c r="A225">
        <v>0</v>
      </c>
      <c r="B225" t="s">
        <v>15</v>
      </c>
      <c r="C225">
        <v>3</v>
      </c>
      <c r="D225" t="s">
        <v>17</v>
      </c>
      <c r="E225">
        <v>45</v>
      </c>
      <c r="F225">
        <v>7.75</v>
      </c>
      <c r="G225">
        <v>0</v>
      </c>
      <c r="H225">
        <v>0</v>
      </c>
      <c r="I225" s="6">
        <f>Table256[[#This Row],[Age]]/$E$1</f>
        <v>0.5625</v>
      </c>
      <c r="J225" s="6">
        <f>LOG10(Table256[[#This Row],[Fare]] +1)</f>
        <v>0.94200805302231327</v>
      </c>
      <c r="K225">
        <f>IF(Table256[[#This Row],[Pclass]]=1, 1, 0)</f>
        <v>0</v>
      </c>
      <c r="L225">
        <f>IF(Table256[[#This Row],[Pclass]]=2, 1,0)</f>
        <v>0</v>
      </c>
      <c r="M225">
        <f>IF(Table256[[#This Row],[Embarked]]="S", 1, 0)</f>
        <v>1</v>
      </c>
      <c r="N225">
        <f>IF(Table256[[#This Row],[Embarked]]="C", 1, 0)</f>
        <v>0</v>
      </c>
      <c r="O225">
        <f>IF(Table256[[#This Row],[Sex]]="male", 1, 0)</f>
        <v>0</v>
      </c>
      <c r="P225">
        <v>1</v>
      </c>
      <c r="AC225" s="6">
        <f>SUMPRODUCT(Table256[[#This Row],[SibSp]:[Ones]], $R$4:$AA$4)</f>
        <v>-7.5031744498077479E-5</v>
      </c>
      <c r="AD225" s="6">
        <f>SUMPRODUCT(Table256[[#This Row],[SibSp]:[Ones]], $R$5:$AA$5)</f>
        <v>0.41404923975233537</v>
      </c>
      <c r="AE225" s="6">
        <f t="shared" si="9"/>
        <v>0</v>
      </c>
      <c r="AF225" s="6">
        <f t="shared" si="10"/>
        <v>0.41404923975233537</v>
      </c>
      <c r="AG225" s="6">
        <f t="shared" si="11"/>
        <v>0.41404923975233537</v>
      </c>
      <c r="AH225" s="6">
        <f>(AG225-Table256[[#This Row],[Survived]])^2</f>
        <v>0.17143677293948689</v>
      </c>
    </row>
    <row r="226" spans="1:34" x14ac:dyDescent="0.2">
      <c r="A226">
        <v>0</v>
      </c>
      <c r="B226" t="s">
        <v>27</v>
      </c>
      <c r="C226">
        <v>3</v>
      </c>
      <c r="D226" t="s">
        <v>13</v>
      </c>
      <c r="E226">
        <v>7</v>
      </c>
      <c r="F226">
        <v>29.125</v>
      </c>
      <c r="G226">
        <v>4</v>
      </c>
      <c r="H226">
        <v>1</v>
      </c>
      <c r="I226" s="6">
        <f>Table256[[#This Row],[Age]]/$E$1</f>
        <v>8.7499999999999994E-2</v>
      </c>
      <c r="J226" s="6">
        <f>LOG10(Table256[[#This Row],[Fare]] +1)</f>
        <v>1.4789270555829248</v>
      </c>
      <c r="K226">
        <f>IF(Table256[[#This Row],[Pclass]]=1, 1, 0)</f>
        <v>0</v>
      </c>
      <c r="L226">
        <f>IF(Table256[[#This Row],[Pclass]]=2, 1,0)</f>
        <v>0</v>
      </c>
      <c r="M226">
        <f>IF(Table256[[#This Row],[Embarked]]="S", 1, 0)</f>
        <v>0</v>
      </c>
      <c r="N226">
        <f>IF(Table256[[#This Row],[Embarked]]="C", 1, 0)</f>
        <v>0</v>
      </c>
      <c r="O226">
        <f>IF(Table256[[#This Row],[Sex]]="male", 1, 0)</f>
        <v>1</v>
      </c>
      <c r="P226">
        <v>1</v>
      </c>
      <c r="AC226" s="6">
        <f>SUMPRODUCT(Table256[[#This Row],[SibSp]:[Ones]], $R$4:$AA$4)</f>
        <v>-0.57326842213223728</v>
      </c>
      <c r="AD226" s="6">
        <f>SUMPRODUCT(Table256[[#This Row],[SibSp]:[Ones]], $R$5:$AA$5)</f>
        <v>1.8900217933796148E-2</v>
      </c>
      <c r="AE226" s="6">
        <f t="shared" si="9"/>
        <v>0</v>
      </c>
      <c r="AF226" s="6">
        <f t="shared" si="10"/>
        <v>1.8900217933796148E-2</v>
      </c>
      <c r="AG226" s="6">
        <f t="shared" si="11"/>
        <v>1.8900217933796148E-2</v>
      </c>
      <c r="AH226" s="6">
        <f>(AG226-Table256[[#This Row],[Survived]])^2</f>
        <v>3.5721823794498953E-4</v>
      </c>
    </row>
    <row r="227" spans="1:34" x14ac:dyDescent="0.2">
      <c r="A227">
        <v>1</v>
      </c>
      <c r="B227" t="s">
        <v>15</v>
      </c>
      <c r="C227">
        <v>3</v>
      </c>
      <c r="D227" t="s">
        <v>17</v>
      </c>
      <c r="E227">
        <v>35</v>
      </c>
      <c r="F227">
        <v>20.25</v>
      </c>
      <c r="G227">
        <v>1</v>
      </c>
      <c r="H227">
        <v>1</v>
      </c>
      <c r="I227" s="6">
        <f>Table256[[#This Row],[Age]]/$E$1</f>
        <v>0.4375</v>
      </c>
      <c r="J227" s="6">
        <f>LOG10(Table256[[#This Row],[Fare]] +1)</f>
        <v>1.3273589343863303</v>
      </c>
      <c r="K227">
        <f>IF(Table256[[#This Row],[Pclass]]=1, 1, 0)</f>
        <v>0</v>
      </c>
      <c r="L227">
        <f>IF(Table256[[#This Row],[Pclass]]=2, 1,0)</f>
        <v>0</v>
      </c>
      <c r="M227">
        <f>IF(Table256[[#This Row],[Embarked]]="S", 1, 0)</f>
        <v>1</v>
      </c>
      <c r="N227">
        <f>IF(Table256[[#This Row],[Embarked]]="C", 1, 0)</f>
        <v>0</v>
      </c>
      <c r="O227">
        <f>IF(Table256[[#This Row],[Sex]]="male", 1, 0)</f>
        <v>0</v>
      </c>
      <c r="P227">
        <v>1</v>
      </c>
      <c r="AC227" s="6">
        <f>SUMPRODUCT(Table256[[#This Row],[SibSp]:[Ones]], $R$4:$AA$4)</f>
        <v>-5.8366175734545056E-2</v>
      </c>
      <c r="AD227" s="6">
        <f>SUMPRODUCT(Table256[[#This Row],[SibSp]:[Ones]], $R$5:$AA$5)</f>
        <v>0.43374371918480603</v>
      </c>
      <c r="AE227" s="6">
        <f t="shared" si="9"/>
        <v>0</v>
      </c>
      <c r="AF227" s="6">
        <f t="shared" si="10"/>
        <v>0.43374371918480603</v>
      </c>
      <c r="AG227" s="6">
        <f t="shared" si="11"/>
        <v>0.43374371918480603</v>
      </c>
      <c r="AH227" s="6">
        <f>(AG227-Table256[[#This Row],[Survived]])^2</f>
        <v>0.32064617556265579</v>
      </c>
    </row>
    <row r="228" spans="1:34" x14ac:dyDescent="0.2">
      <c r="A228">
        <v>0</v>
      </c>
      <c r="B228" t="s">
        <v>27</v>
      </c>
      <c r="C228">
        <v>3</v>
      </c>
      <c r="D228" t="s">
        <v>13</v>
      </c>
      <c r="E228">
        <v>65</v>
      </c>
      <c r="F228">
        <v>7.75</v>
      </c>
      <c r="G228">
        <v>0</v>
      </c>
      <c r="H228">
        <v>0</v>
      </c>
      <c r="I228" s="6">
        <f>Table256[[#This Row],[Age]]/$E$1</f>
        <v>0.8125</v>
      </c>
      <c r="J228" s="6">
        <f>LOG10(Table256[[#This Row],[Fare]] +1)</f>
        <v>0.94200805302231327</v>
      </c>
      <c r="K228">
        <f>IF(Table256[[#This Row],[Pclass]]=1, 1, 0)</f>
        <v>0</v>
      </c>
      <c r="L228">
        <f>IF(Table256[[#This Row],[Pclass]]=2, 1,0)</f>
        <v>0</v>
      </c>
      <c r="M228">
        <f>IF(Table256[[#This Row],[Embarked]]="S", 1, 0)</f>
        <v>0</v>
      </c>
      <c r="N228">
        <f>IF(Table256[[#This Row],[Embarked]]="C", 1, 0)</f>
        <v>0</v>
      </c>
      <c r="O228">
        <f>IF(Table256[[#This Row],[Sex]]="male", 1, 0)</f>
        <v>1</v>
      </c>
      <c r="P228">
        <v>1</v>
      </c>
      <c r="AC228" s="6">
        <f>SUMPRODUCT(Table256[[#This Row],[SibSp]:[Ones]], $R$4:$AA$4)</f>
        <v>-0.27009819751563635</v>
      </c>
      <c r="AD228" s="6">
        <f>SUMPRODUCT(Table256[[#This Row],[SibSp]:[Ones]], $R$5:$AA$5)</f>
        <v>-0.20700493406933529</v>
      </c>
      <c r="AE228" s="6">
        <f t="shared" si="9"/>
        <v>0</v>
      </c>
      <c r="AF228" s="6">
        <f t="shared" si="10"/>
        <v>0</v>
      </c>
      <c r="AG228" s="6">
        <f t="shared" si="11"/>
        <v>0</v>
      </c>
      <c r="AH228" s="6">
        <f>(AG228-Table256[[#This Row],[Survived]])^2</f>
        <v>0</v>
      </c>
    </row>
    <row r="229" spans="1:34" x14ac:dyDescent="0.2">
      <c r="A229">
        <v>0</v>
      </c>
      <c r="B229" t="s">
        <v>15</v>
      </c>
      <c r="C229">
        <v>3</v>
      </c>
      <c r="D229" t="s">
        <v>13</v>
      </c>
      <c r="E229">
        <v>28</v>
      </c>
      <c r="F229">
        <v>7.8541999999999996</v>
      </c>
      <c r="G229">
        <v>0</v>
      </c>
      <c r="H229">
        <v>0</v>
      </c>
      <c r="I229" s="6">
        <f>Table256[[#This Row],[Age]]/$E$1</f>
        <v>0.35</v>
      </c>
      <c r="J229" s="6">
        <f>LOG10(Table256[[#This Row],[Fare]] +1)</f>
        <v>0.94714932766263737</v>
      </c>
      <c r="K229">
        <f>IF(Table256[[#This Row],[Pclass]]=1, 1, 0)</f>
        <v>0</v>
      </c>
      <c r="L229">
        <f>IF(Table256[[#This Row],[Pclass]]=2, 1,0)</f>
        <v>0</v>
      </c>
      <c r="M229">
        <f>IF(Table256[[#This Row],[Embarked]]="S", 1, 0)</f>
        <v>1</v>
      </c>
      <c r="N229">
        <f>IF(Table256[[#This Row],[Embarked]]="C", 1, 0)</f>
        <v>0</v>
      </c>
      <c r="O229">
        <f>IF(Table256[[#This Row],[Sex]]="male", 1, 0)</f>
        <v>1</v>
      </c>
      <c r="P229">
        <v>1</v>
      </c>
      <c r="AC229" s="6">
        <f>SUMPRODUCT(Table256[[#This Row],[SibSp]:[Ones]], $R$4:$AA$4)</f>
        <v>-0.53277609143148141</v>
      </c>
      <c r="AD229" s="6">
        <f>SUMPRODUCT(Table256[[#This Row],[SibSp]:[Ones]], $R$5:$AA$5)</f>
        <v>9.9076933849737148E-2</v>
      </c>
      <c r="AE229" s="6">
        <f t="shared" si="9"/>
        <v>0</v>
      </c>
      <c r="AF229" s="6">
        <f t="shared" si="10"/>
        <v>9.9076933849737148E-2</v>
      </c>
      <c r="AG229" s="6">
        <f t="shared" si="11"/>
        <v>9.9076933849737148E-2</v>
      </c>
      <c r="AH229" s="6">
        <f>(AG229-Table256[[#This Row],[Survived]])^2</f>
        <v>9.8162388210651912E-3</v>
      </c>
    </row>
    <row r="230" spans="1:34" x14ac:dyDescent="0.2">
      <c r="A230">
        <v>0</v>
      </c>
      <c r="B230" t="s">
        <v>15</v>
      </c>
      <c r="C230">
        <v>3</v>
      </c>
      <c r="D230" t="s">
        <v>13</v>
      </c>
      <c r="E230">
        <v>16</v>
      </c>
      <c r="F230">
        <v>9.5</v>
      </c>
      <c r="G230">
        <v>0</v>
      </c>
      <c r="H230">
        <v>0</v>
      </c>
      <c r="I230" s="6">
        <f>Table256[[#This Row],[Age]]/$E$1</f>
        <v>0.2</v>
      </c>
      <c r="J230" s="6">
        <f>LOG10(Table256[[#This Row],[Fare]] +1)</f>
        <v>1.0211892990699381</v>
      </c>
      <c r="K230">
        <f>IF(Table256[[#This Row],[Pclass]]=1, 1, 0)</f>
        <v>0</v>
      </c>
      <c r="L230">
        <f>IF(Table256[[#This Row],[Pclass]]=2, 1,0)</f>
        <v>0</v>
      </c>
      <c r="M230">
        <f>IF(Table256[[#This Row],[Embarked]]="S", 1, 0)</f>
        <v>1</v>
      </c>
      <c r="N230">
        <f>IF(Table256[[#This Row],[Embarked]]="C", 1, 0)</f>
        <v>0</v>
      </c>
      <c r="O230">
        <f>IF(Table256[[#This Row],[Sex]]="male", 1, 0)</f>
        <v>1</v>
      </c>
      <c r="P230">
        <v>1</v>
      </c>
      <c r="AC230" s="6">
        <f>SUMPRODUCT(Table256[[#This Row],[SibSp]:[Ones]], $R$4:$AA$4)</f>
        <v>-0.65578015868955908</v>
      </c>
      <c r="AD230" s="6">
        <f>SUMPRODUCT(Table256[[#This Row],[SibSp]:[Ones]], $R$5:$AA$5)</f>
        <v>0.20227758509098204</v>
      </c>
      <c r="AE230" s="6">
        <f t="shared" si="9"/>
        <v>0</v>
      </c>
      <c r="AF230" s="6">
        <f t="shared" si="10"/>
        <v>0.20227758509098204</v>
      </c>
      <c r="AG230" s="6">
        <f t="shared" si="11"/>
        <v>0.20227758509098204</v>
      </c>
      <c r="AH230" s="6">
        <f>(AG230-Table256[[#This Row],[Survived]])^2</f>
        <v>4.0916221430239479E-2</v>
      </c>
    </row>
    <row r="231" spans="1:34" x14ac:dyDescent="0.2">
      <c r="A231">
        <v>1</v>
      </c>
      <c r="B231" t="s">
        <v>15</v>
      </c>
      <c r="C231">
        <v>3</v>
      </c>
      <c r="D231" t="s">
        <v>13</v>
      </c>
      <c r="E231">
        <v>19</v>
      </c>
      <c r="F231">
        <v>8.0500000000000007</v>
      </c>
      <c r="G231">
        <v>0</v>
      </c>
      <c r="H231">
        <v>0</v>
      </c>
      <c r="I231" s="6">
        <f>Table256[[#This Row],[Age]]/$E$1</f>
        <v>0.23749999999999999</v>
      </c>
      <c r="J231" s="6">
        <f>LOG10(Table256[[#This Row],[Fare]] +1)</f>
        <v>0.9566485792052033</v>
      </c>
      <c r="K231">
        <f>IF(Table256[[#This Row],[Pclass]]=1, 1, 0)</f>
        <v>0</v>
      </c>
      <c r="L231">
        <f>IF(Table256[[#This Row],[Pclass]]=2, 1,0)</f>
        <v>0</v>
      </c>
      <c r="M231">
        <f>IF(Table256[[#This Row],[Embarked]]="S", 1, 0)</f>
        <v>1</v>
      </c>
      <c r="N231">
        <f>IF(Table256[[#This Row],[Embarked]]="C", 1, 0)</f>
        <v>0</v>
      </c>
      <c r="O231">
        <f>IF(Table256[[#This Row],[Sex]]="male", 1, 0)</f>
        <v>1</v>
      </c>
      <c r="P231">
        <v>1</v>
      </c>
      <c r="AC231" s="6">
        <f>SUMPRODUCT(Table256[[#This Row],[SibSp]:[Ones]], $R$4:$AA$4)</f>
        <v>-0.62541259359934076</v>
      </c>
      <c r="AD231" s="6">
        <f>SUMPRODUCT(Table256[[#This Row],[SibSp]:[Ones]], $R$5:$AA$5)</f>
        <v>0.17569263763921172</v>
      </c>
      <c r="AE231" s="6">
        <f t="shared" si="9"/>
        <v>0</v>
      </c>
      <c r="AF231" s="6">
        <f t="shared" si="10"/>
        <v>0.17569263763921172</v>
      </c>
      <c r="AG231" s="6">
        <f t="shared" si="11"/>
        <v>0.17569263763921172</v>
      </c>
      <c r="AH231" s="6">
        <f>(AG231-Table256[[#This Row],[Survived]])^2</f>
        <v>0.67948262764219991</v>
      </c>
    </row>
    <row r="232" spans="1:34" x14ac:dyDescent="0.2">
      <c r="A232">
        <v>0</v>
      </c>
      <c r="B232" t="s">
        <v>20</v>
      </c>
      <c r="C232">
        <v>3</v>
      </c>
      <c r="D232" t="s">
        <v>13</v>
      </c>
      <c r="E232">
        <v>33</v>
      </c>
      <c r="F232">
        <v>8.6624999999999996</v>
      </c>
      <c r="G232">
        <v>0</v>
      </c>
      <c r="H232">
        <v>0</v>
      </c>
      <c r="I232" s="6">
        <f>Table256[[#This Row],[Age]]/$E$1</f>
        <v>0.41249999999999998</v>
      </c>
      <c r="J232" s="6">
        <f>LOG10(Table256[[#This Row],[Fare]] +1)</f>
        <v>0.98508950692638131</v>
      </c>
      <c r="K232">
        <f>IF(Table256[[#This Row],[Pclass]]=1, 1, 0)</f>
        <v>0</v>
      </c>
      <c r="L232">
        <f>IF(Table256[[#This Row],[Pclass]]=2, 1,0)</f>
        <v>0</v>
      </c>
      <c r="M232">
        <f>IF(Table256[[#This Row],[Embarked]]="S", 1, 0)</f>
        <v>0</v>
      </c>
      <c r="N232">
        <f>IF(Table256[[#This Row],[Embarked]]="C", 1, 0)</f>
        <v>1</v>
      </c>
      <c r="O232">
        <f>IF(Table256[[#This Row],[Sex]]="male", 1, 0)</f>
        <v>1</v>
      </c>
      <c r="P232">
        <v>1</v>
      </c>
      <c r="AC232" s="6">
        <f>SUMPRODUCT(Table256[[#This Row],[SibSp]:[Ones]], $R$4:$AA$4)</f>
        <v>-0.59213672139956119</v>
      </c>
      <c r="AD232" s="6">
        <f>SUMPRODUCT(Table256[[#This Row],[SibSp]:[Ones]], $R$5:$AA$5)</f>
        <v>0.13626183765134814</v>
      </c>
      <c r="AE232" s="6">
        <f t="shared" si="9"/>
        <v>0</v>
      </c>
      <c r="AF232" s="6">
        <f t="shared" si="10"/>
        <v>0.13626183765134814</v>
      </c>
      <c r="AG232" s="6">
        <f t="shared" si="11"/>
        <v>0.13626183765134814</v>
      </c>
      <c r="AH232" s="6">
        <f>(AG232-Table256[[#This Row],[Survived]])^2</f>
        <v>1.8567288400122357E-2</v>
      </c>
    </row>
    <row r="233" spans="1:34" x14ac:dyDescent="0.2">
      <c r="A233">
        <v>1</v>
      </c>
      <c r="B233" t="s">
        <v>15</v>
      </c>
      <c r="C233">
        <v>3</v>
      </c>
      <c r="D233" t="s">
        <v>13</v>
      </c>
      <c r="E233">
        <v>30</v>
      </c>
      <c r="F233">
        <v>9.5</v>
      </c>
      <c r="G233">
        <v>0</v>
      </c>
      <c r="H233">
        <v>0</v>
      </c>
      <c r="I233" s="6">
        <f>Table256[[#This Row],[Age]]/$E$1</f>
        <v>0.375</v>
      </c>
      <c r="J233" s="6">
        <f>LOG10(Table256[[#This Row],[Fare]] +1)</f>
        <v>1.0211892990699381</v>
      </c>
      <c r="K233">
        <f>IF(Table256[[#This Row],[Pclass]]=1, 1, 0)</f>
        <v>0</v>
      </c>
      <c r="L233">
        <f>IF(Table256[[#This Row],[Pclass]]=2, 1,0)</f>
        <v>0</v>
      </c>
      <c r="M233">
        <f>IF(Table256[[#This Row],[Embarked]]="S", 1, 0)</f>
        <v>1</v>
      </c>
      <c r="N233">
        <f>IF(Table256[[#This Row],[Embarked]]="C", 1, 0)</f>
        <v>0</v>
      </c>
      <c r="O233">
        <f>IF(Table256[[#This Row],[Sex]]="male", 1, 0)</f>
        <v>1</v>
      </c>
      <c r="P233">
        <v>1</v>
      </c>
      <c r="AC233" s="6">
        <f>SUMPRODUCT(Table256[[#This Row],[SibSp]:[Ones]], $R$4:$AA$4)</f>
        <v>-0.5115558388426914</v>
      </c>
      <c r="AD233" s="6">
        <f>SUMPRODUCT(Table256[[#This Row],[SibSp]:[Ones]], $R$5:$AA$5)</f>
        <v>8.3349530077613587E-2</v>
      </c>
      <c r="AE233" s="6">
        <f t="shared" si="9"/>
        <v>0</v>
      </c>
      <c r="AF233" s="6">
        <f t="shared" si="10"/>
        <v>8.3349530077613587E-2</v>
      </c>
      <c r="AG233" s="6">
        <f t="shared" si="11"/>
        <v>8.3349530077613587E-2</v>
      </c>
      <c r="AH233" s="6">
        <f>(AG233-Table256[[#This Row],[Survived]])^2</f>
        <v>0.84024808400893181</v>
      </c>
    </row>
    <row r="234" spans="1:34" x14ac:dyDescent="0.2">
      <c r="A234">
        <v>0</v>
      </c>
      <c r="B234" t="s">
        <v>15</v>
      </c>
      <c r="C234">
        <v>3</v>
      </c>
      <c r="D234" t="s">
        <v>13</v>
      </c>
      <c r="E234">
        <v>22</v>
      </c>
      <c r="F234">
        <v>7.8958000000000004</v>
      </c>
      <c r="G234">
        <v>0</v>
      </c>
      <c r="H234">
        <v>0</v>
      </c>
      <c r="I234" s="6">
        <f>Table256[[#This Row],[Age]]/$E$1</f>
        <v>0.27500000000000002</v>
      </c>
      <c r="J234" s="6">
        <f>LOG10(Table256[[#This Row],[Fare]] +1)</f>
        <v>0.94918501031343461</v>
      </c>
      <c r="K234">
        <f>IF(Table256[[#This Row],[Pclass]]=1, 1, 0)</f>
        <v>0</v>
      </c>
      <c r="L234">
        <f>IF(Table256[[#This Row],[Pclass]]=2, 1,0)</f>
        <v>0</v>
      </c>
      <c r="M234">
        <f>IF(Table256[[#This Row],[Embarked]]="S", 1, 0)</f>
        <v>1</v>
      </c>
      <c r="N234">
        <f>IF(Table256[[#This Row],[Embarked]]="C", 1, 0)</f>
        <v>0</v>
      </c>
      <c r="O234">
        <f>IF(Table256[[#This Row],[Sex]]="male", 1, 0)</f>
        <v>1</v>
      </c>
      <c r="P234">
        <v>1</v>
      </c>
      <c r="AC234" s="6">
        <f>SUMPRODUCT(Table256[[#This Row],[SibSp]:[Ones]], $R$4:$AA$4)</f>
        <v>-0.59456955628917163</v>
      </c>
      <c r="AD234" s="6">
        <f>SUMPRODUCT(Table256[[#This Row],[SibSp]:[Ones]], $R$5:$AA$5)</f>
        <v>0.15008080693724335</v>
      </c>
      <c r="AE234" s="6">
        <f t="shared" si="9"/>
        <v>0</v>
      </c>
      <c r="AF234" s="6">
        <f t="shared" si="10"/>
        <v>0.15008080693724335</v>
      </c>
      <c r="AG234" s="6">
        <f t="shared" si="11"/>
        <v>0.15008080693724335</v>
      </c>
      <c r="AH234" s="6">
        <f>(AG234-Table256[[#This Row],[Survived]])^2</f>
        <v>2.2524248610934113E-2</v>
      </c>
    </row>
    <row r="235" spans="1:34" x14ac:dyDescent="0.2">
      <c r="A235">
        <v>1</v>
      </c>
      <c r="B235" t="s">
        <v>15</v>
      </c>
      <c r="C235">
        <v>2</v>
      </c>
      <c r="D235" t="s">
        <v>13</v>
      </c>
      <c r="E235">
        <v>42</v>
      </c>
      <c r="F235">
        <v>13</v>
      </c>
      <c r="G235">
        <v>0</v>
      </c>
      <c r="H235">
        <v>0</v>
      </c>
      <c r="I235" s="6">
        <f>Table256[[#This Row],[Age]]/$E$1</f>
        <v>0.52500000000000002</v>
      </c>
      <c r="J235" s="6">
        <f>LOG10(Table256[[#This Row],[Fare]] +1)</f>
        <v>1.146128035678238</v>
      </c>
      <c r="K235">
        <f>IF(Table256[[#This Row],[Pclass]]=1, 1, 0)</f>
        <v>0</v>
      </c>
      <c r="L235">
        <f>IF(Table256[[#This Row],[Pclass]]=2, 1,0)</f>
        <v>1</v>
      </c>
      <c r="M235">
        <f>IF(Table256[[#This Row],[Embarked]]="S", 1, 0)</f>
        <v>1</v>
      </c>
      <c r="N235">
        <f>IF(Table256[[#This Row],[Embarked]]="C", 1, 0)</f>
        <v>0</v>
      </c>
      <c r="O235">
        <f>IF(Table256[[#This Row],[Sex]]="male", 1, 0)</f>
        <v>1</v>
      </c>
      <c r="P235">
        <v>1</v>
      </c>
      <c r="AC235" s="6">
        <f>SUMPRODUCT(Table256[[#This Row],[SibSp]:[Ones]], $R$4:$AA$4)</f>
        <v>-0.65073558140183807</v>
      </c>
      <c r="AD235" s="6">
        <f>SUMPRODUCT(Table256[[#This Row],[SibSp]:[Ones]], $R$5:$AA$5)</f>
        <v>0.20098751039631069</v>
      </c>
      <c r="AE235" s="6">
        <f t="shared" si="9"/>
        <v>0</v>
      </c>
      <c r="AF235" s="6">
        <f t="shared" si="10"/>
        <v>0.20098751039631069</v>
      </c>
      <c r="AG235" s="6">
        <f t="shared" si="11"/>
        <v>0.20098751039631069</v>
      </c>
      <c r="AH235" s="6">
        <f>(AG235-Table256[[#This Row],[Survived]])^2</f>
        <v>0.63842095854268577</v>
      </c>
    </row>
    <row r="236" spans="1:34" x14ac:dyDescent="0.2">
      <c r="A236">
        <v>1</v>
      </c>
      <c r="B236" t="s">
        <v>27</v>
      </c>
      <c r="C236">
        <v>3</v>
      </c>
      <c r="D236" t="s">
        <v>17</v>
      </c>
      <c r="E236">
        <v>22</v>
      </c>
      <c r="F236">
        <v>7.75</v>
      </c>
      <c r="G236">
        <v>0</v>
      </c>
      <c r="H236">
        <v>0</v>
      </c>
      <c r="I236" s="6">
        <f>Table256[[#This Row],[Age]]/$E$1</f>
        <v>0.27500000000000002</v>
      </c>
      <c r="J236" s="6">
        <f>LOG10(Table256[[#This Row],[Fare]] +1)</f>
        <v>0.94200805302231327</v>
      </c>
      <c r="K236">
        <f>IF(Table256[[#This Row],[Pclass]]=1, 1, 0)</f>
        <v>0</v>
      </c>
      <c r="L236">
        <f>IF(Table256[[#This Row],[Pclass]]=2, 1,0)</f>
        <v>0</v>
      </c>
      <c r="M236">
        <f>IF(Table256[[#This Row],[Embarked]]="S", 1, 0)</f>
        <v>0</v>
      </c>
      <c r="N236">
        <f>IF(Table256[[#This Row],[Embarked]]="C", 1, 0)</f>
        <v>0</v>
      </c>
      <c r="O236">
        <f>IF(Table256[[#This Row],[Sex]]="male", 1, 0)</f>
        <v>0</v>
      </c>
      <c r="P236">
        <v>1</v>
      </c>
      <c r="AC236" s="6">
        <f>SUMPRODUCT(Table256[[#This Row],[SibSp]:[Ones]], $R$4:$AA$4)</f>
        <v>-0.35545853716485176</v>
      </c>
      <c r="AD236" s="6">
        <f>SUMPRODUCT(Table256[[#This Row],[SibSp]:[Ones]], $R$5:$AA$5)</f>
        <v>0.61774669052450926</v>
      </c>
      <c r="AE236" s="6">
        <f t="shared" si="9"/>
        <v>0</v>
      </c>
      <c r="AF236" s="6">
        <f t="shared" si="10"/>
        <v>0.61774669052450926</v>
      </c>
      <c r="AG236" s="6">
        <f t="shared" si="11"/>
        <v>0.61774669052450926</v>
      </c>
      <c r="AH236" s="6">
        <f>(AG236-Table256[[#This Row],[Survived]])^2</f>
        <v>0.14611759260496529</v>
      </c>
    </row>
    <row r="237" spans="1:34" x14ac:dyDescent="0.2">
      <c r="A237">
        <v>1</v>
      </c>
      <c r="B237" t="s">
        <v>15</v>
      </c>
      <c r="C237">
        <v>1</v>
      </c>
      <c r="D237" t="s">
        <v>17</v>
      </c>
      <c r="E237">
        <v>26</v>
      </c>
      <c r="F237">
        <v>78.849999999999994</v>
      </c>
      <c r="G237">
        <v>0</v>
      </c>
      <c r="H237">
        <v>0</v>
      </c>
      <c r="I237" s="6">
        <f>Table256[[#This Row],[Age]]/$E$1</f>
        <v>0.32500000000000001</v>
      </c>
      <c r="J237" s="6">
        <f>LOG10(Table256[[#This Row],[Fare]] +1)</f>
        <v>1.9022749204745018</v>
      </c>
      <c r="K237">
        <f>IF(Table256[[#This Row],[Pclass]]=1, 1, 0)</f>
        <v>1</v>
      </c>
      <c r="L237">
        <f>IF(Table256[[#This Row],[Pclass]]=2, 1,0)</f>
        <v>0</v>
      </c>
      <c r="M237">
        <f>IF(Table256[[#This Row],[Embarked]]="S", 1, 0)</f>
        <v>1</v>
      </c>
      <c r="N237">
        <f>IF(Table256[[#This Row],[Embarked]]="C", 1, 0)</f>
        <v>0</v>
      </c>
      <c r="O237">
        <f>IF(Table256[[#This Row],[Sex]]="male", 1, 0)</f>
        <v>0</v>
      </c>
      <c r="P237">
        <v>1</v>
      </c>
      <c r="AC237" s="6">
        <f>SUMPRODUCT(Table256[[#This Row],[SibSp]:[Ones]], $R$4:$AA$4)</f>
        <v>8.3930284182521797E-3</v>
      </c>
      <c r="AD237" s="6">
        <f>SUMPRODUCT(Table256[[#This Row],[SibSp]:[Ones]], $R$5:$AA$5)</f>
        <v>0.96092476001956639</v>
      </c>
      <c r="AE237" s="6">
        <f t="shared" si="9"/>
        <v>8.3930284182521797E-3</v>
      </c>
      <c r="AF237" s="6">
        <f t="shared" si="10"/>
        <v>0.96092476001956639</v>
      </c>
      <c r="AG237" s="6">
        <f t="shared" si="11"/>
        <v>0.96931778843781857</v>
      </c>
      <c r="AH237" s="6">
        <f>(AG237-Table256[[#This Row],[Survived]])^2</f>
        <v>9.4139810634645972E-4</v>
      </c>
    </row>
    <row r="238" spans="1:34" x14ac:dyDescent="0.2">
      <c r="A238">
        <v>1</v>
      </c>
      <c r="B238" t="s">
        <v>20</v>
      </c>
      <c r="C238">
        <v>1</v>
      </c>
      <c r="D238" t="s">
        <v>17</v>
      </c>
      <c r="E238">
        <v>19</v>
      </c>
      <c r="F238">
        <v>91.0792</v>
      </c>
      <c r="G238">
        <v>1</v>
      </c>
      <c r="H238">
        <v>0</v>
      </c>
      <c r="I238" s="6">
        <f>Table256[[#This Row],[Age]]/$E$1</f>
        <v>0.23749999999999999</v>
      </c>
      <c r="J238" s="6">
        <f>LOG10(Table256[[#This Row],[Fare]] +1)</f>
        <v>1.9641615374126258</v>
      </c>
      <c r="K238">
        <f>IF(Table256[[#This Row],[Pclass]]=1, 1, 0)</f>
        <v>1</v>
      </c>
      <c r="L238">
        <f>IF(Table256[[#This Row],[Pclass]]=2, 1,0)</f>
        <v>0</v>
      </c>
      <c r="M238">
        <f>IF(Table256[[#This Row],[Embarked]]="S", 1, 0)</f>
        <v>0</v>
      </c>
      <c r="N238">
        <f>IF(Table256[[#This Row],[Embarked]]="C", 1, 0)</f>
        <v>1</v>
      </c>
      <c r="O238">
        <f>IF(Table256[[#This Row],[Sex]]="male", 1, 0)</f>
        <v>0</v>
      </c>
      <c r="P238">
        <v>1</v>
      </c>
      <c r="AC238" s="6">
        <f>SUMPRODUCT(Table256[[#This Row],[SibSp]:[Ones]], $R$4:$AA$4)</f>
        <v>-9.1608402658996169E-2</v>
      </c>
      <c r="AD238" s="6">
        <f>SUMPRODUCT(Table256[[#This Row],[SibSp]:[Ones]], $R$5:$AA$5)</f>
        <v>1.0324140076591382</v>
      </c>
      <c r="AE238" s="6">
        <f t="shared" si="9"/>
        <v>0</v>
      </c>
      <c r="AF238" s="6">
        <f t="shared" si="10"/>
        <v>1.0324140076591382</v>
      </c>
      <c r="AG238" s="6">
        <f t="shared" si="11"/>
        <v>1.0324140076591382</v>
      </c>
      <c r="AH238" s="6">
        <f>(AG238-Table256[[#This Row],[Survived]])^2</f>
        <v>1.0506678925266671E-3</v>
      </c>
    </row>
    <row r="239" spans="1:34" x14ac:dyDescent="0.2">
      <c r="A239">
        <v>0</v>
      </c>
      <c r="B239" t="s">
        <v>20</v>
      </c>
      <c r="C239">
        <v>2</v>
      </c>
      <c r="D239" t="s">
        <v>13</v>
      </c>
      <c r="E239">
        <v>36</v>
      </c>
      <c r="F239">
        <v>12.875</v>
      </c>
      <c r="G239">
        <v>0</v>
      </c>
      <c r="H239">
        <v>0</v>
      </c>
      <c r="I239" s="6">
        <f>Table256[[#This Row],[Age]]/$E$1</f>
        <v>0.45</v>
      </c>
      <c r="J239" s="6">
        <f>LOG10(Table256[[#This Row],[Fare]] +1)</f>
        <v>1.1422329917947138</v>
      </c>
      <c r="K239">
        <f>IF(Table256[[#This Row],[Pclass]]=1, 1, 0)</f>
        <v>0</v>
      </c>
      <c r="L239">
        <f>IF(Table256[[#This Row],[Pclass]]=2, 1,0)</f>
        <v>1</v>
      </c>
      <c r="M239">
        <f>IF(Table256[[#This Row],[Embarked]]="S", 1, 0)</f>
        <v>0</v>
      </c>
      <c r="N239">
        <f>IF(Table256[[#This Row],[Embarked]]="C", 1, 0)</f>
        <v>1</v>
      </c>
      <c r="O239">
        <f>IF(Table256[[#This Row],[Sex]]="male", 1, 0)</f>
        <v>1</v>
      </c>
      <c r="P239">
        <v>1</v>
      </c>
      <c r="AC239" s="6">
        <f>SUMPRODUCT(Table256[[#This Row],[SibSp]:[Ones]], $R$4:$AA$4)</f>
        <v>-0.82376382156091688</v>
      </c>
      <c r="AD239" s="6">
        <f>SUMPRODUCT(Table256[[#This Row],[SibSp]:[Ones]], $R$5:$AA$5)</f>
        <v>0.33090263111574547</v>
      </c>
      <c r="AE239" s="6">
        <f t="shared" si="9"/>
        <v>0</v>
      </c>
      <c r="AF239" s="6">
        <f t="shared" si="10"/>
        <v>0.33090263111574547</v>
      </c>
      <c r="AG239" s="6">
        <f t="shared" si="11"/>
        <v>0.33090263111574547</v>
      </c>
      <c r="AH239" s="6">
        <f>(AG239-Table256[[#This Row],[Survived]])^2</f>
        <v>0.10949655127932312</v>
      </c>
    </row>
    <row r="240" spans="1:34" x14ac:dyDescent="0.2">
      <c r="A240">
        <v>0</v>
      </c>
      <c r="B240" t="s">
        <v>15</v>
      </c>
      <c r="C240">
        <v>3</v>
      </c>
      <c r="D240" t="s">
        <v>17</v>
      </c>
      <c r="E240">
        <v>24</v>
      </c>
      <c r="F240">
        <v>8.85</v>
      </c>
      <c r="G240">
        <v>0</v>
      </c>
      <c r="H240">
        <v>0</v>
      </c>
      <c r="I240" s="6">
        <f>Table256[[#This Row],[Age]]/$E$1</f>
        <v>0.3</v>
      </c>
      <c r="J240" s="6">
        <f>LOG10(Table256[[#This Row],[Fare]] +1)</f>
        <v>0.99343623049761176</v>
      </c>
      <c r="K240">
        <f>IF(Table256[[#This Row],[Pclass]]=1, 1, 0)</f>
        <v>0</v>
      </c>
      <c r="L240">
        <f>IF(Table256[[#This Row],[Pclass]]=2, 1,0)</f>
        <v>0</v>
      </c>
      <c r="M240">
        <f>IF(Table256[[#This Row],[Embarked]]="S", 1, 0)</f>
        <v>1</v>
      </c>
      <c r="N240">
        <f>IF(Table256[[#This Row],[Embarked]]="C", 1, 0)</f>
        <v>0</v>
      </c>
      <c r="O240">
        <f>IF(Table256[[#This Row],[Sex]]="male", 1, 0)</f>
        <v>0</v>
      </c>
      <c r="P240">
        <v>1</v>
      </c>
      <c r="AC240" s="6">
        <f>SUMPRODUCT(Table256[[#This Row],[SibSp]:[Ones]], $R$4:$AA$4)</f>
        <v>-0.2159830971791965</v>
      </c>
      <c r="AD240" s="6">
        <f>SUMPRODUCT(Table256[[#This Row],[SibSp]:[Ones]], $R$5:$AA$5)</f>
        <v>0.59331812884139001</v>
      </c>
      <c r="AE240" s="6">
        <f t="shared" si="9"/>
        <v>0</v>
      </c>
      <c r="AF240" s="6">
        <f t="shared" si="10"/>
        <v>0.59331812884139001</v>
      </c>
      <c r="AG240" s="6">
        <f t="shared" si="11"/>
        <v>0.59331812884139001</v>
      </c>
      <c r="AH240" s="6">
        <f>(AG240-Table256[[#This Row],[Survived]])^2</f>
        <v>0.35202640201184826</v>
      </c>
    </row>
    <row r="241" spans="1:34" x14ac:dyDescent="0.2">
      <c r="A241">
        <v>0</v>
      </c>
      <c r="B241" t="s">
        <v>15</v>
      </c>
      <c r="C241">
        <v>3</v>
      </c>
      <c r="D241" t="s">
        <v>13</v>
      </c>
      <c r="E241">
        <v>24</v>
      </c>
      <c r="F241">
        <v>7.8958000000000004</v>
      </c>
      <c r="G241">
        <v>0</v>
      </c>
      <c r="H241">
        <v>0</v>
      </c>
      <c r="I241" s="6">
        <f>Table256[[#This Row],[Age]]/$E$1</f>
        <v>0.3</v>
      </c>
      <c r="J241" s="6">
        <f>LOG10(Table256[[#This Row],[Fare]] +1)</f>
        <v>0.94918501031343461</v>
      </c>
      <c r="K241">
        <f>IF(Table256[[#This Row],[Pclass]]=1, 1, 0)</f>
        <v>0</v>
      </c>
      <c r="L241">
        <f>IF(Table256[[#This Row],[Pclass]]=2, 1,0)</f>
        <v>0</v>
      </c>
      <c r="M241">
        <f>IF(Table256[[#This Row],[Embarked]]="S", 1, 0)</f>
        <v>1</v>
      </c>
      <c r="N241">
        <f>IF(Table256[[#This Row],[Embarked]]="C", 1, 0)</f>
        <v>0</v>
      </c>
      <c r="O241">
        <f>IF(Table256[[#This Row],[Sex]]="male", 1, 0)</f>
        <v>1</v>
      </c>
      <c r="P241">
        <v>1</v>
      </c>
      <c r="AC241" s="6">
        <f>SUMPRODUCT(Table256[[#This Row],[SibSp]:[Ones]], $R$4:$AA$4)</f>
        <v>-0.57396608202533339</v>
      </c>
      <c r="AD241" s="6">
        <f>SUMPRODUCT(Table256[[#This Row],[SibSp]:[Ones]], $R$5:$AA$5)</f>
        <v>0.13309108479247644</v>
      </c>
      <c r="AE241" s="6">
        <f t="shared" si="9"/>
        <v>0</v>
      </c>
      <c r="AF241" s="6">
        <f t="shared" si="10"/>
        <v>0.13309108479247644</v>
      </c>
      <c r="AG241" s="6">
        <f t="shared" si="11"/>
        <v>0.13309108479247644</v>
      </c>
      <c r="AH241" s="6">
        <f>(AG241-Table256[[#This Row],[Survived]])^2</f>
        <v>1.7713236851238153E-2</v>
      </c>
    </row>
    <row r="242" spans="1:34" x14ac:dyDescent="0.2">
      <c r="A242">
        <v>0</v>
      </c>
      <c r="B242" t="s">
        <v>20</v>
      </c>
      <c r="C242">
        <v>3</v>
      </c>
      <c r="D242" t="s">
        <v>13</v>
      </c>
      <c r="E242">
        <v>23.5</v>
      </c>
      <c r="F242">
        <v>7.2291999999999996</v>
      </c>
      <c r="G242">
        <v>0</v>
      </c>
      <c r="H242">
        <v>0</v>
      </c>
      <c r="I242" s="6">
        <f>Table256[[#This Row],[Age]]/$E$1</f>
        <v>0.29375000000000001</v>
      </c>
      <c r="J242" s="6">
        <f>LOG10(Table256[[#This Row],[Fare]] +1)</f>
        <v>0.91535761741483168</v>
      </c>
      <c r="K242">
        <f>IF(Table256[[#This Row],[Pclass]]=1, 1, 0)</f>
        <v>0</v>
      </c>
      <c r="L242">
        <f>IF(Table256[[#This Row],[Pclass]]=2, 1,0)</f>
        <v>0</v>
      </c>
      <c r="M242">
        <f>IF(Table256[[#This Row],[Embarked]]="S", 1, 0)</f>
        <v>0</v>
      </c>
      <c r="N242">
        <f>IF(Table256[[#This Row],[Embarked]]="C", 1, 0)</f>
        <v>1</v>
      </c>
      <c r="O242">
        <f>IF(Table256[[#This Row],[Sex]]="male", 1, 0)</f>
        <v>1</v>
      </c>
      <c r="P242">
        <v>1</v>
      </c>
      <c r="AC242" s="6">
        <f>SUMPRODUCT(Table256[[#This Row],[SibSp]:[Ones]], $R$4:$AA$4)</f>
        <v>-0.69058411467977654</v>
      </c>
      <c r="AD242" s="6">
        <f>SUMPRODUCT(Table256[[#This Row],[SibSp]:[Ones]], $R$5:$AA$5)</f>
        <v>0.21577414858882149</v>
      </c>
      <c r="AE242" s="6">
        <f t="shared" si="9"/>
        <v>0</v>
      </c>
      <c r="AF242" s="6">
        <f t="shared" si="10"/>
        <v>0.21577414858882149</v>
      </c>
      <c r="AG242" s="6">
        <f t="shared" si="11"/>
        <v>0.21577414858882149</v>
      </c>
      <c r="AH242" s="6">
        <f>(AG242-Table256[[#This Row],[Survived]])^2</f>
        <v>4.6558483199230817E-2</v>
      </c>
    </row>
    <row r="243" spans="1:34" x14ac:dyDescent="0.2">
      <c r="A243">
        <v>0</v>
      </c>
      <c r="B243" t="s">
        <v>15</v>
      </c>
      <c r="C243">
        <v>1</v>
      </c>
      <c r="D243" t="s">
        <v>17</v>
      </c>
      <c r="E243">
        <v>2</v>
      </c>
      <c r="F243">
        <v>151.55000000000001</v>
      </c>
      <c r="G243">
        <v>1</v>
      </c>
      <c r="H243">
        <v>2</v>
      </c>
      <c r="I243" s="6">
        <f>Table256[[#This Row],[Age]]/$E$1</f>
        <v>2.5000000000000001E-2</v>
      </c>
      <c r="J243" s="6">
        <f>LOG10(Table256[[#This Row],[Fare]] +1)</f>
        <v>2.1834122119784261</v>
      </c>
      <c r="K243">
        <f>IF(Table256[[#This Row],[Pclass]]=1, 1, 0)</f>
        <v>1</v>
      </c>
      <c r="L243">
        <f>IF(Table256[[#This Row],[Pclass]]=2, 1,0)</f>
        <v>0</v>
      </c>
      <c r="M243">
        <f>IF(Table256[[#This Row],[Embarked]]="S", 1, 0)</f>
        <v>1</v>
      </c>
      <c r="N243">
        <f>IF(Table256[[#This Row],[Embarked]]="C", 1, 0)</f>
        <v>0</v>
      </c>
      <c r="O243">
        <f>IF(Table256[[#This Row],[Sex]]="male", 1, 0)</f>
        <v>0</v>
      </c>
      <c r="P243">
        <v>1</v>
      </c>
      <c r="AC243" s="6">
        <f>SUMPRODUCT(Table256[[#This Row],[SibSp]:[Ones]], $R$4:$AA$4)</f>
        <v>-0.23625501028493867</v>
      </c>
      <c r="AD243" s="6">
        <f>SUMPRODUCT(Table256[[#This Row],[SibSp]:[Ones]], $R$5:$AA$5)</f>
        <v>1.0939887618026849</v>
      </c>
      <c r="AE243" s="6">
        <f t="shared" si="9"/>
        <v>0</v>
      </c>
      <c r="AF243" s="6">
        <f t="shared" si="10"/>
        <v>1.0939887618026849</v>
      </c>
      <c r="AG243" s="6">
        <f t="shared" si="11"/>
        <v>1.0939887618026849</v>
      </c>
      <c r="AH243" s="6">
        <f>(AG243-Table256[[#This Row],[Survived]])^2</f>
        <v>1.1968114109505716</v>
      </c>
    </row>
    <row r="244" spans="1:34" x14ac:dyDescent="0.2">
      <c r="A244">
        <v>1</v>
      </c>
      <c r="B244" t="s">
        <v>20</v>
      </c>
      <c r="C244">
        <v>1</v>
      </c>
      <c r="D244" t="s">
        <v>17</v>
      </c>
      <c r="E244">
        <v>50</v>
      </c>
      <c r="F244">
        <v>247.52080000000001</v>
      </c>
      <c r="G244">
        <v>0</v>
      </c>
      <c r="H244">
        <v>1</v>
      </c>
      <c r="I244" s="6">
        <f>Table256[[#This Row],[Age]]/$E$1</f>
        <v>0.625</v>
      </c>
      <c r="J244" s="6">
        <f>LOG10(Table256[[#This Row],[Fare]] +1)</f>
        <v>2.3953627429574396</v>
      </c>
      <c r="K244">
        <f>IF(Table256[[#This Row],[Pclass]]=1, 1, 0)</f>
        <v>1</v>
      </c>
      <c r="L244">
        <f>IF(Table256[[#This Row],[Pclass]]=2, 1,0)</f>
        <v>0</v>
      </c>
      <c r="M244">
        <f>IF(Table256[[#This Row],[Embarked]]="S", 1, 0)</f>
        <v>0</v>
      </c>
      <c r="N244">
        <f>IF(Table256[[#This Row],[Embarked]]="C", 1, 0)</f>
        <v>1</v>
      </c>
      <c r="O244">
        <f>IF(Table256[[#This Row],[Sex]]="male", 1, 0)</f>
        <v>0</v>
      </c>
      <c r="P244">
        <v>1</v>
      </c>
      <c r="AC244" s="6">
        <f>SUMPRODUCT(Table256[[#This Row],[SibSp]:[Ones]], $R$4:$AA$4)</f>
        <v>0.10729249977666611</v>
      </c>
      <c r="AD244" s="6">
        <f>SUMPRODUCT(Table256[[#This Row],[SibSp]:[Ones]], $R$5:$AA$5)</f>
        <v>0.84068540279476534</v>
      </c>
      <c r="AE244" s="6">
        <f t="shared" si="9"/>
        <v>0.10729249977666611</v>
      </c>
      <c r="AF244" s="6">
        <f t="shared" si="10"/>
        <v>0.84068540279476534</v>
      </c>
      <c r="AG244" s="6">
        <f t="shared" si="11"/>
        <v>0.94797790257143144</v>
      </c>
      <c r="AH244" s="6">
        <f>(AG244-Table256[[#This Row],[Survived]])^2</f>
        <v>2.7062986208674796E-3</v>
      </c>
    </row>
    <row r="245" spans="1:34" x14ac:dyDescent="0.2">
      <c r="A245">
        <v>0</v>
      </c>
      <c r="B245" t="s">
        <v>15</v>
      </c>
      <c r="C245">
        <v>3</v>
      </c>
      <c r="D245" t="s">
        <v>13</v>
      </c>
      <c r="E245">
        <v>19</v>
      </c>
      <c r="F245">
        <v>0</v>
      </c>
      <c r="G245">
        <v>0</v>
      </c>
      <c r="H245">
        <v>0</v>
      </c>
      <c r="I245" s="6">
        <f>Table256[[#This Row],[Age]]/$E$1</f>
        <v>0.23749999999999999</v>
      </c>
      <c r="J245" s="6">
        <f>LOG10(Table256[[#This Row],[Fare]] +1)</f>
        <v>0</v>
      </c>
      <c r="K245">
        <f>IF(Table256[[#This Row],[Pclass]]=1, 1, 0)</f>
        <v>0</v>
      </c>
      <c r="L245">
        <f>IF(Table256[[#This Row],[Pclass]]=2, 1,0)</f>
        <v>0</v>
      </c>
      <c r="M245">
        <f>IF(Table256[[#This Row],[Embarked]]="S", 1, 0)</f>
        <v>1</v>
      </c>
      <c r="N245">
        <f>IF(Table256[[#This Row],[Embarked]]="C", 1, 0)</f>
        <v>0</v>
      </c>
      <c r="O245">
        <f>IF(Table256[[#This Row],[Sex]]="male", 1, 0)</f>
        <v>1</v>
      </c>
      <c r="P245">
        <v>1</v>
      </c>
      <c r="AC245" s="6">
        <f>SUMPRODUCT(Table256[[#This Row],[SibSp]:[Ones]], $R$4:$AA$4)</f>
        <v>-0.63338180397360944</v>
      </c>
      <c r="AD245" s="6">
        <f>SUMPRODUCT(Table256[[#This Row],[SibSp]:[Ones]], $R$5:$AA$5)</f>
        <v>0.15938259517511111</v>
      </c>
      <c r="AE245" s="6">
        <f t="shared" si="9"/>
        <v>0</v>
      </c>
      <c r="AF245" s="6">
        <f t="shared" si="10"/>
        <v>0.15938259517511111</v>
      </c>
      <c r="AG245" s="6">
        <f t="shared" si="11"/>
        <v>0.15938259517511111</v>
      </c>
      <c r="AH245" s="6">
        <f>(AG245-Table256[[#This Row],[Survived]])^2</f>
        <v>2.5402811644753352E-2</v>
      </c>
    </row>
    <row r="246" spans="1:34" x14ac:dyDescent="0.2">
      <c r="A246">
        <v>1</v>
      </c>
      <c r="B246" t="s">
        <v>15</v>
      </c>
      <c r="C246">
        <v>1</v>
      </c>
      <c r="D246" t="s">
        <v>13</v>
      </c>
      <c r="E246">
        <v>0.92</v>
      </c>
      <c r="F246">
        <v>151.55000000000001</v>
      </c>
      <c r="G246">
        <v>1</v>
      </c>
      <c r="H246">
        <v>2</v>
      </c>
      <c r="I246" s="6">
        <f>Table256[[#This Row],[Age]]/$E$1</f>
        <v>1.15E-2</v>
      </c>
      <c r="J246" s="6">
        <f>LOG10(Table256[[#This Row],[Fare]] +1)</f>
        <v>2.1834122119784261</v>
      </c>
      <c r="K246">
        <f>IF(Table256[[#This Row],[Pclass]]=1, 1, 0)</f>
        <v>1</v>
      </c>
      <c r="L246">
        <f>IF(Table256[[#This Row],[Pclass]]=2, 1,0)</f>
        <v>0</v>
      </c>
      <c r="M246">
        <f>IF(Table256[[#This Row],[Embarked]]="S", 1, 0)</f>
        <v>1</v>
      </c>
      <c r="N246">
        <f>IF(Table256[[#This Row],[Embarked]]="C", 1, 0)</f>
        <v>0</v>
      </c>
      <c r="O246">
        <f>IF(Table256[[#This Row],[Sex]]="male", 1, 0)</f>
        <v>1</v>
      </c>
      <c r="P246">
        <v>1</v>
      </c>
      <c r="AC246" s="6">
        <f>SUMPRODUCT(Table256[[#This Row],[SibSp]:[Ones]], $R$4:$AA$4)</f>
        <v>-0.6049952434107182</v>
      </c>
      <c r="AD246" s="6">
        <f>SUMPRODUCT(Table256[[#This Row],[SibSp]:[Ones]], $R$5:$AA$5)</f>
        <v>0.64369061327950361</v>
      </c>
      <c r="AE246" s="6">
        <f t="shared" si="9"/>
        <v>0</v>
      </c>
      <c r="AF246" s="6">
        <f t="shared" si="10"/>
        <v>0.64369061327950361</v>
      </c>
      <c r="AG246" s="6">
        <f t="shared" si="11"/>
        <v>0.64369061327950361</v>
      </c>
      <c r="AH246" s="6">
        <f>(AG246-Table256[[#This Row],[Survived]])^2</f>
        <v>0.12695637906513624</v>
      </c>
    </row>
    <row r="247" spans="1:34" x14ac:dyDescent="0.2">
      <c r="A247">
        <v>1</v>
      </c>
      <c r="B247" t="s">
        <v>20</v>
      </c>
      <c r="C247">
        <v>1</v>
      </c>
      <c r="D247" t="s">
        <v>17</v>
      </c>
      <c r="E247">
        <v>17</v>
      </c>
      <c r="F247">
        <v>108.9</v>
      </c>
      <c r="G247">
        <v>1</v>
      </c>
      <c r="H247">
        <v>0</v>
      </c>
      <c r="I247" s="6">
        <f>Table256[[#This Row],[Age]]/$E$1</f>
        <v>0.21249999999999999</v>
      </c>
      <c r="J247" s="6">
        <f>LOG10(Table256[[#This Row],[Fare]] +1)</f>
        <v>2.0409976924234905</v>
      </c>
      <c r="K247">
        <f>IF(Table256[[#This Row],[Pclass]]=1, 1, 0)</f>
        <v>1</v>
      </c>
      <c r="L247">
        <f>IF(Table256[[#This Row],[Pclass]]=2, 1,0)</f>
        <v>0</v>
      </c>
      <c r="M247">
        <f>IF(Table256[[#This Row],[Embarked]]="S", 1, 0)</f>
        <v>0</v>
      </c>
      <c r="N247">
        <f>IF(Table256[[#This Row],[Embarked]]="C", 1, 0)</f>
        <v>1</v>
      </c>
      <c r="O247">
        <f>IF(Table256[[#This Row],[Sex]]="male", 1, 0)</f>
        <v>0</v>
      </c>
      <c r="P247">
        <v>1</v>
      </c>
      <c r="AC247" s="6">
        <f>SUMPRODUCT(Table256[[#This Row],[SibSp]:[Ones]], $R$4:$AA$4)</f>
        <v>-0.11157180543060452</v>
      </c>
      <c r="AD247" s="6">
        <f>SUMPRODUCT(Table256[[#This Row],[SibSp]:[Ones]], $R$5:$AA$5)</f>
        <v>1.0507137207224579</v>
      </c>
      <c r="AE247" s="6">
        <f t="shared" si="9"/>
        <v>0</v>
      </c>
      <c r="AF247" s="6">
        <f t="shared" si="10"/>
        <v>1.0507137207224579</v>
      </c>
      <c r="AG247" s="6">
        <f t="shared" si="11"/>
        <v>1.0507137207224579</v>
      </c>
      <c r="AH247" s="6">
        <f>(AG247-Table256[[#This Row],[Survived]])^2</f>
        <v>2.5718814695154602E-3</v>
      </c>
    </row>
    <row r="248" spans="1:34" x14ac:dyDescent="0.2">
      <c r="A248">
        <v>0</v>
      </c>
      <c r="B248" t="s">
        <v>20</v>
      </c>
      <c r="C248">
        <v>2</v>
      </c>
      <c r="D248" t="s">
        <v>13</v>
      </c>
      <c r="E248">
        <v>30</v>
      </c>
      <c r="F248">
        <v>24</v>
      </c>
      <c r="G248">
        <v>1</v>
      </c>
      <c r="H248">
        <v>0</v>
      </c>
      <c r="I248" s="6">
        <f>Table256[[#This Row],[Age]]/$E$1</f>
        <v>0.375</v>
      </c>
      <c r="J248" s="6">
        <f>LOG10(Table256[[#This Row],[Fare]] +1)</f>
        <v>1.3979400086720377</v>
      </c>
      <c r="K248">
        <f>IF(Table256[[#This Row],[Pclass]]=1, 1, 0)</f>
        <v>0</v>
      </c>
      <c r="L248">
        <f>IF(Table256[[#This Row],[Pclass]]=2, 1,0)</f>
        <v>1</v>
      </c>
      <c r="M248">
        <f>IF(Table256[[#This Row],[Embarked]]="S", 1, 0)</f>
        <v>0</v>
      </c>
      <c r="N248">
        <f>IF(Table256[[#This Row],[Embarked]]="C", 1, 0)</f>
        <v>1</v>
      </c>
      <c r="O248">
        <f>IF(Table256[[#This Row],[Sex]]="male", 1, 0)</f>
        <v>1</v>
      </c>
      <c r="P248">
        <v>1</v>
      </c>
      <c r="AC248" s="6">
        <f>SUMPRODUCT(Table256[[#This Row],[SibSp]:[Ones]], $R$4:$AA$4)</f>
        <v>-0.80066355486191787</v>
      </c>
      <c r="AD248" s="6">
        <f>SUMPRODUCT(Table256[[#This Row],[SibSp]:[Ones]], $R$5:$AA$5)</f>
        <v>0.31818912875389027</v>
      </c>
      <c r="AE248" s="6">
        <f t="shared" si="9"/>
        <v>0</v>
      </c>
      <c r="AF248" s="6">
        <f t="shared" si="10"/>
        <v>0.31818912875389027</v>
      </c>
      <c r="AG248" s="6">
        <f t="shared" si="11"/>
        <v>0.31818912875389027</v>
      </c>
      <c r="AH248" s="6">
        <f>(AG248-Table256[[#This Row],[Survived]])^2</f>
        <v>0.10124432165715976</v>
      </c>
    </row>
    <row r="249" spans="1:34" x14ac:dyDescent="0.2">
      <c r="A249">
        <v>1</v>
      </c>
      <c r="B249" t="s">
        <v>20</v>
      </c>
      <c r="C249">
        <v>1</v>
      </c>
      <c r="D249" t="s">
        <v>17</v>
      </c>
      <c r="E249">
        <v>30</v>
      </c>
      <c r="F249">
        <v>56.929200000000002</v>
      </c>
      <c r="G249">
        <v>0</v>
      </c>
      <c r="H249">
        <v>0</v>
      </c>
      <c r="I249" s="6">
        <f>Table256[[#This Row],[Age]]/$E$1</f>
        <v>0.375</v>
      </c>
      <c r="J249" s="6">
        <f>LOG10(Table256[[#This Row],[Fare]] +1)</f>
        <v>1.7628975309505581</v>
      </c>
      <c r="K249">
        <f>IF(Table256[[#This Row],[Pclass]]=1, 1, 0)</f>
        <v>1</v>
      </c>
      <c r="L249">
        <f>IF(Table256[[#This Row],[Pclass]]=2, 1,0)</f>
        <v>0</v>
      </c>
      <c r="M249">
        <f>IF(Table256[[#This Row],[Embarked]]="S", 1, 0)</f>
        <v>0</v>
      </c>
      <c r="N249">
        <f>IF(Table256[[#This Row],[Embarked]]="C", 1, 0)</f>
        <v>1</v>
      </c>
      <c r="O249">
        <f>IF(Table256[[#This Row],[Sex]]="male", 1, 0)</f>
        <v>0</v>
      </c>
      <c r="P249">
        <v>1</v>
      </c>
      <c r="AC249" s="6">
        <f>SUMPRODUCT(Table256[[#This Row],[SibSp]:[Ones]], $R$4:$AA$4)</f>
        <v>-6.2746454771645532E-2</v>
      </c>
      <c r="AD249" s="6">
        <f>SUMPRODUCT(Table256[[#This Row],[SibSp]:[Ones]], $R$5:$AA$5)</f>
        <v>1.0035814115587132</v>
      </c>
      <c r="AE249" s="6">
        <f t="shared" si="9"/>
        <v>0</v>
      </c>
      <c r="AF249" s="6">
        <f t="shared" si="10"/>
        <v>1.0035814115587132</v>
      </c>
      <c r="AG249" s="6">
        <f t="shared" si="11"/>
        <v>1.0035814115587132</v>
      </c>
      <c r="AH249" s="6">
        <f>(AG249-Table256[[#This Row],[Survived]])^2</f>
        <v>1.2826508752884266E-5</v>
      </c>
    </row>
    <row r="250" spans="1:34" x14ac:dyDescent="0.2">
      <c r="A250">
        <v>1</v>
      </c>
      <c r="B250" t="s">
        <v>20</v>
      </c>
      <c r="C250">
        <v>1</v>
      </c>
      <c r="D250" t="s">
        <v>17</v>
      </c>
      <c r="E250">
        <v>24</v>
      </c>
      <c r="F250">
        <v>83.158299999999997</v>
      </c>
      <c r="G250">
        <v>0</v>
      </c>
      <c r="H250">
        <v>0</v>
      </c>
      <c r="I250" s="6">
        <f>Table256[[#This Row],[Age]]/$E$1</f>
        <v>0.3</v>
      </c>
      <c r="J250" s="6">
        <f>LOG10(Table256[[#This Row],[Fare]] +1)</f>
        <v>1.9250969541376577</v>
      </c>
      <c r="K250">
        <f>IF(Table256[[#This Row],[Pclass]]=1, 1, 0)</f>
        <v>1</v>
      </c>
      <c r="L250">
        <f>IF(Table256[[#This Row],[Pclass]]=2, 1,0)</f>
        <v>0</v>
      </c>
      <c r="M250">
        <f>IF(Table256[[#This Row],[Embarked]]="S", 1, 0)</f>
        <v>0</v>
      </c>
      <c r="N250">
        <f>IF(Table256[[#This Row],[Embarked]]="C", 1, 0)</f>
        <v>1</v>
      </c>
      <c r="O250">
        <f>IF(Table256[[#This Row],[Sex]]="male", 1, 0)</f>
        <v>0</v>
      </c>
      <c r="P250">
        <v>1</v>
      </c>
      <c r="AC250" s="6">
        <f>SUMPRODUCT(Table256[[#This Row],[SibSp]:[Ones]], $R$4:$AA$4)</f>
        <v>-0.1232057008049855</v>
      </c>
      <c r="AD250" s="6">
        <f>SUMPRODUCT(Table256[[#This Row],[SibSp]:[Ones]], $R$5:$AA$5)</f>
        <v>1.0573159398378329</v>
      </c>
      <c r="AE250" s="6">
        <f t="shared" si="9"/>
        <v>0</v>
      </c>
      <c r="AF250" s="6">
        <f t="shared" si="10"/>
        <v>1.0573159398378329</v>
      </c>
      <c r="AG250" s="6">
        <f t="shared" si="11"/>
        <v>1.0573159398378329</v>
      </c>
      <c r="AH250" s="6">
        <f>(AG250-Table256[[#This Row],[Survived]])^2</f>
        <v>3.2851169594940799E-3</v>
      </c>
    </row>
    <row r="251" spans="1:34" x14ac:dyDescent="0.2">
      <c r="A251">
        <v>1</v>
      </c>
      <c r="B251" t="s">
        <v>20</v>
      </c>
      <c r="C251">
        <v>1</v>
      </c>
      <c r="D251" t="s">
        <v>17</v>
      </c>
      <c r="E251">
        <v>18</v>
      </c>
      <c r="F251">
        <v>262.375</v>
      </c>
      <c r="G251">
        <v>2</v>
      </c>
      <c r="H251">
        <v>2</v>
      </c>
      <c r="I251" s="6">
        <f>Table256[[#This Row],[Age]]/$E$1</f>
        <v>0.22500000000000001</v>
      </c>
      <c r="J251" s="6">
        <f>LOG10(Table256[[#This Row],[Fare]] +1)</f>
        <v>2.4205745486161567</v>
      </c>
      <c r="K251">
        <f>IF(Table256[[#This Row],[Pclass]]=1, 1, 0)</f>
        <v>1</v>
      </c>
      <c r="L251">
        <f>IF(Table256[[#This Row],[Pclass]]=2, 1,0)</f>
        <v>0</v>
      </c>
      <c r="M251">
        <f>IF(Table256[[#This Row],[Embarked]]="S", 1, 0)</f>
        <v>0</v>
      </c>
      <c r="N251">
        <f>IF(Table256[[#This Row],[Embarked]]="C", 1, 0)</f>
        <v>1</v>
      </c>
      <c r="O251">
        <f>IF(Table256[[#This Row],[Sex]]="male", 1, 0)</f>
        <v>0</v>
      </c>
      <c r="P251">
        <v>1</v>
      </c>
      <c r="AC251" s="6">
        <f>SUMPRODUCT(Table256[[#This Row],[SibSp]:[Ones]], $R$4:$AA$4)</f>
        <v>-9.7856380540507715E-2</v>
      </c>
      <c r="AD251" s="6">
        <f>SUMPRODUCT(Table256[[#This Row],[SibSp]:[Ones]], $R$5:$AA$5)</f>
        <v>0.97308450632658205</v>
      </c>
      <c r="AE251" s="6">
        <f t="shared" si="9"/>
        <v>0</v>
      </c>
      <c r="AF251" s="6">
        <f t="shared" si="10"/>
        <v>0.97308450632658205</v>
      </c>
      <c r="AG251" s="6">
        <f t="shared" si="11"/>
        <v>0.97308450632658205</v>
      </c>
      <c r="AH251" s="6">
        <f>(AG251-Table256[[#This Row],[Survived]])^2</f>
        <v>7.2444379968380145E-4</v>
      </c>
    </row>
    <row r="252" spans="1:34" x14ac:dyDescent="0.2">
      <c r="A252">
        <v>0</v>
      </c>
      <c r="B252" t="s">
        <v>15</v>
      </c>
      <c r="C252">
        <v>2</v>
      </c>
      <c r="D252" t="s">
        <v>17</v>
      </c>
      <c r="E252">
        <v>26</v>
      </c>
      <c r="F252">
        <v>26</v>
      </c>
      <c r="G252">
        <v>1</v>
      </c>
      <c r="H252">
        <v>1</v>
      </c>
      <c r="I252" s="6">
        <f>Table256[[#This Row],[Age]]/$E$1</f>
        <v>0.32500000000000001</v>
      </c>
      <c r="J252" s="6">
        <f>LOG10(Table256[[#This Row],[Fare]] +1)</f>
        <v>1.4313637641589874</v>
      </c>
      <c r="K252">
        <f>IF(Table256[[#This Row],[Pclass]]=1, 1, 0)</f>
        <v>0</v>
      </c>
      <c r="L252">
        <f>IF(Table256[[#This Row],[Pclass]]=2, 1,0)</f>
        <v>1</v>
      </c>
      <c r="M252">
        <f>IF(Table256[[#This Row],[Embarked]]="S", 1, 0)</f>
        <v>1</v>
      </c>
      <c r="N252">
        <f>IF(Table256[[#This Row],[Embarked]]="C", 1, 0)</f>
        <v>0</v>
      </c>
      <c r="O252">
        <f>IF(Table256[[#This Row],[Sex]]="male", 1, 0)</f>
        <v>0</v>
      </c>
      <c r="P252">
        <v>1</v>
      </c>
      <c r="AC252" s="6">
        <f>SUMPRODUCT(Table256[[#This Row],[SibSp]:[Ones]], $R$4:$AA$4)</f>
        <v>-0.41405678467905233</v>
      </c>
      <c r="AD252" s="6">
        <f>SUMPRODUCT(Table256[[#This Row],[SibSp]:[Ones]], $R$5:$AA$5)</f>
        <v>0.72941687676403788</v>
      </c>
      <c r="AE252" s="6">
        <f t="shared" si="9"/>
        <v>0</v>
      </c>
      <c r="AF252" s="6">
        <f t="shared" si="10"/>
        <v>0.72941687676403788</v>
      </c>
      <c r="AG252" s="6">
        <f t="shared" si="11"/>
        <v>0.72941687676403788</v>
      </c>
      <c r="AH252" s="6">
        <f>(AG252-Table256[[#This Row],[Survived]])^2</f>
        <v>0.53204898010820367</v>
      </c>
    </row>
    <row r="253" spans="1:34" x14ac:dyDescent="0.2">
      <c r="A253">
        <v>0</v>
      </c>
      <c r="B253" t="s">
        <v>15</v>
      </c>
      <c r="C253">
        <v>3</v>
      </c>
      <c r="D253" t="s">
        <v>13</v>
      </c>
      <c r="E253">
        <v>28</v>
      </c>
      <c r="F253">
        <v>7.8958000000000004</v>
      </c>
      <c r="G253">
        <v>0</v>
      </c>
      <c r="H253">
        <v>0</v>
      </c>
      <c r="I253" s="6">
        <f>Table256[[#This Row],[Age]]/$E$1</f>
        <v>0.35</v>
      </c>
      <c r="J253" s="6">
        <f>LOG10(Table256[[#This Row],[Fare]] +1)</f>
        <v>0.94918501031343461</v>
      </c>
      <c r="K253">
        <f>IF(Table256[[#This Row],[Pclass]]=1, 1, 0)</f>
        <v>0</v>
      </c>
      <c r="L253">
        <f>IF(Table256[[#This Row],[Pclass]]=2, 1,0)</f>
        <v>0</v>
      </c>
      <c r="M253">
        <f>IF(Table256[[#This Row],[Embarked]]="S", 1, 0)</f>
        <v>1</v>
      </c>
      <c r="N253">
        <f>IF(Table256[[#This Row],[Embarked]]="C", 1, 0)</f>
        <v>0</v>
      </c>
      <c r="O253">
        <f>IF(Table256[[#This Row],[Sex]]="male", 1, 0)</f>
        <v>1</v>
      </c>
      <c r="P253">
        <v>1</v>
      </c>
      <c r="AC253" s="6">
        <f>SUMPRODUCT(Table256[[#This Row],[SibSp]:[Ones]], $R$4:$AA$4)</f>
        <v>-0.53275913349765691</v>
      </c>
      <c r="AD253" s="6">
        <f>SUMPRODUCT(Table256[[#This Row],[SibSp]:[Ones]], $R$5:$AA$5)</f>
        <v>9.9111640502942633E-2</v>
      </c>
      <c r="AE253" s="6">
        <f t="shared" si="9"/>
        <v>0</v>
      </c>
      <c r="AF253" s="6">
        <f t="shared" si="10"/>
        <v>9.9111640502942633E-2</v>
      </c>
      <c r="AG253" s="6">
        <f t="shared" si="11"/>
        <v>9.9111640502942633E-2</v>
      </c>
      <c r="AH253" s="6">
        <f>(AG253-Table256[[#This Row],[Survived]])^2</f>
        <v>9.8231172831845393E-3</v>
      </c>
    </row>
    <row r="254" spans="1:34" x14ac:dyDescent="0.2">
      <c r="A254">
        <v>0</v>
      </c>
      <c r="B254" t="s">
        <v>15</v>
      </c>
      <c r="C254">
        <v>2</v>
      </c>
      <c r="D254" t="s">
        <v>13</v>
      </c>
      <c r="E254">
        <v>43</v>
      </c>
      <c r="F254">
        <v>26.25</v>
      </c>
      <c r="G254">
        <v>1</v>
      </c>
      <c r="H254">
        <v>1</v>
      </c>
      <c r="I254" s="6">
        <f>Table256[[#This Row],[Age]]/$E$1</f>
        <v>0.53749999999999998</v>
      </c>
      <c r="J254" s="6">
        <f>LOG10(Table256[[#This Row],[Fare]] +1)</f>
        <v>1.4353665066126613</v>
      </c>
      <c r="K254">
        <f>IF(Table256[[#This Row],[Pclass]]=1, 1, 0)</f>
        <v>0</v>
      </c>
      <c r="L254">
        <f>IF(Table256[[#This Row],[Pclass]]=2, 1,0)</f>
        <v>1</v>
      </c>
      <c r="M254">
        <f>IF(Table256[[#This Row],[Embarked]]="S", 1, 0)</f>
        <v>1</v>
      </c>
      <c r="N254">
        <f>IF(Table256[[#This Row],[Embarked]]="C", 1, 0)</f>
        <v>0</v>
      </c>
      <c r="O254">
        <f>IF(Table256[[#This Row],[Sex]]="male", 1, 0)</f>
        <v>1</v>
      </c>
      <c r="P254">
        <v>1</v>
      </c>
      <c r="AC254" s="6">
        <f>SUMPRODUCT(Table256[[#This Row],[SibSp]:[Ones]], $R$4:$AA$4)</f>
        <v>-0.59650826624391584</v>
      </c>
      <c r="AD254" s="6">
        <f>SUMPRODUCT(Table256[[#This Row],[SibSp]:[Ones]], $R$5:$AA$5)</f>
        <v>0.12559988339753769</v>
      </c>
      <c r="AE254" s="6">
        <f t="shared" si="9"/>
        <v>0</v>
      </c>
      <c r="AF254" s="6">
        <f t="shared" si="10"/>
        <v>0.12559988339753769</v>
      </c>
      <c r="AG254" s="6">
        <f t="shared" si="11"/>
        <v>0.12559988339753769</v>
      </c>
      <c r="AH254" s="6">
        <f>(AG254-Table256[[#This Row],[Survived]])^2</f>
        <v>1.5775330709475066E-2</v>
      </c>
    </row>
    <row r="255" spans="1:34" x14ac:dyDescent="0.2">
      <c r="A255">
        <v>1</v>
      </c>
      <c r="B255" t="s">
        <v>15</v>
      </c>
      <c r="C255">
        <v>3</v>
      </c>
      <c r="D255" t="s">
        <v>17</v>
      </c>
      <c r="E255">
        <v>26</v>
      </c>
      <c r="F255">
        <v>7.8541999999999996</v>
      </c>
      <c r="G255">
        <v>0</v>
      </c>
      <c r="H255">
        <v>0</v>
      </c>
      <c r="I255" s="6">
        <f>Table256[[#This Row],[Age]]/$E$1</f>
        <v>0.32500000000000001</v>
      </c>
      <c r="J255" s="6">
        <f>LOG10(Table256[[#This Row],[Fare]] +1)</f>
        <v>0.94714932766263737</v>
      </c>
      <c r="K255">
        <f>IF(Table256[[#This Row],[Pclass]]=1, 1, 0)</f>
        <v>0</v>
      </c>
      <c r="L255">
        <f>IF(Table256[[#This Row],[Pclass]]=2, 1,0)</f>
        <v>0</v>
      </c>
      <c r="M255">
        <f>IF(Table256[[#This Row],[Embarked]]="S", 1, 0)</f>
        <v>1</v>
      </c>
      <c r="N255">
        <f>IF(Table256[[#This Row],[Embarked]]="C", 1, 0)</f>
        <v>0</v>
      </c>
      <c r="O255">
        <f>IF(Table256[[#This Row],[Sex]]="male", 1, 0)</f>
        <v>0</v>
      </c>
      <c r="P255">
        <v>1</v>
      </c>
      <c r="AC255" s="6">
        <f>SUMPRODUCT(Table256[[#This Row],[SibSp]:[Ones]], $R$4:$AA$4)</f>
        <v>-0.19576520867201269</v>
      </c>
      <c r="AD255" s="6">
        <f>SUMPRODUCT(Table256[[#This Row],[SibSp]:[Ones]], $R$5:$AA$5)</f>
        <v>0.57553925447585952</v>
      </c>
      <c r="AE255" s="6">
        <f t="shared" si="9"/>
        <v>0</v>
      </c>
      <c r="AF255" s="6">
        <f t="shared" si="10"/>
        <v>0.57553925447585952</v>
      </c>
      <c r="AG255" s="6">
        <f t="shared" si="11"/>
        <v>0.57553925447585952</v>
      </c>
      <c r="AH255" s="6">
        <f>(AG255-Table256[[#This Row],[Survived]])^2</f>
        <v>0.18016692449090915</v>
      </c>
    </row>
    <row r="256" spans="1:34" x14ac:dyDescent="0.2">
      <c r="A256">
        <v>1</v>
      </c>
      <c r="B256" t="s">
        <v>15</v>
      </c>
      <c r="C256">
        <v>2</v>
      </c>
      <c r="D256" t="s">
        <v>17</v>
      </c>
      <c r="E256">
        <v>24</v>
      </c>
      <c r="F256">
        <v>26</v>
      </c>
      <c r="G256">
        <v>1</v>
      </c>
      <c r="H256">
        <v>0</v>
      </c>
      <c r="I256" s="6">
        <f>Table256[[#This Row],[Age]]/$E$1</f>
        <v>0.3</v>
      </c>
      <c r="J256" s="6">
        <f>LOG10(Table256[[#This Row],[Fare]] +1)</f>
        <v>1.4313637641589874</v>
      </c>
      <c r="K256">
        <f>IF(Table256[[#This Row],[Pclass]]=1, 1, 0)</f>
        <v>0</v>
      </c>
      <c r="L256">
        <f>IF(Table256[[#This Row],[Pclass]]=2, 1,0)</f>
        <v>1</v>
      </c>
      <c r="M256">
        <f>IF(Table256[[#This Row],[Embarked]]="S", 1, 0)</f>
        <v>1</v>
      </c>
      <c r="N256">
        <f>IF(Table256[[#This Row],[Embarked]]="C", 1, 0)</f>
        <v>0</v>
      </c>
      <c r="O256">
        <f>IF(Table256[[#This Row],[Sex]]="male", 1, 0)</f>
        <v>0</v>
      </c>
      <c r="P256">
        <v>1</v>
      </c>
      <c r="AC256" s="6">
        <f>SUMPRODUCT(Table256[[#This Row],[SibSp]:[Ones]], $R$4:$AA$4)</f>
        <v>-0.39339581897955112</v>
      </c>
      <c r="AD256" s="6">
        <f>SUMPRODUCT(Table256[[#This Row],[SibSp]:[Ones]], $R$5:$AA$5)</f>
        <v>0.75018837873573851</v>
      </c>
      <c r="AE256" s="6">
        <f t="shared" si="9"/>
        <v>0</v>
      </c>
      <c r="AF256" s="6">
        <f t="shared" si="10"/>
        <v>0.75018837873573851</v>
      </c>
      <c r="AG256" s="6">
        <f t="shared" si="11"/>
        <v>0.75018837873573851</v>
      </c>
      <c r="AH256" s="6">
        <f>(AG256-Table256[[#This Row],[Survived]])^2</f>
        <v>6.2405846118678818E-2</v>
      </c>
    </row>
    <row r="257" spans="1:34" x14ac:dyDescent="0.2">
      <c r="A257">
        <v>0</v>
      </c>
      <c r="B257" t="s">
        <v>15</v>
      </c>
      <c r="C257">
        <v>2</v>
      </c>
      <c r="D257" t="s">
        <v>13</v>
      </c>
      <c r="E257">
        <v>54</v>
      </c>
      <c r="F257">
        <v>14</v>
      </c>
      <c r="G257">
        <v>0</v>
      </c>
      <c r="H257">
        <v>0</v>
      </c>
      <c r="I257" s="6">
        <f>Table256[[#This Row],[Age]]/$E$1</f>
        <v>0.67500000000000004</v>
      </c>
      <c r="J257" s="6">
        <f>LOG10(Table256[[#This Row],[Fare]] +1)</f>
        <v>1.1760912590556813</v>
      </c>
      <c r="K257">
        <f>IF(Table256[[#This Row],[Pclass]]=1, 1, 0)</f>
        <v>0</v>
      </c>
      <c r="L257">
        <f>IF(Table256[[#This Row],[Pclass]]=2, 1,0)</f>
        <v>1</v>
      </c>
      <c r="M257">
        <f>IF(Table256[[#This Row],[Embarked]]="S", 1, 0)</f>
        <v>1</v>
      </c>
      <c r="N257">
        <f>IF(Table256[[#This Row],[Embarked]]="C", 1, 0)</f>
        <v>0</v>
      </c>
      <c r="O257">
        <f>IF(Table256[[#This Row],[Sex]]="male", 1, 0)</f>
        <v>1</v>
      </c>
      <c r="P257">
        <v>1</v>
      </c>
      <c r="AC257" s="6">
        <f>SUMPRODUCT(Table256[[#This Row],[SibSp]:[Ones]], $R$4:$AA$4)</f>
        <v>-0.52686513190387418</v>
      </c>
      <c r="AD257" s="6">
        <f>SUMPRODUCT(Table256[[#This Row],[SibSp]:[Ones]], $R$5:$AA$5)</f>
        <v>9.9560024934238989E-2</v>
      </c>
      <c r="AE257" s="6">
        <f t="shared" si="9"/>
        <v>0</v>
      </c>
      <c r="AF257" s="6">
        <f t="shared" si="10"/>
        <v>9.9560024934238989E-2</v>
      </c>
      <c r="AG257" s="6">
        <f t="shared" si="11"/>
        <v>9.9560024934238989E-2</v>
      </c>
      <c r="AH257" s="6">
        <f>(AG257-Table256[[#This Row],[Survived]])^2</f>
        <v>9.912198564906289E-3</v>
      </c>
    </row>
    <row r="258" spans="1:34" x14ac:dyDescent="0.2">
      <c r="A258">
        <v>1</v>
      </c>
      <c r="B258" t="s">
        <v>15</v>
      </c>
      <c r="C258">
        <v>1</v>
      </c>
      <c r="D258" t="s">
        <v>17</v>
      </c>
      <c r="E258">
        <v>31</v>
      </c>
      <c r="F258">
        <v>164.86670000000001</v>
      </c>
      <c r="G258">
        <v>0</v>
      </c>
      <c r="H258">
        <v>2</v>
      </c>
      <c r="I258" s="6">
        <f>Table256[[#This Row],[Age]]/$E$1</f>
        <v>0.38750000000000001</v>
      </c>
      <c r="J258" s="6">
        <f>LOG10(Table256[[#This Row],[Fare]] +1)</f>
        <v>2.2197592042409209</v>
      </c>
      <c r="K258">
        <f>IF(Table256[[#This Row],[Pclass]]=1, 1, 0)</f>
        <v>1</v>
      </c>
      <c r="L258">
        <f>IF(Table256[[#This Row],[Pclass]]=2, 1,0)</f>
        <v>0</v>
      </c>
      <c r="M258">
        <f>IF(Table256[[#This Row],[Embarked]]="S", 1, 0)</f>
        <v>1</v>
      </c>
      <c r="N258">
        <f>IF(Table256[[#This Row],[Embarked]]="C", 1, 0)</f>
        <v>0</v>
      </c>
      <c r="O258">
        <f>IF(Table256[[#This Row],[Sex]]="male", 1, 0)</f>
        <v>0</v>
      </c>
      <c r="P258">
        <v>1</v>
      </c>
      <c r="AC258" s="6">
        <f>SUMPRODUCT(Table256[[#This Row],[SibSp]:[Ones]], $R$4:$AA$4)</f>
        <v>-1.9982413007656463E-2</v>
      </c>
      <c r="AD258" s="6">
        <f>SUMPRODUCT(Table256[[#This Row],[SibSp]:[Ones]], $R$5:$AA$5)</f>
        <v>0.91629973129756159</v>
      </c>
      <c r="AE258" s="6">
        <f t="shared" si="9"/>
        <v>0</v>
      </c>
      <c r="AF258" s="6">
        <f t="shared" si="10"/>
        <v>0.91629973129756159</v>
      </c>
      <c r="AG258" s="6">
        <f t="shared" si="11"/>
        <v>0.91629973129756159</v>
      </c>
      <c r="AH258" s="6">
        <f>(AG258-Table256[[#This Row],[Survived]])^2</f>
        <v>7.0057349808603907E-3</v>
      </c>
    </row>
    <row r="259" spans="1:34" x14ac:dyDescent="0.2">
      <c r="A259">
        <v>1</v>
      </c>
      <c r="B259" t="s">
        <v>20</v>
      </c>
      <c r="C259">
        <v>1</v>
      </c>
      <c r="D259" t="s">
        <v>17</v>
      </c>
      <c r="E259">
        <v>40</v>
      </c>
      <c r="F259">
        <v>134.5</v>
      </c>
      <c r="G259">
        <v>1</v>
      </c>
      <c r="H259">
        <v>1</v>
      </c>
      <c r="I259" s="6">
        <f>Table256[[#This Row],[Age]]/$E$1</f>
        <v>0.5</v>
      </c>
      <c r="J259" s="6">
        <f>LOG10(Table256[[#This Row],[Fare]] +1)</f>
        <v>2.1319392952104246</v>
      </c>
      <c r="K259">
        <f>IF(Table256[[#This Row],[Pclass]]=1, 1, 0)</f>
        <v>1</v>
      </c>
      <c r="L259">
        <f>IF(Table256[[#This Row],[Pclass]]=2, 1,0)</f>
        <v>0</v>
      </c>
      <c r="M259">
        <f>IF(Table256[[#This Row],[Embarked]]="S", 1, 0)</f>
        <v>0</v>
      </c>
      <c r="N259">
        <f>IF(Table256[[#This Row],[Embarked]]="C", 1, 0)</f>
        <v>1</v>
      </c>
      <c r="O259">
        <f>IF(Table256[[#This Row],[Sex]]="male", 1, 0)</f>
        <v>0</v>
      </c>
      <c r="P259">
        <v>1</v>
      </c>
      <c r="AC259" s="6">
        <f>SUMPRODUCT(Table256[[#This Row],[SibSp]:[Ones]], $R$4:$AA$4)</f>
        <v>8.4861283344361937E-2</v>
      </c>
      <c r="AD259" s="6">
        <f>SUMPRODUCT(Table256[[#This Row],[SibSp]:[Ones]], $R$5:$AA$5)</f>
        <v>0.85310061300498741</v>
      </c>
      <c r="AE259" s="6">
        <f t="shared" si="9"/>
        <v>8.4861283344361937E-2</v>
      </c>
      <c r="AF259" s="6">
        <f t="shared" si="10"/>
        <v>0.85310061300498741</v>
      </c>
      <c r="AG259" s="6">
        <f t="shared" si="11"/>
        <v>0.93796189634934934</v>
      </c>
      <c r="AH259" s="6">
        <f>(AG259-Table256[[#This Row],[Survived]])^2</f>
        <v>3.8487263045688743E-3</v>
      </c>
    </row>
    <row r="260" spans="1:34" x14ac:dyDescent="0.2">
      <c r="A260">
        <v>0</v>
      </c>
      <c r="B260" t="s">
        <v>15</v>
      </c>
      <c r="C260">
        <v>3</v>
      </c>
      <c r="D260" t="s">
        <v>13</v>
      </c>
      <c r="E260">
        <v>22</v>
      </c>
      <c r="F260">
        <v>7.25</v>
      </c>
      <c r="G260">
        <v>0</v>
      </c>
      <c r="H260">
        <v>0</v>
      </c>
      <c r="I260" s="6">
        <f>Table256[[#This Row],[Age]]/$E$1</f>
        <v>0.27500000000000002</v>
      </c>
      <c r="J260" s="6">
        <f>LOG10(Table256[[#This Row],[Fare]] +1)</f>
        <v>0.91645394854992512</v>
      </c>
      <c r="K260">
        <f>IF(Table256[[#This Row],[Pclass]]=1, 1, 0)</f>
        <v>0</v>
      </c>
      <c r="L260">
        <f>IF(Table256[[#This Row],[Pclass]]=2, 1,0)</f>
        <v>0</v>
      </c>
      <c r="M260">
        <f>IF(Table256[[#This Row],[Embarked]]="S", 1, 0)</f>
        <v>1</v>
      </c>
      <c r="N260">
        <f>IF(Table256[[#This Row],[Embarked]]="C", 1, 0)</f>
        <v>0</v>
      </c>
      <c r="O260">
        <f>IF(Table256[[#This Row],[Sex]]="male", 1, 0)</f>
        <v>1</v>
      </c>
      <c r="P260">
        <v>1</v>
      </c>
      <c r="AC260" s="6">
        <f>SUMPRODUCT(Table256[[#This Row],[SibSp]:[Ones]], $R$4:$AA$4)</f>
        <v>-0.59484221724601249</v>
      </c>
      <c r="AD260" s="6">
        <f>SUMPRODUCT(Table256[[#This Row],[SibSp]:[Ones]], $R$5:$AA$5)</f>
        <v>0.14952277024659</v>
      </c>
      <c r="AE260" s="6">
        <f t="shared" si="9"/>
        <v>0</v>
      </c>
      <c r="AF260" s="6">
        <f t="shared" si="10"/>
        <v>0.14952277024659</v>
      </c>
      <c r="AG260" s="6">
        <f t="shared" si="11"/>
        <v>0.14952277024659</v>
      </c>
      <c r="AH260" s="6">
        <f>(AG260-Table256[[#This Row],[Survived]])^2</f>
        <v>2.2357058822214539E-2</v>
      </c>
    </row>
    <row r="261" spans="1:34" x14ac:dyDescent="0.2">
      <c r="A261">
        <v>0</v>
      </c>
      <c r="B261" t="s">
        <v>15</v>
      </c>
      <c r="C261">
        <v>3</v>
      </c>
      <c r="D261" t="s">
        <v>13</v>
      </c>
      <c r="E261">
        <v>27</v>
      </c>
      <c r="F261">
        <v>7.8958000000000004</v>
      </c>
      <c r="G261">
        <v>0</v>
      </c>
      <c r="H261">
        <v>0</v>
      </c>
      <c r="I261" s="6">
        <f>Table256[[#This Row],[Age]]/$E$1</f>
        <v>0.33750000000000002</v>
      </c>
      <c r="J261" s="6">
        <f>LOG10(Table256[[#This Row],[Fare]] +1)</f>
        <v>0.94918501031343461</v>
      </c>
      <c r="K261">
        <f>IF(Table256[[#This Row],[Pclass]]=1, 1, 0)</f>
        <v>0</v>
      </c>
      <c r="L261">
        <f>IF(Table256[[#This Row],[Pclass]]=2, 1,0)</f>
        <v>0</v>
      </c>
      <c r="M261">
        <f>IF(Table256[[#This Row],[Embarked]]="S", 1, 0)</f>
        <v>1</v>
      </c>
      <c r="N261">
        <f>IF(Table256[[#This Row],[Embarked]]="C", 1, 0)</f>
        <v>0</v>
      </c>
      <c r="O261">
        <f>IF(Table256[[#This Row],[Sex]]="male", 1, 0)</f>
        <v>1</v>
      </c>
      <c r="P261">
        <v>1</v>
      </c>
      <c r="AC261" s="6">
        <f>SUMPRODUCT(Table256[[#This Row],[SibSp]:[Ones]], $R$4:$AA$4)</f>
        <v>-0.54306087062957598</v>
      </c>
      <c r="AD261" s="6">
        <f>SUMPRODUCT(Table256[[#This Row],[SibSp]:[Ones]], $R$5:$AA$5)</f>
        <v>0.10760650157532603</v>
      </c>
      <c r="AE261" s="6">
        <f t="shared" ref="AE261:AE324" si="12">MAX(AC261, 0)</f>
        <v>0</v>
      </c>
      <c r="AF261" s="6">
        <f t="shared" ref="AF261:AF324" si="13">MAX(AD261, 0)</f>
        <v>0.10760650157532603</v>
      </c>
      <c r="AG261" s="6">
        <f t="shared" ref="AG261:AG324" si="14">AE261+AF261</f>
        <v>0.10760650157532603</v>
      </c>
      <c r="AH261" s="6">
        <f>(AG261-Table256[[#This Row],[Survived]])^2</f>
        <v>1.1579159181280644E-2</v>
      </c>
    </row>
    <row r="262" spans="1:34" x14ac:dyDescent="0.2">
      <c r="A262">
        <v>1</v>
      </c>
      <c r="B262" t="s">
        <v>27</v>
      </c>
      <c r="C262">
        <v>2</v>
      </c>
      <c r="D262" t="s">
        <v>17</v>
      </c>
      <c r="E262">
        <v>30</v>
      </c>
      <c r="F262">
        <v>12.35</v>
      </c>
      <c r="G262">
        <v>0</v>
      </c>
      <c r="H262">
        <v>0</v>
      </c>
      <c r="I262" s="6">
        <f>Table256[[#This Row],[Age]]/$E$1</f>
        <v>0.375</v>
      </c>
      <c r="J262" s="6">
        <f>LOG10(Table256[[#This Row],[Fare]] +1)</f>
        <v>1.1254812657005939</v>
      </c>
      <c r="K262">
        <f>IF(Table256[[#This Row],[Pclass]]=1, 1, 0)</f>
        <v>0</v>
      </c>
      <c r="L262">
        <f>IF(Table256[[#This Row],[Pclass]]=2, 1,0)</f>
        <v>1</v>
      </c>
      <c r="M262">
        <f>IF(Table256[[#This Row],[Embarked]]="S", 1, 0)</f>
        <v>0</v>
      </c>
      <c r="N262">
        <f>IF(Table256[[#This Row],[Embarked]]="C", 1, 0)</f>
        <v>0</v>
      </c>
      <c r="O262">
        <f>IF(Table256[[#This Row],[Sex]]="male", 1, 0)</f>
        <v>0</v>
      </c>
      <c r="P262">
        <v>1</v>
      </c>
      <c r="AC262" s="6">
        <f>SUMPRODUCT(Table256[[#This Row],[SibSp]:[Ones]], $R$4:$AA$4)</f>
        <v>-0.53535761601444487</v>
      </c>
      <c r="AD262" s="6">
        <f>SUMPRODUCT(Table256[[#This Row],[SibSp]:[Ones]], $R$5:$AA$5)</f>
        <v>0.77036207803266787</v>
      </c>
      <c r="AE262" s="6">
        <f t="shared" si="12"/>
        <v>0</v>
      </c>
      <c r="AF262" s="6">
        <f t="shared" si="13"/>
        <v>0.77036207803266787</v>
      </c>
      <c r="AG262" s="6">
        <f t="shared" si="14"/>
        <v>0.77036207803266787</v>
      </c>
      <c r="AH262" s="6">
        <f>(AG262-Table256[[#This Row],[Survived]])^2</f>
        <v>5.2733575205474517E-2</v>
      </c>
    </row>
    <row r="263" spans="1:34" x14ac:dyDescent="0.2">
      <c r="A263">
        <v>1</v>
      </c>
      <c r="B263" t="s">
        <v>15</v>
      </c>
      <c r="C263">
        <v>2</v>
      </c>
      <c r="D263" t="s">
        <v>17</v>
      </c>
      <c r="E263">
        <v>22</v>
      </c>
      <c r="F263">
        <v>29</v>
      </c>
      <c r="G263">
        <v>1</v>
      </c>
      <c r="H263">
        <v>1</v>
      </c>
      <c r="I263" s="6">
        <f>Table256[[#This Row],[Age]]/$E$1</f>
        <v>0.27500000000000002</v>
      </c>
      <c r="J263" s="6">
        <f>LOG10(Table256[[#This Row],[Fare]] +1)</f>
        <v>1.4771212547196624</v>
      </c>
      <c r="K263">
        <f>IF(Table256[[#This Row],[Pclass]]=1, 1, 0)</f>
        <v>0</v>
      </c>
      <c r="L263">
        <f>IF(Table256[[#This Row],[Pclass]]=2, 1,0)</f>
        <v>1</v>
      </c>
      <c r="M263">
        <f>IF(Table256[[#This Row],[Embarked]]="S", 1, 0)</f>
        <v>1</v>
      </c>
      <c r="N263">
        <f>IF(Table256[[#This Row],[Embarked]]="C", 1, 0)</f>
        <v>0</v>
      </c>
      <c r="O263">
        <f>IF(Table256[[#This Row],[Sex]]="male", 1, 0)</f>
        <v>0</v>
      </c>
      <c r="P263">
        <v>1</v>
      </c>
      <c r="AC263" s="6">
        <f>SUMPRODUCT(Table256[[#This Row],[SibSp]:[Ones]], $R$4:$AA$4)</f>
        <v>-0.4548825576356747</v>
      </c>
      <c r="AD263" s="6">
        <f>SUMPRODUCT(Table256[[#This Row],[SibSp]:[Ones]], $R$5:$AA$5)</f>
        <v>0.76417644724653111</v>
      </c>
      <c r="AE263" s="6">
        <f t="shared" si="12"/>
        <v>0</v>
      </c>
      <c r="AF263" s="6">
        <f t="shared" si="13"/>
        <v>0.76417644724653111</v>
      </c>
      <c r="AG263" s="6">
        <f t="shared" si="14"/>
        <v>0.76417644724653111</v>
      </c>
      <c r="AH263" s="6">
        <f>(AG263-Table256[[#This Row],[Survived]])^2</f>
        <v>5.5612748033268128E-2</v>
      </c>
    </row>
    <row r="264" spans="1:34" x14ac:dyDescent="0.2">
      <c r="A264">
        <v>1</v>
      </c>
      <c r="B264" t="s">
        <v>20</v>
      </c>
      <c r="C264">
        <v>1</v>
      </c>
      <c r="D264" t="s">
        <v>17</v>
      </c>
      <c r="E264">
        <v>36</v>
      </c>
      <c r="F264">
        <v>135.63329999999999</v>
      </c>
      <c r="G264">
        <v>0</v>
      </c>
      <c r="H264">
        <v>0</v>
      </c>
      <c r="I264" s="6">
        <f>Table256[[#This Row],[Age]]/$E$1</f>
        <v>0.45</v>
      </c>
      <c r="J264" s="6">
        <f>LOG10(Table256[[#This Row],[Fare]] +1)</f>
        <v>2.1355565576455011</v>
      </c>
      <c r="K264">
        <f>IF(Table256[[#This Row],[Pclass]]=1, 1, 0)</f>
        <v>1</v>
      </c>
      <c r="L264">
        <f>IF(Table256[[#This Row],[Pclass]]=2, 1,0)</f>
        <v>0</v>
      </c>
      <c r="M264">
        <f>IF(Table256[[#This Row],[Embarked]]="S", 1, 0)</f>
        <v>0</v>
      </c>
      <c r="N264">
        <f>IF(Table256[[#This Row],[Embarked]]="C", 1, 0)</f>
        <v>1</v>
      </c>
      <c r="O264">
        <f>IF(Table256[[#This Row],[Sex]]="male", 1, 0)</f>
        <v>0</v>
      </c>
      <c r="P264">
        <v>1</v>
      </c>
      <c r="AC264" s="6">
        <f>SUMPRODUCT(Table256[[#This Row],[SibSp]:[Ones]], $R$4:$AA$4)</f>
        <v>2.1683453702955324E-3</v>
      </c>
      <c r="AD264" s="6">
        <f>SUMPRODUCT(Table256[[#This Row],[SibSp]:[Ones]], $R$5:$AA$5)</f>
        <v>0.95896576373317322</v>
      </c>
      <c r="AE264" s="6">
        <f t="shared" si="12"/>
        <v>2.1683453702955324E-3</v>
      </c>
      <c r="AF264" s="6">
        <f t="shared" si="13"/>
        <v>0.95896576373317322</v>
      </c>
      <c r="AG264" s="6">
        <f t="shared" si="14"/>
        <v>0.96113410910346875</v>
      </c>
      <c r="AH264" s="6">
        <f>(AG264-Table256[[#This Row],[Survived]])^2</f>
        <v>1.510557475181071E-3</v>
      </c>
    </row>
    <row r="265" spans="1:34" x14ac:dyDescent="0.2">
      <c r="A265">
        <v>0</v>
      </c>
      <c r="B265" t="s">
        <v>15</v>
      </c>
      <c r="C265">
        <v>3</v>
      </c>
      <c r="D265" t="s">
        <v>13</v>
      </c>
      <c r="E265">
        <v>61</v>
      </c>
      <c r="F265">
        <v>6.2374999999999998</v>
      </c>
      <c r="G265">
        <v>0</v>
      </c>
      <c r="H265">
        <v>0</v>
      </c>
      <c r="I265" s="6">
        <f>Table256[[#This Row],[Age]]/$E$1</f>
        <v>0.76249999999999996</v>
      </c>
      <c r="J265" s="6">
        <f>LOG10(Table256[[#This Row],[Fare]] +1)</f>
        <v>0.8595885767354926</v>
      </c>
      <c r="K265">
        <f>IF(Table256[[#This Row],[Pclass]]=1, 1, 0)</f>
        <v>0</v>
      </c>
      <c r="L265">
        <f>IF(Table256[[#This Row],[Pclass]]=2, 1,0)</f>
        <v>0</v>
      </c>
      <c r="M265">
        <f>IF(Table256[[#This Row],[Embarked]]="S", 1, 0)</f>
        <v>1</v>
      </c>
      <c r="N265">
        <f>IF(Table256[[#This Row],[Embarked]]="C", 1, 0)</f>
        <v>0</v>
      </c>
      <c r="O265">
        <f>IF(Table256[[#This Row],[Sex]]="male", 1, 0)</f>
        <v>1</v>
      </c>
      <c r="P265">
        <v>1</v>
      </c>
      <c r="AC265" s="6">
        <f>SUMPRODUCT(Table256[[#This Row],[SibSp]:[Ones]], $R$4:$AA$4)</f>
        <v>-0.19354817712817995</v>
      </c>
      <c r="AD265" s="6">
        <f>SUMPRODUCT(Table256[[#This Row],[SibSp]:[Ones]], $R$5:$AA$5)</f>
        <v>-0.18274631767211547</v>
      </c>
      <c r="AE265" s="6">
        <f t="shared" si="12"/>
        <v>0</v>
      </c>
      <c r="AF265" s="6">
        <f t="shared" si="13"/>
        <v>0</v>
      </c>
      <c r="AG265" s="6">
        <f t="shared" si="14"/>
        <v>0</v>
      </c>
      <c r="AH265" s="6">
        <f>(AG265-Table256[[#This Row],[Survived]])^2</f>
        <v>0</v>
      </c>
    </row>
    <row r="266" spans="1:34" x14ac:dyDescent="0.2">
      <c r="A266">
        <v>1</v>
      </c>
      <c r="B266" t="s">
        <v>15</v>
      </c>
      <c r="C266">
        <v>2</v>
      </c>
      <c r="D266" t="s">
        <v>17</v>
      </c>
      <c r="E266">
        <v>36</v>
      </c>
      <c r="F266">
        <v>13</v>
      </c>
      <c r="G266">
        <v>0</v>
      </c>
      <c r="H266">
        <v>0</v>
      </c>
      <c r="I266" s="6">
        <f>Table256[[#This Row],[Age]]/$E$1</f>
        <v>0.45</v>
      </c>
      <c r="J266" s="6">
        <f>LOG10(Table256[[#This Row],[Fare]] +1)</f>
        <v>1.146128035678238</v>
      </c>
      <c r="K266">
        <f>IF(Table256[[#This Row],[Pclass]]=1, 1, 0)</f>
        <v>0</v>
      </c>
      <c r="L266">
        <f>IF(Table256[[#This Row],[Pclass]]=2, 1,0)</f>
        <v>1</v>
      </c>
      <c r="M266">
        <f>IF(Table256[[#This Row],[Embarked]]="S", 1, 0)</f>
        <v>1</v>
      </c>
      <c r="N266">
        <f>IF(Table256[[#This Row],[Embarked]]="C", 1, 0)</f>
        <v>0</v>
      </c>
      <c r="O266">
        <f>IF(Table256[[#This Row],[Sex]]="male", 1, 0)</f>
        <v>0</v>
      </c>
      <c r="P266">
        <v>1</v>
      </c>
      <c r="AC266" s="6">
        <f>SUMPRODUCT(Table256[[#This Row],[SibSp]:[Ones]], $R$4:$AA$4)</f>
        <v>-0.35493164717004588</v>
      </c>
      <c r="AD266" s="6">
        <f>SUMPRODUCT(Table256[[#This Row],[SibSp]:[Ones]], $R$5:$AA$5)</f>
        <v>0.71142927531196698</v>
      </c>
      <c r="AE266" s="6">
        <f t="shared" si="12"/>
        <v>0</v>
      </c>
      <c r="AF266" s="6">
        <f t="shared" si="13"/>
        <v>0.71142927531196698</v>
      </c>
      <c r="AG266" s="6">
        <f t="shared" si="14"/>
        <v>0.71142927531196698</v>
      </c>
      <c r="AH266" s="6">
        <f>(AG266-Table256[[#This Row],[Survived]])^2</f>
        <v>8.327306314697655E-2</v>
      </c>
    </row>
    <row r="267" spans="1:34" x14ac:dyDescent="0.2">
      <c r="A267">
        <v>1</v>
      </c>
      <c r="B267" t="s">
        <v>15</v>
      </c>
      <c r="C267">
        <v>3</v>
      </c>
      <c r="D267" t="s">
        <v>17</v>
      </c>
      <c r="E267">
        <v>31</v>
      </c>
      <c r="F267">
        <v>20.524999999999999</v>
      </c>
      <c r="G267">
        <v>1</v>
      </c>
      <c r="H267">
        <v>1</v>
      </c>
      <c r="I267" s="6">
        <f>Table256[[#This Row],[Age]]/$E$1</f>
        <v>0.38750000000000001</v>
      </c>
      <c r="J267" s="6">
        <f>LOG10(Table256[[#This Row],[Fare]] +1)</f>
        <v>1.3329431601256923</v>
      </c>
      <c r="K267">
        <f>IF(Table256[[#This Row],[Pclass]]=1, 1, 0)</f>
        <v>0</v>
      </c>
      <c r="L267">
        <f>IF(Table256[[#This Row],[Pclass]]=2, 1,0)</f>
        <v>0</v>
      </c>
      <c r="M267">
        <f>IF(Table256[[#This Row],[Embarked]]="S", 1, 0)</f>
        <v>1</v>
      </c>
      <c r="N267">
        <f>IF(Table256[[#This Row],[Embarked]]="C", 1, 0)</f>
        <v>0</v>
      </c>
      <c r="O267">
        <f>IF(Table256[[#This Row],[Sex]]="male", 1, 0)</f>
        <v>0</v>
      </c>
      <c r="P267">
        <v>1</v>
      </c>
      <c r="AC267" s="6">
        <f>SUMPRODUCT(Table256[[#This Row],[SibSp]:[Ones]], $R$4:$AA$4)</f>
        <v>-9.9526605748880614E-2</v>
      </c>
      <c r="AD267" s="6">
        <f>SUMPRODUCT(Table256[[#This Row],[SibSp]:[Ones]], $R$5:$AA$5)</f>
        <v>0.46781836976107666</v>
      </c>
      <c r="AE267" s="6">
        <f t="shared" si="12"/>
        <v>0</v>
      </c>
      <c r="AF267" s="6">
        <f t="shared" si="13"/>
        <v>0.46781836976107666</v>
      </c>
      <c r="AG267" s="6">
        <f t="shared" si="14"/>
        <v>0.46781836976107666</v>
      </c>
      <c r="AH267" s="6">
        <f>(AG267-Table256[[#This Row],[Survived]])^2</f>
        <v>0.28321728756375808</v>
      </c>
    </row>
    <row r="268" spans="1:34" x14ac:dyDescent="0.2">
      <c r="A268">
        <v>1</v>
      </c>
      <c r="B268" t="s">
        <v>20</v>
      </c>
      <c r="C268">
        <v>1</v>
      </c>
      <c r="D268" t="s">
        <v>17</v>
      </c>
      <c r="E268">
        <v>16</v>
      </c>
      <c r="F268">
        <v>57.979199999999999</v>
      </c>
      <c r="G268">
        <v>0</v>
      </c>
      <c r="H268">
        <v>1</v>
      </c>
      <c r="I268" s="6">
        <f>Table256[[#This Row],[Age]]/$E$1</f>
        <v>0.2</v>
      </c>
      <c r="J268" s="6">
        <f>LOG10(Table256[[#This Row],[Fare]] +1)</f>
        <v>1.770698877440231</v>
      </c>
      <c r="K268">
        <f>IF(Table256[[#This Row],[Pclass]]=1, 1, 0)</f>
        <v>1</v>
      </c>
      <c r="L268">
        <f>IF(Table256[[#This Row],[Pclass]]=2, 1,0)</f>
        <v>0</v>
      </c>
      <c r="M268">
        <f>IF(Table256[[#This Row],[Embarked]]="S", 1, 0)</f>
        <v>0</v>
      </c>
      <c r="N268">
        <f>IF(Table256[[#This Row],[Embarked]]="C", 1, 0)</f>
        <v>1</v>
      </c>
      <c r="O268">
        <f>IF(Table256[[#This Row],[Sex]]="male", 1, 0)</f>
        <v>0</v>
      </c>
      <c r="P268">
        <v>1</v>
      </c>
      <c r="AC268" s="6">
        <f>SUMPRODUCT(Table256[[#This Row],[SibSp]:[Ones]], $R$4:$AA$4)</f>
        <v>-0.24817022669316491</v>
      </c>
      <c r="AD268" s="6">
        <f>SUMPRODUCT(Table256[[#This Row],[SibSp]:[Ones]], $R$5:$AA$5)</f>
        <v>1.1188606930499601</v>
      </c>
      <c r="AE268" s="6">
        <f t="shared" si="12"/>
        <v>0</v>
      </c>
      <c r="AF268" s="6">
        <f t="shared" si="13"/>
        <v>1.1188606930499601</v>
      </c>
      <c r="AG268" s="6">
        <f t="shared" si="14"/>
        <v>1.1188606930499601</v>
      </c>
      <c r="AH268" s="6">
        <f>(AG268-Table256[[#This Row],[Survived]])^2</f>
        <v>1.4127864352316822E-2</v>
      </c>
    </row>
    <row r="269" spans="1:34" x14ac:dyDescent="0.2">
      <c r="A269">
        <v>0</v>
      </c>
      <c r="B269" t="s">
        <v>15</v>
      </c>
      <c r="C269">
        <v>1</v>
      </c>
      <c r="D269" t="s">
        <v>13</v>
      </c>
      <c r="E269">
        <v>45.5</v>
      </c>
      <c r="F269">
        <v>28.5</v>
      </c>
      <c r="G269">
        <v>0</v>
      </c>
      <c r="H269">
        <v>0</v>
      </c>
      <c r="I269" s="6">
        <f>Table256[[#This Row],[Age]]/$E$1</f>
        <v>0.56874999999999998</v>
      </c>
      <c r="J269" s="6">
        <f>LOG10(Table256[[#This Row],[Fare]] +1)</f>
        <v>1.469822015978163</v>
      </c>
      <c r="K269">
        <f>IF(Table256[[#This Row],[Pclass]]=1, 1, 0)</f>
        <v>1</v>
      </c>
      <c r="L269">
        <f>IF(Table256[[#This Row],[Pclass]]=2, 1,0)</f>
        <v>0</v>
      </c>
      <c r="M269">
        <f>IF(Table256[[#This Row],[Embarked]]="S", 1, 0)</f>
        <v>1</v>
      </c>
      <c r="N269">
        <f>IF(Table256[[#This Row],[Embarked]]="C", 1, 0)</f>
        <v>0</v>
      </c>
      <c r="O269">
        <f>IF(Table256[[#This Row],[Sex]]="male", 1, 0)</f>
        <v>1</v>
      </c>
      <c r="P269">
        <v>1</v>
      </c>
      <c r="AC269" s="6">
        <f>SUMPRODUCT(Table256[[#This Row],[SibSp]:[Ones]], $R$4:$AA$4)</f>
        <v>-0.15193993536813155</v>
      </c>
      <c r="AD269" s="6">
        <f>SUMPRODUCT(Table256[[#This Row],[SibSp]:[Ones]], $R$5:$AA$5)</f>
        <v>0.32842941739251769</v>
      </c>
      <c r="AE269" s="6">
        <f t="shared" si="12"/>
        <v>0</v>
      </c>
      <c r="AF269" s="6">
        <f t="shared" si="13"/>
        <v>0.32842941739251769</v>
      </c>
      <c r="AG269" s="6">
        <f t="shared" si="14"/>
        <v>0.32842941739251769</v>
      </c>
      <c r="AH269" s="6">
        <f>(AG269-Table256[[#This Row],[Survived]])^2</f>
        <v>0.10786588220878859</v>
      </c>
    </row>
    <row r="270" spans="1:34" x14ac:dyDescent="0.2">
      <c r="A270">
        <v>0</v>
      </c>
      <c r="B270" t="s">
        <v>15</v>
      </c>
      <c r="C270">
        <v>1</v>
      </c>
      <c r="D270" t="s">
        <v>13</v>
      </c>
      <c r="E270">
        <v>38</v>
      </c>
      <c r="F270">
        <v>153.46250000000001</v>
      </c>
      <c r="G270">
        <v>0</v>
      </c>
      <c r="H270">
        <v>1</v>
      </c>
      <c r="I270" s="6">
        <f>Table256[[#This Row],[Age]]/$E$1</f>
        <v>0.47499999999999998</v>
      </c>
      <c r="J270" s="6">
        <f>LOG10(Table256[[#This Row],[Fare]] +1)</f>
        <v>2.1888230596841365</v>
      </c>
      <c r="K270">
        <f>IF(Table256[[#This Row],[Pclass]]=1, 1, 0)</f>
        <v>1</v>
      </c>
      <c r="L270">
        <f>IF(Table256[[#This Row],[Pclass]]=2, 1,0)</f>
        <v>0</v>
      </c>
      <c r="M270">
        <f>IF(Table256[[#This Row],[Embarked]]="S", 1, 0)</f>
        <v>1</v>
      </c>
      <c r="N270">
        <f>IF(Table256[[#This Row],[Embarked]]="C", 1, 0)</f>
        <v>0</v>
      </c>
      <c r="O270">
        <f>IF(Table256[[#This Row],[Sex]]="male", 1, 0)</f>
        <v>1</v>
      </c>
      <c r="P270">
        <v>1</v>
      </c>
      <c r="AC270" s="6">
        <f>SUMPRODUCT(Table256[[#This Row],[SibSp]:[Ones]], $R$4:$AA$4)</f>
        <v>-0.26447787882583218</v>
      </c>
      <c r="AD270" s="6">
        <f>SUMPRODUCT(Table256[[#This Row],[SibSp]:[Ones]], $R$5:$AA$5)</f>
        <v>0.40061745025350631</v>
      </c>
      <c r="AE270" s="6">
        <f t="shared" si="12"/>
        <v>0</v>
      </c>
      <c r="AF270" s="6">
        <f t="shared" si="13"/>
        <v>0.40061745025350631</v>
      </c>
      <c r="AG270" s="6">
        <f t="shared" si="14"/>
        <v>0.40061745025350631</v>
      </c>
      <c r="AH270" s="6">
        <f>(AG270-Table256[[#This Row],[Survived]])^2</f>
        <v>0.16049434144762059</v>
      </c>
    </row>
    <row r="271" spans="1:34" x14ac:dyDescent="0.2">
      <c r="A271">
        <v>0</v>
      </c>
      <c r="B271" t="s">
        <v>15</v>
      </c>
      <c r="C271">
        <v>3</v>
      </c>
      <c r="D271" t="s">
        <v>13</v>
      </c>
      <c r="E271">
        <v>16</v>
      </c>
      <c r="F271">
        <v>18</v>
      </c>
      <c r="G271">
        <v>2</v>
      </c>
      <c r="H271">
        <v>0</v>
      </c>
      <c r="I271" s="6">
        <f>Table256[[#This Row],[Age]]/$E$1</f>
        <v>0.2</v>
      </c>
      <c r="J271" s="6">
        <f>LOG10(Table256[[#This Row],[Fare]] +1)</f>
        <v>1.2787536009528289</v>
      </c>
      <c r="K271">
        <f>IF(Table256[[#This Row],[Pclass]]=1, 1, 0)</f>
        <v>0</v>
      </c>
      <c r="L271">
        <f>IF(Table256[[#This Row],[Pclass]]=2, 1,0)</f>
        <v>0</v>
      </c>
      <c r="M271">
        <f>IF(Table256[[#This Row],[Embarked]]="S", 1, 0)</f>
        <v>1</v>
      </c>
      <c r="N271">
        <f>IF(Table256[[#This Row],[Embarked]]="C", 1, 0)</f>
        <v>0</v>
      </c>
      <c r="O271">
        <f>IF(Table256[[#This Row],[Sex]]="male", 1, 0)</f>
        <v>1</v>
      </c>
      <c r="P271">
        <v>1</v>
      </c>
      <c r="AC271" s="6">
        <f>SUMPRODUCT(Table256[[#This Row],[SibSp]:[Ones]], $R$4:$AA$4)</f>
        <v>-0.4880734349337747</v>
      </c>
      <c r="AD271" s="6">
        <f>SUMPRODUCT(Table256[[#This Row],[SibSp]:[Ones]], $R$5:$AA$5)</f>
        <v>7.0584326048382828E-2</v>
      </c>
      <c r="AE271" s="6">
        <f t="shared" si="12"/>
        <v>0</v>
      </c>
      <c r="AF271" s="6">
        <f t="shared" si="13"/>
        <v>7.0584326048382828E-2</v>
      </c>
      <c r="AG271" s="6">
        <f t="shared" si="14"/>
        <v>7.0584326048382828E-2</v>
      </c>
      <c r="AH271" s="6">
        <f>(AG271-Table256[[#This Row],[Survived]])^2</f>
        <v>4.9821470837044151E-3</v>
      </c>
    </row>
    <row r="272" spans="1:34" x14ac:dyDescent="0.2">
      <c r="A272">
        <v>0</v>
      </c>
      <c r="B272" t="s">
        <v>15</v>
      </c>
      <c r="C272">
        <v>1</v>
      </c>
      <c r="D272" t="s">
        <v>13</v>
      </c>
      <c r="E272">
        <v>29</v>
      </c>
      <c r="F272">
        <v>66.599999999999994</v>
      </c>
      <c r="G272">
        <v>1</v>
      </c>
      <c r="H272">
        <v>0</v>
      </c>
      <c r="I272" s="6">
        <f>Table256[[#This Row],[Age]]/$E$1</f>
        <v>0.36249999999999999</v>
      </c>
      <c r="J272" s="6">
        <f>LOG10(Table256[[#This Row],[Fare]] +1)</f>
        <v>1.8299466959416359</v>
      </c>
      <c r="K272">
        <f>IF(Table256[[#This Row],[Pclass]]=1, 1, 0)</f>
        <v>1</v>
      </c>
      <c r="L272">
        <f>IF(Table256[[#This Row],[Pclass]]=2, 1,0)</f>
        <v>0</v>
      </c>
      <c r="M272">
        <f>IF(Table256[[#This Row],[Embarked]]="S", 1, 0)</f>
        <v>1</v>
      </c>
      <c r="N272">
        <f>IF(Table256[[#This Row],[Embarked]]="C", 1, 0)</f>
        <v>0</v>
      </c>
      <c r="O272">
        <f>IF(Table256[[#This Row],[Sex]]="male", 1, 0)</f>
        <v>1</v>
      </c>
      <c r="P272">
        <v>1</v>
      </c>
      <c r="AC272" s="6">
        <f>SUMPRODUCT(Table256[[#This Row],[SibSp]:[Ones]], $R$4:$AA$4)</f>
        <v>-0.23613807365146622</v>
      </c>
      <c r="AD272" s="6">
        <f>SUMPRODUCT(Table256[[#This Row],[SibSp]:[Ones]], $R$5:$AA$5)</f>
        <v>0.40669218840095039</v>
      </c>
      <c r="AE272" s="6">
        <f t="shared" si="12"/>
        <v>0</v>
      </c>
      <c r="AF272" s="6">
        <f t="shared" si="13"/>
        <v>0.40669218840095039</v>
      </c>
      <c r="AG272" s="6">
        <f t="shared" si="14"/>
        <v>0.40669218840095039</v>
      </c>
      <c r="AH272" s="6">
        <f>(AG272-Table256[[#This Row],[Survived]])^2</f>
        <v>0.16539853610635413</v>
      </c>
    </row>
    <row r="273" spans="1:34" x14ac:dyDescent="0.2">
      <c r="A273">
        <v>1</v>
      </c>
      <c r="B273" t="s">
        <v>20</v>
      </c>
      <c r="C273">
        <v>1</v>
      </c>
      <c r="D273" t="s">
        <v>17</v>
      </c>
      <c r="E273">
        <v>41</v>
      </c>
      <c r="F273">
        <v>134.5</v>
      </c>
      <c r="G273">
        <v>0</v>
      </c>
      <c r="H273">
        <v>0</v>
      </c>
      <c r="I273" s="6">
        <f>Table256[[#This Row],[Age]]/$E$1</f>
        <v>0.51249999999999996</v>
      </c>
      <c r="J273" s="6">
        <f>LOG10(Table256[[#This Row],[Fare]] +1)</f>
        <v>2.1319392952104246</v>
      </c>
      <c r="K273">
        <f>IF(Table256[[#This Row],[Pclass]]=1, 1, 0)</f>
        <v>1</v>
      </c>
      <c r="L273">
        <f>IF(Table256[[#This Row],[Pclass]]=2, 1,0)</f>
        <v>0</v>
      </c>
      <c r="M273">
        <f>IF(Table256[[#This Row],[Embarked]]="S", 1, 0)</f>
        <v>0</v>
      </c>
      <c r="N273">
        <f>IF(Table256[[#This Row],[Embarked]]="C", 1, 0)</f>
        <v>1</v>
      </c>
      <c r="O273">
        <f>IF(Table256[[#This Row],[Sex]]="male", 1, 0)</f>
        <v>0</v>
      </c>
      <c r="P273">
        <v>1</v>
      </c>
      <c r="AC273" s="6">
        <f>SUMPRODUCT(Table256[[#This Row],[SibSp]:[Ones]], $R$4:$AA$4)</f>
        <v>5.36468979946777E-2</v>
      </c>
      <c r="AD273" s="6">
        <f>SUMPRODUCT(Table256[[#This Row],[SibSp]:[Ones]], $R$5:$AA$5)</f>
        <v>0.91642978713146905</v>
      </c>
      <c r="AE273" s="6">
        <f t="shared" si="12"/>
        <v>5.36468979946777E-2</v>
      </c>
      <c r="AF273" s="6">
        <f t="shared" si="13"/>
        <v>0.91642978713146905</v>
      </c>
      <c r="AG273" s="6">
        <f t="shared" si="14"/>
        <v>0.97007668512614675</v>
      </c>
      <c r="AH273" s="6">
        <f>(AG273-Table256[[#This Row],[Survived]])^2</f>
        <v>8.9540477303976689E-4</v>
      </c>
    </row>
    <row r="274" spans="1:34" x14ac:dyDescent="0.2">
      <c r="A274">
        <v>1</v>
      </c>
      <c r="B274" t="s">
        <v>15</v>
      </c>
      <c r="C274">
        <v>3</v>
      </c>
      <c r="D274" t="s">
        <v>13</v>
      </c>
      <c r="E274">
        <v>45</v>
      </c>
      <c r="F274">
        <v>8.0500000000000007</v>
      </c>
      <c r="G274">
        <v>0</v>
      </c>
      <c r="H274">
        <v>0</v>
      </c>
      <c r="I274" s="6">
        <f>Table256[[#This Row],[Age]]/$E$1</f>
        <v>0.5625</v>
      </c>
      <c r="J274" s="6">
        <f>LOG10(Table256[[#This Row],[Fare]] +1)</f>
        <v>0.9566485792052033</v>
      </c>
      <c r="K274">
        <f>IF(Table256[[#This Row],[Pclass]]=1, 1, 0)</f>
        <v>0</v>
      </c>
      <c r="L274">
        <f>IF(Table256[[#This Row],[Pclass]]=2, 1,0)</f>
        <v>0</v>
      </c>
      <c r="M274">
        <f>IF(Table256[[#This Row],[Embarked]]="S", 1, 0)</f>
        <v>1</v>
      </c>
      <c r="N274">
        <f>IF(Table256[[#This Row],[Embarked]]="C", 1, 0)</f>
        <v>0</v>
      </c>
      <c r="O274">
        <f>IF(Table256[[#This Row],[Sex]]="male", 1, 0)</f>
        <v>1</v>
      </c>
      <c r="P274">
        <v>1</v>
      </c>
      <c r="AC274" s="6">
        <f>SUMPRODUCT(Table256[[#This Row],[SibSp]:[Ones]], $R$4:$AA$4)</f>
        <v>-0.35756742816944354</v>
      </c>
      <c r="AD274" s="6">
        <f>SUMPRODUCT(Table256[[#This Row],[SibSp]:[Ones]], $R$5:$AA$5)</f>
        <v>-4.5173750242758381E-2</v>
      </c>
      <c r="AE274" s="6">
        <f t="shared" si="12"/>
        <v>0</v>
      </c>
      <c r="AF274" s="6">
        <f t="shared" si="13"/>
        <v>0</v>
      </c>
      <c r="AG274" s="6">
        <f t="shared" si="14"/>
        <v>0</v>
      </c>
      <c r="AH274" s="6">
        <f>(AG274-Table256[[#This Row],[Survived]])^2</f>
        <v>1</v>
      </c>
    </row>
    <row r="275" spans="1:34" x14ac:dyDescent="0.2">
      <c r="A275">
        <v>0</v>
      </c>
      <c r="B275" t="s">
        <v>15</v>
      </c>
      <c r="C275">
        <v>1</v>
      </c>
      <c r="D275" t="s">
        <v>13</v>
      </c>
      <c r="E275">
        <v>45</v>
      </c>
      <c r="F275">
        <v>35.5</v>
      </c>
      <c r="G275">
        <v>0</v>
      </c>
      <c r="H275">
        <v>0</v>
      </c>
      <c r="I275" s="6">
        <f>Table256[[#This Row],[Age]]/$E$1</f>
        <v>0.5625</v>
      </c>
      <c r="J275" s="6">
        <f>LOG10(Table256[[#This Row],[Fare]] +1)</f>
        <v>1.5622928644564746</v>
      </c>
      <c r="K275">
        <f>IF(Table256[[#This Row],[Pclass]]=1, 1, 0)</f>
        <v>1</v>
      </c>
      <c r="L275">
        <f>IF(Table256[[#This Row],[Pclass]]=2, 1,0)</f>
        <v>0</v>
      </c>
      <c r="M275">
        <f>IF(Table256[[#This Row],[Embarked]]="S", 1, 0)</f>
        <v>1</v>
      </c>
      <c r="N275">
        <f>IF(Table256[[#This Row],[Embarked]]="C", 1, 0)</f>
        <v>0</v>
      </c>
      <c r="O275">
        <f>IF(Table256[[#This Row],[Sex]]="male", 1, 0)</f>
        <v>1</v>
      </c>
      <c r="P275">
        <v>1</v>
      </c>
      <c r="AC275" s="6">
        <f>SUMPRODUCT(Table256[[#This Row],[SibSp]:[Ones]], $R$4:$AA$4)</f>
        <v>-0.15632049008945759</v>
      </c>
      <c r="AD275" s="6">
        <f>SUMPRODUCT(Table256[[#This Row],[SibSp]:[Ones]], $R$5:$AA$5)</f>
        <v>0.33425339703791906</v>
      </c>
      <c r="AE275" s="6">
        <f t="shared" si="12"/>
        <v>0</v>
      </c>
      <c r="AF275" s="6">
        <f t="shared" si="13"/>
        <v>0.33425339703791906</v>
      </c>
      <c r="AG275" s="6">
        <f t="shared" si="14"/>
        <v>0.33425339703791906</v>
      </c>
      <c r="AH275" s="6">
        <f>(AG275-Table256[[#This Row],[Survived]])^2</f>
        <v>0.11172533343138877</v>
      </c>
    </row>
    <row r="276" spans="1:34" x14ac:dyDescent="0.2">
      <c r="A276">
        <v>1</v>
      </c>
      <c r="B276" t="s">
        <v>15</v>
      </c>
      <c r="C276">
        <v>2</v>
      </c>
      <c r="D276" t="s">
        <v>13</v>
      </c>
      <c r="E276">
        <v>2</v>
      </c>
      <c r="F276">
        <v>26</v>
      </c>
      <c r="G276">
        <v>1</v>
      </c>
      <c r="H276">
        <v>1</v>
      </c>
      <c r="I276" s="6">
        <f>Table256[[#This Row],[Age]]/$E$1</f>
        <v>2.5000000000000001E-2</v>
      </c>
      <c r="J276" s="6">
        <f>LOG10(Table256[[#This Row],[Fare]] +1)</f>
        <v>1.4313637641589874</v>
      </c>
      <c r="K276">
        <f>IF(Table256[[#This Row],[Pclass]]=1, 1, 0)</f>
        <v>0</v>
      </c>
      <c r="L276">
        <f>IF(Table256[[#This Row],[Pclass]]=2, 1,0)</f>
        <v>1</v>
      </c>
      <c r="M276">
        <f>IF(Table256[[#This Row],[Embarked]]="S", 1, 0)</f>
        <v>1</v>
      </c>
      <c r="N276">
        <f>IF(Table256[[#This Row],[Embarked]]="C", 1, 0)</f>
        <v>0</v>
      </c>
      <c r="O276">
        <f>IF(Table256[[#This Row],[Sex]]="male", 1, 0)</f>
        <v>1</v>
      </c>
      <c r="P276">
        <v>1</v>
      </c>
      <c r="AC276" s="6">
        <f>SUMPRODUCT(Table256[[#This Row],[SibSp]:[Ones]], $R$4:$AA$4)</f>
        <v>-1.0189128328684183</v>
      </c>
      <c r="AD276" s="6">
        <f>SUMPRODUCT(Table256[[#This Row],[SibSp]:[Ones]], $R$5:$AA$5)</f>
        <v>0.47382094401988573</v>
      </c>
      <c r="AE276" s="6">
        <f t="shared" si="12"/>
        <v>0</v>
      </c>
      <c r="AF276" s="6">
        <f t="shared" si="13"/>
        <v>0.47382094401988573</v>
      </c>
      <c r="AG276" s="6">
        <f t="shared" si="14"/>
        <v>0.47382094401988573</v>
      </c>
      <c r="AH276" s="6">
        <f>(AG276-Table256[[#This Row],[Survived]])^2</f>
        <v>0.27686439895212422</v>
      </c>
    </row>
    <row r="277" spans="1:34" x14ac:dyDescent="0.2">
      <c r="A277">
        <v>1</v>
      </c>
      <c r="B277" t="s">
        <v>15</v>
      </c>
      <c r="C277">
        <v>1</v>
      </c>
      <c r="D277" t="s">
        <v>17</v>
      </c>
      <c r="E277">
        <v>24</v>
      </c>
      <c r="F277">
        <v>263</v>
      </c>
      <c r="G277">
        <v>3</v>
      </c>
      <c r="H277">
        <v>2</v>
      </c>
      <c r="I277" s="6">
        <f>Table256[[#This Row],[Age]]/$E$1</f>
        <v>0.3</v>
      </c>
      <c r="J277" s="6">
        <f>LOG10(Table256[[#This Row],[Fare]] +1)</f>
        <v>2.4216039268698313</v>
      </c>
      <c r="K277">
        <f>IF(Table256[[#This Row],[Pclass]]=1, 1, 0)</f>
        <v>1</v>
      </c>
      <c r="L277">
        <f>IF(Table256[[#This Row],[Pclass]]=2, 1,0)</f>
        <v>0</v>
      </c>
      <c r="M277">
        <f>IF(Table256[[#This Row],[Embarked]]="S", 1, 0)</f>
        <v>1</v>
      </c>
      <c r="N277">
        <f>IF(Table256[[#This Row],[Embarked]]="C", 1, 0)</f>
        <v>0</v>
      </c>
      <c r="O277">
        <f>IF(Table256[[#This Row],[Sex]]="male", 1, 0)</f>
        <v>0</v>
      </c>
      <c r="P277">
        <v>1</v>
      </c>
      <c r="AC277" s="6">
        <f>SUMPRODUCT(Table256[[#This Row],[SibSp]:[Ones]], $R$4:$AA$4)</f>
        <v>0.15792855008715501</v>
      </c>
      <c r="AD277" s="6">
        <f>SUMPRODUCT(Table256[[#This Row],[SibSp]:[Ones]], $R$5:$AA$5)</f>
        <v>0.77507827308001098</v>
      </c>
      <c r="AE277" s="6">
        <f t="shared" si="12"/>
        <v>0.15792855008715501</v>
      </c>
      <c r="AF277" s="6">
        <f t="shared" si="13"/>
        <v>0.77507827308001098</v>
      </c>
      <c r="AG277" s="6">
        <f t="shared" si="14"/>
        <v>0.93300682316716599</v>
      </c>
      <c r="AH277" s="6">
        <f>(AG277-Table256[[#This Row],[Survived]])^2</f>
        <v>4.4880857421553677E-3</v>
      </c>
    </row>
    <row r="278" spans="1:34" x14ac:dyDescent="0.2">
      <c r="A278">
        <v>0</v>
      </c>
      <c r="B278" t="s">
        <v>15</v>
      </c>
      <c r="C278">
        <v>2</v>
      </c>
      <c r="D278" t="s">
        <v>13</v>
      </c>
      <c r="E278">
        <v>28</v>
      </c>
      <c r="F278">
        <v>13</v>
      </c>
      <c r="G278">
        <v>0</v>
      </c>
      <c r="H278">
        <v>0</v>
      </c>
      <c r="I278" s="6">
        <f>Table256[[#This Row],[Age]]/$E$1</f>
        <v>0.35</v>
      </c>
      <c r="J278" s="6">
        <f>LOG10(Table256[[#This Row],[Fare]] +1)</f>
        <v>1.146128035678238</v>
      </c>
      <c r="K278">
        <f>IF(Table256[[#This Row],[Pclass]]=1, 1, 0)</f>
        <v>0</v>
      </c>
      <c r="L278">
        <f>IF(Table256[[#This Row],[Pclass]]=2, 1,0)</f>
        <v>1</v>
      </c>
      <c r="M278">
        <f>IF(Table256[[#This Row],[Embarked]]="S", 1, 0)</f>
        <v>1</v>
      </c>
      <c r="N278">
        <f>IF(Table256[[#This Row],[Embarked]]="C", 1, 0)</f>
        <v>0</v>
      </c>
      <c r="O278">
        <f>IF(Table256[[#This Row],[Sex]]="male", 1, 0)</f>
        <v>1</v>
      </c>
      <c r="P278">
        <v>1</v>
      </c>
      <c r="AC278" s="6">
        <f>SUMPRODUCT(Table256[[#This Row],[SibSp]:[Ones]], $R$4:$AA$4)</f>
        <v>-0.79495990124870586</v>
      </c>
      <c r="AD278" s="6">
        <f>SUMPRODUCT(Table256[[#This Row],[SibSp]:[Ones]], $R$5:$AA$5)</f>
        <v>0.3199155654096793</v>
      </c>
      <c r="AE278" s="6">
        <f t="shared" si="12"/>
        <v>0</v>
      </c>
      <c r="AF278" s="6">
        <f t="shared" si="13"/>
        <v>0.3199155654096793</v>
      </c>
      <c r="AG278" s="6">
        <f t="shared" si="14"/>
        <v>0.3199155654096793</v>
      </c>
      <c r="AH278" s="6">
        <f>(AG278-Table256[[#This Row],[Survived]])^2</f>
        <v>0.1023459689913948</v>
      </c>
    </row>
    <row r="279" spans="1:34" x14ac:dyDescent="0.2">
      <c r="A279">
        <v>0</v>
      </c>
      <c r="B279" t="s">
        <v>15</v>
      </c>
      <c r="C279">
        <v>2</v>
      </c>
      <c r="D279" t="s">
        <v>13</v>
      </c>
      <c r="E279">
        <v>25</v>
      </c>
      <c r="F279">
        <v>13</v>
      </c>
      <c r="G279">
        <v>0</v>
      </c>
      <c r="H279">
        <v>0</v>
      </c>
      <c r="I279" s="6">
        <f>Table256[[#This Row],[Age]]/$E$1</f>
        <v>0.3125</v>
      </c>
      <c r="J279" s="6">
        <f>LOG10(Table256[[#This Row],[Fare]] +1)</f>
        <v>1.146128035678238</v>
      </c>
      <c r="K279">
        <f>IF(Table256[[#This Row],[Pclass]]=1, 1, 0)</f>
        <v>0</v>
      </c>
      <c r="L279">
        <f>IF(Table256[[#This Row],[Pclass]]=2, 1,0)</f>
        <v>1</v>
      </c>
      <c r="M279">
        <f>IF(Table256[[#This Row],[Embarked]]="S", 1, 0)</f>
        <v>1</v>
      </c>
      <c r="N279">
        <f>IF(Table256[[#This Row],[Embarked]]="C", 1, 0)</f>
        <v>0</v>
      </c>
      <c r="O279">
        <f>IF(Table256[[#This Row],[Sex]]="male", 1, 0)</f>
        <v>1</v>
      </c>
      <c r="P279">
        <v>1</v>
      </c>
      <c r="AC279" s="6">
        <f>SUMPRODUCT(Table256[[#This Row],[SibSp]:[Ones]], $R$4:$AA$4)</f>
        <v>-0.82586511264446316</v>
      </c>
      <c r="AD279" s="6">
        <f>SUMPRODUCT(Table256[[#This Row],[SibSp]:[Ones]], $R$5:$AA$5)</f>
        <v>0.34540014862682972</v>
      </c>
      <c r="AE279" s="6">
        <f t="shared" si="12"/>
        <v>0</v>
      </c>
      <c r="AF279" s="6">
        <f t="shared" si="13"/>
        <v>0.34540014862682972</v>
      </c>
      <c r="AG279" s="6">
        <f t="shared" si="14"/>
        <v>0.34540014862682972</v>
      </c>
      <c r="AH279" s="6">
        <f>(AG279-Table256[[#This Row],[Survived]])^2</f>
        <v>0.11930126267143606</v>
      </c>
    </row>
    <row r="280" spans="1:34" x14ac:dyDescent="0.2">
      <c r="A280">
        <v>0</v>
      </c>
      <c r="B280" t="s">
        <v>15</v>
      </c>
      <c r="C280">
        <v>2</v>
      </c>
      <c r="D280" t="s">
        <v>13</v>
      </c>
      <c r="E280">
        <v>36</v>
      </c>
      <c r="F280">
        <v>13</v>
      </c>
      <c r="G280">
        <v>0</v>
      </c>
      <c r="H280">
        <v>0</v>
      </c>
      <c r="I280" s="6">
        <f>Table256[[#This Row],[Age]]/$E$1</f>
        <v>0.45</v>
      </c>
      <c r="J280" s="6">
        <f>LOG10(Table256[[#This Row],[Fare]] +1)</f>
        <v>1.146128035678238</v>
      </c>
      <c r="K280">
        <f>IF(Table256[[#This Row],[Pclass]]=1, 1, 0)</f>
        <v>0</v>
      </c>
      <c r="L280">
        <f>IF(Table256[[#This Row],[Pclass]]=2, 1,0)</f>
        <v>1</v>
      </c>
      <c r="M280">
        <f>IF(Table256[[#This Row],[Embarked]]="S", 1, 0)</f>
        <v>1</v>
      </c>
      <c r="N280">
        <f>IF(Table256[[#This Row],[Embarked]]="C", 1, 0)</f>
        <v>0</v>
      </c>
      <c r="O280">
        <f>IF(Table256[[#This Row],[Sex]]="male", 1, 0)</f>
        <v>1</v>
      </c>
      <c r="P280">
        <v>1</v>
      </c>
      <c r="AC280" s="6">
        <f>SUMPRODUCT(Table256[[#This Row],[SibSp]:[Ones]], $R$4:$AA$4)</f>
        <v>-0.71254600419335279</v>
      </c>
      <c r="AD280" s="6">
        <f>SUMPRODUCT(Table256[[#This Row],[SibSp]:[Ones]], $R$5:$AA$5)</f>
        <v>0.25195667683061151</v>
      </c>
      <c r="AE280" s="6">
        <f t="shared" si="12"/>
        <v>0</v>
      </c>
      <c r="AF280" s="6">
        <f t="shared" si="13"/>
        <v>0.25195667683061151</v>
      </c>
      <c r="AG280" s="6">
        <f t="shared" si="14"/>
        <v>0.25195667683061151</v>
      </c>
      <c r="AH280" s="6">
        <f>(AG280-Table256[[#This Row],[Survived]])^2</f>
        <v>6.3482166999525205E-2</v>
      </c>
    </row>
    <row r="281" spans="1:34" x14ac:dyDescent="0.2">
      <c r="A281">
        <v>1</v>
      </c>
      <c r="B281" t="s">
        <v>15</v>
      </c>
      <c r="C281">
        <v>2</v>
      </c>
      <c r="D281" t="s">
        <v>17</v>
      </c>
      <c r="E281">
        <v>24</v>
      </c>
      <c r="F281">
        <v>13</v>
      </c>
      <c r="G281">
        <v>0</v>
      </c>
      <c r="H281">
        <v>0</v>
      </c>
      <c r="I281" s="6">
        <f>Table256[[#This Row],[Age]]/$E$1</f>
        <v>0.3</v>
      </c>
      <c r="J281" s="6">
        <f>LOG10(Table256[[#This Row],[Fare]] +1)</f>
        <v>1.146128035678238</v>
      </c>
      <c r="K281">
        <f>IF(Table256[[#This Row],[Pclass]]=1, 1, 0)</f>
        <v>0</v>
      </c>
      <c r="L281">
        <f>IF(Table256[[#This Row],[Pclass]]=2, 1,0)</f>
        <v>1</v>
      </c>
      <c r="M281">
        <f>IF(Table256[[#This Row],[Embarked]]="S", 1, 0)</f>
        <v>1</v>
      </c>
      <c r="N281">
        <f>IF(Table256[[#This Row],[Embarked]]="C", 1, 0)</f>
        <v>0</v>
      </c>
      <c r="O281">
        <f>IF(Table256[[#This Row],[Sex]]="male", 1, 0)</f>
        <v>0</v>
      </c>
      <c r="P281">
        <v>1</v>
      </c>
      <c r="AC281" s="6">
        <f>SUMPRODUCT(Table256[[#This Row],[SibSp]:[Ones]], $R$4:$AA$4)</f>
        <v>-0.47855249275307543</v>
      </c>
      <c r="AD281" s="6">
        <f>SUMPRODUCT(Table256[[#This Row],[SibSp]:[Ones]], $R$5:$AA$5)</f>
        <v>0.81336760818056852</v>
      </c>
      <c r="AE281" s="6">
        <f t="shared" si="12"/>
        <v>0</v>
      </c>
      <c r="AF281" s="6">
        <f t="shared" si="13"/>
        <v>0.81336760818056852</v>
      </c>
      <c r="AG281" s="6">
        <f t="shared" si="14"/>
        <v>0.81336760818056852</v>
      </c>
      <c r="AH281" s="6">
        <f>(AG281-Table256[[#This Row],[Survived]])^2</f>
        <v>3.4831649676241791E-2</v>
      </c>
    </row>
    <row r="282" spans="1:34" x14ac:dyDescent="0.2">
      <c r="A282">
        <v>1</v>
      </c>
      <c r="B282" t="s">
        <v>15</v>
      </c>
      <c r="C282">
        <v>2</v>
      </c>
      <c r="D282" t="s">
        <v>17</v>
      </c>
      <c r="E282">
        <v>40</v>
      </c>
      <c r="F282">
        <v>13</v>
      </c>
      <c r="G282">
        <v>0</v>
      </c>
      <c r="H282">
        <v>0</v>
      </c>
      <c r="I282" s="6">
        <f>Table256[[#This Row],[Age]]/$E$1</f>
        <v>0.5</v>
      </c>
      <c r="J282" s="6">
        <f>LOG10(Table256[[#This Row],[Fare]] +1)</f>
        <v>1.146128035678238</v>
      </c>
      <c r="K282">
        <f>IF(Table256[[#This Row],[Pclass]]=1, 1, 0)</f>
        <v>0</v>
      </c>
      <c r="L282">
        <f>IF(Table256[[#This Row],[Pclass]]=2, 1,0)</f>
        <v>1</v>
      </c>
      <c r="M282">
        <f>IF(Table256[[#This Row],[Embarked]]="S", 1, 0)</f>
        <v>1</v>
      </c>
      <c r="N282">
        <f>IF(Table256[[#This Row],[Embarked]]="C", 1, 0)</f>
        <v>0</v>
      </c>
      <c r="O282">
        <f>IF(Table256[[#This Row],[Sex]]="male", 1, 0)</f>
        <v>0</v>
      </c>
      <c r="P282">
        <v>1</v>
      </c>
      <c r="AC282" s="6">
        <f>SUMPRODUCT(Table256[[#This Row],[SibSp]:[Ones]], $R$4:$AA$4)</f>
        <v>-0.3137246986423694</v>
      </c>
      <c r="AD282" s="6">
        <f>SUMPRODUCT(Table256[[#This Row],[SibSp]:[Ones]], $R$5:$AA$5)</f>
        <v>0.67744983102243306</v>
      </c>
      <c r="AE282" s="6">
        <f t="shared" si="12"/>
        <v>0</v>
      </c>
      <c r="AF282" s="6">
        <f t="shared" si="13"/>
        <v>0.67744983102243306</v>
      </c>
      <c r="AG282" s="6">
        <f t="shared" si="14"/>
        <v>0.67744983102243306</v>
      </c>
      <c r="AH282" s="6">
        <f>(AG282-Table256[[#This Row],[Survived]])^2</f>
        <v>0.10403861150745698</v>
      </c>
    </row>
    <row r="283" spans="1:34" x14ac:dyDescent="0.2">
      <c r="A283">
        <v>1</v>
      </c>
      <c r="B283" t="s">
        <v>15</v>
      </c>
      <c r="C283">
        <v>3</v>
      </c>
      <c r="D283" t="s">
        <v>13</v>
      </c>
      <c r="E283">
        <v>3</v>
      </c>
      <c r="F283">
        <v>15.9</v>
      </c>
      <c r="G283">
        <v>1</v>
      </c>
      <c r="H283">
        <v>1</v>
      </c>
      <c r="I283" s="6">
        <f>Table256[[#This Row],[Age]]/$E$1</f>
        <v>3.7499999999999999E-2</v>
      </c>
      <c r="J283" s="6">
        <f>LOG10(Table256[[#This Row],[Fare]] +1)</f>
        <v>1.2278867046136734</v>
      </c>
      <c r="K283">
        <f>IF(Table256[[#This Row],[Pclass]]=1, 1, 0)</f>
        <v>0</v>
      </c>
      <c r="L283">
        <f>IF(Table256[[#This Row],[Pclass]]=2, 1,0)</f>
        <v>0</v>
      </c>
      <c r="M283">
        <f>IF(Table256[[#This Row],[Embarked]]="S", 1, 0)</f>
        <v>1</v>
      </c>
      <c r="N283">
        <f>IF(Table256[[#This Row],[Embarked]]="C", 1, 0)</f>
        <v>0</v>
      </c>
      <c r="O283">
        <f>IF(Table256[[#This Row],[Sex]]="male", 1, 0)</f>
        <v>1</v>
      </c>
      <c r="P283">
        <v>1</v>
      </c>
      <c r="AC283" s="6">
        <f>SUMPRODUCT(Table256[[#This Row],[SibSp]:[Ones]], $R$4:$AA$4)</f>
        <v>-0.74646475872847218</v>
      </c>
      <c r="AD283" s="6">
        <f>SUMPRODUCT(Table256[[#This Row],[SibSp]:[Ones]], $R$5:$AA$5)</f>
        <v>0.24441075833008541</v>
      </c>
      <c r="AE283" s="6">
        <f t="shared" si="12"/>
        <v>0</v>
      </c>
      <c r="AF283" s="6">
        <f t="shared" si="13"/>
        <v>0.24441075833008541</v>
      </c>
      <c r="AG283" s="6">
        <f t="shared" si="14"/>
        <v>0.24441075833008541</v>
      </c>
      <c r="AH283" s="6">
        <f>(AG283-Table256[[#This Row],[Survived]])^2</f>
        <v>0.57091510212731655</v>
      </c>
    </row>
    <row r="284" spans="1:34" x14ac:dyDescent="0.2">
      <c r="A284">
        <v>0</v>
      </c>
      <c r="B284" t="s">
        <v>15</v>
      </c>
      <c r="C284">
        <v>3</v>
      </c>
      <c r="D284" t="s">
        <v>13</v>
      </c>
      <c r="E284">
        <v>42</v>
      </c>
      <c r="F284">
        <v>8.6624999999999996</v>
      </c>
      <c r="G284">
        <v>0</v>
      </c>
      <c r="H284">
        <v>0</v>
      </c>
      <c r="I284" s="6">
        <f>Table256[[#This Row],[Age]]/$E$1</f>
        <v>0.52500000000000002</v>
      </c>
      <c r="J284" s="6">
        <f>LOG10(Table256[[#This Row],[Fare]] +1)</f>
        <v>0.98508950692638131</v>
      </c>
      <c r="K284">
        <f>IF(Table256[[#This Row],[Pclass]]=1, 1, 0)</f>
        <v>0</v>
      </c>
      <c r="L284">
        <f>IF(Table256[[#This Row],[Pclass]]=2, 1,0)</f>
        <v>0</v>
      </c>
      <c r="M284">
        <f>IF(Table256[[#This Row],[Embarked]]="S", 1, 0)</f>
        <v>1</v>
      </c>
      <c r="N284">
        <f>IF(Table256[[#This Row],[Embarked]]="C", 1, 0)</f>
        <v>0</v>
      </c>
      <c r="O284">
        <f>IF(Table256[[#This Row],[Sex]]="male", 1, 0)</f>
        <v>1</v>
      </c>
      <c r="P284">
        <v>1</v>
      </c>
      <c r="AC284" s="6">
        <f>SUMPRODUCT(Table256[[#This Row],[SibSp]:[Ones]], $R$4:$AA$4)</f>
        <v>-0.38823571689456082</v>
      </c>
      <c r="AD284" s="6">
        <f>SUMPRODUCT(Table256[[#This Row],[SibSp]:[Ones]], $R$5:$AA$5)</f>
        <v>-1.9204273461833288E-2</v>
      </c>
      <c r="AE284" s="6">
        <f t="shared" si="12"/>
        <v>0</v>
      </c>
      <c r="AF284" s="6">
        <f t="shared" si="13"/>
        <v>0</v>
      </c>
      <c r="AG284" s="6">
        <f t="shared" si="14"/>
        <v>0</v>
      </c>
      <c r="AH284" s="6">
        <f>(AG284-Table256[[#This Row],[Survived]])^2</f>
        <v>0</v>
      </c>
    </row>
    <row r="285" spans="1:34" x14ac:dyDescent="0.2">
      <c r="A285">
        <v>0</v>
      </c>
      <c r="B285" t="s">
        <v>15</v>
      </c>
      <c r="C285">
        <v>3</v>
      </c>
      <c r="D285" t="s">
        <v>13</v>
      </c>
      <c r="E285">
        <v>23</v>
      </c>
      <c r="F285">
        <v>9.2249999999999996</v>
      </c>
      <c r="G285">
        <v>0</v>
      </c>
      <c r="H285">
        <v>0</v>
      </c>
      <c r="I285" s="6">
        <f>Table256[[#This Row],[Age]]/$E$1</f>
        <v>0.28749999999999998</v>
      </c>
      <c r="J285" s="6">
        <f>LOG10(Table256[[#This Row],[Fare]] +1)</f>
        <v>1.0096633166793794</v>
      </c>
      <c r="K285">
        <f>IF(Table256[[#This Row],[Pclass]]=1, 1, 0)</f>
        <v>0</v>
      </c>
      <c r="L285">
        <f>IF(Table256[[#This Row],[Pclass]]=2, 1,0)</f>
        <v>0</v>
      </c>
      <c r="M285">
        <f>IF(Table256[[#This Row],[Embarked]]="S", 1, 0)</f>
        <v>1</v>
      </c>
      <c r="N285">
        <f>IF(Table256[[#This Row],[Embarked]]="C", 1, 0)</f>
        <v>0</v>
      </c>
      <c r="O285">
        <f>IF(Table256[[#This Row],[Sex]]="male", 1, 0)</f>
        <v>1</v>
      </c>
      <c r="P285">
        <v>1</v>
      </c>
      <c r="AC285" s="6">
        <f>SUMPRODUCT(Table256[[#This Row],[SibSp]:[Ones]], $R$4:$AA$4)</f>
        <v>-0.58376401414777856</v>
      </c>
      <c r="AD285" s="6">
        <f>SUMPRODUCT(Table256[[#This Row],[SibSp]:[Ones]], $R$5:$AA$5)</f>
        <v>0.14261704941367292</v>
      </c>
      <c r="AE285" s="6">
        <f t="shared" si="12"/>
        <v>0</v>
      </c>
      <c r="AF285" s="6">
        <f t="shared" si="13"/>
        <v>0.14261704941367292</v>
      </c>
      <c r="AG285" s="6">
        <f t="shared" si="14"/>
        <v>0.14261704941367292</v>
      </c>
      <c r="AH285" s="6">
        <f>(AG285-Table256[[#This Row],[Survived]])^2</f>
        <v>2.0339622783462026E-2</v>
      </c>
    </row>
    <row r="286" spans="1:34" x14ac:dyDescent="0.2">
      <c r="A286">
        <v>0</v>
      </c>
      <c r="B286" t="s">
        <v>20</v>
      </c>
      <c r="C286">
        <v>3</v>
      </c>
      <c r="D286" t="s">
        <v>13</v>
      </c>
      <c r="E286">
        <v>15</v>
      </c>
      <c r="F286">
        <v>7.2291999999999996</v>
      </c>
      <c r="G286">
        <v>1</v>
      </c>
      <c r="H286">
        <v>1</v>
      </c>
      <c r="I286" s="6">
        <f>Table256[[#This Row],[Age]]/$E$1</f>
        <v>0.1875</v>
      </c>
      <c r="J286" s="6">
        <f>LOG10(Table256[[#This Row],[Fare]] +1)</f>
        <v>0.91535761741483168</v>
      </c>
      <c r="K286">
        <f>IF(Table256[[#This Row],[Pclass]]=1, 1, 0)</f>
        <v>0</v>
      </c>
      <c r="L286">
        <f>IF(Table256[[#This Row],[Pclass]]=2, 1,0)</f>
        <v>0</v>
      </c>
      <c r="M286">
        <f>IF(Table256[[#This Row],[Embarked]]="S", 1, 0)</f>
        <v>0</v>
      </c>
      <c r="N286">
        <f>IF(Table256[[#This Row],[Embarked]]="C", 1, 0)</f>
        <v>1</v>
      </c>
      <c r="O286">
        <f>IF(Table256[[#This Row],[Sex]]="male", 1, 0)</f>
        <v>1</v>
      </c>
      <c r="P286">
        <v>1</v>
      </c>
      <c r="AC286" s="6">
        <f>SUMPRODUCT(Table256[[#This Row],[SibSp]:[Ones]], $R$4:$AA$4)</f>
        <v>-0.73663275781948578</v>
      </c>
      <c r="AD286" s="6">
        <f>SUMPRODUCT(Table256[[#This Row],[SibSp]:[Ones]], $R$5:$AA$5)</f>
        <v>0.21615643250521577</v>
      </c>
      <c r="AE286" s="6">
        <f t="shared" si="12"/>
        <v>0</v>
      </c>
      <c r="AF286" s="6">
        <f t="shared" si="13"/>
        <v>0.21615643250521577</v>
      </c>
      <c r="AG286" s="6">
        <f t="shared" si="14"/>
        <v>0.21615643250521577</v>
      </c>
      <c r="AH286" s="6">
        <f>(AG286-Table256[[#This Row],[Survived]])^2</f>
        <v>4.6723603313381899E-2</v>
      </c>
    </row>
    <row r="287" spans="1:34" x14ac:dyDescent="0.2">
      <c r="A287">
        <v>0</v>
      </c>
      <c r="B287" t="s">
        <v>15</v>
      </c>
      <c r="C287">
        <v>3</v>
      </c>
      <c r="D287" t="s">
        <v>13</v>
      </c>
      <c r="E287">
        <v>25</v>
      </c>
      <c r="F287">
        <v>17.8</v>
      </c>
      <c r="G287">
        <v>1</v>
      </c>
      <c r="H287">
        <v>0</v>
      </c>
      <c r="I287" s="6">
        <f>Table256[[#This Row],[Age]]/$E$1</f>
        <v>0.3125</v>
      </c>
      <c r="J287" s="6">
        <f>LOG10(Table256[[#This Row],[Fare]] +1)</f>
        <v>1.2741578492636798</v>
      </c>
      <c r="K287">
        <f>IF(Table256[[#This Row],[Pclass]]=1, 1, 0)</f>
        <v>0</v>
      </c>
      <c r="L287">
        <f>IF(Table256[[#This Row],[Pclass]]=2, 1,0)</f>
        <v>0</v>
      </c>
      <c r="M287">
        <f>IF(Table256[[#This Row],[Embarked]]="S", 1, 0)</f>
        <v>1</v>
      </c>
      <c r="N287">
        <f>IF(Table256[[#This Row],[Embarked]]="C", 1, 0)</f>
        <v>0</v>
      </c>
      <c r="O287">
        <f>IF(Table256[[#This Row],[Sex]]="male", 1, 0)</f>
        <v>1</v>
      </c>
      <c r="P287">
        <v>1</v>
      </c>
      <c r="AC287" s="6">
        <f>SUMPRODUCT(Table256[[#This Row],[SibSp]:[Ones]], $R$4:$AA$4)</f>
        <v>-0.47817664737733651</v>
      </c>
      <c r="AD287" s="6">
        <f>SUMPRODUCT(Table256[[#This Row],[SibSp]:[Ones]], $R$5:$AA$5)</f>
        <v>6.2094478121730967E-2</v>
      </c>
      <c r="AE287" s="6">
        <f t="shared" si="12"/>
        <v>0</v>
      </c>
      <c r="AF287" s="6">
        <f t="shared" si="13"/>
        <v>6.2094478121730967E-2</v>
      </c>
      <c r="AG287" s="6">
        <f t="shared" si="14"/>
        <v>6.2094478121730967E-2</v>
      </c>
      <c r="AH287" s="6">
        <f>(AG287-Table256[[#This Row],[Survived]])^2</f>
        <v>3.8557242132101258E-3</v>
      </c>
    </row>
    <row r="288" spans="1:34" x14ac:dyDescent="0.2">
      <c r="A288">
        <v>0</v>
      </c>
      <c r="B288" t="s">
        <v>15</v>
      </c>
      <c r="C288">
        <v>3</v>
      </c>
      <c r="D288" t="s">
        <v>13</v>
      </c>
      <c r="E288">
        <v>28</v>
      </c>
      <c r="F288">
        <v>9.5</v>
      </c>
      <c r="G288">
        <v>0</v>
      </c>
      <c r="H288">
        <v>0</v>
      </c>
      <c r="I288" s="6">
        <f>Table256[[#This Row],[Age]]/$E$1</f>
        <v>0.35</v>
      </c>
      <c r="J288" s="6">
        <f>LOG10(Table256[[#This Row],[Fare]] +1)</f>
        <v>1.0211892990699381</v>
      </c>
      <c r="K288">
        <f>IF(Table256[[#This Row],[Pclass]]=1, 1, 0)</f>
        <v>0</v>
      </c>
      <c r="L288">
        <f>IF(Table256[[#This Row],[Pclass]]=2, 1,0)</f>
        <v>0</v>
      </c>
      <c r="M288">
        <f>IF(Table256[[#This Row],[Embarked]]="S", 1, 0)</f>
        <v>1</v>
      </c>
      <c r="N288">
        <f>IF(Table256[[#This Row],[Embarked]]="C", 1, 0)</f>
        <v>0</v>
      </c>
      <c r="O288">
        <f>IF(Table256[[#This Row],[Sex]]="male", 1, 0)</f>
        <v>1</v>
      </c>
      <c r="P288">
        <v>1</v>
      </c>
      <c r="AC288" s="6">
        <f>SUMPRODUCT(Table256[[#This Row],[SibSp]:[Ones]], $R$4:$AA$4)</f>
        <v>-0.53215931310652964</v>
      </c>
      <c r="AD288" s="6">
        <f>SUMPRODUCT(Table256[[#This Row],[SibSp]:[Ones]], $R$5:$AA$5)</f>
        <v>0.10033925222238049</v>
      </c>
      <c r="AE288" s="6">
        <f t="shared" si="12"/>
        <v>0</v>
      </c>
      <c r="AF288" s="6">
        <f t="shared" si="13"/>
        <v>0.10033925222238049</v>
      </c>
      <c r="AG288" s="6">
        <f t="shared" si="14"/>
        <v>0.10033925222238049</v>
      </c>
      <c r="AH288" s="6">
        <f>(AG288-Table256[[#This Row],[Survived]])^2</f>
        <v>1.0067965536546489E-2</v>
      </c>
    </row>
    <row r="289" spans="1:34" x14ac:dyDescent="0.2">
      <c r="A289">
        <v>1</v>
      </c>
      <c r="B289" t="s">
        <v>15</v>
      </c>
      <c r="C289">
        <v>1</v>
      </c>
      <c r="D289" t="s">
        <v>17</v>
      </c>
      <c r="E289">
        <v>22</v>
      </c>
      <c r="F289">
        <v>55</v>
      </c>
      <c r="G289">
        <v>0</v>
      </c>
      <c r="H289">
        <v>1</v>
      </c>
      <c r="I289" s="6">
        <f>Table256[[#This Row],[Age]]/$E$1</f>
        <v>0.27500000000000002</v>
      </c>
      <c r="J289" s="6">
        <f>LOG10(Table256[[#This Row],[Fare]] +1)</f>
        <v>1.7481880270062005</v>
      </c>
      <c r="K289">
        <f>IF(Table256[[#This Row],[Pclass]]=1, 1, 0)</f>
        <v>1</v>
      </c>
      <c r="L289">
        <f>IF(Table256[[#This Row],[Pclass]]=2, 1,0)</f>
        <v>0</v>
      </c>
      <c r="M289">
        <f>IF(Table256[[#This Row],[Embarked]]="S", 1, 0)</f>
        <v>1</v>
      </c>
      <c r="N289">
        <f>IF(Table256[[#This Row],[Embarked]]="C", 1, 0)</f>
        <v>0</v>
      </c>
      <c r="O289">
        <f>IF(Table256[[#This Row],[Sex]]="male", 1, 0)</f>
        <v>0</v>
      </c>
      <c r="P289">
        <v>1</v>
      </c>
      <c r="AC289" s="6">
        <f>SUMPRODUCT(Table256[[#This Row],[SibSp]:[Ones]], $R$4:$AA$4)</f>
        <v>-7.5361956679353193E-2</v>
      </c>
      <c r="AD289" s="6">
        <f>SUMPRODUCT(Table256[[#This Row],[SibSp]:[Ones]], $R$5:$AA$5)</f>
        <v>0.98849537435084533</v>
      </c>
      <c r="AE289" s="6">
        <f t="shared" si="12"/>
        <v>0</v>
      </c>
      <c r="AF289" s="6">
        <f t="shared" si="13"/>
        <v>0.98849537435084533</v>
      </c>
      <c r="AG289" s="6">
        <f t="shared" si="14"/>
        <v>0.98849537435084533</v>
      </c>
      <c r="AH289" s="6">
        <f>(AG289-Table256[[#This Row],[Survived]])^2</f>
        <v>1.323564113271874E-4</v>
      </c>
    </row>
    <row r="290" spans="1:34" x14ac:dyDescent="0.2">
      <c r="A290">
        <v>0</v>
      </c>
      <c r="B290" t="s">
        <v>15</v>
      </c>
      <c r="C290">
        <v>2</v>
      </c>
      <c r="D290" t="s">
        <v>17</v>
      </c>
      <c r="E290">
        <v>38</v>
      </c>
      <c r="F290">
        <v>13</v>
      </c>
      <c r="G290">
        <v>0</v>
      </c>
      <c r="H290">
        <v>0</v>
      </c>
      <c r="I290" s="6">
        <f>Table256[[#This Row],[Age]]/$E$1</f>
        <v>0.47499999999999998</v>
      </c>
      <c r="J290" s="6">
        <f>LOG10(Table256[[#This Row],[Fare]] +1)</f>
        <v>1.146128035678238</v>
      </c>
      <c r="K290">
        <f>IF(Table256[[#This Row],[Pclass]]=1, 1, 0)</f>
        <v>0</v>
      </c>
      <c r="L290">
        <f>IF(Table256[[#This Row],[Pclass]]=2, 1,0)</f>
        <v>1</v>
      </c>
      <c r="M290">
        <f>IF(Table256[[#This Row],[Embarked]]="S", 1, 0)</f>
        <v>1</v>
      </c>
      <c r="N290">
        <f>IF(Table256[[#This Row],[Embarked]]="C", 1, 0)</f>
        <v>0</v>
      </c>
      <c r="O290">
        <f>IF(Table256[[#This Row],[Sex]]="male", 1, 0)</f>
        <v>0</v>
      </c>
      <c r="P290">
        <v>1</v>
      </c>
      <c r="AC290" s="6">
        <f>SUMPRODUCT(Table256[[#This Row],[SibSp]:[Ones]], $R$4:$AA$4)</f>
        <v>-0.33432817290620764</v>
      </c>
      <c r="AD290" s="6">
        <f>SUMPRODUCT(Table256[[#This Row],[SibSp]:[Ones]], $R$5:$AA$5)</f>
        <v>0.69443955316720007</v>
      </c>
      <c r="AE290" s="6">
        <f t="shared" si="12"/>
        <v>0</v>
      </c>
      <c r="AF290" s="6">
        <f t="shared" si="13"/>
        <v>0.69443955316720007</v>
      </c>
      <c r="AG290" s="6">
        <f t="shared" si="14"/>
        <v>0.69443955316720007</v>
      </c>
      <c r="AH290" s="6">
        <f>(AG290-Table256[[#This Row],[Survived]])^2</f>
        <v>0.48224629300306049</v>
      </c>
    </row>
    <row r="291" spans="1:34" x14ac:dyDescent="0.2">
      <c r="A291">
        <v>0</v>
      </c>
      <c r="B291" t="s">
        <v>15</v>
      </c>
      <c r="C291">
        <v>3</v>
      </c>
      <c r="D291" t="s">
        <v>13</v>
      </c>
      <c r="E291">
        <v>40</v>
      </c>
      <c r="F291">
        <v>27.9</v>
      </c>
      <c r="G291">
        <v>1</v>
      </c>
      <c r="H291">
        <v>4</v>
      </c>
      <c r="I291" s="6">
        <f>Table256[[#This Row],[Age]]/$E$1</f>
        <v>0.5</v>
      </c>
      <c r="J291" s="6">
        <f>LOG10(Table256[[#This Row],[Fare]] +1)</f>
        <v>1.4608978427565478</v>
      </c>
      <c r="K291">
        <f>IF(Table256[[#This Row],[Pclass]]=1, 1, 0)</f>
        <v>0</v>
      </c>
      <c r="L291">
        <f>IF(Table256[[#This Row],[Pclass]]=2, 1,0)</f>
        <v>0</v>
      </c>
      <c r="M291">
        <f>IF(Table256[[#This Row],[Embarked]]="S", 1, 0)</f>
        <v>1</v>
      </c>
      <c r="N291">
        <f>IF(Table256[[#This Row],[Embarked]]="C", 1, 0)</f>
        <v>0</v>
      </c>
      <c r="O291">
        <f>IF(Table256[[#This Row],[Sex]]="male", 1, 0)</f>
        <v>1</v>
      </c>
      <c r="P291">
        <v>1</v>
      </c>
      <c r="AC291" s="6">
        <f>SUMPRODUCT(Table256[[#This Row],[SibSp]:[Ones]], $R$4:$AA$4)</f>
        <v>-0.48715274213646897</v>
      </c>
      <c r="AD291" s="6">
        <f>SUMPRODUCT(Table256[[#This Row],[SibSp]:[Ones]], $R$5:$AA$5)</f>
        <v>-7.727179963094577E-2</v>
      </c>
      <c r="AE291" s="6">
        <f t="shared" si="12"/>
        <v>0</v>
      </c>
      <c r="AF291" s="6">
        <f t="shared" si="13"/>
        <v>0</v>
      </c>
      <c r="AG291" s="6">
        <f t="shared" si="14"/>
        <v>0</v>
      </c>
      <c r="AH291" s="6">
        <f>(AG291-Table256[[#This Row],[Survived]])^2</f>
        <v>0</v>
      </c>
    </row>
    <row r="292" spans="1:34" x14ac:dyDescent="0.2">
      <c r="A292">
        <v>0</v>
      </c>
      <c r="B292" t="s">
        <v>20</v>
      </c>
      <c r="C292">
        <v>2</v>
      </c>
      <c r="D292" t="s">
        <v>13</v>
      </c>
      <c r="E292">
        <v>29</v>
      </c>
      <c r="F292">
        <v>27.720800000000001</v>
      </c>
      <c r="G292">
        <v>1</v>
      </c>
      <c r="H292">
        <v>0</v>
      </c>
      <c r="I292" s="6">
        <f>Table256[[#This Row],[Age]]/$E$1</f>
        <v>0.36249999999999999</v>
      </c>
      <c r="J292" s="6">
        <f>LOG10(Table256[[#This Row],[Fare]] +1)</f>
        <v>1.4581965327411079</v>
      </c>
      <c r="K292">
        <f>IF(Table256[[#This Row],[Pclass]]=1, 1, 0)</f>
        <v>0</v>
      </c>
      <c r="L292">
        <f>IF(Table256[[#This Row],[Pclass]]=2, 1,0)</f>
        <v>1</v>
      </c>
      <c r="M292">
        <f>IF(Table256[[#This Row],[Embarked]]="S", 1, 0)</f>
        <v>0</v>
      </c>
      <c r="N292">
        <f>IF(Table256[[#This Row],[Embarked]]="C", 1, 0)</f>
        <v>1</v>
      </c>
      <c r="O292">
        <f>IF(Table256[[#This Row],[Sex]]="male", 1, 0)</f>
        <v>1</v>
      </c>
      <c r="P292">
        <v>1</v>
      </c>
      <c r="AC292" s="6">
        <f>SUMPRODUCT(Table256[[#This Row],[SibSp]:[Ones]], $R$4:$AA$4)</f>
        <v>-0.81046333450686969</v>
      </c>
      <c r="AD292" s="6">
        <f>SUMPRODUCT(Table256[[#This Row],[SibSp]:[Ones]], $R$5:$AA$5)</f>
        <v>0.32771131217605676</v>
      </c>
      <c r="AE292" s="6">
        <f t="shared" si="12"/>
        <v>0</v>
      </c>
      <c r="AF292" s="6">
        <f t="shared" si="13"/>
        <v>0.32771131217605676</v>
      </c>
      <c r="AG292" s="6">
        <f t="shared" si="14"/>
        <v>0.32771131217605676</v>
      </c>
      <c r="AH292" s="6">
        <f>(AG292-Table256[[#This Row],[Survived]])^2</f>
        <v>0.10739470412815293</v>
      </c>
    </row>
    <row r="293" spans="1:34" x14ac:dyDescent="0.2">
      <c r="A293">
        <v>0</v>
      </c>
      <c r="B293" t="s">
        <v>20</v>
      </c>
      <c r="C293">
        <v>3</v>
      </c>
      <c r="D293" t="s">
        <v>17</v>
      </c>
      <c r="E293">
        <v>45</v>
      </c>
      <c r="F293">
        <v>14.4542</v>
      </c>
      <c r="G293">
        <v>0</v>
      </c>
      <c r="H293">
        <v>1</v>
      </c>
      <c r="I293" s="6">
        <f>Table256[[#This Row],[Age]]/$E$1</f>
        <v>0.5625</v>
      </c>
      <c r="J293" s="6">
        <f>LOG10(Table256[[#This Row],[Fare]] +1)</f>
        <v>1.1890465283525415</v>
      </c>
      <c r="K293">
        <f>IF(Table256[[#This Row],[Pclass]]=1, 1, 0)</f>
        <v>0</v>
      </c>
      <c r="L293">
        <f>IF(Table256[[#This Row],[Pclass]]=2, 1,0)</f>
        <v>0</v>
      </c>
      <c r="M293">
        <f>IF(Table256[[#This Row],[Embarked]]="S", 1, 0)</f>
        <v>0</v>
      </c>
      <c r="N293">
        <f>IF(Table256[[#This Row],[Embarked]]="C", 1, 0)</f>
        <v>1</v>
      </c>
      <c r="O293">
        <f>IF(Table256[[#This Row],[Sex]]="male", 1, 0)</f>
        <v>0</v>
      </c>
      <c r="P293">
        <v>1</v>
      </c>
      <c r="AC293" s="6">
        <f>SUMPRODUCT(Table256[[#This Row],[SibSp]:[Ones]], $R$4:$AA$4)</f>
        <v>-0.15046692690057722</v>
      </c>
      <c r="AD293" s="6">
        <f>SUMPRODUCT(Table256[[#This Row],[SibSp]:[Ones]], $R$5:$AA$5)</f>
        <v>0.4934916167218934</v>
      </c>
      <c r="AE293" s="6">
        <f t="shared" si="12"/>
        <v>0</v>
      </c>
      <c r="AF293" s="6">
        <f t="shared" si="13"/>
        <v>0.4934916167218934</v>
      </c>
      <c r="AG293" s="6">
        <f t="shared" si="14"/>
        <v>0.4934916167218934</v>
      </c>
      <c r="AH293" s="6">
        <f>(AG293-Table256[[#This Row],[Survived]])^2</f>
        <v>0.24353397577478814</v>
      </c>
    </row>
    <row r="294" spans="1:34" x14ac:dyDescent="0.2">
      <c r="A294">
        <v>0</v>
      </c>
      <c r="B294" t="s">
        <v>15</v>
      </c>
      <c r="C294">
        <v>3</v>
      </c>
      <c r="D294" t="s">
        <v>13</v>
      </c>
      <c r="E294">
        <v>35</v>
      </c>
      <c r="F294">
        <v>7.05</v>
      </c>
      <c r="G294">
        <v>0</v>
      </c>
      <c r="H294">
        <v>0</v>
      </c>
      <c r="I294" s="6">
        <f>Table256[[#This Row],[Age]]/$E$1</f>
        <v>0.4375</v>
      </c>
      <c r="J294" s="6">
        <f>LOG10(Table256[[#This Row],[Fare]] +1)</f>
        <v>0.90579588036786851</v>
      </c>
      <c r="K294">
        <f>IF(Table256[[#This Row],[Pclass]]=1, 1, 0)</f>
        <v>0</v>
      </c>
      <c r="L294">
        <f>IF(Table256[[#This Row],[Pclass]]=2, 1,0)</f>
        <v>0</v>
      </c>
      <c r="M294">
        <f>IF(Table256[[#This Row],[Embarked]]="S", 1, 0)</f>
        <v>1</v>
      </c>
      <c r="N294">
        <f>IF(Table256[[#This Row],[Embarked]]="C", 1, 0)</f>
        <v>0</v>
      </c>
      <c r="O294">
        <f>IF(Table256[[#This Row],[Sex]]="male", 1, 0)</f>
        <v>1</v>
      </c>
      <c r="P294">
        <v>1</v>
      </c>
      <c r="AC294" s="6">
        <f>SUMPRODUCT(Table256[[#This Row],[SibSp]:[Ones]], $R$4:$AA$4)</f>
        <v>-0.4610084198900477</v>
      </c>
      <c r="AD294" s="6">
        <f>SUMPRODUCT(Table256[[#This Row],[SibSp]:[Ones]], $R$5:$AA$5)</f>
        <v>3.890786533209456E-2</v>
      </c>
      <c r="AE294" s="6">
        <f t="shared" si="12"/>
        <v>0</v>
      </c>
      <c r="AF294" s="6">
        <f t="shared" si="13"/>
        <v>3.890786533209456E-2</v>
      </c>
      <c r="AG294" s="6">
        <f t="shared" si="14"/>
        <v>3.890786533209456E-2</v>
      </c>
      <c r="AH294" s="6">
        <f>(AG294-Table256[[#This Row],[Survived]])^2</f>
        <v>1.5138219847004057E-3</v>
      </c>
    </row>
    <row r="295" spans="1:34" x14ac:dyDescent="0.2">
      <c r="A295">
        <v>0</v>
      </c>
      <c r="B295" t="s">
        <v>15</v>
      </c>
      <c r="C295">
        <v>3</v>
      </c>
      <c r="D295" t="s">
        <v>13</v>
      </c>
      <c r="E295">
        <v>30</v>
      </c>
      <c r="F295">
        <v>7.25</v>
      </c>
      <c r="G295">
        <v>0</v>
      </c>
      <c r="H295">
        <v>0</v>
      </c>
      <c r="I295" s="6">
        <f>Table256[[#This Row],[Age]]/$E$1</f>
        <v>0.375</v>
      </c>
      <c r="J295" s="6">
        <f>LOG10(Table256[[#This Row],[Fare]] +1)</f>
        <v>0.91645394854992512</v>
      </c>
      <c r="K295">
        <f>IF(Table256[[#This Row],[Pclass]]=1, 1, 0)</f>
        <v>0</v>
      </c>
      <c r="L295">
        <f>IF(Table256[[#This Row],[Pclass]]=2, 1,0)</f>
        <v>0</v>
      </c>
      <c r="M295">
        <f>IF(Table256[[#This Row],[Embarked]]="S", 1, 0)</f>
        <v>1</v>
      </c>
      <c r="N295">
        <f>IF(Table256[[#This Row],[Embarked]]="C", 1, 0)</f>
        <v>0</v>
      </c>
      <c r="O295">
        <f>IF(Table256[[#This Row],[Sex]]="male", 1, 0)</f>
        <v>1</v>
      </c>
      <c r="P295">
        <v>1</v>
      </c>
      <c r="AC295" s="6">
        <f>SUMPRODUCT(Table256[[#This Row],[SibSp]:[Ones]], $R$4:$AA$4)</f>
        <v>-0.51242832019065954</v>
      </c>
      <c r="AD295" s="6">
        <f>SUMPRODUCT(Table256[[#This Row],[SibSp]:[Ones]], $R$5:$AA$5)</f>
        <v>8.1563881667522264E-2</v>
      </c>
      <c r="AE295" s="6">
        <f t="shared" si="12"/>
        <v>0</v>
      </c>
      <c r="AF295" s="6">
        <f t="shared" si="13"/>
        <v>8.1563881667522264E-2</v>
      </c>
      <c r="AG295" s="6">
        <f t="shared" si="14"/>
        <v>8.1563881667522264E-2</v>
      </c>
      <c r="AH295" s="6">
        <f>(AG295-Table256[[#This Row],[Survived]])^2</f>
        <v>6.6526667926735741E-3</v>
      </c>
    </row>
    <row r="296" spans="1:34" x14ac:dyDescent="0.2">
      <c r="A296">
        <v>1</v>
      </c>
      <c r="B296" t="s">
        <v>20</v>
      </c>
      <c r="C296">
        <v>1</v>
      </c>
      <c r="D296" t="s">
        <v>17</v>
      </c>
      <c r="E296">
        <v>60</v>
      </c>
      <c r="F296">
        <v>75.25</v>
      </c>
      <c r="G296">
        <v>1</v>
      </c>
      <c r="H296">
        <v>0</v>
      </c>
      <c r="I296" s="6">
        <f>Table256[[#This Row],[Age]]/$E$1</f>
        <v>0.75</v>
      </c>
      <c r="J296" s="6">
        <f>LOG10(Table256[[#This Row],[Fare]] +1)</f>
        <v>1.8822398480188234</v>
      </c>
      <c r="K296">
        <f>IF(Table256[[#This Row],[Pclass]]=1, 1, 0)</f>
        <v>1</v>
      </c>
      <c r="L296">
        <f>IF(Table256[[#This Row],[Pclass]]=2, 1,0)</f>
        <v>0</v>
      </c>
      <c r="M296">
        <f>IF(Table256[[#This Row],[Embarked]]="S", 1, 0)</f>
        <v>0</v>
      </c>
      <c r="N296">
        <f>IF(Table256[[#This Row],[Embarked]]="C", 1, 0)</f>
        <v>1</v>
      </c>
      <c r="O296">
        <f>IF(Table256[[#This Row],[Sex]]="male", 1, 0)</f>
        <v>0</v>
      </c>
      <c r="P296">
        <v>1</v>
      </c>
      <c r="AC296" s="6">
        <f>SUMPRODUCT(Table256[[#This Row],[SibSp]:[Ones]], $R$4:$AA$4)</f>
        <v>0.33008038401394768</v>
      </c>
      <c r="AD296" s="6">
        <f>SUMPRODUCT(Table256[[#This Row],[SibSp]:[Ones]], $R$5:$AA$5)</f>
        <v>0.68272800874847905</v>
      </c>
      <c r="AE296" s="6">
        <f t="shared" si="12"/>
        <v>0.33008038401394768</v>
      </c>
      <c r="AF296" s="6">
        <f t="shared" si="13"/>
        <v>0.68272800874847905</v>
      </c>
      <c r="AG296" s="6">
        <f t="shared" si="14"/>
        <v>1.0128083927624267</v>
      </c>
      <c r="AH296" s="6">
        <f>(AG296-Table256[[#This Row],[Survived]])^2</f>
        <v>1.6405492515658555E-4</v>
      </c>
    </row>
    <row r="297" spans="1:34" x14ac:dyDescent="0.2">
      <c r="A297">
        <v>1</v>
      </c>
      <c r="B297" t="s">
        <v>20</v>
      </c>
      <c r="C297">
        <v>1</v>
      </c>
      <c r="D297" t="s">
        <v>17</v>
      </c>
      <c r="E297">
        <v>24</v>
      </c>
      <c r="F297">
        <v>69.3</v>
      </c>
      <c r="G297">
        <v>0</v>
      </c>
      <c r="H297">
        <v>0</v>
      </c>
      <c r="I297" s="6">
        <f>Table256[[#This Row],[Age]]/$E$1</f>
        <v>0.3</v>
      </c>
      <c r="J297" s="6">
        <f>LOG10(Table256[[#This Row],[Fare]] +1)</f>
        <v>1.8469553250198238</v>
      </c>
      <c r="K297">
        <f>IF(Table256[[#This Row],[Pclass]]=1, 1, 0)</f>
        <v>1</v>
      </c>
      <c r="L297">
        <f>IF(Table256[[#This Row],[Pclass]]=2, 1,0)</f>
        <v>0</v>
      </c>
      <c r="M297">
        <f>IF(Table256[[#This Row],[Embarked]]="S", 1, 0)</f>
        <v>0</v>
      </c>
      <c r="N297">
        <f>IF(Table256[[#This Row],[Embarked]]="C", 1, 0)</f>
        <v>1</v>
      </c>
      <c r="O297">
        <f>IF(Table256[[#This Row],[Sex]]="male", 1, 0)</f>
        <v>0</v>
      </c>
      <c r="P297">
        <v>1</v>
      </c>
      <c r="AC297" s="6">
        <f>SUMPRODUCT(Table256[[#This Row],[SibSp]:[Ones]], $R$4:$AA$4)</f>
        <v>-0.12385664734372959</v>
      </c>
      <c r="AD297" s="6">
        <f>SUMPRODUCT(Table256[[#This Row],[SibSp]:[Ones]], $R$5:$AA$5)</f>
        <v>1.0559836916990391</v>
      </c>
      <c r="AE297" s="6">
        <f t="shared" si="12"/>
        <v>0</v>
      </c>
      <c r="AF297" s="6">
        <f t="shared" si="13"/>
        <v>1.0559836916990391</v>
      </c>
      <c r="AG297" s="6">
        <f t="shared" si="14"/>
        <v>1.0559836916990391</v>
      </c>
      <c r="AH297" s="6">
        <f>(AG297-Table256[[#This Row],[Survived]])^2</f>
        <v>3.1341737362530538E-3</v>
      </c>
    </row>
    <row r="298" spans="1:34" x14ac:dyDescent="0.2">
      <c r="A298">
        <v>1</v>
      </c>
      <c r="B298" t="s">
        <v>20</v>
      </c>
      <c r="C298">
        <v>1</v>
      </c>
      <c r="D298" t="s">
        <v>13</v>
      </c>
      <c r="E298">
        <v>25</v>
      </c>
      <c r="F298">
        <v>55.441699999999997</v>
      </c>
      <c r="G298">
        <v>1</v>
      </c>
      <c r="H298">
        <v>0</v>
      </c>
      <c r="I298" s="6">
        <f>Table256[[#This Row],[Age]]/$E$1</f>
        <v>0.3125</v>
      </c>
      <c r="J298" s="6">
        <f>LOG10(Table256[[#This Row],[Fare]] +1)</f>
        <v>1.7516000860444023</v>
      </c>
      <c r="K298">
        <f>IF(Table256[[#This Row],[Pclass]]=1, 1, 0)</f>
        <v>1</v>
      </c>
      <c r="L298">
        <f>IF(Table256[[#This Row],[Pclass]]=2, 1,0)</f>
        <v>0</v>
      </c>
      <c r="M298">
        <f>IF(Table256[[#This Row],[Embarked]]="S", 1, 0)</f>
        <v>0</v>
      </c>
      <c r="N298">
        <f>IF(Table256[[#This Row],[Embarked]]="C", 1, 0)</f>
        <v>1</v>
      </c>
      <c r="O298">
        <f>IF(Table256[[#This Row],[Sex]]="male", 1, 0)</f>
        <v>1</v>
      </c>
      <c r="P298">
        <v>1</v>
      </c>
      <c r="AC298" s="6">
        <f>SUMPRODUCT(Table256[[#This Row],[SibSp]:[Ones]], $R$4:$AA$4)</f>
        <v>-0.38918304659572567</v>
      </c>
      <c r="AD298" s="6">
        <f>SUMPRODUCT(Table256[[#This Row],[SibSp]:[Ones]], $R$5:$AA$5)</f>
        <v>0.51834825126593542</v>
      </c>
      <c r="AE298" s="6">
        <f t="shared" si="12"/>
        <v>0</v>
      </c>
      <c r="AF298" s="6">
        <f t="shared" si="13"/>
        <v>0.51834825126593542</v>
      </c>
      <c r="AG298" s="6">
        <f t="shared" si="14"/>
        <v>0.51834825126593542</v>
      </c>
      <c r="AH298" s="6">
        <f>(AG298-Table256[[#This Row],[Survived]])^2</f>
        <v>0.23198840705858248</v>
      </c>
    </row>
    <row r="299" spans="1:34" x14ac:dyDescent="0.2">
      <c r="A299">
        <v>0</v>
      </c>
      <c r="B299" t="s">
        <v>15</v>
      </c>
      <c r="C299">
        <v>3</v>
      </c>
      <c r="D299" t="s">
        <v>13</v>
      </c>
      <c r="E299">
        <v>18</v>
      </c>
      <c r="F299">
        <v>6.4958</v>
      </c>
      <c r="G299">
        <v>1</v>
      </c>
      <c r="H299">
        <v>0</v>
      </c>
      <c r="I299" s="6">
        <f>Table256[[#This Row],[Age]]/$E$1</f>
        <v>0.22500000000000001</v>
      </c>
      <c r="J299" s="6">
        <f>LOG10(Table256[[#This Row],[Fare]] +1)</f>
        <v>0.87481799035902574</v>
      </c>
      <c r="K299">
        <f>IF(Table256[[#This Row],[Pclass]]=1, 1, 0)</f>
        <v>0</v>
      </c>
      <c r="L299">
        <f>IF(Table256[[#This Row],[Pclass]]=2, 1,0)</f>
        <v>0</v>
      </c>
      <c r="M299">
        <f>IF(Table256[[#This Row],[Embarked]]="S", 1, 0)</f>
        <v>1</v>
      </c>
      <c r="N299">
        <f>IF(Table256[[#This Row],[Embarked]]="C", 1, 0)</f>
        <v>0</v>
      </c>
      <c r="O299">
        <f>IF(Table256[[#This Row],[Sex]]="male", 1, 0)</f>
        <v>1</v>
      </c>
      <c r="P299">
        <v>1</v>
      </c>
      <c r="AC299" s="6">
        <f>SUMPRODUCT(Table256[[#This Row],[SibSp]:[Ones]], $R$4:$AA$4)</f>
        <v>-0.5536154451232882</v>
      </c>
      <c r="AD299" s="6">
        <f>SUMPRODUCT(Table256[[#This Row],[SibSp]:[Ones]], $R$5:$AA$5)</f>
        <v>0.11475010158337484</v>
      </c>
      <c r="AE299" s="6">
        <f t="shared" si="12"/>
        <v>0</v>
      </c>
      <c r="AF299" s="6">
        <f t="shared" si="13"/>
        <v>0.11475010158337484</v>
      </c>
      <c r="AG299" s="6">
        <f t="shared" si="14"/>
        <v>0.11475010158337484</v>
      </c>
      <c r="AH299" s="6">
        <f>(AG299-Table256[[#This Row],[Survived]])^2</f>
        <v>1.3167585813394845E-2</v>
      </c>
    </row>
    <row r="300" spans="1:34" x14ac:dyDescent="0.2">
      <c r="A300">
        <v>0</v>
      </c>
      <c r="B300" t="s">
        <v>15</v>
      </c>
      <c r="C300">
        <v>3</v>
      </c>
      <c r="D300" t="s">
        <v>13</v>
      </c>
      <c r="E300">
        <v>19</v>
      </c>
      <c r="F300">
        <v>8.0500000000000007</v>
      </c>
      <c r="G300">
        <v>0</v>
      </c>
      <c r="H300">
        <v>0</v>
      </c>
      <c r="I300" s="6">
        <f>Table256[[#This Row],[Age]]/$E$1</f>
        <v>0.23749999999999999</v>
      </c>
      <c r="J300" s="6">
        <f>LOG10(Table256[[#This Row],[Fare]] +1)</f>
        <v>0.9566485792052033</v>
      </c>
      <c r="K300">
        <f>IF(Table256[[#This Row],[Pclass]]=1, 1, 0)</f>
        <v>0</v>
      </c>
      <c r="L300">
        <f>IF(Table256[[#This Row],[Pclass]]=2, 1,0)</f>
        <v>0</v>
      </c>
      <c r="M300">
        <f>IF(Table256[[#This Row],[Embarked]]="S", 1, 0)</f>
        <v>1</v>
      </c>
      <c r="N300">
        <f>IF(Table256[[#This Row],[Embarked]]="C", 1, 0)</f>
        <v>0</v>
      </c>
      <c r="O300">
        <f>IF(Table256[[#This Row],[Sex]]="male", 1, 0)</f>
        <v>1</v>
      </c>
      <c r="P300">
        <v>1</v>
      </c>
      <c r="AC300" s="6">
        <f>SUMPRODUCT(Table256[[#This Row],[SibSp]:[Ones]], $R$4:$AA$4)</f>
        <v>-0.62541259359934076</v>
      </c>
      <c r="AD300" s="6">
        <f>SUMPRODUCT(Table256[[#This Row],[SibSp]:[Ones]], $R$5:$AA$5)</f>
        <v>0.17569263763921172</v>
      </c>
      <c r="AE300" s="6">
        <f t="shared" si="12"/>
        <v>0</v>
      </c>
      <c r="AF300" s="6">
        <f t="shared" si="13"/>
        <v>0.17569263763921172</v>
      </c>
      <c r="AG300" s="6">
        <f t="shared" si="14"/>
        <v>0.17569263763921172</v>
      </c>
      <c r="AH300" s="6">
        <f>(AG300-Table256[[#This Row],[Survived]])^2</f>
        <v>3.0867902920623354E-2</v>
      </c>
    </row>
    <row r="301" spans="1:34" x14ac:dyDescent="0.2">
      <c r="A301">
        <v>0</v>
      </c>
      <c r="B301" t="s">
        <v>20</v>
      </c>
      <c r="C301">
        <v>1</v>
      </c>
      <c r="D301" t="s">
        <v>13</v>
      </c>
      <c r="E301">
        <v>22</v>
      </c>
      <c r="F301">
        <v>135.63329999999999</v>
      </c>
      <c r="G301">
        <v>0</v>
      </c>
      <c r="H301">
        <v>0</v>
      </c>
      <c r="I301" s="6">
        <f>Table256[[#This Row],[Age]]/$E$1</f>
        <v>0.27500000000000002</v>
      </c>
      <c r="J301" s="6">
        <f>LOG10(Table256[[#This Row],[Fare]] +1)</f>
        <v>2.1355565576455011</v>
      </c>
      <c r="K301">
        <f>IF(Table256[[#This Row],[Pclass]]=1, 1, 0)</f>
        <v>1</v>
      </c>
      <c r="L301">
        <f>IF(Table256[[#This Row],[Pclass]]=2, 1,0)</f>
        <v>0</v>
      </c>
      <c r="M301">
        <f>IF(Table256[[#This Row],[Embarked]]="S", 1, 0)</f>
        <v>0</v>
      </c>
      <c r="N301">
        <f>IF(Table256[[#This Row],[Embarked]]="C", 1, 0)</f>
        <v>1</v>
      </c>
      <c r="O301">
        <f>IF(Table256[[#This Row],[Sex]]="male", 1, 0)</f>
        <v>1</v>
      </c>
      <c r="P301">
        <v>1</v>
      </c>
      <c r="AC301" s="6">
        <f>SUMPRODUCT(Table256[[#This Row],[SibSp]:[Ones]], $R$4:$AA$4)</f>
        <v>-0.49967033149987905</v>
      </c>
      <c r="AD301" s="6">
        <f>SUMPRODUCT(Table256[[#This Row],[SibSp]:[Ones]], $R$5:$AA$5)</f>
        <v>0.61842122026518642</v>
      </c>
      <c r="AE301" s="6">
        <f t="shared" si="12"/>
        <v>0</v>
      </c>
      <c r="AF301" s="6">
        <f t="shared" si="13"/>
        <v>0.61842122026518642</v>
      </c>
      <c r="AG301" s="6">
        <f t="shared" si="14"/>
        <v>0.61842122026518642</v>
      </c>
      <c r="AH301" s="6">
        <f>(AG301-Table256[[#This Row],[Survived]])^2</f>
        <v>0.38244480567428224</v>
      </c>
    </row>
    <row r="302" spans="1:34" x14ac:dyDescent="0.2">
      <c r="A302">
        <v>0</v>
      </c>
      <c r="B302" t="s">
        <v>15</v>
      </c>
      <c r="C302">
        <v>3</v>
      </c>
      <c r="D302" t="s">
        <v>17</v>
      </c>
      <c r="E302">
        <v>3</v>
      </c>
      <c r="F302">
        <v>21.074999999999999</v>
      </c>
      <c r="G302">
        <v>3</v>
      </c>
      <c r="H302">
        <v>1</v>
      </c>
      <c r="I302" s="6">
        <f>Table256[[#This Row],[Age]]/$E$1</f>
        <v>3.7499999999999999E-2</v>
      </c>
      <c r="J302" s="6">
        <f>LOG10(Table256[[#This Row],[Fare]] +1)</f>
        <v>1.3439007122496063</v>
      </c>
      <c r="K302">
        <f>IF(Table256[[#This Row],[Pclass]]=1, 1, 0)</f>
        <v>0</v>
      </c>
      <c r="L302">
        <f>IF(Table256[[#This Row],[Pclass]]=2, 1,0)</f>
        <v>0</v>
      </c>
      <c r="M302">
        <f>IF(Table256[[#This Row],[Embarked]]="S", 1, 0)</f>
        <v>1</v>
      </c>
      <c r="N302">
        <f>IF(Table256[[#This Row],[Embarked]]="C", 1, 0)</f>
        <v>0</v>
      </c>
      <c r="O302">
        <f>IF(Table256[[#This Row],[Sex]]="male", 1, 0)</f>
        <v>0</v>
      </c>
      <c r="P302">
        <v>1</v>
      </c>
      <c r="AC302" s="6">
        <f>SUMPRODUCT(Table256[[#This Row],[SibSp]:[Ones]], $R$4:$AA$4)</f>
        <v>-0.22232284038991978</v>
      </c>
      <c r="AD302" s="6">
        <f>SUMPRODUCT(Table256[[#This Row],[SibSp]:[Ones]], $R$5:$AA$5)</f>
        <v>0.56977678596327563</v>
      </c>
      <c r="AE302" s="6">
        <f t="shared" si="12"/>
        <v>0</v>
      </c>
      <c r="AF302" s="6">
        <f t="shared" si="13"/>
        <v>0.56977678596327563</v>
      </c>
      <c r="AG302" s="6">
        <f t="shared" si="14"/>
        <v>0.56977678596327563</v>
      </c>
      <c r="AH302" s="6">
        <f>(AG302-Table256[[#This Row],[Survived]])^2</f>
        <v>0.32464558582264041</v>
      </c>
    </row>
    <row r="303" spans="1:34" x14ac:dyDescent="0.2">
      <c r="A303">
        <v>1</v>
      </c>
      <c r="B303" t="s">
        <v>15</v>
      </c>
      <c r="C303">
        <v>3</v>
      </c>
      <c r="D303" t="s">
        <v>17</v>
      </c>
      <c r="E303">
        <v>22</v>
      </c>
      <c r="F303">
        <v>7.25</v>
      </c>
      <c r="G303">
        <v>0</v>
      </c>
      <c r="H303">
        <v>0</v>
      </c>
      <c r="I303" s="6">
        <f>Table256[[#This Row],[Age]]/$E$1</f>
        <v>0.27500000000000002</v>
      </c>
      <c r="J303" s="6">
        <f>LOG10(Table256[[#This Row],[Fare]] +1)</f>
        <v>0.91645394854992512</v>
      </c>
      <c r="K303">
        <f>IF(Table256[[#This Row],[Pclass]]=1, 1, 0)</f>
        <v>0</v>
      </c>
      <c r="L303">
        <f>IF(Table256[[#This Row],[Pclass]]=2, 1,0)</f>
        <v>0</v>
      </c>
      <c r="M303">
        <f>IF(Table256[[#This Row],[Embarked]]="S", 1, 0)</f>
        <v>1</v>
      </c>
      <c r="N303">
        <f>IF(Table256[[#This Row],[Embarked]]="C", 1, 0)</f>
        <v>0</v>
      </c>
      <c r="O303">
        <f>IF(Table256[[#This Row],[Sex]]="male", 1, 0)</f>
        <v>0</v>
      </c>
      <c r="P303">
        <v>1</v>
      </c>
      <c r="AC303" s="6">
        <f>SUMPRODUCT(Table256[[#This Row],[SibSp]:[Ones]], $R$4:$AA$4)</f>
        <v>-0.23722786022270559</v>
      </c>
      <c r="AD303" s="6">
        <f>SUMPRODUCT(Table256[[#This Row],[SibSp]:[Ones]], $R$5:$AA$5)</f>
        <v>0.60899536872794535</v>
      </c>
      <c r="AE303" s="6">
        <f t="shared" si="12"/>
        <v>0</v>
      </c>
      <c r="AF303" s="6">
        <f t="shared" si="13"/>
        <v>0.60899536872794535</v>
      </c>
      <c r="AG303" s="6">
        <f t="shared" si="14"/>
        <v>0.60899536872794535</v>
      </c>
      <c r="AH303" s="6">
        <f>(AG303-Table256[[#This Row],[Survived]])^2</f>
        <v>0.1528846216761954</v>
      </c>
    </row>
    <row r="304" spans="1:34" x14ac:dyDescent="0.2">
      <c r="A304">
        <v>0</v>
      </c>
      <c r="B304" t="s">
        <v>20</v>
      </c>
      <c r="C304">
        <v>1</v>
      </c>
      <c r="D304" t="s">
        <v>13</v>
      </c>
      <c r="E304">
        <v>27</v>
      </c>
      <c r="F304">
        <v>211.5</v>
      </c>
      <c r="G304">
        <v>0</v>
      </c>
      <c r="H304">
        <v>2</v>
      </c>
      <c r="I304" s="6">
        <f>Table256[[#This Row],[Age]]/$E$1</f>
        <v>0.33750000000000002</v>
      </c>
      <c r="J304" s="6">
        <f>LOG10(Table256[[#This Row],[Fare]] +1)</f>
        <v>2.3273589343863303</v>
      </c>
      <c r="K304">
        <f>IF(Table256[[#This Row],[Pclass]]=1, 1, 0)</f>
        <v>1</v>
      </c>
      <c r="L304">
        <f>IF(Table256[[#This Row],[Pclass]]=2, 1,0)</f>
        <v>0</v>
      </c>
      <c r="M304">
        <f>IF(Table256[[#This Row],[Embarked]]="S", 1, 0)</f>
        <v>0</v>
      </c>
      <c r="N304">
        <f>IF(Table256[[#This Row],[Embarked]]="C", 1, 0)</f>
        <v>1</v>
      </c>
      <c r="O304">
        <f>IF(Table256[[#This Row],[Sex]]="male", 1, 0)</f>
        <v>1</v>
      </c>
      <c r="P304">
        <v>1</v>
      </c>
      <c r="AC304" s="6">
        <f>SUMPRODUCT(Table256[[#This Row],[SibSp]:[Ones]], $R$4:$AA$4)</f>
        <v>-0.52909274626489866</v>
      </c>
      <c r="AD304" s="6">
        <f>SUMPRODUCT(Table256[[#This Row],[SibSp]:[Ones]], $R$5:$AA$5)</f>
        <v>0.57165342220748716</v>
      </c>
      <c r="AE304" s="6">
        <f t="shared" si="12"/>
        <v>0</v>
      </c>
      <c r="AF304" s="6">
        <f t="shared" si="13"/>
        <v>0.57165342220748716</v>
      </c>
      <c r="AG304" s="6">
        <f t="shared" si="14"/>
        <v>0.57165342220748716</v>
      </c>
      <c r="AH304" s="6">
        <f>(AG304-Table256[[#This Row],[Survived]])^2</f>
        <v>0.32678763512153158</v>
      </c>
    </row>
    <row r="305" spans="1:34" x14ac:dyDescent="0.2">
      <c r="A305">
        <v>0</v>
      </c>
      <c r="B305" t="s">
        <v>20</v>
      </c>
      <c r="C305">
        <v>3</v>
      </c>
      <c r="D305" t="s">
        <v>13</v>
      </c>
      <c r="E305">
        <v>20</v>
      </c>
      <c r="F305">
        <v>4.0125000000000002</v>
      </c>
      <c r="G305">
        <v>0</v>
      </c>
      <c r="H305">
        <v>0</v>
      </c>
      <c r="I305" s="6">
        <f>Table256[[#This Row],[Age]]/$E$1</f>
        <v>0.25</v>
      </c>
      <c r="J305" s="6">
        <f>LOG10(Table256[[#This Row],[Fare]] +1)</f>
        <v>0.70005438562823874</v>
      </c>
      <c r="K305">
        <f>IF(Table256[[#This Row],[Pclass]]=1, 1, 0)</f>
        <v>0</v>
      </c>
      <c r="L305">
        <f>IF(Table256[[#This Row],[Pclass]]=2, 1,0)</f>
        <v>0</v>
      </c>
      <c r="M305">
        <f>IF(Table256[[#This Row],[Embarked]]="S", 1, 0)</f>
        <v>0</v>
      </c>
      <c r="N305">
        <f>IF(Table256[[#This Row],[Embarked]]="C", 1, 0)</f>
        <v>1</v>
      </c>
      <c r="O305">
        <f>IF(Table256[[#This Row],[Sex]]="male", 1, 0)</f>
        <v>1</v>
      </c>
      <c r="P305">
        <v>1</v>
      </c>
      <c r="AC305" s="6">
        <f>SUMPRODUCT(Table256[[#This Row],[SibSp]:[Ones]], $R$4:$AA$4)</f>
        <v>-0.72843374431654007</v>
      </c>
      <c r="AD305" s="6">
        <f>SUMPRODUCT(Table256[[#This Row],[SibSp]:[Ones]], $R$5:$AA$5)</f>
        <v>0.24183542584662121</v>
      </c>
      <c r="AE305" s="6">
        <f t="shared" si="12"/>
        <v>0</v>
      </c>
      <c r="AF305" s="6">
        <f t="shared" si="13"/>
        <v>0.24183542584662121</v>
      </c>
      <c r="AG305" s="6">
        <f t="shared" si="14"/>
        <v>0.24183542584662121</v>
      </c>
      <c r="AH305" s="6">
        <f>(AG305-Table256[[#This Row],[Survived]])^2</f>
        <v>5.8484373194416628E-2</v>
      </c>
    </row>
    <row r="306" spans="1:34" x14ac:dyDescent="0.2">
      <c r="A306">
        <v>0</v>
      </c>
      <c r="B306" t="s">
        <v>15</v>
      </c>
      <c r="C306">
        <v>3</v>
      </c>
      <c r="D306" t="s">
        <v>13</v>
      </c>
      <c r="E306">
        <v>19</v>
      </c>
      <c r="F306">
        <v>7.7750000000000004</v>
      </c>
      <c r="G306">
        <v>0</v>
      </c>
      <c r="H306">
        <v>0</v>
      </c>
      <c r="I306" s="6">
        <f>Table256[[#This Row],[Age]]/$E$1</f>
        <v>0.23749999999999999</v>
      </c>
      <c r="J306" s="6">
        <f>LOG10(Table256[[#This Row],[Fare]] +1)</f>
        <v>0.94324712513786169</v>
      </c>
      <c r="K306">
        <f>IF(Table256[[#This Row],[Pclass]]=1, 1, 0)</f>
        <v>0</v>
      </c>
      <c r="L306">
        <f>IF(Table256[[#This Row],[Pclass]]=2, 1,0)</f>
        <v>0</v>
      </c>
      <c r="M306">
        <f>IF(Table256[[#This Row],[Embarked]]="S", 1, 0)</f>
        <v>1</v>
      </c>
      <c r="N306">
        <f>IF(Table256[[#This Row],[Embarked]]="C", 1, 0)</f>
        <v>0</v>
      </c>
      <c r="O306">
        <f>IF(Table256[[#This Row],[Sex]]="male", 1, 0)</f>
        <v>1</v>
      </c>
      <c r="P306">
        <v>1</v>
      </c>
      <c r="AC306" s="6">
        <f>SUMPRODUCT(Table256[[#This Row],[SibSp]:[Ones]], $R$4:$AA$4)</f>
        <v>-0.62552423230252319</v>
      </c>
      <c r="AD306" s="6">
        <f>SUMPRODUCT(Table256[[#This Row],[SibSp]:[Ones]], $R$5:$AA$5)</f>
        <v>0.17546415427586359</v>
      </c>
      <c r="AE306" s="6">
        <f t="shared" si="12"/>
        <v>0</v>
      </c>
      <c r="AF306" s="6">
        <f t="shared" si="13"/>
        <v>0.17546415427586359</v>
      </c>
      <c r="AG306" s="6">
        <f t="shared" si="14"/>
        <v>0.17546415427586359</v>
      </c>
      <c r="AH306" s="6">
        <f>(AG306-Table256[[#This Row],[Survived]])^2</f>
        <v>3.0787669435744059E-2</v>
      </c>
    </row>
    <row r="307" spans="1:34" x14ac:dyDescent="0.2">
      <c r="A307">
        <v>1</v>
      </c>
      <c r="B307" t="s">
        <v>20</v>
      </c>
      <c r="C307">
        <v>1</v>
      </c>
      <c r="D307" t="s">
        <v>17</v>
      </c>
      <c r="E307">
        <v>42</v>
      </c>
      <c r="F307">
        <v>227.52500000000001</v>
      </c>
      <c r="G307">
        <v>0</v>
      </c>
      <c r="H307">
        <v>0</v>
      </c>
      <c r="I307" s="6">
        <f>Table256[[#This Row],[Age]]/$E$1</f>
        <v>0.52500000000000002</v>
      </c>
      <c r="J307" s="6">
        <f>LOG10(Table256[[#This Row],[Fare]] +1)</f>
        <v>2.3589337176143736</v>
      </c>
      <c r="K307">
        <f>IF(Table256[[#This Row],[Pclass]]=1, 1, 0)</f>
        <v>1</v>
      </c>
      <c r="L307">
        <f>IF(Table256[[#This Row],[Pclass]]=2, 1,0)</f>
        <v>0</v>
      </c>
      <c r="M307">
        <f>IF(Table256[[#This Row],[Embarked]]="S", 1, 0)</f>
        <v>0</v>
      </c>
      <c r="N307">
        <f>IF(Table256[[#This Row],[Embarked]]="C", 1, 0)</f>
        <v>1</v>
      </c>
      <c r="O307">
        <f>IF(Table256[[#This Row],[Sex]]="male", 1, 0)</f>
        <v>0</v>
      </c>
      <c r="P307">
        <v>1</v>
      </c>
      <c r="AC307" s="6">
        <f>SUMPRODUCT(Table256[[#This Row],[SibSp]:[Ones]], $R$4:$AA$4)</f>
        <v>6.5839576424419732E-2</v>
      </c>
      <c r="AD307" s="6">
        <f>SUMPRODUCT(Table256[[#This Row],[SibSp]:[Ones]], $R$5:$AA$5)</f>
        <v>0.91180498738463345</v>
      </c>
      <c r="AE307" s="6">
        <f t="shared" si="12"/>
        <v>6.5839576424419732E-2</v>
      </c>
      <c r="AF307" s="6">
        <f t="shared" si="13"/>
        <v>0.91180498738463345</v>
      </c>
      <c r="AG307" s="6">
        <f t="shared" si="14"/>
        <v>0.97764456380905318</v>
      </c>
      <c r="AH307" s="6">
        <f>(AG307-Table256[[#This Row],[Survived]])^2</f>
        <v>4.9976552728749491E-4</v>
      </c>
    </row>
    <row r="308" spans="1:34" x14ac:dyDescent="0.2">
      <c r="A308">
        <v>1</v>
      </c>
      <c r="B308" t="s">
        <v>20</v>
      </c>
      <c r="C308">
        <v>3</v>
      </c>
      <c r="D308" t="s">
        <v>17</v>
      </c>
      <c r="E308">
        <v>1</v>
      </c>
      <c r="F308">
        <v>15.7417</v>
      </c>
      <c r="G308">
        <v>0</v>
      </c>
      <c r="H308">
        <v>2</v>
      </c>
      <c r="I308" s="6">
        <f>Table256[[#This Row],[Age]]/$E$1</f>
        <v>1.2500000000000001E-2</v>
      </c>
      <c r="J308" s="6">
        <f>LOG10(Table256[[#This Row],[Fare]] +1)</f>
        <v>1.2237995553975871</v>
      </c>
      <c r="K308">
        <f>IF(Table256[[#This Row],[Pclass]]=1, 1, 0)</f>
        <v>0</v>
      </c>
      <c r="L308">
        <f>IF(Table256[[#This Row],[Pclass]]=2, 1,0)</f>
        <v>0</v>
      </c>
      <c r="M308">
        <f>IF(Table256[[#This Row],[Embarked]]="S", 1, 0)</f>
        <v>0</v>
      </c>
      <c r="N308">
        <f>IF(Table256[[#This Row],[Embarked]]="C", 1, 0)</f>
        <v>1</v>
      </c>
      <c r="O308">
        <f>IF(Table256[[#This Row],[Sex]]="male", 1, 0)</f>
        <v>0</v>
      </c>
      <c r="P308">
        <v>1</v>
      </c>
      <c r="AC308" s="6">
        <f>SUMPRODUCT(Table256[[#This Row],[SibSp]:[Ones]], $R$4:$AA$4)</f>
        <v>-0.64471829604807773</v>
      </c>
      <c r="AD308" s="6">
        <f>SUMPRODUCT(Table256[[#This Row],[SibSp]:[Ones]], $R$5:$AA$5)</f>
        <v>0.86407623355424301</v>
      </c>
      <c r="AE308" s="6">
        <f t="shared" si="12"/>
        <v>0</v>
      </c>
      <c r="AF308" s="6">
        <f t="shared" si="13"/>
        <v>0.86407623355424301</v>
      </c>
      <c r="AG308" s="6">
        <f t="shared" si="14"/>
        <v>0.86407623355424301</v>
      </c>
      <c r="AH308" s="6">
        <f>(AG308-Table256[[#This Row],[Survived]])^2</f>
        <v>1.8475270284800692E-2</v>
      </c>
    </row>
    <row r="309" spans="1:34" x14ac:dyDescent="0.2">
      <c r="A309">
        <v>0</v>
      </c>
      <c r="B309" t="s">
        <v>15</v>
      </c>
      <c r="C309">
        <v>3</v>
      </c>
      <c r="D309" t="s">
        <v>13</v>
      </c>
      <c r="E309">
        <v>32</v>
      </c>
      <c r="F309">
        <v>7.9249999999999998</v>
      </c>
      <c r="G309">
        <v>0</v>
      </c>
      <c r="H309">
        <v>0</v>
      </c>
      <c r="I309" s="6">
        <f>Table256[[#This Row],[Age]]/$E$1</f>
        <v>0.4</v>
      </c>
      <c r="J309" s="6">
        <f>LOG10(Table256[[#This Row],[Fare]] +1)</f>
        <v>0.95060822478423079</v>
      </c>
      <c r="K309">
        <f>IF(Table256[[#This Row],[Pclass]]=1, 1, 0)</f>
        <v>0</v>
      </c>
      <c r="L309">
        <f>IF(Table256[[#This Row],[Pclass]]=2, 1,0)</f>
        <v>0</v>
      </c>
      <c r="M309">
        <f>IF(Table256[[#This Row],[Embarked]]="S", 1, 0)</f>
        <v>1</v>
      </c>
      <c r="N309">
        <f>IF(Table256[[#This Row],[Embarked]]="C", 1, 0)</f>
        <v>0</v>
      </c>
      <c r="O309">
        <f>IF(Table256[[#This Row],[Sex]]="male", 1, 0)</f>
        <v>1</v>
      </c>
      <c r="P309">
        <v>1</v>
      </c>
      <c r="AC309" s="6">
        <f>SUMPRODUCT(Table256[[#This Row],[SibSp]:[Ones]], $R$4:$AA$4)</f>
        <v>-0.49154032910590234</v>
      </c>
      <c r="AD309" s="6">
        <f>SUMPRODUCT(Table256[[#This Row],[SibSp]:[Ones]], $R$5:$AA$5)</f>
        <v>6.5156460806446104E-2</v>
      </c>
      <c r="AE309" s="6">
        <f t="shared" si="12"/>
        <v>0</v>
      </c>
      <c r="AF309" s="6">
        <f t="shared" si="13"/>
        <v>6.5156460806446104E-2</v>
      </c>
      <c r="AG309" s="6">
        <f t="shared" si="14"/>
        <v>6.5156460806446104E-2</v>
      </c>
      <c r="AH309" s="6">
        <f>(AG309-Table256[[#This Row],[Survived]])^2</f>
        <v>4.2453643848219475E-3</v>
      </c>
    </row>
    <row r="310" spans="1:34" x14ac:dyDescent="0.2">
      <c r="A310">
        <v>1</v>
      </c>
      <c r="B310" t="s">
        <v>15</v>
      </c>
      <c r="C310">
        <v>1</v>
      </c>
      <c r="D310" t="s">
        <v>17</v>
      </c>
      <c r="E310">
        <v>35</v>
      </c>
      <c r="F310">
        <v>52</v>
      </c>
      <c r="G310">
        <v>1</v>
      </c>
      <c r="H310">
        <v>0</v>
      </c>
      <c r="I310" s="6">
        <f>Table256[[#This Row],[Age]]/$E$1</f>
        <v>0.4375</v>
      </c>
      <c r="J310" s="6">
        <f>LOG10(Table256[[#This Row],[Fare]] +1)</f>
        <v>1.7242758696007889</v>
      </c>
      <c r="K310">
        <f>IF(Table256[[#This Row],[Pclass]]=1, 1, 0)</f>
        <v>1</v>
      </c>
      <c r="L310">
        <f>IF(Table256[[#This Row],[Pclass]]=2, 1,0)</f>
        <v>0</v>
      </c>
      <c r="M310">
        <f>IF(Table256[[#This Row],[Embarked]]="S", 1, 0)</f>
        <v>1</v>
      </c>
      <c r="N310">
        <f>IF(Table256[[#This Row],[Embarked]]="C", 1, 0)</f>
        <v>0</v>
      </c>
      <c r="O310">
        <f>IF(Table256[[#This Row],[Sex]]="male", 1, 0)</f>
        <v>0</v>
      </c>
      <c r="P310">
        <v>1</v>
      </c>
      <c r="AC310" s="6">
        <f>SUMPRODUCT(Table256[[#This Row],[SibSp]:[Ones]], $R$4:$AA$4)</f>
        <v>0.18240643198134321</v>
      </c>
      <c r="AD310" s="6">
        <f>SUMPRODUCT(Table256[[#This Row],[SibSp]:[Ones]], $R$5:$AA$5)</f>
        <v>0.81339402297292407</v>
      </c>
      <c r="AE310" s="6">
        <f t="shared" si="12"/>
        <v>0.18240643198134321</v>
      </c>
      <c r="AF310" s="6">
        <f t="shared" si="13"/>
        <v>0.81339402297292407</v>
      </c>
      <c r="AG310" s="6">
        <f t="shared" si="14"/>
        <v>0.99580045495426728</v>
      </c>
      <c r="AH310" s="6">
        <f>(AG310-Table256[[#This Row],[Survived]])^2</f>
        <v>1.7636178591138252E-5</v>
      </c>
    </row>
    <row r="311" spans="1:34" x14ac:dyDescent="0.2">
      <c r="A311">
        <v>0</v>
      </c>
      <c r="B311" t="s">
        <v>15</v>
      </c>
      <c r="C311">
        <v>2</v>
      </c>
      <c r="D311" t="s">
        <v>13</v>
      </c>
      <c r="E311">
        <v>18</v>
      </c>
      <c r="F311">
        <v>73.5</v>
      </c>
      <c r="G311">
        <v>0</v>
      </c>
      <c r="H311">
        <v>0</v>
      </c>
      <c r="I311" s="6">
        <f>Table256[[#This Row],[Age]]/$E$1</f>
        <v>0.22500000000000001</v>
      </c>
      <c r="J311" s="6">
        <f>LOG10(Table256[[#This Row],[Fare]] +1)</f>
        <v>1.8721562727482928</v>
      </c>
      <c r="K311">
        <f>IF(Table256[[#This Row],[Pclass]]=1, 1, 0)</f>
        <v>0</v>
      </c>
      <c r="L311">
        <f>IF(Table256[[#This Row],[Pclass]]=2, 1,0)</f>
        <v>1</v>
      </c>
      <c r="M311">
        <f>IF(Table256[[#This Row],[Embarked]]="S", 1, 0)</f>
        <v>1</v>
      </c>
      <c r="N311">
        <f>IF(Table256[[#This Row],[Embarked]]="C", 1, 0)</f>
        <v>0</v>
      </c>
      <c r="O311">
        <f>IF(Table256[[#This Row],[Sex]]="male", 1, 0)</f>
        <v>1</v>
      </c>
      <c r="P311">
        <v>1</v>
      </c>
      <c r="AC311" s="6">
        <f>SUMPRODUCT(Table256[[#This Row],[SibSp]:[Ones]], $R$4:$AA$4)</f>
        <v>-0.89192920864490699</v>
      </c>
      <c r="AD311" s="6">
        <f>SUMPRODUCT(Table256[[#This Row],[SibSp]:[Ones]], $R$5:$AA$5)</f>
        <v>0.4172423384327637</v>
      </c>
      <c r="AE311" s="6">
        <f t="shared" si="12"/>
        <v>0</v>
      </c>
      <c r="AF311" s="6">
        <f t="shared" si="13"/>
        <v>0.4172423384327637</v>
      </c>
      <c r="AG311" s="6">
        <f t="shared" si="14"/>
        <v>0.4172423384327637</v>
      </c>
      <c r="AH311" s="6">
        <f>(AG311-Table256[[#This Row],[Survived]])^2</f>
        <v>0.17409116898084093</v>
      </c>
    </row>
    <row r="312" spans="1:34" x14ac:dyDescent="0.2">
      <c r="A312">
        <v>0</v>
      </c>
      <c r="B312" t="s">
        <v>15</v>
      </c>
      <c r="C312">
        <v>3</v>
      </c>
      <c r="D312" t="s">
        <v>13</v>
      </c>
      <c r="E312">
        <v>1</v>
      </c>
      <c r="F312">
        <v>46.9</v>
      </c>
      <c r="G312">
        <v>5</v>
      </c>
      <c r="H312">
        <v>2</v>
      </c>
      <c r="I312" s="6">
        <f>Table256[[#This Row],[Age]]/$E$1</f>
        <v>1.2500000000000001E-2</v>
      </c>
      <c r="J312" s="6">
        <f>LOG10(Table256[[#This Row],[Fare]] +1)</f>
        <v>1.6803355134145632</v>
      </c>
      <c r="K312">
        <f>IF(Table256[[#This Row],[Pclass]]=1, 1, 0)</f>
        <v>0</v>
      </c>
      <c r="L312">
        <f>IF(Table256[[#This Row],[Pclass]]=2, 1,0)</f>
        <v>0</v>
      </c>
      <c r="M312">
        <f>IF(Table256[[#This Row],[Embarked]]="S", 1, 0)</f>
        <v>1</v>
      </c>
      <c r="N312">
        <f>IF(Table256[[#This Row],[Embarked]]="C", 1, 0)</f>
        <v>0</v>
      </c>
      <c r="O312">
        <f>IF(Table256[[#This Row],[Sex]]="male", 1, 0)</f>
        <v>1</v>
      </c>
      <c r="P312">
        <v>1</v>
      </c>
      <c r="AC312" s="6">
        <f>SUMPRODUCT(Table256[[#This Row],[SibSp]:[Ones]], $R$4:$AA$4)</f>
        <v>-0.47344136960772604</v>
      </c>
      <c r="AD312" s="6">
        <f>SUMPRODUCT(Table256[[#This Row],[SibSp]:[Ones]], $R$5:$AA$5)</f>
        <v>-6.8364544893181334E-3</v>
      </c>
      <c r="AE312" s="6">
        <f t="shared" si="12"/>
        <v>0</v>
      </c>
      <c r="AF312" s="6">
        <f t="shared" si="13"/>
        <v>0</v>
      </c>
      <c r="AG312" s="6">
        <f t="shared" si="14"/>
        <v>0</v>
      </c>
      <c r="AH312" s="6">
        <f>(AG312-Table256[[#This Row],[Survived]])^2</f>
        <v>0</v>
      </c>
    </row>
    <row r="313" spans="1:34" x14ac:dyDescent="0.2">
      <c r="A313">
        <v>1</v>
      </c>
      <c r="B313" t="s">
        <v>15</v>
      </c>
      <c r="C313">
        <v>2</v>
      </c>
      <c r="D313" t="s">
        <v>17</v>
      </c>
      <c r="E313">
        <v>36</v>
      </c>
      <c r="F313">
        <v>13</v>
      </c>
      <c r="G313">
        <v>0</v>
      </c>
      <c r="H313">
        <v>0</v>
      </c>
      <c r="I313" s="6">
        <f>Table256[[#This Row],[Age]]/$E$1</f>
        <v>0.45</v>
      </c>
      <c r="J313" s="6">
        <f>LOG10(Table256[[#This Row],[Fare]] +1)</f>
        <v>1.146128035678238</v>
      </c>
      <c r="K313">
        <f>IF(Table256[[#This Row],[Pclass]]=1, 1, 0)</f>
        <v>0</v>
      </c>
      <c r="L313">
        <f>IF(Table256[[#This Row],[Pclass]]=2, 1,0)</f>
        <v>1</v>
      </c>
      <c r="M313">
        <f>IF(Table256[[#This Row],[Embarked]]="S", 1, 0)</f>
        <v>1</v>
      </c>
      <c r="N313">
        <f>IF(Table256[[#This Row],[Embarked]]="C", 1, 0)</f>
        <v>0</v>
      </c>
      <c r="O313">
        <f>IF(Table256[[#This Row],[Sex]]="male", 1, 0)</f>
        <v>0</v>
      </c>
      <c r="P313">
        <v>1</v>
      </c>
      <c r="AC313" s="6">
        <f>SUMPRODUCT(Table256[[#This Row],[SibSp]:[Ones]], $R$4:$AA$4)</f>
        <v>-0.35493164717004588</v>
      </c>
      <c r="AD313" s="6">
        <f>SUMPRODUCT(Table256[[#This Row],[SibSp]:[Ones]], $R$5:$AA$5)</f>
        <v>0.71142927531196698</v>
      </c>
      <c r="AE313" s="6">
        <f t="shared" si="12"/>
        <v>0</v>
      </c>
      <c r="AF313" s="6">
        <f t="shared" si="13"/>
        <v>0.71142927531196698</v>
      </c>
      <c r="AG313" s="6">
        <f t="shared" si="14"/>
        <v>0.71142927531196698</v>
      </c>
      <c r="AH313" s="6">
        <f>(AG313-Table256[[#This Row],[Survived]])^2</f>
        <v>8.327306314697655E-2</v>
      </c>
    </row>
    <row r="314" spans="1:34" x14ac:dyDescent="0.2">
      <c r="A314">
        <v>1</v>
      </c>
      <c r="B314" t="s">
        <v>20</v>
      </c>
      <c r="C314">
        <v>2</v>
      </c>
      <c r="D314" t="s">
        <v>17</v>
      </c>
      <c r="E314">
        <v>17</v>
      </c>
      <c r="F314">
        <v>12</v>
      </c>
      <c r="G314">
        <v>0</v>
      </c>
      <c r="H314">
        <v>0</v>
      </c>
      <c r="I314" s="6">
        <f>Table256[[#This Row],[Age]]/$E$1</f>
        <v>0.21249999999999999</v>
      </c>
      <c r="J314" s="6">
        <f>LOG10(Table256[[#This Row],[Fare]] +1)</f>
        <v>1.1139433523068367</v>
      </c>
      <c r="K314">
        <f>IF(Table256[[#This Row],[Pclass]]=1, 1, 0)</f>
        <v>0</v>
      </c>
      <c r="L314">
        <f>IF(Table256[[#This Row],[Pclass]]=2, 1,0)</f>
        <v>1</v>
      </c>
      <c r="M314">
        <f>IF(Table256[[#This Row],[Embarked]]="S", 1, 0)</f>
        <v>0</v>
      </c>
      <c r="N314">
        <f>IF(Table256[[#This Row],[Embarked]]="C", 1, 0)</f>
        <v>1</v>
      </c>
      <c r="O314">
        <f>IF(Table256[[#This Row],[Sex]]="male", 1, 0)</f>
        <v>0</v>
      </c>
      <c r="P314">
        <v>1</v>
      </c>
      <c r="AC314" s="6">
        <f>SUMPRODUCT(Table256[[#This Row],[SibSp]:[Ones]], $R$4:$AA$4)</f>
        <v>-0.66211813243190487</v>
      </c>
      <c r="AD314" s="6">
        <f>SUMPRODUCT(Table256[[#This Row],[SibSp]:[Ones]], $R$5:$AA$5)</f>
        <v>0.9512952757439741</v>
      </c>
      <c r="AE314" s="6">
        <f t="shared" si="12"/>
        <v>0</v>
      </c>
      <c r="AF314" s="6">
        <f t="shared" si="13"/>
        <v>0.9512952757439741</v>
      </c>
      <c r="AG314" s="6">
        <f t="shared" si="14"/>
        <v>0.9512952757439741</v>
      </c>
      <c r="AH314" s="6">
        <f>(AG314-Table256[[#This Row],[Survived]])^2</f>
        <v>2.3721501648555176E-3</v>
      </c>
    </row>
    <row r="315" spans="1:34" x14ac:dyDescent="0.2">
      <c r="A315">
        <v>1</v>
      </c>
      <c r="B315" t="s">
        <v>15</v>
      </c>
      <c r="C315">
        <v>1</v>
      </c>
      <c r="D315" t="s">
        <v>13</v>
      </c>
      <c r="E315">
        <v>36</v>
      </c>
      <c r="F315">
        <v>120</v>
      </c>
      <c r="G315">
        <v>1</v>
      </c>
      <c r="H315">
        <v>2</v>
      </c>
      <c r="I315" s="6">
        <f>Table256[[#This Row],[Age]]/$E$1</f>
        <v>0.45</v>
      </c>
      <c r="J315" s="6">
        <f>LOG10(Table256[[#This Row],[Fare]] +1)</f>
        <v>2.0827853703164503</v>
      </c>
      <c r="K315">
        <f>IF(Table256[[#This Row],[Pclass]]=1, 1, 0)</f>
        <v>1</v>
      </c>
      <c r="L315">
        <f>IF(Table256[[#This Row],[Pclass]]=2, 1,0)</f>
        <v>0</v>
      </c>
      <c r="M315">
        <f>IF(Table256[[#This Row],[Embarked]]="S", 1, 0)</f>
        <v>1</v>
      </c>
      <c r="N315">
        <f>IF(Table256[[#This Row],[Embarked]]="C", 1, 0)</f>
        <v>0</v>
      </c>
      <c r="O315">
        <f>IF(Table256[[#This Row],[Sex]]="male", 1, 0)</f>
        <v>1</v>
      </c>
      <c r="P315">
        <v>1</v>
      </c>
      <c r="AC315" s="6">
        <f>SUMPRODUCT(Table256[[#This Row],[SibSp]:[Ones]], $R$4:$AA$4)</f>
        <v>-0.24444856088476552</v>
      </c>
      <c r="AD315" s="6">
        <f>SUMPRODUCT(Table256[[#This Row],[SibSp]:[Ones]], $R$5:$AA$5)</f>
        <v>0.34397528502257324</v>
      </c>
      <c r="AE315" s="6">
        <f t="shared" si="12"/>
        <v>0</v>
      </c>
      <c r="AF315" s="6">
        <f t="shared" si="13"/>
        <v>0.34397528502257324</v>
      </c>
      <c r="AG315" s="6">
        <f t="shared" si="14"/>
        <v>0.34397528502257324</v>
      </c>
      <c r="AH315" s="6">
        <f>(AG315-Table256[[#This Row],[Survived]])^2</f>
        <v>0.430368426661214</v>
      </c>
    </row>
    <row r="316" spans="1:34" x14ac:dyDescent="0.2">
      <c r="A316">
        <v>1</v>
      </c>
      <c r="B316" t="s">
        <v>15</v>
      </c>
      <c r="C316">
        <v>3</v>
      </c>
      <c r="D316" t="s">
        <v>13</v>
      </c>
      <c r="E316">
        <v>21</v>
      </c>
      <c r="F316">
        <v>7.7957999999999998</v>
      </c>
      <c r="G316">
        <v>0</v>
      </c>
      <c r="H316">
        <v>0</v>
      </c>
      <c r="I316" s="6">
        <f>Table256[[#This Row],[Age]]/$E$1</f>
        <v>0.26250000000000001</v>
      </c>
      <c r="J316" s="6">
        <f>LOG10(Table256[[#This Row],[Fare]] +1)</f>
        <v>0.94427534575879857</v>
      </c>
      <c r="K316">
        <f>IF(Table256[[#This Row],[Pclass]]=1, 1, 0)</f>
        <v>0</v>
      </c>
      <c r="L316">
        <f>IF(Table256[[#This Row],[Pclass]]=2, 1,0)</f>
        <v>0</v>
      </c>
      <c r="M316">
        <f>IF(Table256[[#This Row],[Embarked]]="S", 1, 0)</f>
        <v>1</v>
      </c>
      <c r="N316">
        <f>IF(Table256[[#This Row],[Embarked]]="C", 1, 0)</f>
        <v>0</v>
      </c>
      <c r="O316">
        <f>IF(Table256[[#This Row],[Sex]]="male", 1, 0)</f>
        <v>1</v>
      </c>
      <c r="P316">
        <v>1</v>
      </c>
      <c r="AC316" s="6">
        <f>SUMPRODUCT(Table256[[#This Row],[SibSp]:[Ones]], $R$4:$AA$4)</f>
        <v>-0.60491219260868534</v>
      </c>
      <c r="AD316" s="6">
        <f>SUMPRODUCT(Table256[[#This Row],[SibSp]:[Ones]], $R$5:$AA$5)</f>
        <v>0.15849196241583696</v>
      </c>
      <c r="AE316" s="6">
        <f t="shared" si="12"/>
        <v>0</v>
      </c>
      <c r="AF316" s="6">
        <f t="shared" si="13"/>
        <v>0.15849196241583696</v>
      </c>
      <c r="AG316" s="6">
        <f t="shared" si="14"/>
        <v>0.15849196241583696</v>
      </c>
      <c r="AH316" s="6">
        <f>(AG316-Table256[[#This Row],[Survived]])^2</f>
        <v>0.7081357773187491</v>
      </c>
    </row>
    <row r="317" spans="1:34" x14ac:dyDescent="0.2">
      <c r="A317">
        <v>0</v>
      </c>
      <c r="B317" t="s">
        <v>15</v>
      </c>
      <c r="C317">
        <v>3</v>
      </c>
      <c r="D317" t="s">
        <v>13</v>
      </c>
      <c r="E317">
        <v>28</v>
      </c>
      <c r="F317">
        <v>7.9249999999999998</v>
      </c>
      <c r="G317">
        <v>2</v>
      </c>
      <c r="H317">
        <v>0</v>
      </c>
      <c r="I317" s="6">
        <f>Table256[[#This Row],[Age]]/$E$1</f>
        <v>0.35</v>
      </c>
      <c r="J317" s="6">
        <f>LOG10(Table256[[#This Row],[Fare]] +1)</f>
        <v>0.95060822478423079</v>
      </c>
      <c r="K317">
        <f>IF(Table256[[#This Row],[Pclass]]=1, 1, 0)</f>
        <v>0</v>
      </c>
      <c r="L317">
        <f>IF(Table256[[#This Row],[Pclass]]=2, 1,0)</f>
        <v>0</v>
      </c>
      <c r="M317">
        <f>IF(Table256[[#This Row],[Embarked]]="S", 1, 0)</f>
        <v>1</v>
      </c>
      <c r="N317">
        <f>IF(Table256[[#This Row],[Embarked]]="C", 1, 0)</f>
        <v>0</v>
      </c>
      <c r="O317">
        <f>IF(Table256[[#This Row],[Sex]]="male", 1, 0)</f>
        <v>1</v>
      </c>
      <c r="P317">
        <v>1</v>
      </c>
      <c r="AC317" s="6">
        <f>SUMPRODUCT(Table256[[#This Row],[SibSp]:[Ones]], $R$4:$AA$4)</f>
        <v>-0.36718615274369326</v>
      </c>
      <c r="AD317" s="6">
        <f>SUMPRODUCT(Table256[[#This Row],[SibSp]:[Ones]], $R$5:$AA$5)</f>
        <v>-3.6948605647883048E-2</v>
      </c>
      <c r="AE317" s="6">
        <f t="shared" si="12"/>
        <v>0</v>
      </c>
      <c r="AF317" s="6">
        <f t="shared" si="13"/>
        <v>0</v>
      </c>
      <c r="AG317" s="6">
        <f t="shared" si="14"/>
        <v>0</v>
      </c>
      <c r="AH317" s="6">
        <f>(AG317-Table256[[#This Row],[Survived]])^2</f>
        <v>0</v>
      </c>
    </row>
    <row r="318" spans="1:34" x14ac:dyDescent="0.2">
      <c r="A318">
        <v>1</v>
      </c>
      <c r="B318" t="s">
        <v>20</v>
      </c>
      <c r="C318">
        <v>1</v>
      </c>
      <c r="D318" t="s">
        <v>17</v>
      </c>
      <c r="E318">
        <v>23</v>
      </c>
      <c r="F318">
        <v>113.27500000000001</v>
      </c>
      <c r="G318">
        <v>1</v>
      </c>
      <c r="H318">
        <v>0</v>
      </c>
      <c r="I318" s="6">
        <f>Table256[[#This Row],[Age]]/$E$1</f>
        <v>0.28749999999999998</v>
      </c>
      <c r="J318" s="6">
        <f>LOG10(Table256[[#This Row],[Fare]] +1)</f>
        <v>2.0579512299613683</v>
      </c>
      <c r="K318">
        <f>IF(Table256[[#This Row],[Pclass]]=1, 1, 0)</f>
        <v>1</v>
      </c>
      <c r="L318">
        <f>IF(Table256[[#This Row],[Pclass]]=2, 1,0)</f>
        <v>0</v>
      </c>
      <c r="M318">
        <f>IF(Table256[[#This Row],[Embarked]]="S", 1, 0)</f>
        <v>0</v>
      </c>
      <c r="N318">
        <f>IF(Table256[[#This Row],[Embarked]]="C", 1, 0)</f>
        <v>1</v>
      </c>
      <c r="O318">
        <f>IF(Table256[[#This Row],[Sex]]="male", 1, 0)</f>
        <v>0</v>
      </c>
      <c r="P318">
        <v>1</v>
      </c>
      <c r="AC318" s="6">
        <f>SUMPRODUCT(Table256[[#This Row],[SibSp]:[Ones]], $R$4:$AA$4)</f>
        <v>-4.9620153863796257E-2</v>
      </c>
      <c r="AD318" s="6">
        <f>SUMPRODUCT(Table256[[#This Row],[SibSp]:[Ones]], $R$5:$AA$5)</f>
        <v>1.0000335976455301</v>
      </c>
      <c r="AE318" s="6">
        <f t="shared" si="12"/>
        <v>0</v>
      </c>
      <c r="AF318" s="6">
        <f t="shared" si="13"/>
        <v>1.0000335976455301</v>
      </c>
      <c r="AG318" s="6">
        <f t="shared" si="14"/>
        <v>1.0000335976455301</v>
      </c>
      <c r="AH318" s="6">
        <f>(AG318-Table256[[#This Row],[Survived]])^2</f>
        <v>1.1288017851679738E-9</v>
      </c>
    </row>
    <row r="319" spans="1:34" x14ac:dyDescent="0.2">
      <c r="A319">
        <v>1</v>
      </c>
      <c r="B319" t="s">
        <v>15</v>
      </c>
      <c r="C319">
        <v>3</v>
      </c>
      <c r="D319" t="s">
        <v>17</v>
      </c>
      <c r="E319">
        <v>24</v>
      </c>
      <c r="F319">
        <v>16.7</v>
      </c>
      <c r="G319">
        <v>0</v>
      </c>
      <c r="H319">
        <v>2</v>
      </c>
      <c r="I319" s="6">
        <f>Table256[[#This Row],[Age]]/$E$1</f>
        <v>0.3</v>
      </c>
      <c r="J319" s="6">
        <f>LOG10(Table256[[#This Row],[Fare]] +1)</f>
        <v>1.2479732663618066</v>
      </c>
      <c r="K319">
        <f>IF(Table256[[#This Row],[Pclass]]=1, 1, 0)</f>
        <v>0</v>
      </c>
      <c r="L319">
        <f>IF(Table256[[#This Row],[Pclass]]=2, 1,0)</f>
        <v>0</v>
      </c>
      <c r="M319">
        <f>IF(Table256[[#This Row],[Embarked]]="S", 1, 0)</f>
        <v>1</v>
      </c>
      <c r="N319">
        <f>IF(Table256[[#This Row],[Embarked]]="C", 1, 0)</f>
        <v>0</v>
      </c>
      <c r="O319">
        <f>IF(Table256[[#This Row],[Sex]]="male", 1, 0)</f>
        <v>0</v>
      </c>
      <c r="P319">
        <v>1</v>
      </c>
      <c r="AC319" s="6">
        <f>SUMPRODUCT(Table256[[#This Row],[SibSp]:[Ones]], $R$4:$AA$4)</f>
        <v>-0.29639159640293244</v>
      </c>
      <c r="AD319" s="6">
        <f>SUMPRODUCT(Table256[[#This Row],[SibSp]:[Ones]], $R$5:$AA$5)</f>
        <v>0.59009420858476136</v>
      </c>
      <c r="AE319" s="6">
        <f t="shared" si="12"/>
        <v>0</v>
      </c>
      <c r="AF319" s="6">
        <f t="shared" si="13"/>
        <v>0.59009420858476136</v>
      </c>
      <c r="AG319" s="6">
        <f t="shared" si="14"/>
        <v>0.59009420858476136</v>
      </c>
      <c r="AH319" s="6">
        <f>(AG319-Table256[[#This Row],[Survived]])^2</f>
        <v>0.16802275783575313</v>
      </c>
    </row>
    <row r="320" spans="1:34" x14ac:dyDescent="0.2">
      <c r="A320">
        <v>0</v>
      </c>
      <c r="B320" t="s">
        <v>15</v>
      </c>
      <c r="C320">
        <v>3</v>
      </c>
      <c r="D320" t="s">
        <v>13</v>
      </c>
      <c r="E320">
        <v>22</v>
      </c>
      <c r="F320">
        <v>7.7957999999999998</v>
      </c>
      <c r="G320">
        <v>0</v>
      </c>
      <c r="H320">
        <v>0</v>
      </c>
      <c r="I320" s="6">
        <f>Table256[[#This Row],[Age]]/$E$1</f>
        <v>0.27500000000000002</v>
      </c>
      <c r="J320" s="6">
        <f>LOG10(Table256[[#This Row],[Fare]] +1)</f>
        <v>0.94427534575879857</v>
      </c>
      <c r="K320">
        <f>IF(Table256[[#This Row],[Pclass]]=1, 1, 0)</f>
        <v>0</v>
      </c>
      <c r="L320">
        <f>IF(Table256[[#This Row],[Pclass]]=2, 1,0)</f>
        <v>0</v>
      </c>
      <c r="M320">
        <f>IF(Table256[[#This Row],[Embarked]]="S", 1, 0)</f>
        <v>1</v>
      </c>
      <c r="N320">
        <f>IF(Table256[[#This Row],[Embarked]]="C", 1, 0)</f>
        <v>0</v>
      </c>
      <c r="O320">
        <f>IF(Table256[[#This Row],[Sex]]="male", 1, 0)</f>
        <v>1</v>
      </c>
      <c r="P320">
        <v>1</v>
      </c>
      <c r="AC320" s="6">
        <f>SUMPRODUCT(Table256[[#This Row],[SibSp]:[Ones]], $R$4:$AA$4)</f>
        <v>-0.59461045547676616</v>
      </c>
      <c r="AD320" s="6">
        <f>SUMPRODUCT(Table256[[#This Row],[SibSp]:[Ones]], $R$5:$AA$5)</f>
        <v>0.14999710134345345</v>
      </c>
      <c r="AE320" s="6">
        <f t="shared" si="12"/>
        <v>0</v>
      </c>
      <c r="AF320" s="6">
        <f t="shared" si="13"/>
        <v>0.14999710134345345</v>
      </c>
      <c r="AG320" s="6">
        <f t="shared" si="14"/>
        <v>0.14999710134345345</v>
      </c>
      <c r="AH320" s="6">
        <f>(AG320-Table256[[#This Row],[Survived]])^2</f>
        <v>2.2499130411438247E-2</v>
      </c>
    </row>
    <row r="321" spans="1:34" x14ac:dyDescent="0.2">
      <c r="A321">
        <v>0</v>
      </c>
      <c r="B321" t="s">
        <v>15</v>
      </c>
      <c r="C321">
        <v>3</v>
      </c>
      <c r="D321" t="s">
        <v>17</v>
      </c>
      <c r="E321">
        <v>31</v>
      </c>
      <c r="F321">
        <v>7.8541999999999996</v>
      </c>
      <c r="G321">
        <v>0</v>
      </c>
      <c r="H321">
        <v>0</v>
      </c>
      <c r="I321" s="6">
        <f>Table256[[#This Row],[Age]]/$E$1</f>
        <v>0.38750000000000001</v>
      </c>
      <c r="J321" s="6">
        <f>LOG10(Table256[[#This Row],[Fare]] +1)</f>
        <v>0.94714932766263737</v>
      </c>
      <c r="K321">
        <f>IF(Table256[[#This Row],[Pclass]]=1, 1, 0)</f>
        <v>0</v>
      </c>
      <c r="L321">
        <f>IF(Table256[[#This Row],[Pclass]]=2, 1,0)</f>
        <v>0</v>
      </c>
      <c r="M321">
        <f>IF(Table256[[#This Row],[Embarked]]="S", 1, 0)</f>
        <v>1</v>
      </c>
      <c r="N321">
        <f>IF(Table256[[#This Row],[Embarked]]="C", 1, 0)</f>
        <v>0</v>
      </c>
      <c r="O321">
        <f>IF(Table256[[#This Row],[Sex]]="male", 1, 0)</f>
        <v>0</v>
      </c>
      <c r="P321">
        <v>1</v>
      </c>
      <c r="AC321" s="6">
        <f>SUMPRODUCT(Table256[[#This Row],[SibSp]:[Ones]], $R$4:$AA$4)</f>
        <v>-0.14425652301241709</v>
      </c>
      <c r="AD321" s="6">
        <f>SUMPRODUCT(Table256[[#This Row],[SibSp]:[Ones]], $R$5:$AA$5)</f>
        <v>0.53306494911394209</v>
      </c>
      <c r="AE321" s="6">
        <f t="shared" si="12"/>
        <v>0</v>
      </c>
      <c r="AF321" s="6">
        <f t="shared" si="13"/>
        <v>0.53306494911394209</v>
      </c>
      <c r="AG321" s="6">
        <f t="shared" si="14"/>
        <v>0.53306494911394209</v>
      </c>
      <c r="AH321" s="6">
        <f>(AG321-Table256[[#This Row],[Survived]])^2</f>
        <v>0.28415823997384965</v>
      </c>
    </row>
    <row r="322" spans="1:34" x14ac:dyDescent="0.2">
      <c r="A322">
        <v>0</v>
      </c>
      <c r="B322" t="s">
        <v>15</v>
      </c>
      <c r="C322">
        <v>2</v>
      </c>
      <c r="D322" t="s">
        <v>13</v>
      </c>
      <c r="E322">
        <v>46</v>
      </c>
      <c r="F322">
        <v>26</v>
      </c>
      <c r="G322">
        <v>0</v>
      </c>
      <c r="H322">
        <v>0</v>
      </c>
      <c r="I322" s="6">
        <f>Table256[[#This Row],[Age]]/$E$1</f>
        <v>0.57499999999999996</v>
      </c>
      <c r="J322" s="6">
        <f>LOG10(Table256[[#This Row],[Fare]] +1)</f>
        <v>1.4313637641589874</v>
      </c>
      <c r="K322">
        <f>IF(Table256[[#This Row],[Pclass]]=1, 1, 0)</f>
        <v>0</v>
      </c>
      <c r="L322">
        <f>IF(Table256[[#This Row],[Pclass]]=2, 1,0)</f>
        <v>1</v>
      </c>
      <c r="M322">
        <f>IF(Table256[[#This Row],[Embarked]]="S", 1, 0)</f>
        <v>1</v>
      </c>
      <c r="N322">
        <f>IF(Table256[[#This Row],[Embarked]]="C", 1, 0)</f>
        <v>0</v>
      </c>
      <c r="O322">
        <f>IF(Table256[[#This Row],[Sex]]="male", 1, 0)</f>
        <v>1</v>
      </c>
      <c r="P322">
        <v>1</v>
      </c>
      <c r="AC322" s="6">
        <f>SUMPRODUCT(Table256[[#This Row],[SibSp]:[Ones]], $R$4:$AA$4)</f>
        <v>-0.60715252154558019</v>
      </c>
      <c r="AD322" s="6">
        <f>SUMPRODUCT(Table256[[#This Row],[SibSp]:[Ones]], $R$5:$AA$5)</f>
        <v>0.1718710920338784</v>
      </c>
      <c r="AE322" s="6">
        <f t="shared" si="12"/>
        <v>0</v>
      </c>
      <c r="AF322" s="6">
        <f t="shared" si="13"/>
        <v>0.1718710920338784</v>
      </c>
      <c r="AG322" s="6">
        <f t="shared" si="14"/>
        <v>0.1718710920338784</v>
      </c>
      <c r="AH322" s="6">
        <f>(AG322-Table256[[#This Row],[Survived]])^2</f>
        <v>2.9539672276917901E-2</v>
      </c>
    </row>
    <row r="323" spans="1:34" x14ac:dyDescent="0.2">
      <c r="A323">
        <v>0</v>
      </c>
      <c r="B323" t="s">
        <v>15</v>
      </c>
      <c r="C323">
        <v>2</v>
      </c>
      <c r="D323" t="s">
        <v>13</v>
      </c>
      <c r="E323">
        <v>23</v>
      </c>
      <c r="F323">
        <v>10.5</v>
      </c>
      <c r="G323">
        <v>0</v>
      </c>
      <c r="H323">
        <v>0</v>
      </c>
      <c r="I323" s="6">
        <f>Table256[[#This Row],[Age]]/$E$1</f>
        <v>0.28749999999999998</v>
      </c>
      <c r="J323" s="6">
        <f>LOG10(Table256[[#This Row],[Fare]] +1)</f>
        <v>1.0606978403536116</v>
      </c>
      <c r="K323">
        <f>IF(Table256[[#This Row],[Pclass]]=1, 1, 0)</f>
        <v>0</v>
      </c>
      <c r="L323">
        <f>IF(Table256[[#This Row],[Pclass]]=2, 1,0)</f>
        <v>1</v>
      </c>
      <c r="M323">
        <f>IF(Table256[[#This Row],[Embarked]]="S", 1, 0)</f>
        <v>1</v>
      </c>
      <c r="N323">
        <f>IF(Table256[[#This Row],[Embarked]]="C", 1, 0)</f>
        <v>0</v>
      </c>
      <c r="O323">
        <f>IF(Table256[[#This Row],[Sex]]="male", 1, 0)</f>
        <v>1</v>
      </c>
      <c r="P323">
        <v>1</v>
      </c>
      <c r="AC323" s="6">
        <f>SUMPRODUCT(Table256[[#This Row],[SibSp]:[Ones]], $R$4:$AA$4)</f>
        <v>-0.84718024970031902</v>
      </c>
      <c r="AD323" s="6">
        <f>SUMPRODUCT(Table256[[#This Row],[SibSp]:[Ones]], $R$5:$AA$5)</f>
        <v>0.36093335879452487</v>
      </c>
      <c r="AE323" s="6">
        <f t="shared" si="12"/>
        <v>0</v>
      </c>
      <c r="AF323" s="6">
        <f t="shared" si="13"/>
        <v>0.36093335879452487</v>
      </c>
      <c r="AG323" s="6">
        <f t="shared" si="14"/>
        <v>0.36093335879452487</v>
      </c>
      <c r="AH323" s="6">
        <f>(AG323-Table256[[#This Row],[Survived]])^2</f>
        <v>0.13027288949069724</v>
      </c>
    </row>
    <row r="324" spans="1:34" x14ac:dyDescent="0.2">
      <c r="A324">
        <v>1</v>
      </c>
      <c r="B324" t="s">
        <v>15</v>
      </c>
      <c r="C324">
        <v>2</v>
      </c>
      <c r="D324" t="s">
        <v>17</v>
      </c>
      <c r="E324">
        <v>28</v>
      </c>
      <c r="F324">
        <v>12.65</v>
      </c>
      <c r="G324">
        <v>0</v>
      </c>
      <c r="H324">
        <v>0</v>
      </c>
      <c r="I324" s="6">
        <f>Table256[[#This Row],[Age]]/$E$1</f>
        <v>0.35</v>
      </c>
      <c r="J324" s="6">
        <f>LOG10(Table256[[#This Row],[Fare]] +1)</f>
        <v>1.1351326513767748</v>
      </c>
      <c r="K324">
        <f>IF(Table256[[#This Row],[Pclass]]=1, 1, 0)</f>
        <v>0</v>
      </c>
      <c r="L324">
        <f>IF(Table256[[#This Row],[Pclass]]=2, 1,0)</f>
        <v>1</v>
      </c>
      <c r="M324">
        <f>IF(Table256[[#This Row],[Embarked]]="S", 1, 0)</f>
        <v>1</v>
      </c>
      <c r="N324">
        <f>IF(Table256[[#This Row],[Embarked]]="C", 1, 0)</f>
        <v>0</v>
      </c>
      <c r="O324">
        <f>IF(Table256[[#This Row],[Sex]]="male", 1, 0)</f>
        <v>0</v>
      </c>
      <c r="P324">
        <v>1</v>
      </c>
      <c r="AC324" s="6">
        <f>SUMPRODUCT(Table256[[#This Row],[SibSp]:[Ones]], $R$4:$AA$4)</f>
        <v>-0.4374371395432084</v>
      </c>
      <c r="AD324" s="6">
        <f>SUMPRODUCT(Table256[[#This Row],[SibSp]:[Ones]], $R$5:$AA$5)</f>
        <v>0.77920070196534519</v>
      </c>
      <c r="AE324" s="6">
        <f t="shared" si="12"/>
        <v>0</v>
      </c>
      <c r="AF324" s="6">
        <f t="shared" si="13"/>
        <v>0.77920070196534519</v>
      </c>
      <c r="AG324" s="6">
        <f t="shared" si="14"/>
        <v>0.77920070196534519</v>
      </c>
      <c r="AH324" s="6">
        <f>(AG324-Table256[[#This Row],[Survived]])^2</f>
        <v>4.8752330012596323E-2</v>
      </c>
    </row>
    <row r="325" spans="1:34" x14ac:dyDescent="0.2">
      <c r="A325">
        <v>1</v>
      </c>
      <c r="B325" t="s">
        <v>15</v>
      </c>
      <c r="C325">
        <v>3</v>
      </c>
      <c r="D325" t="s">
        <v>13</v>
      </c>
      <c r="E325">
        <v>39</v>
      </c>
      <c r="F325">
        <v>7.9249999999999998</v>
      </c>
      <c r="G325">
        <v>0</v>
      </c>
      <c r="H325">
        <v>0</v>
      </c>
      <c r="I325" s="6">
        <f>Table256[[#This Row],[Age]]/$E$1</f>
        <v>0.48749999999999999</v>
      </c>
      <c r="J325" s="6">
        <f>LOG10(Table256[[#This Row],[Fare]] +1)</f>
        <v>0.95060822478423079</v>
      </c>
      <c r="K325">
        <f>IF(Table256[[#This Row],[Pclass]]=1, 1, 0)</f>
        <v>0</v>
      </c>
      <c r="L325">
        <f>IF(Table256[[#This Row],[Pclass]]=2, 1,0)</f>
        <v>0</v>
      </c>
      <c r="M325">
        <f>IF(Table256[[#This Row],[Embarked]]="S", 1, 0)</f>
        <v>1</v>
      </c>
      <c r="N325">
        <f>IF(Table256[[#This Row],[Embarked]]="C", 1, 0)</f>
        <v>0</v>
      </c>
      <c r="O325">
        <f>IF(Table256[[#This Row],[Sex]]="male", 1, 0)</f>
        <v>1</v>
      </c>
      <c r="P325">
        <v>1</v>
      </c>
      <c r="AC325" s="6">
        <f>SUMPRODUCT(Table256[[#This Row],[SibSp]:[Ones]], $R$4:$AA$4)</f>
        <v>-0.4194281691824685</v>
      </c>
      <c r="AD325" s="6">
        <f>SUMPRODUCT(Table256[[#This Row],[SibSp]:[Ones]], $R$5:$AA$5)</f>
        <v>5.6924332997617677E-3</v>
      </c>
      <c r="AE325" s="6">
        <f t="shared" ref="AE325:AE388" si="15">MAX(AC325, 0)</f>
        <v>0</v>
      </c>
      <c r="AF325" s="6">
        <f t="shared" ref="AF325:AF388" si="16">MAX(AD325, 0)</f>
        <v>5.6924332997617677E-3</v>
      </c>
      <c r="AG325" s="6">
        <f t="shared" ref="AG325:AG388" si="17">AE325+AF325</f>
        <v>5.6924332997617677E-3</v>
      </c>
      <c r="AH325" s="6">
        <f>(AG325-Table256[[#This Row],[Survived]])^2</f>
        <v>0.98864753719734866</v>
      </c>
    </row>
    <row r="326" spans="1:34" x14ac:dyDescent="0.2">
      <c r="A326">
        <v>0</v>
      </c>
      <c r="B326" t="s">
        <v>15</v>
      </c>
      <c r="C326">
        <v>3</v>
      </c>
      <c r="D326" t="s">
        <v>13</v>
      </c>
      <c r="E326">
        <v>26</v>
      </c>
      <c r="F326">
        <v>8.0500000000000007</v>
      </c>
      <c r="G326">
        <v>0</v>
      </c>
      <c r="H326">
        <v>0</v>
      </c>
      <c r="I326" s="6">
        <f>Table256[[#This Row],[Age]]/$E$1</f>
        <v>0.32500000000000001</v>
      </c>
      <c r="J326" s="6">
        <f>LOG10(Table256[[#This Row],[Fare]] +1)</f>
        <v>0.9566485792052033</v>
      </c>
      <c r="K326">
        <f>IF(Table256[[#This Row],[Pclass]]=1, 1, 0)</f>
        <v>0</v>
      </c>
      <c r="L326">
        <f>IF(Table256[[#This Row],[Pclass]]=2, 1,0)</f>
        <v>0</v>
      </c>
      <c r="M326">
        <f>IF(Table256[[#This Row],[Embarked]]="S", 1, 0)</f>
        <v>1</v>
      </c>
      <c r="N326">
        <f>IF(Table256[[#This Row],[Embarked]]="C", 1, 0)</f>
        <v>0</v>
      </c>
      <c r="O326">
        <f>IF(Table256[[#This Row],[Sex]]="male", 1, 0)</f>
        <v>1</v>
      </c>
      <c r="P326">
        <v>1</v>
      </c>
      <c r="AC326" s="6">
        <f>SUMPRODUCT(Table256[[#This Row],[SibSp]:[Ones]], $R$4:$AA$4)</f>
        <v>-0.55330043367590687</v>
      </c>
      <c r="AD326" s="6">
        <f>SUMPRODUCT(Table256[[#This Row],[SibSp]:[Ones]], $R$5:$AA$5)</f>
        <v>0.11622861013252739</v>
      </c>
      <c r="AE326" s="6">
        <f t="shared" si="15"/>
        <v>0</v>
      </c>
      <c r="AF326" s="6">
        <f t="shared" si="16"/>
        <v>0.11622861013252739</v>
      </c>
      <c r="AG326" s="6">
        <f t="shared" si="17"/>
        <v>0.11622861013252739</v>
      </c>
      <c r="AH326" s="6">
        <f>(AG326-Table256[[#This Row],[Survived]])^2</f>
        <v>1.3509089813339049E-2</v>
      </c>
    </row>
    <row r="327" spans="1:34" x14ac:dyDescent="0.2">
      <c r="A327">
        <v>0</v>
      </c>
      <c r="B327" t="s">
        <v>15</v>
      </c>
      <c r="C327">
        <v>3</v>
      </c>
      <c r="D327" t="s">
        <v>17</v>
      </c>
      <c r="E327">
        <v>21</v>
      </c>
      <c r="F327">
        <v>9.8249999999999993</v>
      </c>
      <c r="G327">
        <v>1</v>
      </c>
      <c r="H327">
        <v>0</v>
      </c>
      <c r="I327" s="6">
        <f>Table256[[#This Row],[Age]]/$E$1</f>
        <v>0.26250000000000001</v>
      </c>
      <c r="J327" s="6">
        <f>LOG10(Table256[[#This Row],[Fare]] +1)</f>
        <v>1.034427905025403</v>
      </c>
      <c r="K327">
        <f>IF(Table256[[#This Row],[Pclass]]=1, 1, 0)</f>
        <v>0</v>
      </c>
      <c r="L327">
        <f>IF(Table256[[#This Row],[Pclass]]=2, 1,0)</f>
        <v>0</v>
      </c>
      <c r="M327">
        <f>IF(Table256[[#This Row],[Embarked]]="S", 1, 0)</f>
        <v>1</v>
      </c>
      <c r="N327">
        <f>IF(Table256[[#This Row],[Embarked]]="C", 1, 0)</f>
        <v>0</v>
      </c>
      <c r="O327">
        <f>IF(Table256[[#This Row],[Sex]]="male", 1, 0)</f>
        <v>0</v>
      </c>
      <c r="P327">
        <v>1</v>
      </c>
      <c r="AC327" s="6">
        <f>SUMPRODUCT(Table256[[#This Row],[SibSp]:[Ones]], $R$4:$AA$4)</f>
        <v>-0.16376627143908862</v>
      </c>
      <c r="AD327" s="6">
        <f>SUMPRODUCT(Table256[[#This Row],[SibSp]:[Ones]], $R$5:$AA$5)</f>
        <v>0.55145932978040302</v>
      </c>
      <c r="AE327" s="6">
        <f t="shared" si="15"/>
        <v>0</v>
      </c>
      <c r="AF327" s="6">
        <f t="shared" si="16"/>
        <v>0.55145932978040302</v>
      </c>
      <c r="AG327" s="6">
        <f t="shared" si="17"/>
        <v>0.55145932978040302</v>
      </c>
      <c r="AH327" s="6">
        <f>(AG327-Table256[[#This Row],[Survived]])^2</f>
        <v>0.30410739240185131</v>
      </c>
    </row>
    <row r="328" spans="1:34" x14ac:dyDescent="0.2">
      <c r="A328">
        <v>0</v>
      </c>
      <c r="B328" t="s">
        <v>15</v>
      </c>
      <c r="C328">
        <v>3</v>
      </c>
      <c r="D328" t="s">
        <v>13</v>
      </c>
      <c r="E328">
        <v>28</v>
      </c>
      <c r="F328">
        <v>15.85</v>
      </c>
      <c r="G328">
        <v>1</v>
      </c>
      <c r="H328">
        <v>0</v>
      </c>
      <c r="I328" s="6">
        <f>Table256[[#This Row],[Age]]/$E$1</f>
        <v>0.35</v>
      </c>
      <c r="J328" s="6">
        <f>LOG10(Table256[[#This Row],[Fare]] +1)</f>
        <v>1.2265999052073575</v>
      </c>
      <c r="K328">
        <f>IF(Table256[[#This Row],[Pclass]]=1, 1, 0)</f>
        <v>0</v>
      </c>
      <c r="L328">
        <f>IF(Table256[[#This Row],[Pclass]]=2, 1,0)</f>
        <v>0</v>
      </c>
      <c r="M328">
        <f>IF(Table256[[#This Row],[Embarked]]="S", 1, 0)</f>
        <v>1</v>
      </c>
      <c r="N328">
        <f>IF(Table256[[#This Row],[Embarked]]="C", 1, 0)</f>
        <v>0</v>
      </c>
      <c r="O328">
        <f>IF(Table256[[#This Row],[Sex]]="male", 1, 0)</f>
        <v>1</v>
      </c>
      <c r="P328">
        <v>1</v>
      </c>
      <c r="AC328" s="6">
        <f>SUMPRODUCT(Table256[[#This Row],[SibSp]:[Ones]], $R$4:$AA$4)</f>
        <v>-0.44766760994701521</v>
      </c>
      <c r="AD328" s="6">
        <f>SUMPRODUCT(Table256[[#This Row],[SibSp]:[Ones]], $R$5:$AA$5)</f>
        <v>3.5799072514912322E-2</v>
      </c>
      <c r="AE328" s="6">
        <f t="shared" si="15"/>
        <v>0</v>
      </c>
      <c r="AF328" s="6">
        <f t="shared" si="16"/>
        <v>3.5799072514912322E-2</v>
      </c>
      <c r="AG328" s="6">
        <f t="shared" si="17"/>
        <v>3.5799072514912322E-2</v>
      </c>
      <c r="AH328" s="6">
        <f>(AG328-Table256[[#This Row],[Survived]])^2</f>
        <v>1.2815735929279509E-3</v>
      </c>
    </row>
    <row r="329" spans="1:34" x14ac:dyDescent="0.2">
      <c r="A329">
        <v>0</v>
      </c>
      <c r="B329" t="s">
        <v>15</v>
      </c>
      <c r="C329">
        <v>3</v>
      </c>
      <c r="D329" t="s">
        <v>17</v>
      </c>
      <c r="E329">
        <v>20</v>
      </c>
      <c r="F329">
        <v>8.6624999999999996</v>
      </c>
      <c r="G329">
        <v>0</v>
      </c>
      <c r="H329">
        <v>0</v>
      </c>
      <c r="I329" s="6">
        <f>Table256[[#This Row],[Age]]/$E$1</f>
        <v>0.25</v>
      </c>
      <c r="J329" s="6">
        <f>LOG10(Table256[[#This Row],[Fare]] +1)</f>
        <v>0.98508950692638131</v>
      </c>
      <c r="K329">
        <f>IF(Table256[[#This Row],[Pclass]]=1, 1, 0)</f>
        <v>0</v>
      </c>
      <c r="L329">
        <f>IF(Table256[[#This Row],[Pclass]]=2, 1,0)</f>
        <v>0</v>
      </c>
      <c r="M329">
        <f>IF(Table256[[#This Row],[Embarked]]="S", 1, 0)</f>
        <v>1</v>
      </c>
      <c r="N329">
        <f>IF(Table256[[#This Row],[Embarked]]="C", 1, 0)</f>
        <v>0</v>
      </c>
      <c r="O329">
        <f>IF(Table256[[#This Row],[Sex]]="male", 1, 0)</f>
        <v>0</v>
      </c>
      <c r="P329">
        <v>1</v>
      </c>
      <c r="AC329" s="6">
        <f>SUMPRODUCT(Table256[[#This Row],[SibSp]:[Ones]], $R$4:$AA$4)</f>
        <v>-0.25725957677347455</v>
      </c>
      <c r="AD329" s="6">
        <f>SUMPRODUCT(Table256[[#This Row],[SibSp]:[Ones]], $R$5:$AA$5)</f>
        <v>0.62715526861195836</v>
      </c>
      <c r="AE329" s="6">
        <f t="shared" si="15"/>
        <v>0</v>
      </c>
      <c r="AF329" s="6">
        <f t="shared" si="16"/>
        <v>0.62715526861195836</v>
      </c>
      <c r="AG329" s="6">
        <f t="shared" si="17"/>
        <v>0.62715526861195836</v>
      </c>
      <c r="AH329" s="6">
        <f>(AG329-Table256[[#This Row],[Survived]])^2</f>
        <v>0.39332373094773765</v>
      </c>
    </row>
    <row r="330" spans="1:34" x14ac:dyDescent="0.2">
      <c r="A330">
        <v>0</v>
      </c>
      <c r="B330" t="s">
        <v>15</v>
      </c>
      <c r="C330">
        <v>2</v>
      </c>
      <c r="D330" t="s">
        <v>13</v>
      </c>
      <c r="E330">
        <v>34</v>
      </c>
      <c r="F330">
        <v>21</v>
      </c>
      <c r="G330">
        <v>1</v>
      </c>
      <c r="H330">
        <v>0</v>
      </c>
      <c r="I330" s="6">
        <f>Table256[[#This Row],[Age]]/$E$1</f>
        <v>0.42499999999999999</v>
      </c>
      <c r="J330" s="6">
        <f>LOG10(Table256[[#This Row],[Fare]] +1)</f>
        <v>1.3424226808222062</v>
      </c>
      <c r="K330">
        <f>IF(Table256[[#This Row],[Pclass]]=1, 1, 0)</f>
        <v>0</v>
      </c>
      <c r="L330">
        <f>IF(Table256[[#This Row],[Pclass]]=2, 1,0)</f>
        <v>1</v>
      </c>
      <c r="M330">
        <f>IF(Table256[[#This Row],[Embarked]]="S", 1, 0)</f>
        <v>1</v>
      </c>
      <c r="N330">
        <f>IF(Table256[[#This Row],[Embarked]]="C", 1, 0)</f>
        <v>0</v>
      </c>
      <c r="O330">
        <f>IF(Table256[[#This Row],[Sex]]="male", 1, 0)</f>
        <v>1</v>
      </c>
      <c r="P330">
        <v>1</v>
      </c>
      <c r="AC330" s="6">
        <f>SUMPRODUCT(Table256[[#This Row],[SibSp]:[Ones]], $R$4:$AA$4)</f>
        <v>-0.64873371437551519</v>
      </c>
      <c r="AD330" s="6">
        <f>SUMPRODUCT(Table256[[#This Row],[SibSp]:[Ones]], $R$5:$AA$5)</f>
        <v>0.20425079990688666</v>
      </c>
      <c r="AE330" s="6">
        <f t="shared" si="15"/>
        <v>0</v>
      </c>
      <c r="AF330" s="6">
        <f t="shared" si="16"/>
        <v>0.20425079990688666</v>
      </c>
      <c r="AG330" s="6">
        <f t="shared" si="17"/>
        <v>0.20425079990688666</v>
      </c>
      <c r="AH330" s="6">
        <f>(AG330-Table256[[#This Row],[Survived]])^2</f>
        <v>4.1718389262603052E-2</v>
      </c>
    </row>
    <row r="331" spans="1:34" x14ac:dyDescent="0.2">
      <c r="A331">
        <v>0</v>
      </c>
      <c r="B331" t="s">
        <v>15</v>
      </c>
      <c r="C331">
        <v>3</v>
      </c>
      <c r="D331" t="s">
        <v>13</v>
      </c>
      <c r="E331">
        <v>51</v>
      </c>
      <c r="F331">
        <v>7.75</v>
      </c>
      <c r="G331">
        <v>0</v>
      </c>
      <c r="H331">
        <v>0</v>
      </c>
      <c r="I331" s="6">
        <f>Table256[[#This Row],[Age]]/$E$1</f>
        <v>0.63749999999999996</v>
      </c>
      <c r="J331" s="6">
        <f>LOG10(Table256[[#This Row],[Fare]] +1)</f>
        <v>0.94200805302231327</v>
      </c>
      <c r="K331">
        <f>IF(Table256[[#This Row],[Pclass]]=1, 1, 0)</f>
        <v>0</v>
      </c>
      <c r="L331">
        <f>IF(Table256[[#This Row],[Pclass]]=2, 1,0)</f>
        <v>0</v>
      </c>
      <c r="M331">
        <f>IF(Table256[[#This Row],[Embarked]]="S", 1, 0)</f>
        <v>1</v>
      </c>
      <c r="N331">
        <f>IF(Table256[[#This Row],[Embarked]]="C", 1, 0)</f>
        <v>0</v>
      </c>
      <c r="O331">
        <f>IF(Table256[[#This Row],[Sex]]="male", 1, 0)</f>
        <v>1</v>
      </c>
      <c r="P331">
        <v>1</v>
      </c>
      <c r="AC331" s="6">
        <f>SUMPRODUCT(Table256[[#This Row],[SibSp]:[Ones]], $R$4:$AA$4)</f>
        <v>-0.29587896597629026</v>
      </c>
      <c r="AD331" s="6">
        <f>SUMPRODUCT(Table256[[#This Row],[SibSp]:[Ones]], $R$5:$AA$5)</f>
        <v>-9.6392525163320752E-2</v>
      </c>
      <c r="AE331" s="6">
        <f t="shared" si="15"/>
        <v>0</v>
      </c>
      <c r="AF331" s="6">
        <f t="shared" si="16"/>
        <v>0</v>
      </c>
      <c r="AG331" s="6">
        <f t="shared" si="17"/>
        <v>0</v>
      </c>
      <c r="AH331" s="6">
        <f>(AG331-Table256[[#This Row],[Survived]])^2</f>
        <v>0</v>
      </c>
    </row>
    <row r="332" spans="1:34" x14ac:dyDescent="0.2">
      <c r="A332">
        <v>1</v>
      </c>
      <c r="B332" t="s">
        <v>15</v>
      </c>
      <c r="C332">
        <v>2</v>
      </c>
      <c r="D332" t="s">
        <v>13</v>
      </c>
      <c r="E332">
        <v>3</v>
      </c>
      <c r="F332">
        <v>18.75</v>
      </c>
      <c r="G332">
        <v>1</v>
      </c>
      <c r="H332">
        <v>1</v>
      </c>
      <c r="I332" s="6">
        <f>Table256[[#This Row],[Age]]/$E$1</f>
        <v>3.7499999999999999E-2</v>
      </c>
      <c r="J332" s="6">
        <f>LOG10(Table256[[#This Row],[Fare]] +1)</f>
        <v>1.2955670999624791</v>
      </c>
      <c r="K332">
        <f>IF(Table256[[#This Row],[Pclass]]=1, 1, 0)</f>
        <v>0</v>
      </c>
      <c r="L332">
        <f>IF(Table256[[#This Row],[Pclass]]=2, 1,0)</f>
        <v>1</v>
      </c>
      <c r="M332">
        <f>IF(Table256[[#This Row],[Embarked]]="S", 1, 0)</f>
        <v>1</v>
      </c>
      <c r="N332">
        <f>IF(Table256[[#This Row],[Embarked]]="C", 1, 0)</f>
        <v>0</v>
      </c>
      <c r="O332">
        <f>IF(Table256[[#This Row],[Sex]]="male", 1, 0)</f>
        <v>1</v>
      </c>
      <c r="P332">
        <v>1</v>
      </c>
      <c r="AC332" s="6">
        <f>SUMPRODUCT(Table256[[#This Row],[SibSp]:[Ones]], $R$4:$AA$4)</f>
        <v>-1.0097423284677545</v>
      </c>
      <c r="AD332" s="6">
        <f>SUMPRODUCT(Table256[[#This Row],[SibSp]:[Ones]], $R$5:$AA$5)</f>
        <v>0.46301086562771238</v>
      </c>
      <c r="AE332" s="6">
        <f t="shared" si="15"/>
        <v>0</v>
      </c>
      <c r="AF332" s="6">
        <f t="shared" si="16"/>
        <v>0.46301086562771238</v>
      </c>
      <c r="AG332" s="6">
        <f t="shared" si="17"/>
        <v>0.46301086562771238</v>
      </c>
      <c r="AH332" s="6">
        <f>(AG332-Table256[[#This Row],[Survived]])^2</f>
        <v>0.28835733043389883</v>
      </c>
    </row>
    <row r="333" spans="1:34" x14ac:dyDescent="0.2">
      <c r="A333">
        <v>0</v>
      </c>
      <c r="B333" t="s">
        <v>15</v>
      </c>
      <c r="C333">
        <v>3</v>
      </c>
      <c r="D333" t="s">
        <v>13</v>
      </c>
      <c r="E333">
        <v>21</v>
      </c>
      <c r="F333">
        <v>7.7750000000000004</v>
      </c>
      <c r="G333">
        <v>0</v>
      </c>
      <c r="H333">
        <v>0</v>
      </c>
      <c r="I333" s="6">
        <f>Table256[[#This Row],[Age]]/$E$1</f>
        <v>0.26250000000000001</v>
      </c>
      <c r="J333" s="6">
        <f>LOG10(Table256[[#This Row],[Fare]] +1)</f>
        <v>0.94324712513786169</v>
      </c>
      <c r="K333">
        <f>IF(Table256[[#This Row],[Pclass]]=1, 1, 0)</f>
        <v>0</v>
      </c>
      <c r="L333">
        <f>IF(Table256[[#This Row],[Pclass]]=2, 1,0)</f>
        <v>0</v>
      </c>
      <c r="M333">
        <f>IF(Table256[[#This Row],[Embarked]]="S", 1, 0)</f>
        <v>1</v>
      </c>
      <c r="N333">
        <f>IF(Table256[[#This Row],[Embarked]]="C", 1, 0)</f>
        <v>0</v>
      </c>
      <c r="O333">
        <f>IF(Table256[[#This Row],[Sex]]="male", 1, 0)</f>
        <v>1</v>
      </c>
      <c r="P333">
        <v>1</v>
      </c>
      <c r="AC333" s="6">
        <f>SUMPRODUCT(Table256[[#This Row],[SibSp]:[Ones]], $R$4:$AA$4)</f>
        <v>-0.60492075803868495</v>
      </c>
      <c r="AD333" s="6">
        <f>SUMPRODUCT(Table256[[#This Row],[SibSp]:[Ones]], $R$5:$AA$5)</f>
        <v>0.15847443213109658</v>
      </c>
      <c r="AE333" s="6">
        <f t="shared" si="15"/>
        <v>0</v>
      </c>
      <c r="AF333" s="6">
        <f t="shared" si="16"/>
        <v>0.15847443213109658</v>
      </c>
      <c r="AG333" s="6">
        <f t="shared" si="17"/>
        <v>0.15847443213109658</v>
      </c>
      <c r="AH333" s="6">
        <f>(AG333-Table256[[#This Row],[Survived]])^2</f>
        <v>2.5114145639273534E-2</v>
      </c>
    </row>
    <row r="334" spans="1:34" x14ac:dyDescent="0.2">
      <c r="A334">
        <v>1</v>
      </c>
      <c r="B334" t="s">
        <v>27</v>
      </c>
      <c r="C334">
        <v>1</v>
      </c>
      <c r="D334" t="s">
        <v>17</v>
      </c>
      <c r="E334">
        <v>33</v>
      </c>
      <c r="F334">
        <v>90</v>
      </c>
      <c r="G334">
        <v>1</v>
      </c>
      <c r="H334">
        <v>0</v>
      </c>
      <c r="I334" s="6">
        <f>Table256[[#This Row],[Age]]/$E$1</f>
        <v>0.41249999999999998</v>
      </c>
      <c r="J334" s="6">
        <f>LOG10(Table256[[#This Row],[Fare]] +1)</f>
        <v>1.9590413923210936</v>
      </c>
      <c r="K334">
        <f>IF(Table256[[#This Row],[Pclass]]=1, 1, 0)</f>
        <v>1</v>
      </c>
      <c r="L334">
        <f>IF(Table256[[#This Row],[Pclass]]=2, 1,0)</f>
        <v>0</v>
      </c>
      <c r="M334">
        <f>IF(Table256[[#This Row],[Embarked]]="S", 1, 0)</f>
        <v>0</v>
      </c>
      <c r="N334">
        <f>IF(Table256[[#This Row],[Embarked]]="C", 1, 0)</f>
        <v>0</v>
      </c>
      <c r="O334">
        <f>IF(Table256[[#This Row],[Sex]]="male", 1, 0)</f>
        <v>0</v>
      </c>
      <c r="P334">
        <v>1</v>
      </c>
      <c r="AC334" s="6">
        <f>SUMPRODUCT(Table256[[#This Row],[SibSp]:[Ones]], $R$4:$AA$4)</f>
        <v>4.5315083556816793E-2</v>
      </c>
      <c r="AD334" s="6">
        <f>SUMPRODUCT(Table256[[#This Row],[SibSp]:[Ones]], $R$5:$AA$5)</f>
        <v>0.84270194318394331</v>
      </c>
      <c r="AE334" s="6">
        <f t="shared" si="15"/>
        <v>4.5315083556816793E-2</v>
      </c>
      <c r="AF334" s="6">
        <f t="shared" si="16"/>
        <v>0.84270194318394331</v>
      </c>
      <c r="AG334" s="6">
        <f t="shared" si="17"/>
        <v>0.88801702674076011</v>
      </c>
      <c r="AH334" s="6">
        <f>(AG334-Table256[[#This Row],[Survived]])^2</f>
        <v>1.2540186299979637E-2</v>
      </c>
    </row>
    <row r="335" spans="1:34" x14ac:dyDescent="0.2">
      <c r="A335">
        <v>1</v>
      </c>
      <c r="B335" t="s">
        <v>15</v>
      </c>
      <c r="C335">
        <v>3</v>
      </c>
      <c r="D335" t="s">
        <v>13</v>
      </c>
      <c r="E335">
        <v>44</v>
      </c>
      <c r="F335">
        <v>7.9249999999999998</v>
      </c>
      <c r="G335">
        <v>0</v>
      </c>
      <c r="H335">
        <v>0</v>
      </c>
      <c r="I335" s="6">
        <f>Table256[[#This Row],[Age]]/$E$1</f>
        <v>0.55000000000000004</v>
      </c>
      <c r="J335" s="6">
        <f>LOG10(Table256[[#This Row],[Fare]] +1)</f>
        <v>0.95060822478423079</v>
      </c>
      <c r="K335">
        <f>IF(Table256[[#This Row],[Pclass]]=1, 1, 0)</f>
        <v>0</v>
      </c>
      <c r="L335">
        <f>IF(Table256[[#This Row],[Pclass]]=2, 1,0)</f>
        <v>0</v>
      </c>
      <c r="M335">
        <f>IF(Table256[[#This Row],[Embarked]]="S", 1, 0)</f>
        <v>1</v>
      </c>
      <c r="N335">
        <f>IF(Table256[[#This Row],[Embarked]]="C", 1, 0)</f>
        <v>0</v>
      </c>
      <c r="O335">
        <f>IF(Table256[[#This Row],[Sex]]="male", 1, 0)</f>
        <v>1</v>
      </c>
      <c r="P335">
        <v>1</v>
      </c>
      <c r="AC335" s="6">
        <f>SUMPRODUCT(Table256[[#This Row],[SibSp]:[Ones]], $R$4:$AA$4)</f>
        <v>-0.36791948352287285</v>
      </c>
      <c r="AD335" s="6">
        <f>SUMPRODUCT(Table256[[#This Row],[SibSp]:[Ones]], $R$5:$AA$5)</f>
        <v>-3.6781872062155441E-2</v>
      </c>
      <c r="AE335" s="6">
        <f t="shared" si="15"/>
        <v>0</v>
      </c>
      <c r="AF335" s="6">
        <f t="shared" si="16"/>
        <v>0</v>
      </c>
      <c r="AG335" s="6">
        <f t="shared" si="17"/>
        <v>0</v>
      </c>
      <c r="AH335" s="6">
        <f>(AG335-Table256[[#This Row],[Survived]])^2</f>
        <v>1</v>
      </c>
    </row>
    <row r="336" spans="1:34" x14ac:dyDescent="0.2">
      <c r="A336">
        <v>1</v>
      </c>
      <c r="B336" t="s">
        <v>15</v>
      </c>
      <c r="C336">
        <v>2</v>
      </c>
      <c r="D336" t="s">
        <v>17</v>
      </c>
      <c r="E336">
        <v>34</v>
      </c>
      <c r="F336">
        <v>32.5</v>
      </c>
      <c r="G336">
        <v>1</v>
      </c>
      <c r="H336">
        <v>1</v>
      </c>
      <c r="I336" s="6">
        <f>Table256[[#This Row],[Age]]/$E$1</f>
        <v>0.42499999999999999</v>
      </c>
      <c r="J336" s="6">
        <f>LOG10(Table256[[#This Row],[Fare]] +1)</f>
        <v>1.5250448070368452</v>
      </c>
      <c r="K336">
        <f>IF(Table256[[#This Row],[Pclass]]=1, 1, 0)</f>
        <v>0</v>
      </c>
      <c r="L336">
        <f>IF(Table256[[#This Row],[Pclass]]=2, 1,0)</f>
        <v>1</v>
      </c>
      <c r="M336">
        <f>IF(Table256[[#This Row],[Embarked]]="S", 1, 0)</f>
        <v>1</v>
      </c>
      <c r="N336">
        <f>IF(Table256[[#This Row],[Embarked]]="C", 1, 0)</f>
        <v>0</v>
      </c>
      <c r="O336">
        <f>IF(Table256[[#This Row],[Sex]]="male", 1, 0)</f>
        <v>0</v>
      </c>
      <c r="P336">
        <v>1</v>
      </c>
      <c r="AC336" s="6">
        <f>SUMPRODUCT(Table256[[#This Row],[SibSp]:[Ones]], $R$4:$AA$4)</f>
        <v>-0.33086249244515348</v>
      </c>
      <c r="AD336" s="6">
        <f>SUMPRODUCT(Table256[[#This Row],[SibSp]:[Ones]], $R$5:$AA$5)</f>
        <v>0.66305517007666182</v>
      </c>
      <c r="AE336" s="6">
        <f t="shared" si="15"/>
        <v>0</v>
      </c>
      <c r="AF336" s="6">
        <f t="shared" si="16"/>
        <v>0.66305517007666182</v>
      </c>
      <c r="AG336" s="6">
        <f t="shared" si="17"/>
        <v>0.66305517007666182</v>
      </c>
      <c r="AH336" s="6">
        <f>(AG336-Table256[[#This Row],[Survived]])^2</f>
        <v>0.11353181841206729</v>
      </c>
    </row>
    <row r="337" spans="1:34" x14ac:dyDescent="0.2">
      <c r="A337">
        <v>1</v>
      </c>
      <c r="B337" t="s">
        <v>15</v>
      </c>
      <c r="C337">
        <v>2</v>
      </c>
      <c r="D337" t="s">
        <v>17</v>
      </c>
      <c r="E337">
        <v>18</v>
      </c>
      <c r="F337">
        <v>13</v>
      </c>
      <c r="G337">
        <v>0</v>
      </c>
      <c r="H337">
        <v>2</v>
      </c>
      <c r="I337" s="6">
        <f>Table256[[#This Row],[Age]]/$E$1</f>
        <v>0.22500000000000001</v>
      </c>
      <c r="J337" s="6">
        <f>LOG10(Table256[[#This Row],[Fare]] +1)</f>
        <v>1.146128035678238</v>
      </c>
      <c r="K337">
        <f>IF(Table256[[#This Row],[Pclass]]=1, 1, 0)</f>
        <v>0</v>
      </c>
      <c r="L337">
        <f>IF(Table256[[#This Row],[Pclass]]=2, 1,0)</f>
        <v>1</v>
      </c>
      <c r="M337">
        <f>IF(Table256[[#This Row],[Embarked]]="S", 1, 0)</f>
        <v>1</v>
      </c>
      <c r="N337">
        <f>IF(Table256[[#This Row],[Embarked]]="C", 1, 0)</f>
        <v>0</v>
      </c>
      <c r="O337">
        <f>IF(Table256[[#This Row],[Sex]]="male", 1, 0)</f>
        <v>0</v>
      </c>
      <c r="P337">
        <v>1</v>
      </c>
      <c r="AC337" s="6">
        <f>SUMPRODUCT(Table256[[#This Row],[SibSp]:[Ones]], $R$4:$AA$4)</f>
        <v>-0.62289179547126905</v>
      </c>
      <c r="AD337" s="6">
        <f>SUMPRODUCT(Table256[[#This Row],[SibSp]:[Ones]], $R$5:$AA$5)</f>
        <v>0.85677321496100201</v>
      </c>
      <c r="AE337" s="6">
        <f t="shared" si="15"/>
        <v>0</v>
      </c>
      <c r="AF337" s="6">
        <f t="shared" si="16"/>
        <v>0.85677321496100201</v>
      </c>
      <c r="AG337" s="6">
        <f t="shared" si="17"/>
        <v>0.85677321496100201</v>
      </c>
      <c r="AH337" s="6">
        <f>(AG337-Table256[[#This Row],[Survived]])^2</f>
        <v>2.0513911952607339E-2</v>
      </c>
    </row>
    <row r="338" spans="1:34" x14ac:dyDescent="0.2">
      <c r="A338">
        <v>0</v>
      </c>
      <c r="B338" t="s">
        <v>15</v>
      </c>
      <c r="C338">
        <v>2</v>
      </c>
      <c r="D338" t="s">
        <v>13</v>
      </c>
      <c r="E338">
        <v>30</v>
      </c>
      <c r="F338">
        <v>13</v>
      </c>
      <c r="G338">
        <v>0</v>
      </c>
      <c r="H338">
        <v>0</v>
      </c>
      <c r="I338" s="6">
        <f>Table256[[#This Row],[Age]]/$E$1</f>
        <v>0.375</v>
      </c>
      <c r="J338" s="6">
        <f>LOG10(Table256[[#This Row],[Fare]] +1)</f>
        <v>1.146128035678238</v>
      </c>
      <c r="K338">
        <f>IF(Table256[[#This Row],[Pclass]]=1, 1, 0)</f>
        <v>0</v>
      </c>
      <c r="L338">
        <f>IF(Table256[[#This Row],[Pclass]]=2, 1,0)</f>
        <v>1</v>
      </c>
      <c r="M338">
        <f>IF(Table256[[#This Row],[Embarked]]="S", 1, 0)</f>
        <v>1</v>
      </c>
      <c r="N338">
        <f>IF(Table256[[#This Row],[Embarked]]="C", 1, 0)</f>
        <v>0</v>
      </c>
      <c r="O338">
        <f>IF(Table256[[#This Row],[Sex]]="male", 1, 0)</f>
        <v>1</v>
      </c>
      <c r="P338">
        <v>1</v>
      </c>
      <c r="AC338" s="6">
        <f>SUMPRODUCT(Table256[[#This Row],[SibSp]:[Ones]], $R$4:$AA$4)</f>
        <v>-0.77435642698486751</v>
      </c>
      <c r="AD338" s="6">
        <f>SUMPRODUCT(Table256[[#This Row],[SibSp]:[Ones]], $R$5:$AA$5)</f>
        <v>0.30292584326491234</v>
      </c>
      <c r="AE338" s="6">
        <f t="shared" si="15"/>
        <v>0</v>
      </c>
      <c r="AF338" s="6">
        <f t="shared" si="16"/>
        <v>0.30292584326491234</v>
      </c>
      <c r="AG338" s="6">
        <f t="shared" si="17"/>
        <v>0.30292584326491234</v>
      </c>
      <c r="AH338" s="6">
        <f>(AG338-Table256[[#This Row],[Survived]])^2</f>
        <v>9.1764066517758244E-2</v>
      </c>
    </row>
    <row r="339" spans="1:34" x14ac:dyDescent="0.2">
      <c r="A339">
        <v>0</v>
      </c>
      <c r="B339" t="s">
        <v>15</v>
      </c>
      <c r="C339">
        <v>3</v>
      </c>
      <c r="D339" t="s">
        <v>17</v>
      </c>
      <c r="E339">
        <v>10</v>
      </c>
      <c r="F339">
        <v>24.15</v>
      </c>
      <c r="G339">
        <v>0</v>
      </c>
      <c r="H339">
        <v>2</v>
      </c>
      <c r="I339" s="6">
        <f>Table256[[#This Row],[Age]]/$E$1</f>
        <v>0.125</v>
      </c>
      <c r="J339" s="6">
        <f>LOG10(Table256[[#This Row],[Fare]] +1)</f>
        <v>1.4005379893919461</v>
      </c>
      <c r="K339">
        <f>IF(Table256[[#This Row],[Pclass]]=1, 1, 0)</f>
        <v>0</v>
      </c>
      <c r="L339">
        <f>IF(Table256[[#This Row],[Pclass]]=2, 1,0)</f>
        <v>0</v>
      </c>
      <c r="M339">
        <f>IF(Table256[[#This Row],[Embarked]]="S", 1, 0)</f>
        <v>1</v>
      </c>
      <c r="N339">
        <f>IF(Table256[[#This Row],[Embarked]]="C", 1, 0)</f>
        <v>0</v>
      </c>
      <c r="O339">
        <f>IF(Table256[[#This Row],[Sex]]="male", 1, 0)</f>
        <v>0</v>
      </c>
      <c r="P339">
        <v>1</v>
      </c>
      <c r="AC339" s="6">
        <f>SUMPRODUCT(Table256[[#This Row],[SibSp]:[Ones]], $R$4:$AA$4)</f>
        <v>-0.43934499984439523</v>
      </c>
      <c r="AD339" s="6">
        <f>SUMPRODUCT(Table256[[#This Row],[SibSp]:[Ones]], $R$5:$AA$5)</f>
        <v>0.71162336202155785</v>
      </c>
      <c r="AE339" s="6">
        <f t="shared" si="15"/>
        <v>0</v>
      </c>
      <c r="AF339" s="6">
        <f t="shared" si="16"/>
        <v>0.71162336202155785</v>
      </c>
      <c r="AG339" s="6">
        <f t="shared" si="17"/>
        <v>0.71162336202155785</v>
      </c>
      <c r="AH339" s="6">
        <f>(AG339-Table256[[#This Row],[Survived]])^2</f>
        <v>0.50640780937486518</v>
      </c>
    </row>
    <row r="340" spans="1:34" x14ac:dyDescent="0.2">
      <c r="A340">
        <v>0</v>
      </c>
      <c r="B340" t="s">
        <v>27</v>
      </c>
      <c r="C340">
        <v>3</v>
      </c>
      <c r="D340" t="s">
        <v>13</v>
      </c>
      <c r="E340">
        <v>21</v>
      </c>
      <c r="F340">
        <v>7.7332999999999998</v>
      </c>
      <c r="G340">
        <v>0</v>
      </c>
      <c r="H340">
        <v>0</v>
      </c>
      <c r="I340" s="6">
        <f>Table256[[#This Row],[Age]]/$E$1</f>
        <v>0.26250000000000001</v>
      </c>
      <c r="J340" s="6">
        <f>LOG10(Table256[[#This Row],[Fare]] +1)</f>
        <v>0.94117837898439327</v>
      </c>
      <c r="K340">
        <f>IF(Table256[[#This Row],[Pclass]]=1, 1, 0)</f>
        <v>0</v>
      </c>
      <c r="L340">
        <f>IF(Table256[[#This Row],[Pclass]]=2, 1,0)</f>
        <v>0</v>
      </c>
      <c r="M340">
        <f>IF(Table256[[#This Row],[Embarked]]="S", 1, 0)</f>
        <v>0</v>
      </c>
      <c r="N340">
        <f>IF(Table256[[#This Row],[Embarked]]="C", 1, 0)</f>
        <v>0</v>
      </c>
      <c r="O340">
        <f>IF(Table256[[#This Row],[Sex]]="male", 1, 0)</f>
        <v>1</v>
      </c>
      <c r="P340">
        <v>1</v>
      </c>
      <c r="AC340" s="6">
        <f>SUMPRODUCT(Table256[[#This Row],[SibSp]:[Ones]], $R$4:$AA$4)</f>
        <v>-0.72338154278902678</v>
      </c>
      <c r="AD340" s="6">
        <f>SUMPRODUCT(Table256[[#This Row],[SibSp]:[Ones]], $R$5:$AA$5)</f>
        <v>0.16675480788072061</v>
      </c>
      <c r="AE340" s="6">
        <f t="shared" si="15"/>
        <v>0</v>
      </c>
      <c r="AF340" s="6">
        <f t="shared" si="16"/>
        <v>0.16675480788072061</v>
      </c>
      <c r="AG340" s="6">
        <f t="shared" si="17"/>
        <v>0.16675480788072061</v>
      </c>
      <c r="AH340" s="6">
        <f>(AG340-Table256[[#This Row],[Survived]])^2</f>
        <v>2.7807165951336043E-2</v>
      </c>
    </row>
    <row r="341" spans="1:34" x14ac:dyDescent="0.2">
      <c r="A341">
        <v>0</v>
      </c>
      <c r="B341" t="s">
        <v>15</v>
      </c>
      <c r="C341">
        <v>3</v>
      </c>
      <c r="D341" t="s">
        <v>13</v>
      </c>
      <c r="E341">
        <v>29</v>
      </c>
      <c r="F341">
        <v>7.875</v>
      </c>
      <c r="G341">
        <v>0</v>
      </c>
      <c r="H341">
        <v>0</v>
      </c>
      <c r="I341" s="6">
        <f>Table256[[#This Row],[Age]]/$E$1</f>
        <v>0.36249999999999999</v>
      </c>
      <c r="J341" s="6">
        <f>LOG10(Table256[[#This Row],[Fare]] +1)</f>
        <v>0.9481683617271317</v>
      </c>
      <c r="K341">
        <f>IF(Table256[[#This Row],[Pclass]]=1, 1, 0)</f>
        <v>0</v>
      </c>
      <c r="L341">
        <f>IF(Table256[[#This Row],[Pclass]]=2, 1,0)</f>
        <v>0</v>
      </c>
      <c r="M341">
        <f>IF(Table256[[#This Row],[Embarked]]="S", 1, 0)</f>
        <v>1</v>
      </c>
      <c r="N341">
        <f>IF(Table256[[#This Row],[Embarked]]="C", 1, 0)</f>
        <v>0</v>
      </c>
      <c r="O341">
        <f>IF(Table256[[#This Row],[Sex]]="male", 1, 0)</f>
        <v>1</v>
      </c>
      <c r="P341">
        <v>1</v>
      </c>
      <c r="AC341" s="6">
        <f>SUMPRODUCT(Table256[[#This Row],[SibSp]:[Ones]], $R$4:$AA$4)</f>
        <v>-0.52246586539672468</v>
      </c>
      <c r="AD341" s="6">
        <f>SUMPRODUCT(Table256[[#This Row],[SibSp]:[Ones]], $R$5:$AA$5)</f>
        <v>9.0599446439140863E-2</v>
      </c>
      <c r="AE341" s="6">
        <f t="shared" si="15"/>
        <v>0</v>
      </c>
      <c r="AF341" s="6">
        <f t="shared" si="16"/>
        <v>9.0599446439140863E-2</v>
      </c>
      <c r="AG341" s="6">
        <f t="shared" si="17"/>
        <v>9.0599446439140863E-2</v>
      </c>
      <c r="AH341" s="6">
        <f>(AG341-Table256[[#This Row],[Survived]])^2</f>
        <v>8.208259695078754E-3</v>
      </c>
    </row>
    <row r="342" spans="1:34" x14ac:dyDescent="0.2">
      <c r="A342">
        <v>0</v>
      </c>
      <c r="B342" t="s">
        <v>15</v>
      </c>
      <c r="C342">
        <v>3</v>
      </c>
      <c r="D342" t="s">
        <v>17</v>
      </c>
      <c r="E342">
        <v>28</v>
      </c>
      <c r="F342">
        <v>14.4</v>
      </c>
      <c r="G342">
        <v>1</v>
      </c>
      <c r="H342">
        <v>1</v>
      </c>
      <c r="I342" s="6">
        <f>Table256[[#This Row],[Age]]/$E$1</f>
        <v>0.35</v>
      </c>
      <c r="J342" s="6">
        <f>LOG10(Table256[[#This Row],[Fare]] +1)</f>
        <v>1.1875207208364631</v>
      </c>
      <c r="K342">
        <f>IF(Table256[[#This Row],[Pclass]]=1, 1, 0)</f>
        <v>0</v>
      </c>
      <c r="L342">
        <f>IF(Table256[[#This Row],[Pclass]]=2, 1,0)</f>
        <v>0</v>
      </c>
      <c r="M342">
        <f>IF(Table256[[#This Row],[Embarked]]="S", 1, 0)</f>
        <v>1</v>
      </c>
      <c r="N342">
        <f>IF(Table256[[#This Row],[Embarked]]="C", 1, 0)</f>
        <v>0</v>
      </c>
      <c r="O342">
        <f>IF(Table256[[#This Row],[Sex]]="male", 1, 0)</f>
        <v>0</v>
      </c>
      <c r="P342">
        <v>1</v>
      </c>
      <c r="AC342" s="6">
        <f>SUMPRODUCT(Table256[[#This Row],[SibSp]:[Ones]], $R$4:$AA$4)</f>
        <v>-0.13164323587982074</v>
      </c>
      <c r="AD342" s="6">
        <f>SUMPRODUCT(Table256[[#This Row],[SibSp]:[Ones]], $R$5:$AA$5)</f>
        <v>0.49082362440178051</v>
      </c>
      <c r="AE342" s="6">
        <f t="shared" si="15"/>
        <v>0</v>
      </c>
      <c r="AF342" s="6">
        <f t="shared" si="16"/>
        <v>0.49082362440178051</v>
      </c>
      <c r="AG342" s="6">
        <f t="shared" si="17"/>
        <v>0.49082362440178051</v>
      </c>
      <c r="AH342" s="6">
        <f>(AG342-Table256[[#This Row],[Survived]])^2</f>
        <v>0.2409078302709001</v>
      </c>
    </row>
    <row r="343" spans="1:34" x14ac:dyDescent="0.2">
      <c r="A343">
        <v>0</v>
      </c>
      <c r="B343" t="s">
        <v>15</v>
      </c>
      <c r="C343">
        <v>3</v>
      </c>
      <c r="D343" t="s">
        <v>13</v>
      </c>
      <c r="E343">
        <v>18</v>
      </c>
      <c r="F343">
        <v>20.212499999999999</v>
      </c>
      <c r="G343">
        <v>1</v>
      </c>
      <c r="H343">
        <v>1</v>
      </c>
      <c r="I343" s="6">
        <f>Table256[[#This Row],[Age]]/$E$1</f>
        <v>0.22500000000000001</v>
      </c>
      <c r="J343" s="6">
        <f>LOG10(Table256[[#This Row],[Fare]] +1)</f>
        <v>1.3265918553257321</v>
      </c>
      <c r="K343">
        <f>IF(Table256[[#This Row],[Pclass]]=1, 1, 0)</f>
        <v>0</v>
      </c>
      <c r="L343">
        <f>IF(Table256[[#This Row],[Pclass]]=2, 1,0)</f>
        <v>0</v>
      </c>
      <c r="M343">
        <f>IF(Table256[[#This Row],[Embarked]]="S", 1, 0)</f>
        <v>1</v>
      </c>
      <c r="N343">
        <f>IF(Table256[[#This Row],[Embarked]]="C", 1, 0)</f>
        <v>0</v>
      </c>
      <c r="O343">
        <f>IF(Table256[[#This Row],[Sex]]="male", 1, 0)</f>
        <v>1</v>
      </c>
      <c r="P343">
        <v>1</v>
      </c>
      <c r="AC343" s="6">
        <f>SUMPRODUCT(Table256[[#This Row],[SibSp]:[Ones]], $R$4:$AA$4)</f>
        <v>-0.59111645403182245</v>
      </c>
      <c r="AD343" s="6">
        <f>SUMPRODUCT(Table256[[#This Row],[SibSp]:[Ones]], $R$5:$AA$5)</f>
        <v>0.11867068089013644</v>
      </c>
      <c r="AE343" s="6">
        <f t="shared" si="15"/>
        <v>0</v>
      </c>
      <c r="AF343" s="6">
        <f t="shared" si="16"/>
        <v>0.11867068089013644</v>
      </c>
      <c r="AG343" s="6">
        <f t="shared" si="17"/>
        <v>0.11867068089013644</v>
      </c>
      <c r="AH343" s="6">
        <f>(AG343-Table256[[#This Row],[Survived]])^2</f>
        <v>1.4082730502928593E-2</v>
      </c>
    </row>
    <row r="344" spans="1:34" x14ac:dyDescent="0.2">
      <c r="A344">
        <v>1</v>
      </c>
      <c r="B344" t="s">
        <v>15</v>
      </c>
      <c r="C344">
        <v>2</v>
      </c>
      <c r="D344" t="s">
        <v>17</v>
      </c>
      <c r="E344">
        <v>28</v>
      </c>
      <c r="F344">
        <v>26</v>
      </c>
      <c r="G344">
        <v>1</v>
      </c>
      <c r="H344">
        <v>0</v>
      </c>
      <c r="I344" s="6">
        <f>Table256[[#This Row],[Age]]/$E$1</f>
        <v>0.35</v>
      </c>
      <c r="J344" s="6">
        <f>LOG10(Table256[[#This Row],[Fare]] +1)</f>
        <v>1.4313637641589874</v>
      </c>
      <c r="K344">
        <f>IF(Table256[[#This Row],[Pclass]]=1, 1, 0)</f>
        <v>0</v>
      </c>
      <c r="L344">
        <f>IF(Table256[[#This Row],[Pclass]]=2, 1,0)</f>
        <v>1</v>
      </c>
      <c r="M344">
        <f>IF(Table256[[#This Row],[Embarked]]="S", 1, 0)</f>
        <v>1</v>
      </c>
      <c r="N344">
        <f>IF(Table256[[#This Row],[Embarked]]="C", 1, 0)</f>
        <v>0</v>
      </c>
      <c r="O344">
        <f>IF(Table256[[#This Row],[Sex]]="male", 1, 0)</f>
        <v>0</v>
      </c>
      <c r="P344">
        <v>1</v>
      </c>
      <c r="AC344" s="6">
        <f>SUMPRODUCT(Table256[[#This Row],[SibSp]:[Ones]], $R$4:$AA$4)</f>
        <v>-0.35218887045187464</v>
      </c>
      <c r="AD344" s="6">
        <f>SUMPRODUCT(Table256[[#This Row],[SibSp]:[Ones]], $R$5:$AA$5)</f>
        <v>0.7162089344462047</v>
      </c>
      <c r="AE344" s="6">
        <f t="shared" si="15"/>
        <v>0</v>
      </c>
      <c r="AF344" s="6">
        <f t="shared" si="16"/>
        <v>0.7162089344462047</v>
      </c>
      <c r="AG344" s="6">
        <f t="shared" si="17"/>
        <v>0.7162089344462047</v>
      </c>
      <c r="AH344" s="6">
        <f>(AG344-Table256[[#This Row],[Survived]])^2</f>
        <v>8.0537368888158545E-2</v>
      </c>
    </row>
    <row r="345" spans="1:34" x14ac:dyDescent="0.2">
      <c r="A345">
        <v>1</v>
      </c>
      <c r="B345" t="s">
        <v>15</v>
      </c>
      <c r="C345">
        <v>2</v>
      </c>
      <c r="D345" t="s">
        <v>17</v>
      </c>
      <c r="E345">
        <v>19</v>
      </c>
      <c r="F345">
        <v>26</v>
      </c>
      <c r="G345">
        <v>0</v>
      </c>
      <c r="H345">
        <v>0</v>
      </c>
      <c r="I345" s="6">
        <f>Table256[[#This Row],[Age]]/$E$1</f>
        <v>0.23749999999999999</v>
      </c>
      <c r="J345" s="6">
        <f>LOG10(Table256[[#This Row],[Fare]] +1)</f>
        <v>1.4313637641589874</v>
      </c>
      <c r="K345">
        <f>IF(Table256[[#This Row],[Pclass]]=1, 1, 0)</f>
        <v>0</v>
      </c>
      <c r="L345">
        <f>IF(Table256[[#This Row],[Pclass]]=2, 1,0)</f>
        <v>1</v>
      </c>
      <c r="M345">
        <f>IF(Table256[[#This Row],[Embarked]]="S", 1, 0)</f>
        <v>1</v>
      </c>
      <c r="N345">
        <f>IF(Table256[[#This Row],[Embarked]]="C", 1, 0)</f>
        <v>0</v>
      </c>
      <c r="O345">
        <f>IF(Table256[[#This Row],[Sex]]="male", 1, 0)</f>
        <v>0</v>
      </c>
      <c r="P345">
        <v>1</v>
      </c>
      <c r="AC345" s="6">
        <f>SUMPRODUCT(Table256[[#This Row],[SibSp]:[Ones]], $R$4:$AA$4)</f>
        <v>-0.52768506708408958</v>
      </c>
      <c r="AD345" s="6">
        <f>SUMPRODUCT(Table256[[#This Row],[SibSp]:[Ones]], $R$5:$AA$5)</f>
        <v>0.86070493946958737</v>
      </c>
      <c r="AE345" s="6">
        <f t="shared" si="15"/>
        <v>0</v>
      </c>
      <c r="AF345" s="6">
        <f t="shared" si="16"/>
        <v>0.86070493946958737</v>
      </c>
      <c r="AG345" s="6">
        <f t="shared" si="17"/>
        <v>0.86070493946958737</v>
      </c>
      <c r="AH345" s="6">
        <f>(AG345-Table256[[#This Row],[Survived]])^2</f>
        <v>1.9403113888171317E-2</v>
      </c>
    </row>
    <row r="346" spans="1:34" x14ac:dyDescent="0.2">
      <c r="A346">
        <v>1</v>
      </c>
      <c r="B346" t="s">
        <v>15</v>
      </c>
      <c r="C346">
        <v>3</v>
      </c>
      <c r="D346" t="s">
        <v>13</v>
      </c>
      <c r="E346">
        <v>32</v>
      </c>
      <c r="F346">
        <v>8.0500000000000007</v>
      </c>
      <c r="G346">
        <v>0</v>
      </c>
      <c r="H346">
        <v>0</v>
      </c>
      <c r="I346" s="6">
        <f>Table256[[#This Row],[Age]]/$E$1</f>
        <v>0.4</v>
      </c>
      <c r="J346" s="6">
        <f>LOG10(Table256[[#This Row],[Fare]] +1)</f>
        <v>0.9566485792052033</v>
      </c>
      <c r="K346">
        <f>IF(Table256[[#This Row],[Pclass]]=1, 1, 0)</f>
        <v>0</v>
      </c>
      <c r="L346">
        <f>IF(Table256[[#This Row],[Pclass]]=2, 1,0)</f>
        <v>0</v>
      </c>
      <c r="M346">
        <f>IF(Table256[[#This Row],[Embarked]]="S", 1, 0)</f>
        <v>1</v>
      </c>
      <c r="N346">
        <f>IF(Table256[[#This Row],[Embarked]]="C", 1, 0)</f>
        <v>0</v>
      </c>
      <c r="O346">
        <f>IF(Table256[[#This Row],[Sex]]="male", 1, 0)</f>
        <v>1</v>
      </c>
      <c r="P346">
        <v>1</v>
      </c>
      <c r="AC346" s="6">
        <f>SUMPRODUCT(Table256[[#This Row],[SibSp]:[Ones]], $R$4:$AA$4)</f>
        <v>-0.49149001088439215</v>
      </c>
      <c r="AD346" s="6">
        <f>SUMPRODUCT(Table256[[#This Row],[SibSp]:[Ones]], $R$5:$AA$5)</f>
        <v>6.5259443698226671E-2</v>
      </c>
      <c r="AE346" s="6">
        <f t="shared" si="15"/>
        <v>0</v>
      </c>
      <c r="AF346" s="6">
        <f t="shared" si="16"/>
        <v>6.5259443698226671E-2</v>
      </c>
      <c r="AG346" s="6">
        <f t="shared" si="17"/>
        <v>6.5259443698226671E-2</v>
      </c>
      <c r="AH346" s="6">
        <f>(AG346-Table256[[#This Row],[Survived]])^2</f>
        <v>0.8737399075953487</v>
      </c>
    </row>
    <row r="347" spans="1:34" x14ac:dyDescent="0.2">
      <c r="A347">
        <v>1</v>
      </c>
      <c r="B347" t="s">
        <v>15</v>
      </c>
      <c r="C347">
        <v>1</v>
      </c>
      <c r="D347" t="s">
        <v>13</v>
      </c>
      <c r="E347">
        <v>28</v>
      </c>
      <c r="F347">
        <v>26.55</v>
      </c>
      <c r="G347">
        <v>0</v>
      </c>
      <c r="H347">
        <v>0</v>
      </c>
      <c r="I347" s="6">
        <f>Table256[[#This Row],[Age]]/$E$1</f>
        <v>0.35</v>
      </c>
      <c r="J347" s="6">
        <f>LOG10(Table256[[#This Row],[Fare]] +1)</f>
        <v>1.4401216031878039</v>
      </c>
      <c r="K347">
        <f>IF(Table256[[#This Row],[Pclass]]=1, 1, 0)</f>
        <v>1</v>
      </c>
      <c r="L347">
        <f>IF(Table256[[#This Row],[Pclass]]=2, 1,0)</f>
        <v>0</v>
      </c>
      <c r="M347">
        <f>IF(Table256[[#This Row],[Embarked]]="S", 1, 0)</f>
        <v>1</v>
      </c>
      <c r="N347">
        <f>IF(Table256[[#This Row],[Embarked]]="C", 1, 0)</f>
        <v>0</v>
      </c>
      <c r="O347">
        <f>IF(Table256[[#This Row],[Sex]]="male", 1, 0)</f>
        <v>1</v>
      </c>
      <c r="P347">
        <v>1</v>
      </c>
      <c r="AC347" s="6">
        <f>SUMPRODUCT(Table256[[#This Row],[SibSp]:[Ones]], $R$4:$AA$4)</f>
        <v>-0.33246774978943183</v>
      </c>
      <c r="AD347" s="6">
        <f>SUMPRODUCT(Table256[[#This Row],[SibSp]:[Ones]], $R$5:$AA$5)</f>
        <v>0.47658311944908849</v>
      </c>
      <c r="AE347" s="6">
        <f t="shared" si="15"/>
        <v>0</v>
      </c>
      <c r="AF347" s="6">
        <f t="shared" si="16"/>
        <v>0.47658311944908849</v>
      </c>
      <c r="AG347" s="6">
        <f t="shared" si="17"/>
        <v>0.47658311944908849</v>
      </c>
      <c r="AH347" s="6">
        <f>(AG347-Table256[[#This Row],[Survived]])^2</f>
        <v>0.27396523084564717</v>
      </c>
    </row>
    <row r="348" spans="1:34" x14ac:dyDescent="0.2">
      <c r="A348">
        <v>1</v>
      </c>
      <c r="B348" t="s">
        <v>15</v>
      </c>
      <c r="C348">
        <v>2</v>
      </c>
      <c r="D348" t="s">
        <v>17</v>
      </c>
      <c r="E348">
        <v>42</v>
      </c>
      <c r="F348">
        <v>26</v>
      </c>
      <c r="G348">
        <v>1</v>
      </c>
      <c r="H348">
        <v>0</v>
      </c>
      <c r="I348" s="6">
        <f>Table256[[#This Row],[Age]]/$E$1</f>
        <v>0.52500000000000002</v>
      </c>
      <c r="J348" s="6">
        <f>LOG10(Table256[[#This Row],[Fare]] +1)</f>
        <v>1.4313637641589874</v>
      </c>
      <c r="K348">
        <f>IF(Table256[[#This Row],[Pclass]]=1, 1, 0)</f>
        <v>0</v>
      </c>
      <c r="L348">
        <f>IF(Table256[[#This Row],[Pclass]]=2, 1,0)</f>
        <v>1</v>
      </c>
      <c r="M348">
        <f>IF(Table256[[#This Row],[Embarked]]="S", 1, 0)</f>
        <v>1</v>
      </c>
      <c r="N348">
        <f>IF(Table256[[#This Row],[Embarked]]="C", 1, 0)</f>
        <v>0</v>
      </c>
      <c r="O348">
        <f>IF(Table256[[#This Row],[Sex]]="male", 1, 0)</f>
        <v>0</v>
      </c>
      <c r="P348">
        <v>1</v>
      </c>
      <c r="AC348" s="6">
        <f>SUMPRODUCT(Table256[[#This Row],[SibSp]:[Ones]], $R$4:$AA$4)</f>
        <v>-0.20796455060500685</v>
      </c>
      <c r="AD348" s="6">
        <f>SUMPRODUCT(Table256[[#This Row],[SibSp]:[Ones]], $R$5:$AA$5)</f>
        <v>0.59728087943283614</v>
      </c>
      <c r="AE348" s="6">
        <f t="shared" si="15"/>
        <v>0</v>
      </c>
      <c r="AF348" s="6">
        <f t="shared" si="16"/>
        <v>0.59728087943283614</v>
      </c>
      <c r="AG348" s="6">
        <f t="shared" si="17"/>
        <v>0.59728087943283614</v>
      </c>
      <c r="AH348" s="6">
        <f>(AG348-Table256[[#This Row],[Survived]])^2</f>
        <v>0.16218269007038985</v>
      </c>
    </row>
    <row r="349" spans="1:34" x14ac:dyDescent="0.2">
      <c r="A349">
        <v>0</v>
      </c>
      <c r="B349" t="s">
        <v>15</v>
      </c>
      <c r="C349">
        <v>3</v>
      </c>
      <c r="D349" t="s">
        <v>13</v>
      </c>
      <c r="E349">
        <v>17</v>
      </c>
      <c r="F349">
        <v>7.125</v>
      </c>
      <c r="G349">
        <v>0</v>
      </c>
      <c r="H349">
        <v>0</v>
      </c>
      <c r="I349" s="6">
        <f>Table256[[#This Row],[Age]]/$E$1</f>
        <v>0.21249999999999999</v>
      </c>
      <c r="J349" s="6">
        <f>LOG10(Table256[[#This Row],[Fare]] +1)</f>
        <v>0.90982336965091204</v>
      </c>
      <c r="K349">
        <f>IF(Table256[[#This Row],[Pclass]]=1, 1, 0)</f>
        <v>0</v>
      </c>
      <c r="L349">
        <f>IF(Table256[[#This Row],[Pclass]]=2, 1,0)</f>
        <v>0</v>
      </c>
      <c r="M349">
        <f>IF(Table256[[#This Row],[Embarked]]="S", 1, 0)</f>
        <v>1</v>
      </c>
      <c r="N349">
        <f>IF(Table256[[#This Row],[Embarked]]="C", 1, 0)</f>
        <v>0</v>
      </c>
      <c r="O349">
        <f>IF(Table256[[#This Row],[Sex]]="male", 1, 0)</f>
        <v>1</v>
      </c>
      <c r="P349">
        <v>1</v>
      </c>
      <c r="AC349" s="6">
        <f>SUMPRODUCT(Table256[[#This Row],[SibSp]:[Ones]], $R$4:$AA$4)</f>
        <v>-0.64640613789920776</v>
      </c>
      <c r="AD349" s="6">
        <f>SUMPRODUCT(Table256[[#This Row],[SibSp]:[Ones]], $R$5:$AA$5)</f>
        <v>0.19188402989270814</v>
      </c>
      <c r="AE349" s="6">
        <f t="shared" si="15"/>
        <v>0</v>
      </c>
      <c r="AF349" s="6">
        <f t="shared" si="16"/>
        <v>0.19188402989270814</v>
      </c>
      <c r="AG349" s="6">
        <f t="shared" si="17"/>
        <v>0.19188402989270814</v>
      </c>
      <c r="AH349" s="6">
        <f>(AG349-Table256[[#This Row],[Survived]])^2</f>
        <v>3.681948092786571E-2</v>
      </c>
    </row>
    <row r="350" spans="1:34" x14ac:dyDescent="0.2">
      <c r="A350">
        <v>0</v>
      </c>
      <c r="B350" t="s">
        <v>15</v>
      </c>
      <c r="C350">
        <v>1</v>
      </c>
      <c r="D350" t="s">
        <v>13</v>
      </c>
      <c r="E350">
        <v>50</v>
      </c>
      <c r="F350">
        <v>55.9</v>
      </c>
      <c r="G350">
        <v>1</v>
      </c>
      <c r="H350">
        <v>0</v>
      </c>
      <c r="I350" s="6">
        <f>Table256[[#This Row],[Age]]/$E$1</f>
        <v>0.625</v>
      </c>
      <c r="J350" s="6">
        <f>LOG10(Table256[[#This Row],[Fare]] +1)</f>
        <v>1.7551122663950711</v>
      </c>
      <c r="K350">
        <f>IF(Table256[[#This Row],[Pclass]]=1, 1, 0)</f>
        <v>1</v>
      </c>
      <c r="L350">
        <f>IF(Table256[[#This Row],[Pclass]]=2, 1,0)</f>
        <v>0</v>
      </c>
      <c r="M350">
        <f>IF(Table256[[#This Row],[Embarked]]="S", 1, 0)</f>
        <v>1</v>
      </c>
      <c r="N350">
        <f>IF(Table256[[#This Row],[Embarked]]="C", 1, 0)</f>
        <v>0</v>
      </c>
      <c r="O350">
        <f>IF(Table256[[#This Row],[Sex]]="male", 1, 0)</f>
        <v>1</v>
      </c>
      <c r="P350">
        <v>1</v>
      </c>
      <c r="AC350" s="6">
        <f>SUMPRODUCT(Table256[[#This Row],[SibSp]:[Ones]], $R$4:$AA$4)</f>
        <v>-2.0424990314566016E-2</v>
      </c>
      <c r="AD350" s="6">
        <f>SUMPRODUCT(Table256[[#This Row],[SibSp]:[Ones]], $R$5:$AA$5)</f>
        <v>0.22702424267447829</v>
      </c>
      <c r="AE350" s="6">
        <f t="shared" si="15"/>
        <v>0</v>
      </c>
      <c r="AF350" s="6">
        <f t="shared" si="16"/>
        <v>0.22702424267447829</v>
      </c>
      <c r="AG350" s="6">
        <f t="shared" si="17"/>
        <v>0.22702424267447829</v>
      </c>
      <c r="AH350" s="6">
        <f>(AG350-Table256[[#This Row],[Survived]])^2</f>
        <v>5.1540006761920408E-2</v>
      </c>
    </row>
    <row r="351" spans="1:34" x14ac:dyDescent="0.2">
      <c r="A351">
        <v>1</v>
      </c>
      <c r="B351" t="s">
        <v>15</v>
      </c>
      <c r="C351">
        <v>1</v>
      </c>
      <c r="D351" t="s">
        <v>17</v>
      </c>
      <c r="E351">
        <v>14</v>
      </c>
      <c r="F351">
        <v>120</v>
      </c>
      <c r="G351">
        <v>1</v>
      </c>
      <c r="H351">
        <v>2</v>
      </c>
      <c r="I351" s="6">
        <f>Table256[[#This Row],[Age]]/$E$1</f>
        <v>0.17499999999999999</v>
      </c>
      <c r="J351" s="6">
        <f>LOG10(Table256[[#This Row],[Fare]] +1)</f>
        <v>2.0827853703164503</v>
      </c>
      <c r="K351">
        <f>IF(Table256[[#This Row],[Pclass]]=1, 1, 0)</f>
        <v>1</v>
      </c>
      <c r="L351">
        <f>IF(Table256[[#This Row],[Pclass]]=2, 1,0)</f>
        <v>0</v>
      </c>
      <c r="M351">
        <f>IF(Table256[[#This Row],[Embarked]]="S", 1, 0)</f>
        <v>1</v>
      </c>
      <c r="N351">
        <f>IF(Table256[[#This Row],[Embarked]]="C", 1, 0)</f>
        <v>0</v>
      </c>
      <c r="O351">
        <f>IF(Table256[[#This Row],[Sex]]="male", 1, 0)</f>
        <v>0</v>
      </c>
      <c r="P351">
        <v>1</v>
      </c>
      <c r="AC351" s="6">
        <f>SUMPRODUCT(Table256[[#This Row],[SibSp]:[Ones]], $R$4:$AA$4)</f>
        <v>-0.1134724207636793</v>
      </c>
      <c r="AD351" s="6">
        <f>SUMPRODUCT(Table256[[#This Row],[SibSp]:[Ones]], $R$5:$AA$5)</f>
        <v>0.99033482709636489</v>
      </c>
      <c r="AE351" s="6">
        <f t="shared" si="15"/>
        <v>0</v>
      </c>
      <c r="AF351" s="6">
        <f t="shared" si="16"/>
        <v>0.99033482709636489</v>
      </c>
      <c r="AG351" s="6">
        <f t="shared" si="17"/>
        <v>0.99033482709636489</v>
      </c>
      <c r="AH351" s="6">
        <f>(AG351-Table256[[#This Row],[Survived]])^2</f>
        <v>9.3415567257162357E-5</v>
      </c>
    </row>
    <row r="352" spans="1:34" x14ac:dyDescent="0.2">
      <c r="A352">
        <v>0</v>
      </c>
      <c r="B352" t="s">
        <v>15</v>
      </c>
      <c r="C352">
        <v>3</v>
      </c>
      <c r="D352" t="s">
        <v>17</v>
      </c>
      <c r="E352">
        <v>21</v>
      </c>
      <c r="F352">
        <v>34.375</v>
      </c>
      <c r="G352">
        <v>2</v>
      </c>
      <c r="H352">
        <v>2</v>
      </c>
      <c r="I352" s="6">
        <f>Table256[[#This Row],[Age]]/$E$1</f>
        <v>0.26250000000000001</v>
      </c>
      <c r="J352" s="6">
        <f>LOG10(Table256[[#This Row],[Fare]] +1)</f>
        <v>1.5486964485323467</v>
      </c>
      <c r="K352">
        <f>IF(Table256[[#This Row],[Pclass]]=1, 1, 0)</f>
        <v>0</v>
      </c>
      <c r="L352">
        <f>IF(Table256[[#This Row],[Pclass]]=2, 1,0)</f>
        <v>0</v>
      </c>
      <c r="M352">
        <f>IF(Table256[[#This Row],[Embarked]]="S", 1, 0)</f>
        <v>1</v>
      </c>
      <c r="N352">
        <f>IF(Table256[[#This Row],[Embarked]]="C", 1, 0)</f>
        <v>0</v>
      </c>
      <c r="O352">
        <f>IF(Table256[[#This Row],[Sex]]="male", 1, 0)</f>
        <v>0</v>
      </c>
      <c r="P352">
        <v>1</v>
      </c>
      <c r="AC352" s="6">
        <f>SUMPRODUCT(Table256[[#This Row],[SibSp]:[Ones]], $R$4:$AA$4)</f>
        <v>-0.15923055578560535</v>
      </c>
      <c r="AD352" s="6">
        <f>SUMPRODUCT(Table256[[#This Row],[SibSp]:[Ones]], $R$5:$AA$5)</f>
        <v>0.4846213548631611</v>
      </c>
      <c r="AE352" s="6">
        <f t="shared" si="15"/>
        <v>0</v>
      </c>
      <c r="AF352" s="6">
        <f t="shared" si="16"/>
        <v>0.4846213548631611</v>
      </c>
      <c r="AG352" s="6">
        <f t="shared" si="17"/>
        <v>0.4846213548631611</v>
      </c>
      <c r="AH352" s="6">
        <f>(AG352-Table256[[#This Row],[Survived]])^2</f>
        <v>0.23485785758940592</v>
      </c>
    </row>
    <row r="353" spans="1:34" x14ac:dyDescent="0.2">
      <c r="A353">
        <v>1</v>
      </c>
      <c r="B353" t="s">
        <v>15</v>
      </c>
      <c r="C353">
        <v>2</v>
      </c>
      <c r="D353" t="s">
        <v>17</v>
      </c>
      <c r="E353">
        <v>24</v>
      </c>
      <c r="F353">
        <v>18.75</v>
      </c>
      <c r="G353">
        <v>2</v>
      </c>
      <c r="H353">
        <v>3</v>
      </c>
      <c r="I353" s="6">
        <f>Table256[[#This Row],[Age]]/$E$1</f>
        <v>0.3</v>
      </c>
      <c r="J353" s="6">
        <f>LOG10(Table256[[#This Row],[Fare]] +1)</f>
        <v>1.2955670999624791</v>
      </c>
      <c r="K353">
        <f>IF(Table256[[#This Row],[Pclass]]=1, 1, 0)</f>
        <v>0</v>
      </c>
      <c r="L353">
        <f>IF(Table256[[#This Row],[Pclass]]=2, 1,0)</f>
        <v>1</v>
      </c>
      <c r="M353">
        <f>IF(Table256[[#This Row],[Embarked]]="S", 1, 0)</f>
        <v>1</v>
      </c>
      <c r="N353">
        <f>IF(Table256[[#This Row],[Embarked]]="C", 1, 0)</f>
        <v>0</v>
      </c>
      <c r="O353">
        <f>IF(Table256[[#This Row],[Sex]]="male", 1, 0)</f>
        <v>0</v>
      </c>
      <c r="P353">
        <v>1</v>
      </c>
      <c r="AC353" s="6">
        <f>SUMPRODUCT(Table256[[#This Row],[SibSp]:[Ones]], $R$4:$AA$4)</f>
        <v>-0.43553980915588203</v>
      </c>
      <c r="AD353" s="6">
        <f>SUMPRODUCT(Table256[[#This Row],[SibSp]:[Ones]], $R$5:$AA$5)</f>
        <v>0.66848556656321623</v>
      </c>
      <c r="AE353" s="6">
        <f t="shared" si="15"/>
        <v>0</v>
      </c>
      <c r="AF353" s="6">
        <f t="shared" si="16"/>
        <v>0.66848556656321623</v>
      </c>
      <c r="AG353" s="6">
        <f t="shared" si="17"/>
        <v>0.66848556656321623</v>
      </c>
      <c r="AH353" s="6">
        <f>(AG353-Table256[[#This Row],[Survived]])^2</f>
        <v>0.10990181957691174</v>
      </c>
    </row>
    <row r="354" spans="1:34" x14ac:dyDescent="0.2">
      <c r="A354">
        <v>0</v>
      </c>
      <c r="B354" t="s">
        <v>15</v>
      </c>
      <c r="C354">
        <v>1</v>
      </c>
      <c r="D354" t="s">
        <v>13</v>
      </c>
      <c r="E354">
        <v>64</v>
      </c>
      <c r="F354">
        <v>263</v>
      </c>
      <c r="G354">
        <v>1</v>
      </c>
      <c r="H354">
        <v>4</v>
      </c>
      <c r="I354" s="6">
        <f>Table256[[#This Row],[Age]]/$E$1</f>
        <v>0.8</v>
      </c>
      <c r="J354" s="6">
        <f>LOG10(Table256[[#This Row],[Fare]] +1)</f>
        <v>2.4216039268698313</v>
      </c>
      <c r="K354">
        <f>IF(Table256[[#This Row],[Pclass]]=1, 1, 0)</f>
        <v>1</v>
      </c>
      <c r="L354">
        <f>IF(Table256[[#This Row],[Pclass]]=2, 1,0)</f>
        <v>0</v>
      </c>
      <c r="M354">
        <f>IF(Table256[[#This Row],[Embarked]]="S", 1, 0)</f>
        <v>1</v>
      </c>
      <c r="N354">
        <f>IF(Table256[[#This Row],[Embarked]]="C", 1, 0)</f>
        <v>0</v>
      </c>
      <c r="O354">
        <f>IF(Table256[[#This Row],[Sex]]="male", 1, 0)</f>
        <v>1</v>
      </c>
      <c r="P354">
        <v>1</v>
      </c>
      <c r="AC354" s="6">
        <f>SUMPRODUCT(Table256[[#This Row],[SibSp]:[Ones]], $R$4:$AA$4)</f>
        <v>-3.5706326475951511E-2</v>
      </c>
      <c r="AD354" s="6">
        <f>SUMPRODUCT(Table256[[#This Row],[SibSp]:[Ones]], $R$5:$AA$5)</f>
        <v>0.10433218279331258</v>
      </c>
      <c r="AE354" s="6">
        <f t="shared" si="15"/>
        <v>0</v>
      </c>
      <c r="AF354" s="6">
        <f t="shared" si="16"/>
        <v>0.10433218279331258</v>
      </c>
      <c r="AG354" s="6">
        <f t="shared" si="17"/>
        <v>0.10433218279331258</v>
      </c>
      <c r="AH354" s="6">
        <f>(AG354-Table256[[#This Row],[Survived]])^2</f>
        <v>1.0885204366417189E-2</v>
      </c>
    </row>
    <row r="355" spans="1:34" x14ac:dyDescent="0.2">
      <c r="A355">
        <v>0</v>
      </c>
      <c r="B355" t="s">
        <v>15</v>
      </c>
      <c r="C355">
        <v>2</v>
      </c>
      <c r="D355" t="s">
        <v>13</v>
      </c>
      <c r="E355">
        <v>31</v>
      </c>
      <c r="F355">
        <v>10.5</v>
      </c>
      <c r="G355">
        <v>0</v>
      </c>
      <c r="H355">
        <v>0</v>
      </c>
      <c r="I355" s="6">
        <f>Table256[[#This Row],[Age]]/$E$1</f>
        <v>0.38750000000000001</v>
      </c>
      <c r="J355" s="6">
        <f>LOG10(Table256[[#This Row],[Fare]] +1)</f>
        <v>1.0606978403536116</v>
      </c>
      <c r="K355">
        <f>IF(Table256[[#This Row],[Pclass]]=1, 1, 0)</f>
        <v>0</v>
      </c>
      <c r="L355">
        <f>IF(Table256[[#This Row],[Pclass]]=2, 1,0)</f>
        <v>1</v>
      </c>
      <c r="M355">
        <f>IF(Table256[[#This Row],[Embarked]]="S", 1, 0)</f>
        <v>1</v>
      </c>
      <c r="N355">
        <f>IF(Table256[[#This Row],[Embarked]]="C", 1, 0)</f>
        <v>0</v>
      </c>
      <c r="O355">
        <f>IF(Table256[[#This Row],[Sex]]="male", 1, 0)</f>
        <v>1</v>
      </c>
      <c r="P355">
        <v>1</v>
      </c>
      <c r="AC355" s="6">
        <f>SUMPRODUCT(Table256[[#This Row],[SibSp]:[Ones]], $R$4:$AA$4)</f>
        <v>-0.76476635264496595</v>
      </c>
      <c r="AD355" s="6">
        <f>SUMPRODUCT(Table256[[#This Row],[SibSp]:[Ones]], $R$5:$AA$5)</f>
        <v>0.29297447021545714</v>
      </c>
      <c r="AE355" s="6">
        <f t="shared" si="15"/>
        <v>0</v>
      </c>
      <c r="AF355" s="6">
        <f t="shared" si="16"/>
        <v>0.29297447021545714</v>
      </c>
      <c r="AG355" s="6">
        <f t="shared" si="17"/>
        <v>0.29297447021545714</v>
      </c>
      <c r="AH355" s="6">
        <f>(AG355-Table256[[#This Row],[Survived]])^2</f>
        <v>8.5834040198027789E-2</v>
      </c>
    </row>
    <row r="356" spans="1:34" x14ac:dyDescent="0.2">
      <c r="A356">
        <v>1</v>
      </c>
      <c r="B356" t="s">
        <v>15</v>
      </c>
      <c r="C356">
        <v>2</v>
      </c>
      <c r="D356" t="s">
        <v>17</v>
      </c>
      <c r="E356">
        <v>45</v>
      </c>
      <c r="F356">
        <v>26.25</v>
      </c>
      <c r="G356">
        <v>1</v>
      </c>
      <c r="H356">
        <v>1</v>
      </c>
      <c r="I356" s="6">
        <f>Table256[[#This Row],[Age]]/$E$1</f>
        <v>0.5625</v>
      </c>
      <c r="J356" s="6">
        <f>LOG10(Table256[[#This Row],[Fare]] +1)</f>
        <v>1.4353665066126613</v>
      </c>
      <c r="K356">
        <f>IF(Table256[[#This Row],[Pclass]]=1, 1, 0)</f>
        <v>0</v>
      </c>
      <c r="L356">
        <f>IF(Table256[[#This Row],[Pclass]]=2, 1,0)</f>
        <v>1</v>
      </c>
      <c r="M356">
        <f>IF(Table256[[#This Row],[Embarked]]="S", 1, 0)</f>
        <v>1</v>
      </c>
      <c r="N356">
        <f>IF(Table256[[#This Row],[Embarked]]="C", 1, 0)</f>
        <v>0</v>
      </c>
      <c r="O356">
        <f>IF(Table256[[#This Row],[Sex]]="male", 1, 0)</f>
        <v>0</v>
      </c>
      <c r="P356">
        <v>1</v>
      </c>
      <c r="AC356" s="6">
        <f>SUMPRODUCT(Table256[[#This Row],[SibSp]:[Ones]], $R$4:$AA$4)</f>
        <v>-0.21829043495677058</v>
      </c>
      <c r="AD356" s="6">
        <f>SUMPRODUCT(Table256[[#This Row],[SibSp]:[Ones]], $R$5:$AA$5)</f>
        <v>0.56808275973412614</v>
      </c>
      <c r="AE356" s="6">
        <f t="shared" si="15"/>
        <v>0</v>
      </c>
      <c r="AF356" s="6">
        <f t="shared" si="16"/>
        <v>0.56808275973412614</v>
      </c>
      <c r="AG356" s="6">
        <f t="shared" si="17"/>
        <v>0.56808275973412614</v>
      </c>
      <c r="AH356" s="6">
        <f>(AG356-Table256[[#This Row],[Survived]])^2</f>
        <v>0.1865525024388886</v>
      </c>
    </row>
    <row r="357" spans="1:34" x14ac:dyDescent="0.2">
      <c r="A357">
        <v>0</v>
      </c>
      <c r="B357" t="s">
        <v>15</v>
      </c>
      <c r="C357">
        <v>3</v>
      </c>
      <c r="D357" t="s">
        <v>13</v>
      </c>
      <c r="E357">
        <v>20</v>
      </c>
      <c r="F357">
        <v>9.5</v>
      </c>
      <c r="G357">
        <v>0</v>
      </c>
      <c r="H357">
        <v>0</v>
      </c>
      <c r="I357" s="6">
        <f>Table256[[#This Row],[Age]]/$E$1</f>
        <v>0.25</v>
      </c>
      <c r="J357" s="6">
        <f>LOG10(Table256[[#This Row],[Fare]] +1)</f>
        <v>1.0211892990699381</v>
      </c>
      <c r="K357">
        <f>IF(Table256[[#This Row],[Pclass]]=1, 1, 0)</f>
        <v>0</v>
      </c>
      <c r="L357">
        <f>IF(Table256[[#This Row],[Pclass]]=2, 1,0)</f>
        <v>0</v>
      </c>
      <c r="M357">
        <f>IF(Table256[[#This Row],[Embarked]]="S", 1, 0)</f>
        <v>1</v>
      </c>
      <c r="N357">
        <f>IF(Table256[[#This Row],[Embarked]]="C", 1, 0)</f>
        <v>0</v>
      </c>
      <c r="O357">
        <f>IF(Table256[[#This Row],[Sex]]="male", 1, 0)</f>
        <v>1</v>
      </c>
      <c r="P357">
        <v>1</v>
      </c>
      <c r="AC357" s="6">
        <f>SUMPRODUCT(Table256[[#This Row],[SibSp]:[Ones]], $R$4:$AA$4)</f>
        <v>-0.6145732101618826</v>
      </c>
      <c r="AD357" s="6">
        <f>SUMPRODUCT(Table256[[#This Row],[SibSp]:[Ones]], $R$5:$AA$5)</f>
        <v>0.16829814080144823</v>
      </c>
      <c r="AE357" s="6">
        <f t="shared" si="15"/>
        <v>0</v>
      </c>
      <c r="AF357" s="6">
        <f t="shared" si="16"/>
        <v>0.16829814080144823</v>
      </c>
      <c r="AG357" s="6">
        <f t="shared" si="17"/>
        <v>0.16829814080144823</v>
      </c>
      <c r="AH357" s="6">
        <f>(AG357-Table256[[#This Row],[Survived]])^2</f>
        <v>2.8324264197224093E-2</v>
      </c>
    </row>
    <row r="358" spans="1:34" x14ac:dyDescent="0.2">
      <c r="A358">
        <v>0</v>
      </c>
      <c r="B358" t="s">
        <v>15</v>
      </c>
      <c r="C358">
        <v>3</v>
      </c>
      <c r="D358" t="s">
        <v>13</v>
      </c>
      <c r="E358">
        <v>25</v>
      </c>
      <c r="F358">
        <v>7.7750000000000004</v>
      </c>
      <c r="G358">
        <v>1</v>
      </c>
      <c r="H358">
        <v>0</v>
      </c>
      <c r="I358" s="6">
        <f>Table256[[#This Row],[Age]]/$E$1</f>
        <v>0.3125</v>
      </c>
      <c r="J358" s="6">
        <f>LOG10(Table256[[#This Row],[Fare]] +1)</f>
        <v>0.94324712513786169</v>
      </c>
      <c r="K358">
        <f>IF(Table256[[#This Row],[Pclass]]=1, 1, 0)</f>
        <v>0</v>
      </c>
      <c r="L358">
        <f>IF(Table256[[#This Row],[Pclass]]=2, 1,0)</f>
        <v>0</v>
      </c>
      <c r="M358">
        <f>IF(Table256[[#This Row],[Embarked]]="S", 1, 0)</f>
        <v>1</v>
      </c>
      <c r="N358">
        <f>IF(Table256[[#This Row],[Embarked]]="C", 1, 0)</f>
        <v>0</v>
      </c>
      <c r="O358">
        <f>IF(Table256[[#This Row],[Sex]]="male", 1, 0)</f>
        <v>1</v>
      </c>
      <c r="P358">
        <v>1</v>
      </c>
      <c r="AC358" s="6">
        <f>SUMPRODUCT(Table256[[#This Row],[SibSp]:[Ones]], $R$4:$AA$4)</f>
        <v>-0.48093324706606561</v>
      </c>
      <c r="AD358" s="6">
        <f>SUMPRODUCT(Table256[[#This Row],[SibSp]:[Ones]], $R$5:$AA$5)</f>
        <v>5.6452732469631228E-2</v>
      </c>
      <c r="AE358" s="6">
        <f t="shared" si="15"/>
        <v>0</v>
      </c>
      <c r="AF358" s="6">
        <f t="shared" si="16"/>
        <v>5.6452732469631228E-2</v>
      </c>
      <c r="AG358" s="6">
        <f t="shared" si="17"/>
        <v>5.6452732469631228E-2</v>
      </c>
      <c r="AH358" s="6">
        <f>(AG358-Table256[[#This Row],[Survived]])^2</f>
        <v>3.1869110032877561E-3</v>
      </c>
    </row>
    <row r="359" spans="1:34" x14ac:dyDescent="0.2">
      <c r="A359">
        <v>1</v>
      </c>
      <c r="B359" t="s">
        <v>15</v>
      </c>
      <c r="C359">
        <v>2</v>
      </c>
      <c r="D359" t="s">
        <v>17</v>
      </c>
      <c r="E359">
        <v>28</v>
      </c>
      <c r="F359">
        <v>13</v>
      </c>
      <c r="G359">
        <v>0</v>
      </c>
      <c r="H359">
        <v>0</v>
      </c>
      <c r="I359" s="6">
        <f>Table256[[#This Row],[Age]]/$E$1</f>
        <v>0.35</v>
      </c>
      <c r="J359" s="6">
        <f>LOG10(Table256[[#This Row],[Fare]] +1)</f>
        <v>1.146128035678238</v>
      </c>
      <c r="K359">
        <f>IF(Table256[[#This Row],[Pclass]]=1, 1, 0)</f>
        <v>0</v>
      </c>
      <c r="L359">
        <f>IF(Table256[[#This Row],[Pclass]]=2, 1,0)</f>
        <v>1</v>
      </c>
      <c r="M359">
        <f>IF(Table256[[#This Row],[Embarked]]="S", 1, 0)</f>
        <v>1</v>
      </c>
      <c r="N359">
        <f>IF(Table256[[#This Row],[Embarked]]="C", 1, 0)</f>
        <v>0</v>
      </c>
      <c r="O359">
        <f>IF(Table256[[#This Row],[Sex]]="male", 1, 0)</f>
        <v>0</v>
      </c>
      <c r="P359">
        <v>1</v>
      </c>
      <c r="AC359" s="6">
        <f>SUMPRODUCT(Table256[[#This Row],[SibSp]:[Ones]], $R$4:$AA$4)</f>
        <v>-0.4373455442253989</v>
      </c>
      <c r="AD359" s="6">
        <f>SUMPRODUCT(Table256[[#This Row],[SibSp]:[Ones]], $R$5:$AA$5)</f>
        <v>0.77938816389103471</v>
      </c>
      <c r="AE359" s="6">
        <f t="shared" si="15"/>
        <v>0</v>
      </c>
      <c r="AF359" s="6">
        <f t="shared" si="16"/>
        <v>0.77938816389103471</v>
      </c>
      <c r="AG359" s="6">
        <f t="shared" si="17"/>
        <v>0.77938816389103471</v>
      </c>
      <c r="AH359" s="6">
        <f>(AG359-Table256[[#This Row],[Survived]])^2</f>
        <v>4.8669582231368962E-2</v>
      </c>
    </row>
    <row r="360" spans="1:34" x14ac:dyDescent="0.2">
      <c r="A360">
        <v>1</v>
      </c>
      <c r="B360" t="s">
        <v>15</v>
      </c>
      <c r="C360">
        <v>1</v>
      </c>
      <c r="D360" t="s">
        <v>13</v>
      </c>
      <c r="E360">
        <v>4</v>
      </c>
      <c r="F360">
        <v>81.8583</v>
      </c>
      <c r="G360">
        <v>0</v>
      </c>
      <c r="H360">
        <v>2</v>
      </c>
      <c r="I360" s="6">
        <f>Table256[[#This Row],[Age]]/$E$1</f>
        <v>0.05</v>
      </c>
      <c r="J360" s="6">
        <f>LOG10(Table256[[#This Row],[Fare]] +1)</f>
        <v>1.9183360186534042</v>
      </c>
      <c r="K360">
        <f>IF(Table256[[#This Row],[Pclass]]=1, 1, 0)</f>
        <v>1</v>
      </c>
      <c r="L360">
        <f>IF(Table256[[#This Row],[Pclass]]=2, 1,0)</f>
        <v>0</v>
      </c>
      <c r="M360">
        <f>IF(Table256[[#This Row],[Embarked]]="S", 1, 0)</f>
        <v>1</v>
      </c>
      <c r="N360">
        <f>IF(Table256[[#This Row],[Embarked]]="C", 1, 0)</f>
        <v>0</v>
      </c>
      <c r="O360">
        <f>IF(Table256[[#This Row],[Sex]]="male", 1, 0)</f>
        <v>1</v>
      </c>
      <c r="P360">
        <v>1</v>
      </c>
      <c r="AC360" s="6">
        <f>SUMPRODUCT(Table256[[#This Row],[SibSp]:[Ones]], $R$4:$AA$4)</f>
        <v>-0.65825463098423509</v>
      </c>
      <c r="AD360" s="6">
        <f>SUMPRODUCT(Table256[[#This Row],[SibSp]:[Ones]], $R$5:$AA$5)</f>
        <v>0.68104937350413719</v>
      </c>
      <c r="AE360" s="6">
        <f t="shared" si="15"/>
        <v>0</v>
      </c>
      <c r="AF360" s="6">
        <f t="shared" si="16"/>
        <v>0.68104937350413719</v>
      </c>
      <c r="AG360" s="6">
        <f t="shared" si="17"/>
        <v>0.68104937350413719</v>
      </c>
      <c r="AH360" s="6">
        <f>(AG360-Table256[[#This Row],[Survived]])^2</f>
        <v>0.10172950214210338</v>
      </c>
    </row>
    <row r="361" spans="1:34" x14ac:dyDescent="0.2">
      <c r="A361">
        <v>1</v>
      </c>
      <c r="B361" t="s">
        <v>15</v>
      </c>
      <c r="C361">
        <v>2</v>
      </c>
      <c r="D361" t="s">
        <v>17</v>
      </c>
      <c r="E361">
        <v>13</v>
      </c>
      <c r="F361">
        <v>19.5</v>
      </c>
      <c r="G361">
        <v>0</v>
      </c>
      <c r="H361">
        <v>1</v>
      </c>
      <c r="I361" s="6">
        <f>Table256[[#This Row],[Age]]/$E$1</f>
        <v>0.16250000000000001</v>
      </c>
      <c r="J361" s="6">
        <f>LOG10(Table256[[#This Row],[Fare]] +1)</f>
        <v>1.3117538610557542</v>
      </c>
      <c r="K361">
        <f>IF(Table256[[#This Row],[Pclass]]=1, 1, 0)</f>
        <v>0</v>
      </c>
      <c r="L361">
        <f>IF(Table256[[#This Row],[Pclass]]=2, 1,0)</f>
        <v>1</v>
      </c>
      <c r="M361">
        <f>IF(Table256[[#This Row],[Embarked]]="S", 1, 0)</f>
        <v>1</v>
      </c>
      <c r="N361">
        <f>IF(Table256[[#This Row],[Embarked]]="C", 1, 0)</f>
        <v>0</v>
      </c>
      <c r="O361">
        <f>IF(Table256[[#This Row],[Sex]]="male", 1, 0)</f>
        <v>0</v>
      </c>
      <c r="P361">
        <v>1</v>
      </c>
      <c r="AC361" s="6">
        <f>SUMPRODUCT(Table256[[#This Row],[SibSp]:[Ones]], $R$4:$AA$4)</f>
        <v>-0.63175632130535608</v>
      </c>
      <c r="AD361" s="6">
        <f>SUMPRODUCT(Table256[[#This Row],[SibSp]:[Ones]], $R$5:$AA$5)</f>
        <v>0.9058530792300491</v>
      </c>
      <c r="AE361" s="6">
        <f t="shared" si="15"/>
        <v>0</v>
      </c>
      <c r="AF361" s="6">
        <f t="shared" si="16"/>
        <v>0.9058530792300491</v>
      </c>
      <c r="AG361" s="6">
        <f t="shared" si="17"/>
        <v>0.9058530792300491</v>
      </c>
      <c r="AH361" s="6">
        <f>(AG361-Table256[[#This Row],[Survived]])^2</f>
        <v>8.8636426904634136E-3</v>
      </c>
    </row>
    <row r="362" spans="1:34" x14ac:dyDescent="0.2">
      <c r="A362">
        <v>1</v>
      </c>
      <c r="B362" t="s">
        <v>15</v>
      </c>
      <c r="C362">
        <v>1</v>
      </c>
      <c r="D362" t="s">
        <v>13</v>
      </c>
      <c r="E362">
        <v>34</v>
      </c>
      <c r="F362">
        <v>26.55</v>
      </c>
      <c r="G362">
        <v>0</v>
      </c>
      <c r="H362">
        <v>0</v>
      </c>
      <c r="I362" s="6">
        <f>Table256[[#This Row],[Age]]/$E$1</f>
        <v>0.42499999999999999</v>
      </c>
      <c r="J362" s="6">
        <f>LOG10(Table256[[#This Row],[Fare]] +1)</f>
        <v>1.4401216031878039</v>
      </c>
      <c r="K362">
        <f>IF(Table256[[#This Row],[Pclass]]=1, 1, 0)</f>
        <v>1</v>
      </c>
      <c r="L362">
        <f>IF(Table256[[#This Row],[Pclass]]=2, 1,0)</f>
        <v>0</v>
      </c>
      <c r="M362">
        <f>IF(Table256[[#This Row],[Embarked]]="S", 1, 0)</f>
        <v>1</v>
      </c>
      <c r="N362">
        <f>IF(Table256[[#This Row],[Embarked]]="C", 1, 0)</f>
        <v>0</v>
      </c>
      <c r="O362">
        <f>IF(Table256[[#This Row],[Sex]]="male", 1, 0)</f>
        <v>1</v>
      </c>
      <c r="P362">
        <v>1</v>
      </c>
      <c r="AC362" s="6">
        <f>SUMPRODUCT(Table256[[#This Row],[SibSp]:[Ones]], $R$4:$AA$4)</f>
        <v>-0.27065732699791711</v>
      </c>
      <c r="AD362" s="6">
        <f>SUMPRODUCT(Table256[[#This Row],[SibSp]:[Ones]], $R$5:$AA$5)</f>
        <v>0.42561395301478766</v>
      </c>
      <c r="AE362" s="6">
        <f t="shared" si="15"/>
        <v>0</v>
      </c>
      <c r="AF362" s="6">
        <f t="shared" si="16"/>
        <v>0.42561395301478766</v>
      </c>
      <c r="AG362" s="6">
        <f t="shared" si="17"/>
        <v>0.42561395301478766</v>
      </c>
      <c r="AH362" s="6">
        <f>(AG362-Table256[[#This Row],[Survived]])^2</f>
        <v>0.32991933097129855</v>
      </c>
    </row>
    <row r="363" spans="1:34" x14ac:dyDescent="0.2">
      <c r="A363">
        <v>1</v>
      </c>
      <c r="B363" t="s">
        <v>20</v>
      </c>
      <c r="C363">
        <v>3</v>
      </c>
      <c r="D363" t="s">
        <v>17</v>
      </c>
      <c r="E363">
        <v>5</v>
      </c>
      <c r="F363">
        <v>19.258299999999998</v>
      </c>
      <c r="G363">
        <v>2</v>
      </c>
      <c r="H363">
        <v>1</v>
      </c>
      <c r="I363" s="6">
        <f>Table256[[#This Row],[Age]]/$E$1</f>
        <v>6.25E-2</v>
      </c>
      <c r="J363" s="6">
        <f>LOG10(Table256[[#This Row],[Fare]] +1)</f>
        <v>1.3066029982011584</v>
      </c>
      <c r="K363">
        <f>IF(Table256[[#This Row],[Pclass]]=1, 1, 0)</f>
        <v>0</v>
      </c>
      <c r="L363">
        <f>IF(Table256[[#This Row],[Pclass]]=2, 1,0)</f>
        <v>0</v>
      </c>
      <c r="M363">
        <f>IF(Table256[[#This Row],[Embarked]]="S", 1, 0)</f>
        <v>0</v>
      </c>
      <c r="N363">
        <f>IF(Table256[[#This Row],[Embarked]]="C", 1, 0)</f>
        <v>1</v>
      </c>
      <c r="O363">
        <f>IF(Table256[[#This Row],[Sex]]="male", 1, 0)</f>
        <v>0</v>
      </c>
      <c r="P363">
        <v>1</v>
      </c>
      <c r="AC363" s="6">
        <f>SUMPRODUCT(Table256[[#This Row],[SibSp]:[Ones]], $R$4:$AA$4)</f>
        <v>-0.39599600162347914</v>
      </c>
      <c r="AD363" s="6">
        <f>SUMPRODUCT(Table256[[#This Row],[SibSp]:[Ones]], $R$5:$AA$5)</f>
        <v>0.69920578643441123</v>
      </c>
      <c r="AE363" s="6">
        <f t="shared" si="15"/>
        <v>0</v>
      </c>
      <c r="AF363" s="6">
        <f t="shared" si="16"/>
        <v>0.69920578643441123</v>
      </c>
      <c r="AG363" s="6">
        <f t="shared" si="17"/>
        <v>0.69920578643441123</v>
      </c>
      <c r="AH363" s="6">
        <f>(AG363-Table256[[#This Row],[Survived]])^2</f>
        <v>9.0477158914541028E-2</v>
      </c>
    </row>
    <row r="364" spans="1:34" x14ac:dyDescent="0.2">
      <c r="A364">
        <v>1</v>
      </c>
      <c r="B364" t="s">
        <v>15</v>
      </c>
      <c r="C364">
        <v>1</v>
      </c>
      <c r="D364" t="s">
        <v>13</v>
      </c>
      <c r="E364">
        <v>52</v>
      </c>
      <c r="F364">
        <v>30.5</v>
      </c>
      <c r="G364">
        <v>0</v>
      </c>
      <c r="H364">
        <v>0</v>
      </c>
      <c r="I364" s="6">
        <f>Table256[[#This Row],[Age]]/$E$1</f>
        <v>0.65</v>
      </c>
      <c r="J364" s="6">
        <f>LOG10(Table256[[#This Row],[Fare]] +1)</f>
        <v>1.4983105537896004</v>
      </c>
      <c r="K364">
        <f>IF(Table256[[#This Row],[Pclass]]=1, 1, 0)</f>
        <v>1</v>
      </c>
      <c r="L364">
        <f>IF(Table256[[#This Row],[Pclass]]=2, 1,0)</f>
        <v>0</v>
      </c>
      <c r="M364">
        <f>IF(Table256[[#This Row],[Embarked]]="S", 1, 0)</f>
        <v>1</v>
      </c>
      <c r="N364">
        <f>IF(Table256[[#This Row],[Embarked]]="C", 1, 0)</f>
        <v>0</v>
      </c>
      <c r="O364">
        <f>IF(Table256[[#This Row],[Sex]]="male", 1, 0)</f>
        <v>1</v>
      </c>
      <c r="P364">
        <v>1</v>
      </c>
      <c r="AC364" s="6">
        <f>SUMPRODUCT(Table256[[#This Row],[SibSp]:[Ones]], $R$4:$AA$4)</f>
        <v>-8.4741324731655965E-2</v>
      </c>
      <c r="AD364" s="6">
        <f>SUMPRODUCT(Table256[[#This Row],[SibSp]:[Ones]], $R$5:$AA$5)</f>
        <v>0.27369852569723785</v>
      </c>
      <c r="AE364" s="6">
        <f t="shared" si="15"/>
        <v>0</v>
      </c>
      <c r="AF364" s="6">
        <f t="shared" si="16"/>
        <v>0.27369852569723785</v>
      </c>
      <c r="AG364" s="6">
        <f t="shared" si="17"/>
        <v>0.27369852569723785</v>
      </c>
      <c r="AH364" s="6">
        <f>(AG364-Table256[[#This Row],[Survived]])^2</f>
        <v>0.52751383157436582</v>
      </c>
    </row>
    <row r="365" spans="1:34" x14ac:dyDescent="0.2">
      <c r="A365">
        <v>0</v>
      </c>
      <c r="B365" t="s">
        <v>15</v>
      </c>
      <c r="C365">
        <v>2</v>
      </c>
      <c r="D365" t="s">
        <v>13</v>
      </c>
      <c r="E365">
        <v>36</v>
      </c>
      <c r="F365">
        <v>27.75</v>
      </c>
      <c r="G365">
        <v>1</v>
      </c>
      <c r="H365">
        <v>2</v>
      </c>
      <c r="I365" s="6">
        <f>Table256[[#This Row],[Age]]/$E$1</f>
        <v>0.45</v>
      </c>
      <c r="J365" s="6">
        <f>LOG10(Table256[[#This Row],[Fare]] +1)</f>
        <v>1.4586378490256493</v>
      </c>
      <c r="K365">
        <f>IF(Table256[[#This Row],[Pclass]]=1, 1, 0)</f>
        <v>0</v>
      </c>
      <c r="L365">
        <f>IF(Table256[[#This Row],[Pclass]]=2, 1,0)</f>
        <v>1</v>
      </c>
      <c r="M365">
        <f>IF(Table256[[#This Row],[Embarked]]="S", 1, 0)</f>
        <v>1</v>
      </c>
      <c r="N365">
        <f>IF(Table256[[#This Row],[Embarked]]="C", 1, 0)</f>
        <v>0</v>
      </c>
      <c r="O365">
        <f>IF(Table256[[#This Row],[Sex]]="male", 1, 0)</f>
        <v>1</v>
      </c>
      <c r="P365">
        <v>1</v>
      </c>
      <c r="AC365" s="6">
        <f>SUMPRODUCT(Table256[[#This Row],[SibSp]:[Ones]], $R$4:$AA$4)</f>
        <v>-0.70969100787655903</v>
      </c>
      <c r="AD365" s="6">
        <f>SUMPRODUCT(Table256[[#This Row],[SibSp]:[Ones]], $R$5:$AA$5)</f>
        <v>0.18167888762008044</v>
      </c>
      <c r="AE365" s="6">
        <f t="shared" si="15"/>
        <v>0</v>
      </c>
      <c r="AF365" s="6">
        <f t="shared" si="16"/>
        <v>0.18167888762008044</v>
      </c>
      <c r="AG365" s="6">
        <f t="shared" si="17"/>
        <v>0.18167888762008044</v>
      </c>
      <c r="AH365" s="6">
        <f>(AG365-Table256[[#This Row],[Survived]])^2</f>
        <v>3.3007218206869818E-2</v>
      </c>
    </row>
    <row r="366" spans="1:34" x14ac:dyDescent="0.2">
      <c r="A366">
        <v>0</v>
      </c>
      <c r="B366" t="s">
        <v>20</v>
      </c>
      <c r="C366">
        <v>1</v>
      </c>
      <c r="D366" t="s">
        <v>13</v>
      </c>
      <c r="E366">
        <v>30</v>
      </c>
      <c r="F366">
        <v>27.75</v>
      </c>
      <c r="G366">
        <v>0</v>
      </c>
      <c r="H366">
        <v>0</v>
      </c>
      <c r="I366" s="6">
        <f>Table256[[#This Row],[Age]]/$E$1</f>
        <v>0.375</v>
      </c>
      <c r="J366" s="6">
        <f>LOG10(Table256[[#This Row],[Fare]] +1)</f>
        <v>1.4586378490256493</v>
      </c>
      <c r="K366">
        <f>IF(Table256[[#This Row],[Pclass]]=1, 1, 0)</f>
        <v>1</v>
      </c>
      <c r="L366">
        <f>IF(Table256[[#This Row],[Pclass]]=2, 1,0)</f>
        <v>0</v>
      </c>
      <c r="M366">
        <f>IF(Table256[[#This Row],[Embarked]]="S", 1, 0)</f>
        <v>0</v>
      </c>
      <c r="N366">
        <f>IF(Table256[[#This Row],[Embarked]]="C", 1, 0)</f>
        <v>1</v>
      </c>
      <c r="O366">
        <f>IF(Table256[[#This Row],[Sex]]="male", 1, 0)</f>
        <v>1</v>
      </c>
      <c r="P366">
        <v>1</v>
      </c>
      <c r="AC366" s="6">
        <f>SUMPRODUCT(Table256[[#This Row],[SibSp]:[Ones]], $R$4:$AA$4)</f>
        <v>-0.42289539917256835</v>
      </c>
      <c r="AD366" s="6">
        <f>SUMPRODUCT(Table256[[#This Row],[SibSp]:[Ones]], $R$5:$AA$5)</f>
        <v>0.53892144496729177</v>
      </c>
      <c r="AE366" s="6">
        <f t="shared" si="15"/>
        <v>0</v>
      </c>
      <c r="AF366" s="6">
        <f t="shared" si="16"/>
        <v>0.53892144496729177</v>
      </c>
      <c r="AG366" s="6">
        <f t="shared" si="17"/>
        <v>0.53892144496729177</v>
      </c>
      <c r="AH366" s="6">
        <f>(AG366-Table256[[#This Row],[Survived]])^2</f>
        <v>0.29043632384563367</v>
      </c>
    </row>
    <row r="367" spans="1:34" x14ac:dyDescent="0.2">
      <c r="A367">
        <v>1</v>
      </c>
      <c r="B367" t="s">
        <v>20</v>
      </c>
      <c r="C367">
        <v>1</v>
      </c>
      <c r="D367" t="s">
        <v>13</v>
      </c>
      <c r="E367">
        <v>49</v>
      </c>
      <c r="F367">
        <v>89.104200000000006</v>
      </c>
      <c r="G367">
        <v>1</v>
      </c>
      <c r="H367">
        <v>0</v>
      </c>
      <c r="I367" s="6">
        <f>Table256[[#This Row],[Age]]/$E$1</f>
        <v>0.61250000000000004</v>
      </c>
      <c r="J367" s="6">
        <f>LOG10(Table256[[#This Row],[Fare]] +1)</f>
        <v>1.9547450350890707</v>
      </c>
      <c r="K367">
        <f>IF(Table256[[#This Row],[Pclass]]=1, 1, 0)</f>
        <v>1</v>
      </c>
      <c r="L367">
        <f>IF(Table256[[#This Row],[Pclass]]=2, 1,0)</f>
        <v>0</v>
      </c>
      <c r="M367">
        <f>IF(Table256[[#This Row],[Embarked]]="S", 1, 0)</f>
        <v>0</v>
      </c>
      <c r="N367">
        <f>IF(Table256[[#This Row],[Embarked]]="C", 1, 0)</f>
        <v>1</v>
      </c>
      <c r="O367">
        <f>IF(Table256[[#This Row],[Sex]]="male", 1, 0)</f>
        <v>1</v>
      </c>
      <c r="P367">
        <v>1</v>
      </c>
      <c r="AC367" s="6">
        <f>SUMPRODUCT(Table256[[#This Row],[SibSp]:[Ones]], $R$4:$AA$4)</f>
        <v>-0.14024908841480099</v>
      </c>
      <c r="AD367" s="6">
        <f>SUMPRODUCT(Table256[[#This Row],[SibSp]:[Ones]], $R$5:$AA$5)</f>
        <v>0.31793503367187259</v>
      </c>
      <c r="AE367" s="6">
        <f t="shared" si="15"/>
        <v>0</v>
      </c>
      <c r="AF367" s="6">
        <f t="shared" si="16"/>
        <v>0.31793503367187259</v>
      </c>
      <c r="AG367" s="6">
        <f t="shared" si="17"/>
        <v>0.31793503367187259</v>
      </c>
      <c r="AH367" s="6">
        <f>(AG367-Table256[[#This Row],[Survived]])^2</f>
        <v>0.46521261829218957</v>
      </c>
    </row>
    <row r="368" spans="1:34" x14ac:dyDescent="0.2">
      <c r="A368">
        <v>1</v>
      </c>
      <c r="B368" t="s">
        <v>20</v>
      </c>
      <c r="C368">
        <v>3</v>
      </c>
      <c r="D368" t="s">
        <v>13</v>
      </c>
      <c r="E368">
        <v>29</v>
      </c>
      <c r="F368">
        <v>7.8958000000000004</v>
      </c>
      <c r="G368">
        <v>0</v>
      </c>
      <c r="H368">
        <v>0</v>
      </c>
      <c r="I368" s="6">
        <f>Table256[[#This Row],[Age]]/$E$1</f>
        <v>0.36249999999999999</v>
      </c>
      <c r="J368" s="6">
        <f>LOG10(Table256[[#This Row],[Fare]] +1)</f>
        <v>0.94918501031343461</v>
      </c>
      <c r="K368">
        <f>IF(Table256[[#This Row],[Pclass]]=1, 1, 0)</f>
        <v>0</v>
      </c>
      <c r="L368">
        <f>IF(Table256[[#This Row],[Pclass]]=2, 1,0)</f>
        <v>0</v>
      </c>
      <c r="M368">
        <f>IF(Table256[[#This Row],[Embarked]]="S", 1, 0)</f>
        <v>0</v>
      </c>
      <c r="N368">
        <f>IF(Table256[[#This Row],[Embarked]]="C", 1, 0)</f>
        <v>1</v>
      </c>
      <c r="O368">
        <f>IF(Table256[[#This Row],[Sex]]="male", 1, 0)</f>
        <v>1</v>
      </c>
      <c r="P368">
        <v>1</v>
      </c>
      <c r="AC368" s="6">
        <f>SUMPRODUCT(Table256[[#This Row],[SibSp]:[Ones]], $R$4:$AA$4)</f>
        <v>-0.63364276668346597</v>
      </c>
      <c r="AD368" s="6">
        <f>SUMPRODUCT(Table256[[#This Row],[SibSp]:[Ones]], $R$5:$AA$5)</f>
        <v>0.16962914089228931</v>
      </c>
      <c r="AE368" s="6">
        <f t="shared" si="15"/>
        <v>0</v>
      </c>
      <c r="AF368" s="6">
        <f t="shared" si="16"/>
        <v>0.16962914089228931</v>
      </c>
      <c r="AG368" s="6">
        <f t="shared" si="17"/>
        <v>0.16962914089228931</v>
      </c>
      <c r="AH368" s="6">
        <f>(AG368-Table256[[#This Row],[Survived]])^2</f>
        <v>0.68951576365527756</v>
      </c>
    </row>
    <row r="369" spans="1:34" x14ac:dyDescent="0.2">
      <c r="A369">
        <v>0</v>
      </c>
      <c r="B369" t="s">
        <v>15</v>
      </c>
      <c r="C369">
        <v>1</v>
      </c>
      <c r="D369" t="s">
        <v>13</v>
      </c>
      <c r="E369">
        <v>65</v>
      </c>
      <c r="F369">
        <v>26.55</v>
      </c>
      <c r="G369">
        <v>0</v>
      </c>
      <c r="H369">
        <v>0</v>
      </c>
      <c r="I369" s="6">
        <f>Table256[[#This Row],[Age]]/$E$1</f>
        <v>0.8125</v>
      </c>
      <c r="J369" s="6">
        <f>LOG10(Table256[[#This Row],[Fare]] +1)</f>
        <v>1.4401216031878039</v>
      </c>
      <c r="K369">
        <f>IF(Table256[[#This Row],[Pclass]]=1, 1, 0)</f>
        <v>1</v>
      </c>
      <c r="L369">
        <f>IF(Table256[[#This Row],[Pclass]]=2, 1,0)</f>
        <v>0</v>
      </c>
      <c r="M369">
        <f>IF(Table256[[#This Row],[Embarked]]="S", 1, 0)</f>
        <v>1</v>
      </c>
      <c r="N369">
        <f>IF(Table256[[#This Row],[Embarked]]="C", 1, 0)</f>
        <v>0</v>
      </c>
      <c r="O369">
        <f>IF(Table256[[#This Row],[Sex]]="male", 1, 0)</f>
        <v>1</v>
      </c>
      <c r="P369">
        <v>1</v>
      </c>
      <c r="AC369" s="6">
        <f>SUMPRODUCT(Table256[[#This Row],[SibSp]:[Ones]], $R$4:$AA$4)</f>
        <v>4.8696524091575766E-2</v>
      </c>
      <c r="AD369" s="6">
        <f>SUMPRODUCT(Table256[[#This Row],[SibSp]:[Ones]], $R$5:$AA$5)</f>
        <v>0.16227325977090035</v>
      </c>
      <c r="AE369" s="6">
        <f t="shared" si="15"/>
        <v>4.8696524091575766E-2</v>
      </c>
      <c r="AF369" s="6">
        <f t="shared" si="16"/>
        <v>0.16227325977090035</v>
      </c>
      <c r="AG369" s="6">
        <f t="shared" si="17"/>
        <v>0.21096978386247611</v>
      </c>
      <c r="AH369" s="6">
        <f>(AG369-Table256[[#This Row],[Survived]])^2</f>
        <v>4.4508249702979889E-2</v>
      </c>
    </row>
    <row r="370" spans="1:34" x14ac:dyDescent="0.2">
      <c r="A370">
        <v>1</v>
      </c>
      <c r="B370" t="s">
        <v>15</v>
      </c>
      <c r="C370">
        <v>2</v>
      </c>
      <c r="D370" t="s">
        <v>17</v>
      </c>
      <c r="E370">
        <v>50</v>
      </c>
      <c r="F370">
        <v>10.5</v>
      </c>
      <c r="G370">
        <v>0</v>
      </c>
      <c r="H370">
        <v>0</v>
      </c>
      <c r="I370" s="6">
        <f>Table256[[#This Row],[Age]]/$E$1</f>
        <v>0.625</v>
      </c>
      <c r="J370" s="6">
        <f>LOG10(Table256[[#This Row],[Fare]] +1)</f>
        <v>1.0606978403536116</v>
      </c>
      <c r="K370">
        <f>IF(Table256[[#This Row],[Pclass]]=1, 1, 0)</f>
        <v>0</v>
      </c>
      <c r="L370">
        <f>IF(Table256[[#This Row],[Pclass]]=2, 1,0)</f>
        <v>1</v>
      </c>
      <c r="M370">
        <f>IF(Table256[[#This Row],[Embarked]]="S", 1, 0)</f>
        <v>1</v>
      </c>
      <c r="N370">
        <f>IF(Table256[[#This Row],[Embarked]]="C", 1, 0)</f>
        <v>0</v>
      </c>
      <c r="O370">
        <f>IF(Table256[[#This Row],[Sex]]="male", 1, 0)</f>
        <v>0</v>
      </c>
      <c r="P370">
        <v>1</v>
      </c>
      <c r="AC370" s="6">
        <f>SUMPRODUCT(Table256[[#This Row],[SibSp]:[Ones]], $R$4:$AA$4)</f>
        <v>-0.21141899011519572</v>
      </c>
      <c r="AD370" s="6">
        <f>SUMPRODUCT(Table256[[#This Row],[SibSp]:[Ones]], $R$5:$AA$5)</f>
        <v>0.59104470832152667</v>
      </c>
      <c r="AE370" s="6">
        <f t="shared" si="15"/>
        <v>0</v>
      </c>
      <c r="AF370" s="6">
        <f t="shared" si="16"/>
        <v>0.59104470832152667</v>
      </c>
      <c r="AG370" s="6">
        <f t="shared" si="17"/>
        <v>0.59104470832152667</v>
      </c>
      <c r="AH370" s="6">
        <f>(AG370-Table256[[#This Row],[Survived]])^2</f>
        <v>0.1672444305918252</v>
      </c>
    </row>
    <row r="371" spans="1:34" x14ac:dyDescent="0.2">
      <c r="A371">
        <v>1</v>
      </c>
      <c r="B371" t="s">
        <v>15</v>
      </c>
      <c r="C371">
        <v>1</v>
      </c>
      <c r="D371" t="s">
        <v>13</v>
      </c>
      <c r="E371">
        <v>48</v>
      </c>
      <c r="F371">
        <v>26.55</v>
      </c>
      <c r="G371">
        <v>0</v>
      </c>
      <c r="H371">
        <v>0</v>
      </c>
      <c r="I371" s="6">
        <f>Table256[[#This Row],[Age]]/$E$1</f>
        <v>0.6</v>
      </c>
      <c r="J371" s="6">
        <f>LOG10(Table256[[#This Row],[Fare]] +1)</f>
        <v>1.4401216031878039</v>
      </c>
      <c r="K371">
        <f>IF(Table256[[#This Row],[Pclass]]=1, 1, 0)</f>
        <v>1</v>
      </c>
      <c r="L371">
        <f>IF(Table256[[#This Row],[Pclass]]=2, 1,0)</f>
        <v>0</v>
      </c>
      <c r="M371">
        <f>IF(Table256[[#This Row],[Embarked]]="S", 1, 0)</f>
        <v>1</v>
      </c>
      <c r="N371">
        <f>IF(Table256[[#This Row],[Embarked]]="C", 1, 0)</f>
        <v>0</v>
      </c>
      <c r="O371">
        <f>IF(Table256[[#This Row],[Sex]]="male", 1, 0)</f>
        <v>1</v>
      </c>
      <c r="P371">
        <v>1</v>
      </c>
      <c r="AC371" s="6">
        <f>SUMPRODUCT(Table256[[#This Row],[SibSp]:[Ones]], $R$4:$AA$4)</f>
        <v>-0.12643300715104944</v>
      </c>
      <c r="AD371" s="6">
        <f>SUMPRODUCT(Table256[[#This Row],[SibSp]:[Ones]], $R$5:$AA$5)</f>
        <v>0.30668589800141915</v>
      </c>
      <c r="AE371" s="6">
        <f t="shared" si="15"/>
        <v>0</v>
      </c>
      <c r="AF371" s="6">
        <f t="shared" si="16"/>
        <v>0.30668589800141915</v>
      </c>
      <c r="AG371" s="6">
        <f t="shared" si="17"/>
        <v>0.30668589800141915</v>
      </c>
      <c r="AH371" s="6">
        <f>(AG371-Table256[[#This Row],[Survived]])^2</f>
        <v>0.48068444403009863</v>
      </c>
    </row>
    <row r="372" spans="1:34" x14ac:dyDescent="0.2">
      <c r="A372">
        <v>0</v>
      </c>
      <c r="B372" t="s">
        <v>15</v>
      </c>
      <c r="C372">
        <v>3</v>
      </c>
      <c r="D372" t="s">
        <v>13</v>
      </c>
      <c r="E372">
        <v>34</v>
      </c>
      <c r="F372">
        <v>8.0500000000000007</v>
      </c>
      <c r="G372">
        <v>0</v>
      </c>
      <c r="H372">
        <v>0</v>
      </c>
      <c r="I372" s="6">
        <f>Table256[[#This Row],[Age]]/$E$1</f>
        <v>0.42499999999999999</v>
      </c>
      <c r="J372" s="6">
        <f>LOG10(Table256[[#This Row],[Fare]] +1)</f>
        <v>0.9566485792052033</v>
      </c>
      <c r="K372">
        <f>IF(Table256[[#This Row],[Pclass]]=1, 1, 0)</f>
        <v>0</v>
      </c>
      <c r="L372">
        <f>IF(Table256[[#This Row],[Pclass]]=2, 1,0)</f>
        <v>0</v>
      </c>
      <c r="M372">
        <f>IF(Table256[[#This Row],[Embarked]]="S", 1, 0)</f>
        <v>1</v>
      </c>
      <c r="N372">
        <f>IF(Table256[[#This Row],[Embarked]]="C", 1, 0)</f>
        <v>0</v>
      </c>
      <c r="O372">
        <f>IF(Table256[[#This Row],[Sex]]="male", 1, 0)</f>
        <v>1</v>
      </c>
      <c r="P372">
        <v>1</v>
      </c>
      <c r="AC372" s="6">
        <f>SUMPRODUCT(Table256[[#This Row],[SibSp]:[Ones]], $R$4:$AA$4)</f>
        <v>-0.47088653662055396</v>
      </c>
      <c r="AD372" s="6">
        <f>SUMPRODUCT(Table256[[#This Row],[SibSp]:[Ones]], $R$5:$AA$5)</f>
        <v>4.8269721553459655E-2</v>
      </c>
      <c r="AE372" s="6">
        <f t="shared" si="15"/>
        <v>0</v>
      </c>
      <c r="AF372" s="6">
        <f t="shared" si="16"/>
        <v>4.8269721553459655E-2</v>
      </c>
      <c r="AG372" s="6">
        <f t="shared" si="17"/>
        <v>4.8269721553459655E-2</v>
      </c>
      <c r="AH372" s="6">
        <f>(AG372-Table256[[#This Row],[Survived]])^2</f>
        <v>2.3299660188485275E-3</v>
      </c>
    </row>
    <row r="373" spans="1:34" x14ac:dyDescent="0.2">
      <c r="A373">
        <v>0</v>
      </c>
      <c r="B373" t="s">
        <v>15</v>
      </c>
      <c r="C373">
        <v>1</v>
      </c>
      <c r="D373" t="s">
        <v>13</v>
      </c>
      <c r="E373">
        <v>47</v>
      </c>
      <c r="F373">
        <v>38.5</v>
      </c>
      <c r="G373">
        <v>0</v>
      </c>
      <c r="H373">
        <v>0</v>
      </c>
      <c r="I373" s="6">
        <f>Table256[[#This Row],[Age]]/$E$1</f>
        <v>0.58750000000000002</v>
      </c>
      <c r="J373" s="6">
        <f>LOG10(Table256[[#This Row],[Fare]] +1)</f>
        <v>1.5965970956264601</v>
      </c>
      <c r="K373">
        <f>IF(Table256[[#This Row],[Pclass]]=1, 1, 0)</f>
        <v>1</v>
      </c>
      <c r="L373">
        <f>IF(Table256[[#This Row],[Pclass]]=2, 1,0)</f>
        <v>0</v>
      </c>
      <c r="M373">
        <f>IF(Table256[[#This Row],[Embarked]]="S", 1, 0)</f>
        <v>1</v>
      </c>
      <c r="N373">
        <f>IF(Table256[[#This Row],[Embarked]]="C", 1, 0)</f>
        <v>0</v>
      </c>
      <c r="O373">
        <f>IF(Table256[[#This Row],[Sex]]="male", 1, 0)</f>
        <v>1</v>
      </c>
      <c r="P373">
        <v>1</v>
      </c>
      <c r="AC373" s="6">
        <f>SUMPRODUCT(Table256[[#This Row],[SibSp]:[Ones]], $R$4:$AA$4)</f>
        <v>-0.13543124982871757</v>
      </c>
      <c r="AD373" s="6">
        <f>SUMPRODUCT(Table256[[#This Row],[SibSp]:[Ones]], $R$5:$AA$5)</f>
        <v>0.31784853278061759</v>
      </c>
      <c r="AE373" s="6">
        <f t="shared" si="15"/>
        <v>0</v>
      </c>
      <c r="AF373" s="6">
        <f t="shared" si="16"/>
        <v>0.31784853278061759</v>
      </c>
      <c r="AG373" s="6">
        <f t="shared" si="17"/>
        <v>0.31784853278061759</v>
      </c>
      <c r="AH373" s="6">
        <f>(AG373-Table256[[#This Row],[Survived]])^2</f>
        <v>0.10102768979079134</v>
      </c>
    </row>
    <row r="374" spans="1:34" x14ac:dyDescent="0.2">
      <c r="A374">
        <v>0</v>
      </c>
      <c r="B374" t="s">
        <v>15</v>
      </c>
      <c r="C374">
        <v>2</v>
      </c>
      <c r="D374" t="s">
        <v>13</v>
      </c>
      <c r="E374">
        <v>48</v>
      </c>
      <c r="F374">
        <v>13</v>
      </c>
      <c r="G374">
        <v>0</v>
      </c>
      <c r="H374">
        <v>0</v>
      </c>
      <c r="I374" s="6">
        <f>Table256[[#This Row],[Age]]/$E$1</f>
        <v>0.6</v>
      </c>
      <c r="J374" s="6">
        <f>LOG10(Table256[[#This Row],[Fare]] +1)</f>
        <v>1.146128035678238</v>
      </c>
      <c r="K374">
        <f>IF(Table256[[#This Row],[Pclass]]=1, 1, 0)</f>
        <v>0</v>
      </c>
      <c r="L374">
        <f>IF(Table256[[#This Row],[Pclass]]=2, 1,0)</f>
        <v>1</v>
      </c>
      <c r="M374">
        <f>IF(Table256[[#This Row],[Embarked]]="S", 1, 0)</f>
        <v>1</v>
      </c>
      <c r="N374">
        <f>IF(Table256[[#This Row],[Embarked]]="C", 1, 0)</f>
        <v>0</v>
      </c>
      <c r="O374">
        <f>IF(Table256[[#This Row],[Sex]]="male", 1, 0)</f>
        <v>1</v>
      </c>
      <c r="P374">
        <v>1</v>
      </c>
      <c r="AC374" s="6">
        <f>SUMPRODUCT(Table256[[#This Row],[SibSp]:[Ones]], $R$4:$AA$4)</f>
        <v>-0.58892515861032335</v>
      </c>
      <c r="AD374" s="6">
        <f>SUMPRODUCT(Table256[[#This Row],[SibSp]:[Ones]], $R$5:$AA$5)</f>
        <v>0.15001834396200997</v>
      </c>
      <c r="AE374" s="6">
        <f t="shared" si="15"/>
        <v>0</v>
      </c>
      <c r="AF374" s="6">
        <f t="shared" si="16"/>
        <v>0.15001834396200997</v>
      </c>
      <c r="AG374" s="6">
        <f t="shared" si="17"/>
        <v>0.15001834396200997</v>
      </c>
      <c r="AH374" s="6">
        <f>(AG374-Table256[[#This Row],[Survived]])^2</f>
        <v>2.2505503525103932E-2</v>
      </c>
    </row>
    <row r="375" spans="1:34" x14ac:dyDescent="0.2">
      <c r="A375">
        <v>0</v>
      </c>
      <c r="B375" t="s">
        <v>15</v>
      </c>
      <c r="C375">
        <v>3</v>
      </c>
      <c r="D375" t="s">
        <v>13</v>
      </c>
      <c r="E375">
        <v>38</v>
      </c>
      <c r="F375">
        <v>7.05</v>
      </c>
      <c r="G375">
        <v>0</v>
      </c>
      <c r="H375">
        <v>0</v>
      </c>
      <c r="I375" s="6">
        <f>Table256[[#This Row],[Age]]/$E$1</f>
        <v>0.47499999999999998</v>
      </c>
      <c r="J375" s="6">
        <f>LOG10(Table256[[#This Row],[Fare]] +1)</f>
        <v>0.90579588036786851</v>
      </c>
      <c r="K375">
        <f>IF(Table256[[#This Row],[Pclass]]=1, 1, 0)</f>
        <v>0</v>
      </c>
      <c r="L375">
        <f>IF(Table256[[#This Row],[Pclass]]=2, 1,0)</f>
        <v>0</v>
      </c>
      <c r="M375">
        <f>IF(Table256[[#This Row],[Embarked]]="S", 1, 0)</f>
        <v>1</v>
      </c>
      <c r="N375">
        <f>IF(Table256[[#This Row],[Embarked]]="C", 1, 0)</f>
        <v>0</v>
      </c>
      <c r="O375">
        <f>IF(Table256[[#This Row],[Sex]]="male", 1, 0)</f>
        <v>1</v>
      </c>
      <c r="P375">
        <v>1</v>
      </c>
      <c r="AC375" s="6">
        <f>SUMPRODUCT(Table256[[#This Row],[SibSp]:[Ones]], $R$4:$AA$4)</f>
        <v>-0.43010320849429029</v>
      </c>
      <c r="AD375" s="6">
        <f>SUMPRODUCT(Table256[[#This Row],[SibSp]:[Ones]], $R$5:$AA$5)</f>
        <v>1.3423282114944257E-2</v>
      </c>
      <c r="AE375" s="6">
        <f t="shared" si="15"/>
        <v>0</v>
      </c>
      <c r="AF375" s="6">
        <f t="shared" si="16"/>
        <v>1.3423282114944257E-2</v>
      </c>
      <c r="AG375" s="6">
        <f t="shared" si="17"/>
        <v>1.3423282114944257E-2</v>
      </c>
      <c r="AH375" s="6">
        <f>(AG375-Table256[[#This Row],[Survived]])^2</f>
        <v>1.8018450273738236E-4</v>
      </c>
    </row>
    <row r="376" spans="1:34" x14ac:dyDescent="0.2">
      <c r="A376">
        <v>0</v>
      </c>
      <c r="B376" t="s">
        <v>15</v>
      </c>
      <c r="C376">
        <v>1</v>
      </c>
      <c r="D376" t="s">
        <v>13</v>
      </c>
      <c r="E376">
        <v>56</v>
      </c>
      <c r="F376">
        <v>26.55</v>
      </c>
      <c r="G376">
        <v>0</v>
      </c>
      <c r="H376">
        <v>0</v>
      </c>
      <c r="I376" s="6">
        <f>Table256[[#This Row],[Age]]/$E$1</f>
        <v>0.7</v>
      </c>
      <c r="J376" s="6">
        <f>LOG10(Table256[[#This Row],[Fare]] +1)</f>
        <v>1.4401216031878039</v>
      </c>
      <c r="K376">
        <f>IF(Table256[[#This Row],[Pclass]]=1, 1, 0)</f>
        <v>1</v>
      </c>
      <c r="L376">
        <f>IF(Table256[[#This Row],[Pclass]]=2, 1,0)</f>
        <v>0</v>
      </c>
      <c r="M376">
        <f>IF(Table256[[#This Row],[Embarked]]="S", 1, 0)</f>
        <v>1</v>
      </c>
      <c r="N376">
        <f>IF(Table256[[#This Row],[Embarked]]="C", 1, 0)</f>
        <v>0</v>
      </c>
      <c r="O376">
        <f>IF(Table256[[#This Row],[Sex]]="male", 1, 0)</f>
        <v>1</v>
      </c>
      <c r="P376">
        <v>1</v>
      </c>
      <c r="AC376" s="6">
        <f>SUMPRODUCT(Table256[[#This Row],[SibSp]:[Ones]], $R$4:$AA$4)</f>
        <v>-4.4019110095696368E-2</v>
      </c>
      <c r="AD376" s="6">
        <f>SUMPRODUCT(Table256[[#This Row],[SibSp]:[Ones]], $R$5:$AA$5)</f>
        <v>0.23872700942235148</v>
      </c>
      <c r="AE376" s="6">
        <f t="shared" si="15"/>
        <v>0</v>
      </c>
      <c r="AF376" s="6">
        <f t="shared" si="16"/>
        <v>0.23872700942235148</v>
      </c>
      <c r="AG376" s="6">
        <f t="shared" si="17"/>
        <v>0.23872700942235148</v>
      </c>
      <c r="AH376" s="6">
        <f>(AG376-Table256[[#This Row],[Survived]])^2</f>
        <v>5.6990585027739488E-2</v>
      </c>
    </row>
    <row r="377" spans="1:34" x14ac:dyDescent="0.2">
      <c r="A377">
        <v>1</v>
      </c>
      <c r="B377" t="s">
        <v>20</v>
      </c>
      <c r="C377">
        <v>3</v>
      </c>
      <c r="D377" t="s">
        <v>17</v>
      </c>
      <c r="E377">
        <v>0.75</v>
      </c>
      <c r="F377">
        <v>19.258299999999998</v>
      </c>
      <c r="G377">
        <v>2</v>
      </c>
      <c r="H377">
        <v>1</v>
      </c>
      <c r="I377" s="6">
        <f>Table256[[#This Row],[Age]]/$E$1</f>
        <v>9.3749999999999997E-3</v>
      </c>
      <c r="J377" s="6">
        <f>LOG10(Table256[[#This Row],[Fare]] +1)</f>
        <v>1.3066029982011584</v>
      </c>
      <c r="K377">
        <f>IF(Table256[[#This Row],[Pclass]]=1, 1, 0)</f>
        <v>0</v>
      </c>
      <c r="L377">
        <f>IF(Table256[[#This Row],[Pclass]]=2, 1,0)</f>
        <v>0</v>
      </c>
      <c r="M377">
        <f>IF(Table256[[#This Row],[Embarked]]="S", 1, 0)</f>
        <v>0</v>
      </c>
      <c r="N377">
        <f>IF(Table256[[#This Row],[Embarked]]="C", 1, 0)</f>
        <v>1</v>
      </c>
      <c r="O377">
        <f>IF(Table256[[#This Row],[Sex]]="male", 1, 0)</f>
        <v>0</v>
      </c>
      <c r="P377">
        <v>1</v>
      </c>
      <c r="AC377" s="6">
        <f>SUMPRODUCT(Table256[[#This Row],[SibSp]:[Ones]], $R$4:$AA$4)</f>
        <v>-0.43977838443413542</v>
      </c>
      <c r="AD377" s="6">
        <f>SUMPRODUCT(Table256[[#This Row],[SibSp]:[Ones]], $R$5:$AA$5)</f>
        <v>0.73530894599204089</v>
      </c>
      <c r="AE377" s="6">
        <f t="shared" si="15"/>
        <v>0</v>
      </c>
      <c r="AF377" s="6">
        <f t="shared" si="16"/>
        <v>0.73530894599204089</v>
      </c>
      <c r="AG377" s="6">
        <f t="shared" si="17"/>
        <v>0.73530894599204089</v>
      </c>
      <c r="AH377" s="6">
        <f>(AG377-Table256[[#This Row],[Survived]])^2</f>
        <v>7.0061354071844328E-2</v>
      </c>
    </row>
    <row r="378" spans="1:34" x14ac:dyDescent="0.2">
      <c r="A378">
        <v>0</v>
      </c>
      <c r="B378" t="s">
        <v>15</v>
      </c>
      <c r="C378">
        <v>3</v>
      </c>
      <c r="D378" t="s">
        <v>13</v>
      </c>
      <c r="E378">
        <v>38</v>
      </c>
      <c r="F378">
        <v>8.6624999999999996</v>
      </c>
      <c r="G378">
        <v>0</v>
      </c>
      <c r="H378">
        <v>0</v>
      </c>
      <c r="I378" s="6">
        <f>Table256[[#This Row],[Age]]/$E$1</f>
        <v>0.47499999999999998</v>
      </c>
      <c r="J378" s="6">
        <f>LOG10(Table256[[#This Row],[Fare]] +1)</f>
        <v>0.98508950692638131</v>
      </c>
      <c r="K378">
        <f>IF(Table256[[#This Row],[Pclass]]=1, 1, 0)</f>
        <v>0</v>
      </c>
      <c r="L378">
        <f>IF(Table256[[#This Row],[Pclass]]=2, 1,0)</f>
        <v>0</v>
      </c>
      <c r="M378">
        <f>IF(Table256[[#This Row],[Embarked]]="S", 1, 0)</f>
        <v>1</v>
      </c>
      <c r="N378">
        <f>IF(Table256[[#This Row],[Embarked]]="C", 1, 0)</f>
        <v>0</v>
      </c>
      <c r="O378">
        <f>IF(Table256[[#This Row],[Sex]]="male", 1, 0)</f>
        <v>1</v>
      </c>
      <c r="P378">
        <v>1</v>
      </c>
      <c r="AC378" s="6">
        <f>SUMPRODUCT(Table256[[#This Row],[SibSp]:[Ones]], $R$4:$AA$4)</f>
        <v>-0.4294426654222373</v>
      </c>
      <c r="AD378" s="6">
        <f>SUMPRODUCT(Table256[[#This Row],[SibSp]:[Ones]], $R$5:$AA$5)</f>
        <v>1.4775170827700523E-2</v>
      </c>
      <c r="AE378" s="6">
        <f t="shared" si="15"/>
        <v>0</v>
      </c>
      <c r="AF378" s="6">
        <f t="shared" si="16"/>
        <v>1.4775170827700523E-2</v>
      </c>
      <c r="AG378" s="6">
        <f t="shared" si="17"/>
        <v>1.4775170827700523E-2</v>
      </c>
      <c r="AH378" s="6">
        <f>(AG378-Table256[[#This Row],[Survived]])^2</f>
        <v>2.1830567298773256E-4</v>
      </c>
    </row>
    <row r="379" spans="1:34" x14ac:dyDescent="0.2">
      <c r="A379">
        <v>1</v>
      </c>
      <c r="B379" t="s">
        <v>15</v>
      </c>
      <c r="C379">
        <v>2</v>
      </c>
      <c r="D379" t="s">
        <v>17</v>
      </c>
      <c r="E379">
        <v>33</v>
      </c>
      <c r="F379">
        <v>27.75</v>
      </c>
      <c r="G379">
        <v>1</v>
      </c>
      <c r="H379">
        <v>2</v>
      </c>
      <c r="I379" s="6">
        <f>Table256[[#This Row],[Age]]/$E$1</f>
        <v>0.41249999999999998</v>
      </c>
      <c r="J379" s="6">
        <f>LOG10(Table256[[#This Row],[Fare]] +1)</f>
        <v>1.4586378490256493</v>
      </c>
      <c r="K379">
        <f>IF(Table256[[#This Row],[Pclass]]=1, 1, 0)</f>
        <v>0</v>
      </c>
      <c r="L379">
        <f>IF(Table256[[#This Row],[Pclass]]=2, 1,0)</f>
        <v>1</v>
      </c>
      <c r="M379">
        <f>IF(Table256[[#This Row],[Embarked]]="S", 1, 0)</f>
        <v>1</v>
      </c>
      <c r="N379">
        <f>IF(Table256[[#This Row],[Embarked]]="C", 1, 0)</f>
        <v>0</v>
      </c>
      <c r="O379">
        <f>IF(Table256[[#This Row],[Sex]]="male", 1, 0)</f>
        <v>0</v>
      </c>
      <c r="P379">
        <v>1</v>
      </c>
      <c r="AC379" s="6">
        <f>SUMPRODUCT(Table256[[#This Row],[SibSp]:[Ones]], $R$4:$AA$4)</f>
        <v>-0.38298186224900949</v>
      </c>
      <c r="AD379" s="6">
        <f>SUMPRODUCT(Table256[[#This Row],[SibSp]:[Ones]], $R$5:$AA$5)</f>
        <v>0.66663606931858621</v>
      </c>
      <c r="AE379" s="6">
        <f t="shared" si="15"/>
        <v>0</v>
      </c>
      <c r="AF379" s="6">
        <f t="shared" si="16"/>
        <v>0.66663606931858621</v>
      </c>
      <c r="AG379" s="6">
        <f t="shared" si="17"/>
        <v>0.66663606931858621</v>
      </c>
      <c r="AH379" s="6">
        <f>(AG379-Table256[[#This Row],[Survived]])^2</f>
        <v>0.11113151027936245</v>
      </c>
    </row>
    <row r="380" spans="1:34" x14ac:dyDescent="0.2">
      <c r="A380">
        <v>1</v>
      </c>
      <c r="B380" t="s">
        <v>20</v>
      </c>
      <c r="C380">
        <v>2</v>
      </c>
      <c r="D380" t="s">
        <v>17</v>
      </c>
      <c r="E380">
        <v>23</v>
      </c>
      <c r="F380">
        <v>13.791700000000001</v>
      </c>
      <c r="G380">
        <v>0</v>
      </c>
      <c r="H380">
        <v>0</v>
      </c>
      <c r="I380" s="6">
        <f>Table256[[#This Row],[Age]]/$E$1</f>
        <v>0.28749999999999998</v>
      </c>
      <c r="J380" s="6">
        <f>LOG10(Table256[[#This Row],[Fare]] +1)</f>
        <v>1.1700180900341755</v>
      </c>
      <c r="K380">
        <f>IF(Table256[[#This Row],[Pclass]]=1, 1, 0)</f>
        <v>0</v>
      </c>
      <c r="L380">
        <f>IF(Table256[[#This Row],[Pclass]]=2, 1,0)</f>
        <v>1</v>
      </c>
      <c r="M380">
        <f>IF(Table256[[#This Row],[Embarked]]="S", 1, 0)</f>
        <v>0</v>
      </c>
      <c r="N380">
        <f>IF(Table256[[#This Row],[Embarked]]="C", 1, 0)</f>
        <v>1</v>
      </c>
      <c r="O380">
        <f>IF(Table256[[#This Row],[Sex]]="male", 1, 0)</f>
        <v>0</v>
      </c>
      <c r="P380">
        <v>1</v>
      </c>
      <c r="AC380" s="6">
        <f>SUMPRODUCT(Table256[[#This Row],[SibSp]:[Ones]], $R$4:$AA$4)</f>
        <v>-0.59984058786616201</v>
      </c>
      <c r="AD380" s="6">
        <f>SUMPRODUCT(Table256[[#This Row],[SibSp]:[Ones]], $R$5:$AA$5)</f>
        <v>0.90128213576847616</v>
      </c>
      <c r="AE380" s="6">
        <f t="shared" si="15"/>
        <v>0</v>
      </c>
      <c r="AF380" s="6">
        <f t="shared" si="16"/>
        <v>0.90128213576847616</v>
      </c>
      <c r="AG380" s="6">
        <f t="shared" si="17"/>
        <v>0.90128213576847616</v>
      </c>
      <c r="AH380" s="6">
        <f>(AG380-Table256[[#This Row],[Survived]])^2</f>
        <v>9.745216718433574E-3</v>
      </c>
    </row>
    <row r="381" spans="1:34" x14ac:dyDescent="0.2">
      <c r="A381">
        <v>0</v>
      </c>
      <c r="B381" t="s">
        <v>15</v>
      </c>
      <c r="C381">
        <v>3</v>
      </c>
      <c r="D381" t="s">
        <v>17</v>
      </c>
      <c r="E381">
        <v>22</v>
      </c>
      <c r="F381">
        <v>9.8375000000000004</v>
      </c>
      <c r="G381">
        <v>0</v>
      </c>
      <c r="H381">
        <v>0</v>
      </c>
      <c r="I381" s="6">
        <f>Table256[[#This Row],[Age]]/$E$1</f>
        <v>0.27500000000000002</v>
      </c>
      <c r="J381" s="6">
        <f>LOG10(Table256[[#This Row],[Fare]] +1)</f>
        <v>1.0349291104842666</v>
      </c>
      <c r="K381">
        <f>IF(Table256[[#This Row],[Pclass]]=1, 1, 0)</f>
        <v>0</v>
      </c>
      <c r="L381">
        <f>IF(Table256[[#This Row],[Pclass]]=2, 1,0)</f>
        <v>0</v>
      </c>
      <c r="M381">
        <f>IF(Table256[[#This Row],[Embarked]]="S", 1, 0)</f>
        <v>1</v>
      </c>
      <c r="N381">
        <f>IF(Table256[[#This Row],[Embarked]]="C", 1, 0)</f>
        <v>0</v>
      </c>
      <c r="O381">
        <f>IF(Table256[[#This Row],[Sex]]="male", 1, 0)</f>
        <v>0</v>
      </c>
      <c r="P381">
        <v>1</v>
      </c>
      <c r="AC381" s="6">
        <f>SUMPRODUCT(Table256[[#This Row],[SibSp]:[Ones]], $R$4:$AA$4)</f>
        <v>-0.23624092153894705</v>
      </c>
      <c r="AD381" s="6">
        <f>SUMPRODUCT(Table256[[#This Row],[SibSp]:[Ones]], $R$5:$AA$5)</f>
        <v>0.61101526920560634</v>
      </c>
      <c r="AE381" s="6">
        <f t="shared" si="15"/>
        <v>0</v>
      </c>
      <c r="AF381" s="6">
        <f t="shared" si="16"/>
        <v>0.61101526920560634</v>
      </c>
      <c r="AG381" s="6">
        <f t="shared" si="17"/>
        <v>0.61101526920560634</v>
      </c>
      <c r="AH381" s="6">
        <f>(AG381-Table256[[#This Row],[Survived]])^2</f>
        <v>0.37333965920239959</v>
      </c>
    </row>
    <row r="382" spans="1:34" x14ac:dyDescent="0.2">
      <c r="A382">
        <v>0</v>
      </c>
      <c r="B382" t="s">
        <v>15</v>
      </c>
      <c r="C382">
        <v>2</v>
      </c>
      <c r="D382" t="s">
        <v>13</v>
      </c>
      <c r="E382">
        <v>34</v>
      </c>
      <c r="F382">
        <v>21</v>
      </c>
      <c r="G382">
        <v>1</v>
      </c>
      <c r="H382">
        <v>0</v>
      </c>
      <c r="I382" s="6">
        <f>Table256[[#This Row],[Age]]/$E$1</f>
        <v>0.42499999999999999</v>
      </c>
      <c r="J382" s="6">
        <f>LOG10(Table256[[#This Row],[Fare]] +1)</f>
        <v>1.3424226808222062</v>
      </c>
      <c r="K382">
        <f>IF(Table256[[#This Row],[Pclass]]=1, 1, 0)</f>
        <v>0</v>
      </c>
      <c r="L382">
        <f>IF(Table256[[#This Row],[Pclass]]=2, 1,0)</f>
        <v>1</v>
      </c>
      <c r="M382">
        <f>IF(Table256[[#This Row],[Embarked]]="S", 1, 0)</f>
        <v>1</v>
      </c>
      <c r="N382">
        <f>IF(Table256[[#This Row],[Embarked]]="C", 1, 0)</f>
        <v>0</v>
      </c>
      <c r="O382">
        <f>IF(Table256[[#This Row],[Sex]]="male", 1, 0)</f>
        <v>1</v>
      </c>
      <c r="P382">
        <v>1</v>
      </c>
      <c r="AC382" s="6">
        <f>SUMPRODUCT(Table256[[#This Row],[SibSp]:[Ones]], $R$4:$AA$4)</f>
        <v>-0.64873371437551519</v>
      </c>
      <c r="AD382" s="6">
        <f>SUMPRODUCT(Table256[[#This Row],[SibSp]:[Ones]], $R$5:$AA$5)</f>
        <v>0.20425079990688666</v>
      </c>
      <c r="AE382" s="6">
        <f t="shared" si="15"/>
        <v>0</v>
      </c>
      <c r="AF382" s="6">
        <f t="shared" si="16"/>
        <v>0.20425079990688666</v>
      </c>
      <c r="AG382" s="6">
        <f t="shared" si="17"/>
        <v>0.20425079990688666</v>
      </c>
      <c r="AH382" s="6">
        <f>(AG382-Table256[[#This Row],[Survived]])^2</f>
        <v>4.1718389262603052E-2</v>
      </c>
    </row>
    <row r="383" spans="1:34" x14ac:dyDescent="0.2">
      <c r="A383">
        <v>0</v>
      </c>
      <c r="B383" t="s">
        <v>15</v>
      </c>
      <c r="C383">
        <v>3</v>
      </c>
      <c r="D383" t="s">
        <v>13</v>
      </c>
      <c r="E383">
        <v>29</v>
      </c>
      <c r="F383">
        <v>7.0457999999999998</v>
      </c>
      <c r="G383">
        <v>1</v>
      </c>
      <c r="H383">
        <v>0</v>
      </c>
      <c r="I383" s="6">
        <f>Table256[[#This Row],[Age]]/$E$1</f>
        <v>0.36249999999999999</v>
      </c>
      <c r="J383" s="6">
        <f>LOG10(Table256[[#This Row],[Fare]] +1)</f>
        <v>0.90556923281193558</v>
      </c>
      <c r="K383">
        <f>IF(Table256[[#This Row],[Pclass]]=1, 1, 0)</f>
        <v>0</v>
      </c>
      <c r="L383">
        <f>IF(Table256[[#This Row],[Pclass]]=2, 1,0)</f>
        <v>0</v>
      </c>
      <c r="M383">
        <f>IF(Table256[[#This Row],[Embarked]]="S", 1, 0)</f>
        <v>1</v>
      </c>
      <c r="N383">
        <f>IF(Table256[[#This Row],[Embarked]]="C", 1, 0)</f>
        <v>0</v>
      </c>
      <c r="O383">
        <f>IF(Table256[[#This Row],[Sex]]="male", 1, 0)</f>
        <v>1</v>
      </c>
      <c r="P383">
        <v>1</v>
      </c>
      <c r="AC383" s="6">
        <f>SUMPRODUCT(Table256[[#This Row],[SibSp]:[Ones]], $R$4:$AA$4)</f>
        <v>-0.44004016828840098</v>
      </c>
      <c r="AD383" s="6">
        <f>SUMPRODUCT(Table256[[#This Row],[SibSp]:[Ones]], $R$5:$AA$5)</f>
        <v>2.1830912246915912E-2</v>
      </c>
      <c r="AE383" s="6">
        <f t="shared" si="15"/>
        <v>0</v>
      </c>
      <c r="AF383" s="6">
        <f t="shared" si="16"/>
        <v>2.1830912246915912E-2</v>
      </c>
      <c r="AG383" s="6">
        <f t="shared" si="17"/>
        <v>2.1830912246915912E-2</v>
      </c>
      <c r="AH383" s="6">
        <f>(AG383-Table256[[#This Row],[Survived]])^2</f>
        <v>4.7658872953254317E-4</v>
      </c>
    </row>
    <row r="384" spans="1:34" x14ac:dyDescent="0.2">
      <c r="A384">
        <v>0</v>
      </c>
      <c r="B384" t="s">
        <v>15</v>
      </c>
      <c r="C384">
        <v>3</v>
      </c>
      <c r="D384" t="s">
        <v>13</v>
      </c>
      <c r="E384">
        <v>22</v>
      </c>
      <c r="F384">
        <v>7.5208000000000004</v>
      </c>
      <c r="G384">
        <v>0</v>
      </c>
      <c r="H384">
        <v>0</v>
      </c>
      <c r="I384" s="6">
        <f>Table256[[#This Row],[Age]]/$E$1</f>
        <v>0.27500000000000002</v>
      </c>
      <c r="J384" s="6">
        <f>LOG10(Table256[[#This Row],[Fare]] +1)</f>
        <v>0.93048037167691311</v>
      </c>
      <c r="K384">
        <f>IF(Table256[[#This Row],[Pclass]]=1, 1, 0)</f>
        <v>0</v>
      </c>
      <c r="L384">
        <f>IF(Table256[[#This Row],[Pclass]]=2, 1,0)</f>
        <v>0</v>
      </c>
      <c r="M384">
        <f>IF(Table256[[#This Row],[Embarked]]="S", 1, 0)</f>
        <v>1</v>
      </c>
      <c r="N384">
        <f>IF(Table256[[#This Row],[Embarked]]="C", 1, 0)</f>
        <v>0</v>
      </c>
      <c r="O384">
        <f>IF(Table256[[#This Row],[Sex]]="male", 1, 0)</f>
        <v>1</v>
      </c>
      <c r="P384">
        <v>1</v>
      </c>
      <c r="AC384" s="6">
        <f>SUMPRODUCT(Table256[[#This Row],[SibSp]:[Ones]], $R$4:$AA$4)</f>
        <v>-0.59472537233647393</v>
      </c>
      <c r="AD384" s="6">
        <f>SUMPRODUCT(Table256[[#This Row],[SibSp]:[Ones]], $R$5:$AA$5)</f>
        <v>0.14976190879944362</v>
      </c>
      <c r="AE384" s="6">
        <f t="shared" si="15"/>
        <v>0</v>
      </c>
      <c r="AF384" s="6">
        <f t="shared" si="16"/>
        <v>0.14976190879944362</v>
      </c>
      <c r="AG384" s="6">
        <f t="shared" si="17"/>
        <v>0.14976190879944362</v>
      </c>
      <c r="AH384" s="6">
        <f>(AG384-Table256[[#This Row],[Survived]])^2</f>
        <v>2.2428629327252869E-2</v>
      </c>
    </row>
    <row r="385" spans="1:34" x14ac:dyDescent="0.2">
      <c r="A385">
        <v>1</v>
      </c>
      <c r="B385" t="s">
        <v>15</v>
      </c>
      <c r="C385">
        <v>3</v>
      </c>
      <c r="D385" t="s">
        <v>17</v>
      </c>
      <c r="E385">
        <v>2</v>
      </c>
      <c r="F385">
        <v>12.2875</v>
      </c>
      <c r="G385">
        <v>0</v>
      </c>
      <c r="H385">
        <v>1</v>
      </c>
      <c r="I385" s="6">
        <f>Table256[[#This Row],[Age]]/$E$1</f>
        <v>2.5000000000000001E-2</v>
      </c>
      <c r="J385" s="6">
        <f>LOG10(Table256[[#This Row],[Fare]] +1)</f>
        <v>1.1234432775313532</v>
      </c>
      <c r="K385">
        <f>IF(Table256[[#This Row],[Pclass]]=1, 1, 0)</f>
        <v>0</v>
      </c>
      <c r="L385">
        <f>IF(Table256[[#This Row],[Pclass]]=2, 1,0)</f>
        <v>0</v>
      </c>
      <c r="M385">
        <f>IF(Table256[[#This Row],[Embarked]]="S", 1, 0)</f>
        <v>1</v>
      </c>
      <c r="N385">
        <f>IF(Table256[[#This Row],[Embarked]]="C", 1, 0)</f>
        <v>0</v>
      </c>
      <c r="O385">
        <f>IF(Table256[[#This Row],[Sex]]="male", 1, 0)</f>
        <v>0</v>
      </c>
      <c r="P385">
        <v>1</v>
      </c>
      <c r="AC385" s="6">
        <f>SUMPRODUCT(Table256[[#This Row],[SibSp]:[Ones]], $R$4:$AA$4)</f>
        <v>-0.48280275080775809</v>
      </c>
      <c r="AD385" s="6">
        <f>SUMPRODUCT(Table256[[#This Row],[SibSp]:[Ones]], $R$5:$AA$5)</f>
        <v>0.77863980189133042</v>
      </c>
      <c r="AE385" s="6">
        <f t="shared" si="15"/>
        <v>0</v>
      </c>
      <c r="AF385" s="6">
        <f t="shared" si="16"/>
        <v>0.77863980189133042</v>
      </c>
      <c r="AG385" s="6">
        <f t="shared" si="17"/>
        <v>0.77863980189133042</v>
      </c>
      <c r="AH385" s="6">
        <f>(AG385-Table256[[#This Row],[Survived]])^2</f>
        <v>4.9000337306709447E-2</v>
      </c>
    </row>
    <row r="386" spans="1:34" x14ac:dyDescent="0.2">
      <c r="A386">
        <v>0</v>
      </c>
      <c r="B386" t="s">
        <v>15</v>
      </c>
      <c r="C386">
        <v>3</v>
      </c>
      <c r="D386" t="s">
        <v>13</v>
      </c>
      <c r="E386">
        <v>9</v>
      </c>
      <c r="F386">
        <v>46.9</v>
      </c>
      <c r="G386">
        <v>5</v>
      </c>
      <c r="H386">
        <v>2</v>
      </c>
      <c r="I386" s="6">
        <f>Table256[[#This Row],[Age]]/$E$1</f>
        <v>0.1125</v>
      </c>
      <c r="J386" s="6">
        <f>LOG10(Table256[[#This Row],[Fare]] +1)</f>
        <v>1.6803355134145632</v>
      </c>
      <c r="K386">
        <f>IF(Table256[[#This Row],[Pclass]]=1, 1, 0)</f>
        <v>0</v>
      </c>
      <c r="L386">
        <f>IF(Table256[[#This Row],[Pclass]]=2, 1,0)</f>
        <v>0</v>
      </c>
      <c r="M386">
        <f>IF(Table256[[#This Row],[Embarked]]="S", 1, 0)</f>
        <v>1</v>
      </c>
      <c r="N386">
        <f>IF(Table256[[#This Row],[Embarked]]="C", 1, 0)</f>
        <v>0</v>
      </c>
      <c r="O386">
        <f>IF(Table256[[#This Row],[Sex]]="male", 1, 0)</f>
        <v>1</v>
      </c>
      <c r="P386">
        <v>1</v>
      </c>
      <c r="AC386" s="6">
        <f>SUMPRODUCT(Table256[[#This Row],[SibSp]:[Ones]], $R$4:$AA$4)</f>
        <v>-0.39102747255237302</v>
      </c>
      <c r="AD386" s="6">
        <f>SUMPRODUCT(Table256[[#This Row],[SibSp]:[Ones]], $R$5:$AA$5)</f>
        <v>-7.4795343068385978E-2</v>
      </c>
      <c r="AE386" s="6">
        <f t="shared" si="15"/>
        <v>0</v>
      </c>
      <c r="AF386" s="6">
        <f t="shared" si="16"/>
        <v>0</v>
      </c>
      <c r="AG386" s="6">
        <f t="shared" si="17"/>
        <v>0</v>
      </c>
      <c r="AH386" s="6">
        <f>(AG386-Table256[[#This Row],[Survived]])^2</f>
        <v>0</v>
      </c>
    </row>
    <row r="387" spans="1:34" x14ac:dyDescent="0.2">
      <c r="A387">
        <v>0</v>
      </c>
      <c r="B387" t="s">
        <v>15</v>
      </c>
      <c r="C387">
        <v>3</v>
      </c>
      <c r="D387" t="s">
        <v>13</v>
      </c>
      <c r="E387">
        <v>50</v>
      </c>
      <c r="F387">
        <v>8.0500000000000007</v>
      </c>
      <c r="G387">
        <v>0</v>
      </c>
      <c r="H387">
        <v>0</v>
      </c>
      <c r="I387" s="6">
        <f>Table256[[#This Row],[Age]]/$E$1</f>
        <v>0.625</v>
      </c>
      <c r="J387" s="6">
        <f>LOG10(Table256[[#This Row],[Fare]] +1)</f>
        <v>0.9566485792052033</v>
      </c>
      <c r="K387">
        <f>IF(Table256[[#This Row],[Pclass]]=1, 1, 0)</f>
        <v>0</v>
      </c>
      <c r="L387">
        <f>IF(Table256[[#This Row],[Pclass]]=2, 1,0)</f>
        <v>0</v>
      </c>
      <c r="M387">
        <f>IF(Table256[[#This Row],[Embarked]]="S", 1, 0)</f>
        <v>1</v>
      </c>
      <c r="N387">
        <f>IF(Table256[[#This Row],[Embarked]]="C", 1, 0)</f>
        <v>0</v>
      </c>
      <c r="O387">
        <f>IF(Table256[[#This Row],[Sex]]="male", 1, 0)</f>
        <v>1</v>
      </c>
      <c r="P387">
        <v>1</v>
      </c>
      <c r="AC387" s="6">
        <f>SUMPRODUCT(Table256[[#This Row],[SibSp]:[Ones]], $R$4:$AA$4)</f>
        <v>-0.30605874250984788</v>
      </c>
      <c r="AD387" s="6">
        <f>SUMPRODUCT(Table256[[#This Row],[SibSp]:[Ones]], $R$5:$AA$5)</f>
        <v>-8.7648055604675812E-2</v>
      </c>
      <c r="AE387" s="6">
        <f t="shared" si="15"/>
        <v>0</v>
      </c>
      <c r="AF387" s="6">
        <f t="shared" si="16"/>
        <v>0</v>
      </c>
      <c r="AG387" s="6">
        <f t="shared" si="17"/>
        <v>0</v>
      </c>
      <c r="AH387" s="6">
        <f>(AG387-Table256[[#This Row],[Survived]])^2</f>
        <v>0</v>
      </c>
    </row>
    <row r="388" spans="1:34" x14ac:dyDescent="0.2">
      <c r="A388">
        <v>1</v>
      </c>
      <c r="B388" t="s">
        <v>15</v>
      </c>
      <c r="C388">
        <v>3</v>
      </c>
      <c r="D388" t="s">
        <v>17</v>
      </c>
      <c r="E388">
        <v>63</v>
      </c>
      <c r="F388">
        <v>9.5875000000000004</v>
      </c>
      <c r="G388">
        <v>0</v>
      </c>
      <c r="H388">
        <v>0</v>
      </c>
      <c r="I388" s="6">
        <f>Table256[[#This Row],[Age]]/$E$1</f>
        <v>0.78749999999999998</v>
      </c>
      <c r="J388" s="6">
        <f>LOG10(Table256[[#This Row],[Fare]] +1)</f>
        <v>1.0247934233387634</v>
      </c>
      <c r="K388">
        <f>IF(Table256[[#This Row],[Pclass]]=1, 1, 0)</f>
        <v>0</v>
      </c>
      <c r="L388">
        <f>IF(Table256[[#This Row],[Pclass]]=2, 1,0)</f>
        <v>0</v>
      </c>
      <c r="M388">
        <f>IF(Table256[[#This Row],[Embarked]]="S", 1, 0)</f>
        <v>1</v>
      </c>
      <c r="N388">
        <f>IF(Table256[[#This Row],[Embarked]]="C", 1, 0)</f>
        <v>0</v>
      </c>
      <c r="O388">
        <f>IF(Table256[[#This Row],[Sex]]="male", 1, 0)</f>
        <v>0</v>
      </c>
      <c r="P388">
        <v>1</v>
      </c>
      <c r="AC388" s="6">
        <f>SUMPRODUCT(Table256[[#This Row],[SibSp]:[Ones]], $R$4:$AA$4)</f>
        <v>0.1860458671237345</v>
      </c>
      <c r="AD388" s="6">
        <f>SUMPRODUCT(Table256[[#This Row],[SibSp]:[Ones]], $R$5:$AA$5)</f>
        <v>0.26255316041557086</v>
      </c>
      <c r="AE388" s="6">
        <f t="shared" si="15"/>
        <v>0.1860458671237345</v>
      </c>
      <c r="AF388" s="6">
        <f t="shared" si="16"/>
        <v>0.26255316041557086</v>
      </c>
      <c r="AG388" s="6">
        <f t="shared" si="17"/>
        <v>0.44859902753930536</v>
      </c>
      <c r="AH388" s="6">
        <f>(AG388-Table256[[#This Row],[Survived]])^2</f>
        <v>0.30404303243059971</v>
      </c>
    </row>
    <row r="389" spans="1:34" x14ac:dyDescent="0.2">
      <c r="A389">
        <v>1</v>
      </c>
      <c r="B389" t="s">
        <v>20</v>
      </c>
      <c r="C389">
        <v>1</v>
      </c>
      <c r="D389" t="s">
        <v>13</v>
      </c>
      <c r="E389">
        <v>25</v>
      </c>
      <c r="F389">
        <v>91.0792</v>
      </c>
      <c r="G389">
        <v>1</v>
      </c>
      <c r="H389">
        <v>0</v>
      </c>
      <c r="I389" s="6">
        <f>Table256[[#This Row],[Age]]/$E$1</f>
        <v>0.3125</v>
      </c>
      <c r="J389" s="6">
        <f>LOG10(Table256[[#This Row],[Fare]] +1)</f>
        <v>1.9641615374126258</v>
      </c>
      <c r="K389">
        <f>IF(Table256[[#This Row],[Pclass]]=1, 1, 0)</f>
        <v>1</v>
      </c>
      <c r="L389">
        <f>IF(Table256[[#This Row],[Pclass]]=2, 1,0)</f>
        <v>0</v>
      </c>
      <c r="M389">
        <f>IF(Table256[[#This Row],[Embarked]]="S", 1, 0)</f>
        <v>0</v>
      </c>
      <c r="N389">
        <f>IF(Table256[[#This Row],[Embarked]]="C", 1, 0)</f>
        <v>1</v>
      </c>
      <c r="O389">
        <f>IF(Table256[[#This Row],[Sex]]="male", 1, 0)</f>
        <v>1</v>
      </c>
      <c r="P389">
        <v>1</v>
      </c>
      <c r="AC389" s="6">
        <f>SUMPRODUCT(Table256[[#This Row],[SibSp]:[Ones]], $R$4:$AA$4)</f>
        <v>-0.38741233689078824</v>
      </c>
      <c r="AD389" s="6">
        <f>SUMPRODUCT(Table256[[#This Row],[SibSp]:[Ones]], $R$5:$AA$5)</f>
        <v>0.52197224274348186</v>
      </c>
      <c r="AE389" s="6">
        <f t="shared" ref="AE389:AE452" si="18">MAX(AC389, 0)</f>
        <v>0</v>
      </c>
      <c r="AF389" s="6">
        <f t="shared" ref="AF389:AF452" si="19">MAX(AD389, 0)</f>
        <v>0.52197224274348186</v>
      </c>
      <c r="AG389" s="6">
        <f t="shared" ref="AG389:AG452" si="20">AE389+AF389</f>
        <v>0.52197224274348186</v>
      </c>
      <c r="AH389" s="6">
        <f>(AG389-Table256[[#This Row],[Survived]])^2</f>
        <v>0.22851053670769664</v>
      </c>
    </row>
    <row r="390" spans="1:34" x14ac:dyDescent="0.2">
      <c r="A390">
        <v>1</v>
      </c>
      <c r="B390" t="s">
        <v>15</v>
      </c>
      <c r="C390">
        <v>1</v>
      </c>
      <c r="D390" t="s">
        <v>17</v>
      </c>
      <c r="E390">
        <v>35</v>
      </c>
      <c r="F390">
        <v>90</v>
      </c>
      <c r="G390">
        <v>1</v>
      </c>
      <c r="H390">
        <v>0</v>
      </c>
      <c r="I390" s="6">
        <f>Table256[[#This Row],[Age]]/$E$1</f>
        <v>0.4375</v>
      </c>
      <c r="J390" s="6">
        <f>LOG10(Table256[[#This Row],[Fare]] +1)</f>
        <v>1.9590413923210936</v>
      </c>
      <c r="K390">
        <f>IF(Table256[[#This Row],[Pclass]]=1, 1, 0)</f>
        <v>1</v>
      </c>
      <c r="L390">
        <f>IF(Table256[[#This Row],[Pclass]]=2, 1,0)</f>
        <v>0</v>
      </c>
      <c r="M390">
        <f>IF(Table256[[#This Row],[Embarked]]="S", 1, 0)</f>
        <v>1</v>
      </c>
      <c r="N390">
        <f>IF(Table256[[#This Row],[Embarked]]="C", 1, 0)</f>
        <v>0</v>
      </c>
      <c r="O390">
        <f>IF(Table256[[#This Row],[Sex]]="male", 1, 0)</f>
        <v>0</v>
      </c>
      <c r="P390">
        <v>1</v>
      </c>
      <c r="AC390" s="6">
        <f>SUMPRODUCT(Table256[[#This Row],[SibSp]:[Ones]], $R$4:$AA$4)</f>
        <v>0.18436210920686902</v>
      </c>
      <c r="AD390" s="6">
        <f>SUMPRODUCT(Table256[[#This Row],[SibSp]:[Ones]], $R$5:$AA$5)</f>
        <v>0.81739657493182227</v>
      </c>
      <c r="AE390" s="6">
        <f t="shared" si="18"/>
        <v>0.18436210920686902</v>
      </c>
      <c r="AF390" s="6">
        <f t="shared" si="19"/>
        <v>0.81739657493182227</v>
      </c>
      <c r="AG390" s="6">
        <f t="shared" si="20"/>
        <v>1.0017586841386912</v>
      </c>
      <c r="AH390" s="6">
        <f>(AG390-Table256[[#This Row],[Survived]])^2</f>
        <v>3.0929698996839376E-6</v>
      </c>
    </row>
    <row r="391" spans="1:34" x14ac:dyDescent="0.2">
      <c r="A391">
        <v>0</v>
      </c>
      <c r="B391" t="s">
        <v>20</v>
      </c>
      <c r="C391">
        <v>1</v>
      </c>
      <c r="D391" t="s">
        <v>13</v>
      </c>
      <c r="E391">
        <v>58</v>
      </c>
      <c r="F391">
        <v>29.7</v>
      </c>
      <c r="G391">
        <v>0</v>
      </c>
      <c r="H391">
        <v>0</v>
      </c>
      <c r="I391" s="6">
        <f>Table256[[#This Row],[Age]]/$E$1</f>
        <v>0.72499999999999998</v>
      </c>
      <c r="J391" s="6">
        <f>LOG10(Table256[[#This Row],[Fare]] +1)</f>
        <v>1.4871383754771865</v>
      </c>
      <c r="K391">
        <f>IF(Table256[[#This Row],[Pclass]]=1, 1, 0)</f>
        <v>1</v>
      </c>
      <c r="L391">
        <f>IF(Table256[[#This Row],[Pclass]]=2, 1,0)</f>
        <v>0</v>
      </c>
      <c r="M391">
        <f>IF(Table256[[#This Row],[Embarked]]="S", 1, 0)</f>
        <v>0</v>
      </c>
      <c r="N391">
        <f>IF(Table256[[#This Row],[Embarked]]="C", 1, 0)</f>
        <v>1</v>
      </c>
      <c r="O391">
        <f>IF(Table256[[#This Row],[Sex]]="male", 1, 0)</f>
        <v>1</v>
      </c>
      <c r="P391">
        <v>1</v>
      </c>
      <c r="AC391" s="6">
        <f>SUMPRODUCT(Table256[[#This Row],[SibSp]:[Ones]], $R$4:$AA$4)</f>
        <v>-0.1342093403303527</v>
      </c>
      <c r="AD391" s="6">
        <f>SUMPRODUCT(Table256[[#This Row],[SibSp]:[Ones]], $R$5:$AA$5)</f>
        <v>0.30155124461185745</v>
      </c>
      <c r="AE391" s="6">
        <f t="shared" si="18"/>
        <v>0</v>
      </c>
      <c r="AF391" s="6">
        <f t="shared" si="19"/>
        <v>0.30155124461185745</v>
      </c>
      <c r="AG391" s="6">
        <f t="shared" si="20"/>
        <v>0.30155124461185745</v>
      </c>
      <c r="AH391" s="6">
        <f>(AG391-Table256[[#This Row],[Survived]])^2</f>
        <v>9.0933153126960292E-2</v>
      </c>
    </row>
    <row r="392" spans="1:34" x14ac:dyDescent="0.2">
      <c r="A392">
        <v>0</v>
      </c>
      <c r="B392" t="s">
        <v>15</v>
      </c>
      <c r="C392">
        <v>3</v>
      </c>
      <c r="D392" t="s">
        <v>13</v>
      </c>
      <c r="E392">
        <v>30</v>
      </c>
      <c r="F392">
        <v>8.0500000000000007</v>
      </c>
      <c r="G392">
        <v>0</v>
      </c>
      <c r="H392">
        <v>0</v>
      </c>
      <c r="I392" s="6">
        <f>Table256[[#This Row],[Age]]/$E$1</f>
        <v>0.375</v>
      </c>
      <c r="J392" s="6">
        <f>LOG10(Table256[[#This Row],[Fare]] +1)</f>
        <v>0.9566485792052033</v>
      </c>
      <c r="K392">
        <f>IF(Table256[[#This Row],[Pclass]]=1, 1, 0)</f>
        <v>0</v>
      </c>
      <c r="L392">
        <f>IF(Table256[[#This Row],[Pclass]]=2, 1,0)</f>
        <v>0</v>
      </c>
      <c r="M392">
        <f>IF(Table256[[#This Row],[Embarked]]="S", 1, 0)</f>
        <v>1</v>
      </c>
      <c r="N392">
        <f>IF(Table256[[#This Row],[Embarked]]="C", 1, 0)</f>
        <v>0</v>
      </c>
      <c r="O392">
        <f>IF(Table256[[#This Row],[Sex]]="male", 1, 0)</f>
        <v>1</v>
      </c>
      <c r="P392">
        <v>1</v>
      </c>
      <c r="AC392" s="6">
        <f>SUMPRODUCT(Table256[[#This Row],[SibSp]:[Ones]], $R$4:$AA$4)</f>
        <v>-0.51209348514823039</v>
      </c>
      <c r="AD392" s="6">
        <f>SUMPRODUCT(Table256[[#This Row],[SibSp]:[Ones]], $R$5:$AA$5)</f>
        <v>8.2249165842993577E-2</v>
      </c>
      <c r="AE392" s="6">
        <f t="shared" si="18"/>
        <v>0</v>
      </c>
      <c r="AF392" s="6">
        <f t="shared" si="19"/>
        <v>8.2249165842993577E-2</v>
      </c>
      <c r="AG392" s="6">
        <f t="shared" si="20"/>
        <v>8.2249165842993577E-2</v>
      </c>
      <c r="AH392" s="6">
        <f>(AG392-Table256[[#This Row],[Survived]])^2</f>
        <v>6.7649252818682611E-3</v>
      </c>
    </row>
    <row r="393" spans="1:34" x14ac:dyDescent="0.2">
      <c r="A393">
        <v>1</v>
      </c>
      <c r="B393" t="s">
        <v>15</v>
      </c>
      <c r="C393">
        <v>3</v>
      </c>
      <c r="D393" t="s">
        <v>13</v>
      </c>
      <c r="E393">
        <v>9</v>
      </c>
      <c r="F393">
        <v>15.9</v>
      </c>
      <c r="G393">
        <v>1</v>
      </c>
      <c r="H393">
        <v>1</v>
      </c>
      <c r="I393" s="6">
        <f>Table256[[#This Row],[Age]]/$E$1</f>
        <v>0.1125</v>
      </c>
      <c r="J393" s="6">
        <f>LOG10(Table256[[#This Row],[Fare]] +1)</f>
        <v>1.2278867046136734</v>
      </c>
      <c r="K393">
        <f>IF(Table256[[#This Row],[Pclass]]=1, 1, 0)</f>
        <v>0</v>
      </c>
      <c r="L393">
        <f>IF(Table256[[#This Row],[Pclass]]=2, 1,0)</f>
        <v>0</v>
      </c>
      <c r="M393">
        <f>IF(Table256[[#This Row],[Embarked]]="S", 1, 0)</f>
        <v>1</v>
      </c>
      <c r="N393">
        <f>IF(Table256[[#This Row],[Embarked]]="C", 1, 0)</f>
        <v>0</v>
      </c>
      <c r="O393">
        <f>IF(Table256[[#This Row],[Sex]]="male", 1, 0)</f>
        <v>1</v>
      </c>
      <c r="P393">
        <v>1</v>
      </c>
      <c r="AC393" s="6">
        <f>SUMPRODUCT(Table256[[#This Row],[SibSp]:[Ones]], $R$4:$AA$4)</f>
        <v>-0.68465433593695746</v>
      </c>
      <c r="AD393" s="6">
        <f>SUMPRODUCT(Table256[[#This Row],[SibSp]:[Ones]], $R$5:$AA$5)</f>
        <v>0.19344159189578458</v>
      </c>
      <c r="AE393" s="6">
        <f t="shared" si="18"/>
        <v>0</v>
      </c>
      <c r="AF393" s="6">
        <f t="shared" si="19"/>
        <v>0.19344159189578458</v>
      </c>
      <c r="AG393" s="6">
        <f t="shared" si="20"/>
        <v>0.19344159189578458</v>
      </c>
      <c r="AH393" s="6">
        <f>(AG393-Table256[[#This Row],[Survived]])^2</f>
        <v>0.65053646568360612</v>
      </c>
    </row>
    <row r="394" spans="1:34" x14ac:dyDescent="0.2">
      <c r="A394">
        <v>0</v>
      </c>
      <c r="B394" t="s">
        <v>15</v>
      </c>
      <c r="C394">
        <v>3</v>
      </c>
      <c r="D394" t="s">
        <v>13</v>
      </c>
      <c r="E394">
        <v>21</v>
      </c>
      <c r="F394">
        <v>7.25</v>
      </c>
      <c r="G394">
        <v>0</v>
      </c>
      <c r="H394">
        <v>0</v>
      </c>
      <c r="I394" s="6">
        <f>Table256[[#This Row],[Age]]/$E$1</f>
        <v>0.26250000000000001</v>
      </c>
      <c r="J394" s="6">
        <f>LOG10(Table256[[#This Row],[Fare]] +1)</f>
        <v>0.91645394854992512</v>
      </c>
      <c r="K394">
        <f>IF(Table256[[#This Row],[Pclass]]=1, 1, 0)</f>
        <v>0</v>
      </c>
      <c r="L394">
        <f>IF(Table256[[#This Row],[Pclass]]=2, 1,0)</f>
        <v>0</v>
      </c>
      <c r="M394">
        <f>IF(Table256[[#This Row],[Embarked]]="S", 1, 0)</f>
        <v>1</v>
      </c>
      <c r="N394">
        <f>IF(Table256[[#This Row],[Embarked]]="C", 1, 0)</f>
        <v>0</v>
      </c>
      <c r="O394">
        <f>IF(Table256[[#This Row],[Sex]]="male", 1, 0)</f>
        <v>1</v>
      </c>
      <c r="P394">
        <v>1</v>
      </c>
      <c r="AC394" s="6">
        <f>SUMPRODUCT(Table256[[#This Row],[SibSp]:[Ones]], $R$4:$AA$4)</f>
        <v>-0.60514395437793167</v>
      </c>
      <c r="AD394" s="6">
        <f>SUMPRODUCT(Table256[[#This Row],[SibSp]:[Ones]], $R$5:$AA$5)</f>
        <v>0.15801763131897339</v>
      </c>
      <c r="AE394" s="6">
        <f t="shared" si="18"/>
        <v>0</v>
      </c>
      <c r="AF394" s="6">
        <f t="shared" si="19"/>
        <v>0.15801763131897339</v>
      </c>
      <c r="AG394" s="6">
        <f t="shared" si="20"/>
        <v>0.15801763131897339</v>
      </c>
      <c r="AH394" s="6">
        <f>(AG394-Table256[[#This Row],[Survived]])^2</f>
        <v>2.4969571807659002E-2</v>
      </c>
    </row>
    <row r="395" spans="1:34" x14ac:dyDescent="0.2">
      <c r="A395">
        <v>0</v>
      </c>
      <c r="B395" t="s">
        <v>15</v>
      </c>
      <c r="C395">
        <v>1</v>
      </c>
      <c r="D395" t="s">
        <v>13</v>
      </c>
      <c r="E395">
        <v>55</v>
      </c>
      <c r="F395">
        <v>30.5</v>
      </c>
      <c r="G395">
        <v>0</v>
      </c>
      <c r="H395">
        <v>0</v>
      </c>
      <c r="I395" s="6">
        <f>Table256[[#This Row],[Age]]/$E$1</f>
        <v>0.6875</v>
      </c>
      <c r="J395" s="6">
        <f>LOG10(Table256[[#This Row],[Fare]] +1)</f>
        <v>1.4983105537896004</v>
      </c>
      <c r="K395">
        <f>IF(Table256[[#This Row],[Pclass]]=1, 1, 0)</f>
        <v>1</v>
      </c>
      <c r="L395">
        <f>IF(Table256[[#This Row],[Pclass]]=2, 1,0)</f>
        <v>0</v>
      </c>
      <c r="M395">
        <f>IF(Table256[[#This Row],[Embarked]]="S", 1, 0)</f>
        <v>1</v>
      </c>
      <c r="N395">
        <f>IF(Table256[[#This Row],[Embarked]]="C", 1, 0)</f>
        <v>0</v>
      </c>
      <c r="O395">
        <f>IF(Table256[[#This Row],[Sex]]="male", 1, 0)</f>
        <v>1</v>
      </c>
      <c r="P395">
        <v>1</v>
      </c>
      <c r="AC395" s="6">
        <f>SUMPRODUCT(Table256[[#This Row],[SibSp]:[Ones]], $R$4:$AA$4)</f>
        <v>-5.383611333589855E-2</v>
      </c>
      <c r="AD395" s="6">
        <f>SUMPRODUCT(Table256[[#This Row],[SibSp]:[Ones]], $R$5:$AA$5)</f>
        <v>0.24821394248008743</v>
      </c>
      <c r="AE395" s="6">
        <f t="shared" si="18"/>
        <v>0</v>
      </c>
      <c r="AF395" s="6">
        <f t="shared" si="19"/>
        <v>0.24821394248008743</v>
      </c>
      <c r="AG395" s="6">
        <f t="shared" si="20"/>
        <v>0.24821394248008743</v>
      </c>
      <c r="AH395" s="6">
        <f>(AG395-Table256[[#This Row],[Survived]])^2</f>
        <v>6.161016124150815E-2</v>
      </c>
    </row>
    <row r="396" spans="1:34" x14ac:dyDescent="0.2">
      <c r="A396">
        <v>0</v>
      </c>
      <c r="B396" t="s">
        <v>20</v>
      </c>
      <c r="C396">
        <v>1</v>
      </c>
      <c r="D396" t="s">
        <v>13</v>
      </c>
      <c r="E396">
        <v>71</v>
      </c>
      <c r="F396">
        <v>49.504199999999997</v>
      </c>
      <c r="G396">
        <v>0</v>
      </c>
      <c r="H396">
        <v>0</v>
      </c>
      <c r="I396" s="6">
        <f>Table256[[#This Row],[Age]]/$E$1</f>
        <v>0.88749999999999996</v>
      </c>
      <c r="J396" s="6">
        <f>LOG10(Table256[[#This Row],[Fare]] +1)</f>
        <v>1.7033274961578131</v>
      </c>
      <c r="K396">
        <f>IF(Table256[[#This Row],[Pclass]]=1, 1, 0)</f>
        <v>1</v>
      </c>
      <c r="L396">
        <f>IF(Table256[[#This Row],[Pclass]]=2, 1,0)</f>
        <v>0</v>
      </c>
      <c r="M396">
        <f>IF(Table256[[#This Row],[Embarked]]="S", 1, 0)</f>
        <v>0</v>
      </c>
      <c r="N396">
        <f>IF(Table256[[#This Row],[Embarked]]="C", 1, 0)</f>
        <v>1</v>
      </c>
      <c r="O396">
        <f>IF(Table256[[#This Row],[Sex]]="male", 1, 0)</f>
        <v>1</v>
      </c>
      <c r="P396">
        <v>1</v>
      </c>
      <c r="AC396" s="6">
        <f>SUMPRODUCT(Table256[[#This Row],[SibSp]:[Ones]], $R$4:$AA$4)</f>
        <v>1.5141718175998298E-3</v>
      </c>
      <c r="AD396" s="6">
        <f>SUMPRODUCT(Table256[[#This Row],[SibSp]:[Ones]], $R$5:$AA$5)</f>
        <v>0.19480389081658933</v>
      </c>
      <c r="AE396" s="6">
        <f t="shared" si="18"/>
        <v>1.5141718175998298E-3</v>
      </c>
      <c r="AF396" s="6">
        <f t="shared" si="19"/>
        <v>0.19480389081658933</v>
      </c>
      <c r="AG396" s="6">
        <f t="shared" si="20"/>
        <v>0.19631806263418916</v>
      </c>
      <c r="AH396" s="6">
        <f>(AG396-Table256[[#This Row],[Survived]])^2</f>
        <v>3.8540781716441416E-2</v>
      </c>
    </row>
    <row r="397" spans="1:34" x14ac:dyDescent="0.2">
      <c r="A397">
        <v>0</v>
      </c>
      <c r="B397" t="s">
        <v>15</v>
      </c>
      <c r="C397">
        <v>3</v>
      </c>
      <c r="D397" t="s">
        <v>13</v>
      </c>
      <c r="E397">
        <v>21</v>
      </c>
      <c r="F397">
        <v>8.0500000000000007</v>
      </c>
      <c r="G397">
        <v>0</v>
      </c>
      <c r="H397">
        <v>0</v>
      </c>
      <c r="I397" s="6">
        <f>Table256[[#This Row],[Age]]/$E$1</f>
        <v>0.26250000000000001</v>
      </c>
      <c r="J397" s="6">
        <f>LOG10(Table256[[#This Row],[Fare]] +1)</f>
        <v>0.9566485792052033</v>
      </c>
      <c r="K397">
        <f>IF(Table256[[#This Row],[Pclass]]=1, 1, 0)</f>
        <v>0</v>
      </c>
      <c r="L397">
        <f>IF(Table256[[#This Row],[Pclass]]=2, 1,0)</f>
        <v>0</v>
      </c>
      <c r="M397">
        <f>IF(Table256[[#This Row],[Embarked]]="S", 1, 0)</f>
        <v>1</v>
      </c>
      <c r="N397">
        <f>IF(Table256[[#This Row],[Embarked]]="C", 1, 0)</f>
        <v>0</v>
      </c>
      <c r="O397">
        <f>IF(Table256[[#This Row],[Sex]]="male", 1, 0)</f>
        <v>1</v>
      </c>
      <c r="P397">
        <v>1</v>
      </c>
      <c r="AC397" s="6">
        <f>SUMPRODUCT(Table256[[#This Row],[SibSp]:[Ones]], $R$4:$AA$4)</f>
        <v>-0.60480911933550252</v>
      </c>
      <c r="AD397" s="6">
        <f>SUMPRODUCT(Table256[[#This Row],[SibSp]:[Ones]], $R$5:$AA$5)</f>
        <v>0.15870291549444471</v>
      </c>
      <c r="AE397" s="6">
        <f t="shared" si="18"/>
        <v>0</v>
      </c>
      <c r="AF397" s="6">
        <f t="shared" si="19"/>
        <v>0.15870291549444471</v>
      </c>
      <c r="AG397" s="6">
        <f t="shared" si="20"/>
        <v>0.15870291549444471</v>
      </c>
      <c r="AH397" s="6">
        <f>(AG397-Table256[[#This Row],[Survived]])^2</f>
        <v>2.5186615386436857E-2</v>
      </c>
    </row>
    <row r="398" spans="1:34" x14ac:dyDescent="0.2">
      <c r="A398">
        <v>1</v>
      </c>
      <c r="B398" t="s">
        <v>20</v>
      </c>
      <c r="C398">
        <v>1</v>
      </c>
      <c r="D398" t="s">
        <v>17</v>
      </c>
      <c r="E398">
        <v>54</v>
      </c>
      <c r="F398">
        <v>78.2667</v>
      </c>
      <c r="G398">
        <v>1</v>
      </c>
      <c r="H398">
        <v>0</v>
      </c>
      <c r="I398" s="6">
        <f>Table256[[#This Row],[Age]]/$E$1</f>
        <v>0.67500000000000004</v>
      </c>
      <c r="J398" s="6">
        <f>LOG10(Table256[[#This Row],[Fare]] +1)</f>
        <v>1.8990907781931157</v>
      </c>
      <c r="K398">
        <f>IF(Table256[[#This Row],[Pclass]]=1, 1, 0)</f>
        <v>1</v>
      </c>
      <c r="L398">
        <f>IF(Table256[[#This Row],[Pclass]]=2, 1,0)</f>
        <v>0</v>
      </c>
      <c r="M398">
        <f>IF(Table256[[#This Row],[Embarked]]="S", 1, 0)</f>
        <v>0</v>
      </c>
      <c r="N398">
        <f>IF(Table256[[#This Row],[Embarked]]="C", 1, 0)</f>
        <v>1</v>
      </c>
      <c r="O398">
        <f>IF(Table256[[#This Row],[Sex]]="male", 1, 0)</f>
        <v>0</v>
      </c>
      <c r="P398">
        <v>1</v>
      </c>
      <c r="AC398" s="6">
        <f>SUMPRODUCT(Table256[[#This Row],[SibSp]:[Ones]], $R$4:$AA$4)</f>
        <v>0.26841033524323865</v>
      </c>
      <c r="AD398" s="6">
        <f>SUMPRODUCT(Table256[[#This Row],[SibSp]:[Ones]], $R$5:$AA$5)</f>
        <v>0.73398446917210514</v>
      </c>
      <c r="AE398" s="6">
        <f t="shared" si="18"/>
        <v>0.26841033524323865</v>
      </c>
      <c r="AF398" s="6">
        <f t="shared" si="19"/>
        <v>0.73398446917210514</v>
      </c>
      <c r="AG398" s="6">
        <f t="shared" si="20"/>
        <v>1.0023948044153439</v>
      </c>
      <c r="AH398" s="6">
        <f>(AG398-Table256[[#This Row],[Survived]])^2</f>
        <v>5.7350881877506321E-6</v>
      </c>
    </row>
    <row r="399" spans="1:34" x14ac:dyDescent="0.2">
      <c r="A399">
        <v>0</v>
      </c>
      <c r="B399" t="s">
        <v>15</v>
      </c>
      <c r="C399">
        <v>1</v>
      </c>
      <c r="D399" t="s">
        <v>17</v>
      </c>
      <c r="E399">
        <v>25</v>
      </c>
      <c r="F399">
        <v>151.55000000000001</v>
      </c>
      <c r="G399">
        <v>1</v>
      </c>
      <c r="H399">
        <v>2</v>
      </c>
      <c r="I399" s="6">
        <f>Table256[[#This Row],[Age]]/$E$1</f>
        <v>0.3125</v>
      </c>
      <c r="J399" s="6">
        <f>LOG10(Table256[[#This Row],[Fare]] +1)</f>
        <v>2.1834122119784261</v>
      </c>
      <c r="K399">
        <f>IF(Table256[[#This Row],[Pclass]]=1, 1, 0)</f>
        <v>1</v>
      </c>
      <c r="L399">
        <f>IF(Table256[[#This Row],[Pclass]]=2, 1,0)</f>
        <v>0</v>
      </c>
      <c r="M399">
        <f>IF(Table256[[#This Row],[Embarked]]="S", 1, 0)</f>
        <v>1</v>
      </c>
      <c r="N399">
        <f>IF(Table256[[#This Row],[Embarked]]="C", 1, 0)</f>
        <v>0</v>
      </c>
      <c r="O399">
        <f>IF(Table256[[#This Row],[Sex]]="male", 1, 0)</f>
        <v>0</v>
      </c>
      <c r="P399">
        <v>1</v>
      </c>
      <c r="AC399" s="6">
        <f>SUMPRODUCT(Table256[[#This Row],[SibSp]:[Ones]], $R$4:$AA$4)</f>
        <v>6.8494374920113898E-4</v>
      </c>
      <c r="AD399" s="6">
        <f>SUMPRODUCT(Table256[[#This Row],[SibSp]:[Ones]], $R$5:$AA$5)</f>
        <v>0.8986069571378652</v>
      </c>
      <c r="AE399" s="6">
        <f t="shared" si="18"/>
        <v>6.8494374920113898E-4</v>
      </c>
      <c r="AF399" s="6">
        <f t="shared" si="19"/>
        <v>0.8986069571378652</v>
      </c>
      <c r="AG399" s="6">
        <f t="shared" si="20"/>
        <v>0.89929190088706634</v>
      </c>
      <c r="AH399" s="6">
        <f>(AG399-Table256[[#This Row],[Survived]])^2</f>
        <v>0.80872592300107315</v>
      </c>
    </row>
    <row r="400" spans="1:34" x14ac:dyDescent="0.2">
      <c r="A400">
        <v>0</v>
      </c>
      <c r="B400" t="s">
        <v>15</v>
      </c>
      <c r="C400">
        <v>3</v>
      </c>
      <c r="D400" t="s">
        <v>13</v>
      </c>
      <c r="E400">
        <v>24</v>
      </c>
      <c r="F400">
        <v>7.7957999999999998</v>
      </c>
      <c r="G400">
        <v>0</v>
      </c>
      <c r="H400">
        <v>0</v>
      </c>
      <c r="I400" s="6">
        <f>Table256[[#This Row],[Age]]/$E$1</f>
        <v>0.3</v>
      </c>
      <c r="J400" s="6">
        <f>LOG10(Table256[[#This Row],[Fare]] +1)</f>
        <v>0.94427534575879857</v>
      </c>
      <c r="K400">
        <f>IF(Table256[[#This Row],[Pclass]]=1, 1, 0)</f>
        <v>0</v>
      </c>
      <c r="L400">
        <f>IF(Table256[[#This Row],[Pclass]]=2, 1,0)</f>
        <v>0</v>
      </c>
      <c r="M400">
        <f>IF(Table256[[#This Row],[Embarked]]="S", 1, 0)</f>
        <v>1</v>
      </c>
      <c r="N400">
        <f>IF(Table256[[#This Row],[Embarked]]="C", 1, 0)</f>
        <v>0</v>
      </c>
      <c r="O400">
        <f>IF(Table256[[#This Row],[Sex]]="male", 1, 0)</f>
        <v>1</v>
      </c>
      <c r="P400">
        <v>1</v>
      </c>
      <c r="AC400" s="6">
        <f>SUMPRODUCT(Table256[[#This Row],[SibSp]:[Ones]], $R$4:$AA$4)</f>
        <v>-0.57400698121292792</v>
      </c>
      <c r="AD400" s="6">
        <f>SUMPRODUCT(Table256[[#This Row],[SibSp]:[Ones]], $R$5:$AA$5)</f>
        <v>0.13300737919868655</v>
      </c>
      <c r="AE400" s="6">
        <f t="shared" si="18"/>
        <v>0</v>
      </c>
      <c r="AF400" s="6">
        <f t="shared" si="19"/>
        <v>0.13300737919868655</v>
      </c>
      <c r="AG400" s="6">
        <f t="shared" si="20"/>
        <v>0.13300737919868655</v>
      </c>
      <c r="AH400" s="6">
        <f>(AG400-Table256[[#This Row],[Survived]])^2</f>
        <v>1.7690962921303195E-2</v>
      </c>
    </row>
    <row r="401" spans="1:34" x14ac:dyDescent="0.2">
      <c r="A401">
        <v>0</v>
      </c>
      <c r="B401" t="s">
        <v>15</v>
      </c>
      <c r="C401">
        <v>3</v>
      </c>
      <c r="D401" t="s">
        <v>13</v>
      </c>
      <c r="E401">
        <v>17</v>
      </c>
      <c r="F401">
        <v>8.6624999999999996</v>
      </c>
      <c r="G401">
        <v>0</v>
      </c>
      <c r="H401">
        <v>0</v>
      </c>
      <c r="I401" s="6">
        <f>Table256[[#This Row],[Age]]/$E$1</f>
        <v>0.21249999999999999</v>
      </c>
      <c r="J401" s="6">
        <f>LOG10(Table256[[#This Row],[Fare]] +1)</f>
        <v>0.98508950692638131</v>
      </c>
      <c r="K401">
        <f>IF(Table256[[#This Row],[Pclass]]=1, 1, 0)</f>
        <v>0</v>
      </c>
      <c r="L401">
        <f>IF(Table256[[#This Row],[Pclass]]=2, 1,0)</f>
        <v>0</v>
      </c>
      <c r="M401">
        <f>IF(Table256[[#This Row],[Embarked]]="S", 1, 0)</f>
        <v>1</v>
      </c>
      <c r="N401">
        <f>IF(Table256[[#This Row],[Embarked]]="C", 1, 0)</f>
        <v>0</v>
      </c>
      <c r="O401">
        <f>IF(Table256[[#This Row],[Sex]]="male", 1, 0)</f>
        <v>1</v>
      </c>
      <c r="P401">
        <v>1</v>
      </c>
      <c r="AC401" s="6">
        <f>SUMPRODUCT(Table256[[#This Row],[SibSp]:[Ones]], $R$4:$AA$4)</f>
        <v>-0.64577914519253887</v>
      </c>
      <c r="AD401" s="6">
        <f>SUMPRODUCT(Table256[[#This Row],[SibSp]:[Ones]], $R$5:$AA$5)</f>
        <v>0.19316725334775331</v>
      </c>
      <c r="AE401" s="6">
        <f t="shared" si="18"/>
        <v>0</v>
      </c>
      <c r="AF401" s="6">
        <f t="shared" si="19"/>
        <v>0.19316725334775331</v>
      </c>
      <c r="AG401" s="6">
        <f t="shared" si="20"/>
        <v>0.19316725334775331</v>
      </c>
      <c r="AH401" s="6">
        <f>(AG401-Table256[[#This Row],[Survived]])^2</f>
        <v>3.7313587765915111E-2</v>
      </c>
    </row>
    <row r="402" spans="1:34" x14ac:dyDescent="0.2">
      <c r="A402">
        <v>0</v>
      </c>
      <c r="B402" t="s">
        <v>27</v>
      </c>
      <c r="C402">
        <v>3</v>
      </c>
      <c r="D402" t="s">
        <v>17</v>
      </c>
      <c r="E402">
        <v>21</v>
      </c>
      <c r="F402">
        <v>7.75</v>
      </c>
      <c r="G402">
        <v>0</v>
      </c>
      <c r="H402">
        <v>0</v>
      </c>
      <c r="I402" s="6">
        <f>Table256[[#This Row],[Age]]/$E$1</f>
        <v>0.26250000000000001</v>
      </c>
      <c r="J402" s="6">
        <f>LOG10(Table256[[#This Row],[Fare]] +1)</f>
        <v>0.94200805302231327</v>
      </c>
      <c r="K402">
        <f>IF(Table256[[#This Row],[Pclass]]=1, 1, 0)</f>
        <v>0</v>
      </c>
      <c r="L402">
        <f>IF(Table256[[#This Row],[Pclass]]=2, 1,0)</f>
        <v>0</v>
      </c>
      <c r="M402">
        <f>IF(Table256[[#This Row],[Embarked]]="S", 1, 0)</f>
        <v>0</v>
      </c>
      <c r="N402">
        <f>IF(Table256[[#This Row],[Embarked]]="C", 1, 0)</f>
        <v>0</v>
      </c>
      <c r="O402">
        <f>IF(Table256[[#This Row],[Sex]]="male", 1, 0)</f>
        <v>0</v>
      </c>
      <c r="P402">
        <v>1</v>
      </c>
      <c r="AC402" s="6">
        <f>SUMPRODUCT(Table256[[#This Row],[SibSp]:[Ones]], $R$4:$AA$4)</f>
        <v>-0.36576027429677088</v>
      </c>
      <c r="AD402" s="6">
        <f>SUMPRODUCT(Table256[[#This Row],[SibSp]:[Ones]], $R$5:$AA$5)</f>
        <v>0.62624155159689265</v>
      </c>
      <c r="AE402" s="6">
        <f t="shared" si="18"/>
        <v>0</v>
      </c>
      <c r="AF402" s="6">
        <f t="shared" si="19"/>
        <v>0.62624155159689265</v>
      </c>
      <c r="AG402" s="6">
        <f t="shared" si="20"/>
        <v>0.62624155159689265</v>
      </c>
      <c r="AH402" s="6">
        <f>(AG402-Table256[[#This Row],[Survived]])^2</f>
        <v>0.39217848094648355</v>
      </c>
    </row>
    <row r="403" spans="1:34" x14ac:dyDescent="0.2">
      <c r="A403">
        <v>0</v>
      </c>
      <c r="B403" t="s">
        <v>15</v>
      </c>
      <c r="C403">
        <v>3</v>
      </c>
      <c r="D403" t="s">
        <v>17</v>
      </c>
      <c r="E403">
        <v>37</v>
      </c>
      <c r="F403">
        <v>9.5875000000000004</v>
      </c>
      <c r="G403">
        <v>0</v>
      </c>
      <c r="H403">
        <v>0</v>
      </c>
      <c r="I403" s="6">
        <f>Table256[[#This Row],[Age]]/$E$1</f>
        <v>0.46250000000000002</v>
      </c>
      <c r="J403" s="6">
        <f>LOG10(Table256[[#This Row],[Fare]] +1)</f>
        <v>1.0247934233387634</v>
      </c>
      <c r="K403">
        <f>IF(Table256[[#This Row],[Pclass]]=1, 1, 0)</f>
        <v>0</v>
      </c>
      <c r="L403">
        <f>IF(Table256[[#This Row],[Pclass]]=2, 1,0)</f>
        <v>0</v>
      </c>
      <c r="M403">
        <f>IF(Table256[[#This Row],[Embarked]]="S", 1, 0)</f>
        <v>1</v>
      </c>
      <c r="N403">
        <f>IF(Table256[[#This Row],[Embarked]]="C", 1, 0)</f>
        <v>0</v>
      </c>
      <c r="O403">
        <f>IF(Table256[[#This Row],[Sex]]="male", 1, 0)</f>
        <v>0</v>
      </c>
      <c r="P403">
        <v>1</v>
      </c>
      <c r="AC403" s="6">
        <f>SUMPRODUCT(Table256[[#This Row],[SibSp]:[Ones]], $R$4:$AA$4)</f>
        <v>-8.1799298306162616E-2</v>
      </c>
      <c r="AD403" s="6">
        <f>SUMPRODUCT(Table256[[#This Row],[SibSp]:[Ones]], $R$5:$AA$5)</f>
        <v>0.48341954829754086</v>
      </c>
      <c r="AE403" s="6">
        <f t="shared" si="18"/>
        <v>0</v>
      </c>
      <c r="AF403" s="6">
        <f t="shared" si="19"/>
        <v>0.48341954829754086</v>
      </c>
      <c r="AG403" s="6">
        <f t="shared" si="20"/>
        <v>0.48341954829754086</v>
      </c>
      <c r="AH403" s="6">
        <f>(AG403-Table256[[#This Row],[Survived]])^2</f>
        <v>0.23369445967619845</v>
      </c>
    </row>
    <row r="404" spans="1:34" x14ac:dyDescent="0.2">
      <c r="A404">
        <v>1</v>
      </c>
      <c r="B404" t="s">
        <v>15</v>
      </c>
      <c r="C404">
        <v>1</v>
      </c>
      <c r="D404" t="s">
        <v>17</v>
      </c>
      <c r="E404">
        <v>16</v>
      </c>
      <c r="F404">
        <v>86.5</v>
      </c>
      <c r="G404">
        <v>0</v>
      </c>
      <c r="H404">
        <v>0</v>
      </c>
      <c r="I404" s="6">
        <f>Table256[[#This Row],[Age]]/$E$1</f>
        <v>0.2</v>
      </c>
      <c r="J404" s="6">
        <f>LOG10(Table256[[#This Row],[Fare]] +1)</f>
        <v>1.9420080530223132</v>
      </c>
      <c r="K404">
        <f>IF(Table256[[#This Row],[Pclass]]=1, 1, 0)</f>
        <v>1</v>
      </c>
      <c r="L404">
        <f>IF(Table256[[#This Row],[Pclass]]=2, 1,0)</f>
        <v>0</v>
      </c>
      <c r="M404">
        <f>IF(Table256[[#This Row],[Embarked]]="S", 1, 0)</f>
        <v>1</v>
      </c>
      <c r="N404">
        <f>IF(Table256[[#This Row],[Embarked]]="C", 1, 0)</f>
        <v>0</v>
      </c>
      <c r="O404">
        <f>IF(Table256[[#This Row],[Sex]]="male", 1, 0)</f>
        <v>0</v>
      </c>
      <c r="P404">
        <v>1</v>
      </c>
      <c r="AC404" s="6">
        <f>SUMPRODUCT(Table256[[#This Row],[SibSp]:[Ones]], $R$4:$AA$4)</f>
        <v>-9.4293352295835853E-2</v>
      </c>
      <c r="AD404" s="6">
        <f>SUMPRODUCT(Table256[[#This Row],[SibSp]:[Ones]], $R$5:$AA$5)</f>
        <v>1.0465507867696968</v>
      </c>
      <c r="AE404" s="6">
        <f t="shared" si="18"/>
        <v>0</v>
      </c>
      <c r="AF404" s="6">
        <f t="shared" si="19"/>
        <v>1.0465507867696968</v>
      </c>
      <c r="AG404" s="6">
        <f t="shared" si="20"/>
        <v>1.0465507867696968</v>
      </c>
      <c r="AH404" s="6">
        <f>(AG404-Table256[[#This Row],[Survived]])^2</f>
        <v>2.1669757488777803E-3</v>
      </c>
    </row>
    <row r="405" spans="1:34" x14ac:dyDescent="0.2">
      <c r="A405">
        <v>0</v>
      </c>
      <c r="B405" t="s">
        <v>20</v>
      </c>
      <c r="C405">
        <v>1</v>
      </c>
      <c r="D405" t="s">
        <v>13</v>
      </c>
      <c r="E405">
        <v>18</v>
      </c>
      <c r="F405">
        <v>108.9</v>
      </c>
      <c r="G405">
        <v>1</v>
      </c>
      <c r="H405">
        <v>0</v>
      </c>
      <c r="I405" s="6">
        <f>Table256[[#This Row],[Age]]/$E$1</f>
        <v>0.22500000000000001</v>
      </c>
      <c r="J405" s="6">
        <f>LOG10(Table256[[#This Row],[Fare]] +1)</f>
        <v>2.0409976924234905</v>
      </c>
      <c r="K405">
        <f>IF(Table256[[#This Row],[Pclass]]=1, 1, 0)</f>
        <v>1</v>
      </c>
      <c r="L405">
        <f>IF(Table256[[#This Row],[Pclass]]=2, 1,0)</f>
        <v>0</v>
      </c>
      <c r="M405">
        <f>IF(Table256[[#This Row],[Embarked]]="S", 1, 0)</f>
        <v>0</v>
      </c>
      <c r="N405">
        <f>IF(Table256[[#This Row],[Embarked]]="C", 1, 0)</f>
        <v>1</v>
      </c>
      <c r="O405">
        <f>IF(Table256[[#This Row],[Sex]]="male", 1, 0)</f>
        <v>1</v>
      </c>
      <c r="P405">
        <v>1</v>
      </c>
      <c r="AC405" s="6">
        <f>SUMPRODUCT(Table256[[#This Row],[SibSp]:[Ones]], $R$4:$AA$4)</f>
        <v>-0.45888442532199225</v>
      </c>
      <c r="AD405" s="6">
        <f>SUMPRODUCT(Table256[[#This Row],[SibSp]:[Ones]], $R$5:$AA$5)</f>
        <v>0.58274626116871908</v>
      </c>
      <c r="AE405" s="6">
        <f t="shared" si="18"/>
        <v>0</v>
      </c>
      <c r="AF405" s="6">
        <f t="shared" si="19"/>
        <v>0.58274626116871908</v>
      </c>
      <c r="AG405" s="6">
        <f t="shared" si="20"/>
        <v>0.58274626116871908</v>
      </c>
      <c r="AH405" s="6">
        <f>(AG405-Table256[[#This Row],[Survived]])^2</f>
        <v>0.33959320490612094</v>
      </c>
    </row>
    <row r="406" spans="1:34" x14ac:dyDescent="0.2">
      <c r="A406">
        <v>1</v>
      </c>
      <c r="B406" t="s">
        <v>15</v>
      </c>
      <c r="C406">
        <v>2</v>
      </c>
      <c r="D406" t="s">
        <v>17</v>
      </c>
      <c r="E406">
        <v>33</v>
      </c>
      <c r="F406">
        <v>26</v>
      </c>
      <c r="G406">
        <v>0</v>
      </c>
      <c r="H406">
        <v>2</v>
      </c>
      <c r="I406" s="6">
        <f>Table256[[#This Row],[Age]]/$E$1</f>
        <v>0.41249999999999998</v>
      </c>
      <c r="J406" s="6">
        <f>LOG10(Table256[[#This Row],[Fare]] +1)</f>
        <v>1.4313637641589874</v>
      </c>
      <c r="K406">
        <f>IF(Table256[[#This Row],[Pclass]]=1, 1, 0)</f>
        <v>0</v>
      </c>
      <c r="L406">
        <f>IF(Table256[[#This Row],[Pclass]]=2, 1,0)</f>
        <v>1</v>
      </c>
      <c r="M406">
        <f>IF(Table256[[#This Row],[Embarked]]="S", 1, 0)</f>
        <v>1</v>
      </c>
      <c r="N406">
        <f>IF(Table256[[#This Row],[Embarked]]="C", 1, 0)</f>
        <v>0</v>
      </c>
      <c r="O406">
        <f>IF(Table256[[#This Row],[Sex]]="male", 1, 0)</f>
        <v>0</v>
      </c>
      <c r="P406">
        <v>1</v>
      </c>
      <c r="AC406" s="6">
        <f>SUMPRODUCT(Table256[[#This Row],[SibSp]:[Ones]], $R$4:$AA$4)</f>
        <v>-0.46598962716390074</v>
      </c>
      <c r="AD406" s="6">
        <f>SUMPRODUCT(Table256[[#This Row],[SibSp]:[Ones]], $R$5:$AA$5)</f>
        <v>0.73421332480235146</v>
      </c>
      <c r="AE406" s="6">
        <f t="shared" si="18"/>
        <v>0</v>
      </c>
      <c r="AF406" s="6">
        <f t="shared" si="19"/>
        <v>0.73421332480235146</v>
      </c>
      <c r="AG406" s="6">
        <f t="shared" si="20"/>
        <v>0.73421332480235146</v>
      </c>
      <c r="AH406" s="6">
        <f>(AG406-Table256[[#This Row],[Survived]])^2</f>
        <v>7.0642556712620319E-2</v>
      </c>
    </row>
    <row r="407" spans="1:34" x14ac:dyDescent="0.2">
      <c r="A407">
        <v>0</v>
      </c>
      <c r="B407" t="s">
        <v>15</v>
      </c>
      <c r="C407">
        <v>3</v>
      </c>
      <c r="D407" t="s">
        <v>13</v>
      </c>
      <c r="E407">
        <v>28</v>
      </c>
      <c r="F407">
        <v>22.524999999999999</v>
      </c>
      <c r="G407">
        <v>0</v>
      </c>
      <c r="H407">
        <v>0</v>
      </c>
      <c r="I407" s="6">
        <f>Table256[[#This Row],[Age]]/$E$1</f>
        <v>0.35</v>
      </c>
      <c r="J407" s="6">
        <f>LOG10(Table256[[#This Row],[Fare]] +1)</f>
        <v>1.3715296320992945</v>
      </c>
      <c r="K407">
        <f>IF(Table256[[#This Row],[Pclass]]=1, 1, 0)</f>
        <v>0</v>
      </c>
      <c r="L407">
        <f>IF(Table256[[#This Row],[Pclass]]=2, 1,0)</f>
        <v>0</v>
      </c>
      <c r="M407">
        <f>IF(Table256[[#This Row],[Embarked]]="S", 1, 0)</f>
        <v>1</v>
      </c>
      <c r="N407">
        <f>IF(Table256[[#This Row],[Embarked]]="C", 1, 0)</f>
        <v>0</v>
      </c>
      <c r="O407">
        <f>IF(Table256[[#This Row],[Sex]]="male", 1, 0)</f>
        <v>1</v>
      </c>
      <c r="P407">
        <v>1</v>
      </c>
      <c r="AC407" s="6">
        <f>SUMPRODUCT(Table256[[#This Row],[SibSp]:[Ones]], $R$4:$AA$4)</f>
        <v>-0.52924085811982824</v>
      </c>
      <c r="AD407" s="6">
        <f>SUMPRODUCT(Table256[[#This Row],[SibSp]:[Ones]], $R$5:$AA$5)</f>
        <v>0.10631225613709205</v>
      </c>
      <c r="AE407" s="6">
        <f t="shared" si="18"/>
        <v>0</v>
      </c>
      <c r="AF407" s="6">
        <f t="shared" si="19"/>
        <v>0.10631225613709205</v>
      </c>
      <c r="AG407" s="6">
        <f t="shared" si="20"/>
        <v>0.10631225613709205</v>
      </c>
      <c r="AH407" s="6">
        <f>(AG407-Table256[[#This Row],[Survived]])^2</f>
        <v>1.1302295804958668E-2</v>
      </c>
    </row>
    <row r="408" spans="1:34" x14ac:dyDescent="0.2">
      <c r="A408">
        <v>1</v>
      </c>
      <c r="B408" t="s">
        <v>15</v>
      </c>
      <c r="C408">
        <v>3</v>
      </c>
      <c r="D408" t="s">
        <v>13</v>
      </c>
      <c r="E408">
        <v>26</v>
      </c>
      <c r="F408">
        <v>56.495800000000003</v>
      </c>
      <c r="G408">
        <v>0</v>
      </c>
      <c r="H408">
        <v>0</v>
      </c>
      <c r="I408" s="6">
        <f>Table256[[#This Row],[Age]]/$E$1</f>
        <v>0.32500000000000001</v>
      </c>
      <c r="J408" s="6">
        <f>LOG10(Table256[[#This Row],[Fare]] +1)</f>
        <v>1.7596361211514699</v>
      </c>
      <c r="K408">
        <f>IF(Table256[[#This Row],[Pclass]]=1, 1, 0)</f>
        <v>0</v>
      </c>
      <c r="L408">
        <f>IF(Table256[[#This Row],[Pclass]]=2, 1,0)</f>
        <v>0</v>
      </c>
      <c r="M408">
        <f>IF(Table256[[#This Row],[Embarked]]="S", 1, 0)</f>
        <v>1</v>
      </c>
      <c r="N408">
        <f>IF(Table256[[#This Row],[Embarked]]="C", 1, 0)</f>
        <v>0</v>
      </c>
      <c r="O408">
        <f>IF(Table256[[#This Row],[Sex]]="male", 1, 0)</f>
        <v>1</v>
      </c>
      <c r="P408">
        <v>1</v>
      </c>
      <c r="AC408" s="6">
        <f>SUMPRODUCT(Table256[[#This Row],[SibSp]:[Ones]], $R$4:$AA$4)</f>
        <v>-0.54661127238012241</v>
      </c>
      <c r="AD408" s="6">
        <f>SUMPRODUCT(Table256[[#This Row],[SibSp]:[Ones]], $R$5:$AA$5)</f>
        <v>0.12991886295051447</v>
      </c>
      <c r="AE408" s="6">
        <f t="shared" si="18"/>
        <v>0</v>
      </c>
      <c r="AF408" s="6">
        <f t="shared" si="19"/>
        <v>0.12991886295051447</v>
      </c>
      <c r="AG408" s="6">
        <f t="shared" si="20"/>
        <v>0.12991886295051447</v>
      </c>
      <c r="AH408" s="6">
        <f>(AG408-Table256[[#This Row],[Survived]])^2</f>
        <v>0.7570411850493256</v>
      </c>
    </row>
    <row r="409" spans="1:34" x14ac:dyDescent="0.2">
      <c r="A409">
        <v>1</v>
      </c>
      <c r="B409" t="s">
        <v>27</v>
      </c>
      <c r="C409">
        <v>3</v>
      </c>
      <c r="D409" t="s">
        <v>13</v>
      </c>
      <c r="E409">
        <v>29</v>
      </c>
      <c r="F409">
        <v>7.75</v>
      </c>
      <c r="G409">
        <v>0</v>
      </c>
      <c r="H409">
        <v>0</v>
      </c>
      <c r="I409" s="6">
        <f>Table256[[#This Row],[Age]]/$E$1</f>
        <v>0.36249999999999999</v>
      </c>
      <c r="J409" s="6">
        <f>LOG10(Table256[[#This Row],[Fare]] +1)</f>
        <v>0.94200805302231327</v>
      </c>
      <c r="K409">
        <f>IF(Table256[[#This Row],[Pclass]]=1, 1, 0)</f>
        <v>0</v>
      </c>
      <c r="L409">
        <f>IF(Table256[[#This Row],[Pclass]]=2, 1,0)</f>
        <v>0</v>
      </c>
      <c r="M409">
        <f>IF(Table256[[#This Row],[Embarked]]="S", 1, 0)</f>
        <v>0</v>
      </c>
      <c r="N409">
        <f>IF(Table256[[#This Row],[Embarked]]="C", 1, 0)</f>
        <v>0</v>
      </c>
      <c r="O409">
        <f>IF(Table256[[#This Row],[Sex]]="male", 1, 0)</f>
        <v>1</v>
      </c>
      <c r="P409">
        <v>1</v>
      </c>
      <c r="AC409" s="6">
        <f>SUMPRODUCT(Table256[[#This Row],[SibSp]:[Ones]], $R$4:$AA$4)</f>
        <v>-0.64096073426472477</v>
      </c>
      <c r="AD409" s="6">
        <f>SUMPRODUCT(Table256[[#This Row],[SibSp]:[Ones]], $R$5:$AA$5)</f>
        <v>9.8810064536469566E-2</v>
      </c>
      <c r="AE409" s="6">
        <f t="shared" si="18"/>
        <v>0</v>
      </c>
      <c r="AF409" s="6">
        <f t="shared" si="19"/>
        <v>9.8810064536469566E-2</v>
      </c>
      <c r="AG409" s="6">
        <f t="shared" si="20"/>
        <v>9.8810064536469566E-2</v>
      </c>
      <c r="AH409" s="6">
        <f>(AG409-Table256[[#This Row],[Survived]])^2</f>
        <v>0.81214329978076216</v>
      </c>
    </row>
    <row r="410" spans="1:34" x14ac:dyDescent="0.2">
      <c r="A410">
        <v>1</v>
      </c>
      <c r="B410" t="s">
        <v>15</v>
      </c>
      <c r="C410">
        <v>1</v>
      </c>
      <c r="D410" t="s">
        <v>13</v>
      </c>
      <c r="E410">
        <v>36</v>
      </c>
      <c r="F410">
        <v>26.287500000000001</v>
      </c>
      <c r="G410">
        <v>0</v>
      </c>
      <c r="H410">
        <v>0</v>
      </c>
      <c r="I410" s="6">
        <f>Table256[[#This Row],[Age]]/$E$1</f>
        <v>0.45</v>
      </c>
      <c r="J410" s="6">
        <f>LOG10(Table256[[#This Row],[Fare]] +1)</f>
        <v>1.4359637487171957</v>
      </c>
      <c r="K410">
        <f>IF(Table256[[#This Row],[Pclass]]=1, 1, 0)</f>
        <v>1</v>
      </c>
      <c r="L410">
        <f>IF(Table256[[#This Row],[Pclass]]=2, 1,0)</f>
        <v>0</v>
      </c>
      <c r="M410">
        <f>IF(Table256[[#This Row],[Embarked]]="S", 1, 0)</f>
        <v>1</v>
      </c>
      <c r="N410">
        <f>IF(Table256[[#This Row],[Embarked]]="C", 1, 0)</f>
        <v>0</v>
      </c>
      <c r="O410">
        <f>IF(Table256[[#This Row],[Sex]]="male", 1, 0)</f>
        <v>1</v>
      </c>
      <c r="P410">
        <v>1</v>
      </c>
      <c r="AC410" s="6">
        <f>SUMPRODUCT(Table256[[#This Row],[SibSp]:[Ones]], $R$4:$AA$4)</f>
        <v>-0.25008848908613346</v>
      </c>
      <c r="AD410" s="6">
        <f>SUMPRODUCT(Table256[[#This Row],[SibSp]:[Ones]], $R$5:$AA$5)</f>
        <v>0.40855334299703455</v>
      </c>
      <c r="AE410" s="6">
        <f t="shared" si="18"/>
        <v>0</v>
      </c>
      <c r="AF410" s="6">
        <f t="shared" si="19"/>
        <v>0.40855334299703455</v>
      </c>
      <c r="AG410" s="6">
        <f t="shared" si="20"/>
        <v>0.40855334299703455</v>
      </c>
      <c r="AH410" s="6">
        <f>(AG410-Table256[[#This Row],[Survived]])^2</f>
        <v>0.34980914807998353</v>
      </c>
    </row>
    <row r="411" spans="1:34" x14ac:dyDescent="0.2">
      <c r="A411">
        <v>1</v>
      </c>
      <c r="B411" t="s">
        <v>20</v>
      </c>
      <c r="C411">
        <v>1</v>
      </c>
      <c r="D411" t="s">
        <v>17</v>
      </c>
      <c r="E411">
        <v>54</v>
      </c>
      <c r="F411">
        <v>59.4</v>
      </c>
      <c r="G411">
        <v>1</v>
      </c>
      <c r="H411">
        <v>0</v>
      </c>
      <c r="I411" s="6">
        <f>Table256[[#This Row],[Age]]/$E$1</f>
        <v>0.67500000000000004</v>
      </c>
      <c r="J411" s="6">
        <f>LOG10(Table256[[#This Row],[Fare]] +1)</f>
        <v>1.7810369386211318</v>
      </c>
      <c r="K411">
        <f>IF(Table256[[#This Row],[Pclass]]=1, 1, 0)</f>
        <v>1</v>
      </c>
      <c r="L411">
        <f>IF(Table256[[#This Row],[Pclass]]=2, 1,0)</f>
        <v>0</v>
      </c>
      <c r="M411">
        <f>IF(Table256[[#This Row],[Embarked]]="S", 1, 0)</f>
        <v>0</v>
      </c>
      <c r="N411">
        <f>IF(Table256[[#This Row],[Embarked]]="C", 1, 0)</f>
        <v>1</v>
      </c>
      <c r="O411">
        <f>IF(Table256[[#This Row],[Sex]]="male", 1, 0)</f>
        <v>0</v>
      </c>
      <c r="P411">
        <v>1</v>
      </c>
      <c r="AC411" s="6">
        <f>SUMPRODUCT(Table256[[#This Row],[SibSp]:[Ones]], $R$4:$AA$4)</f>
        <v>0.26742690631908661</v>
      </c>
      <c r="AD411" s="6">
        <f>SUMPRODUCT(Table256[[#This Row],[SibSp]:[Ones]], $R$5:$AA$5)</f>
        <v>0.73197175188142682</v>
      </c>
      <c r="AE411" s="6">
        <f t="shared" si="18"/>
        <v>0.26742690631908661</v>
      </c>
      <c r="AF411" s="6">
        <f t="shared" si="19"/>
        <v>0.73197175188142682</v>
      </c>
      <c r="AG411" s="6">
        <f t="shared" si="20"/>
        <v>0.99939865820051343</v>
      </c>
      <c r="AH411" s="6">
        <f>(AG411-Table256[[#This Row],[Survived]])^2</f>
        <v>3.6161195980974077E-7</v>
      </c>
    </row>
    <row r="412" spans="1:34" x14ac:dyDescent="0.2">
      <c r="A412">
        <v>0</v>
      </c>
      <c r="B412" t="s">
        <v>15</v>
      </c>
      <c r="C412">
        <v>3</v>
      </c>
      <c r="D412" t="s">
        <v>13</v>
      </c>
      <c r="E412">
        <v>24</v>
      </c>
      <c r="F412">
        <v>7.4958</v>
      </c>
      <c r="G412">
        <v>0</v>
      </c>
      <c r="H412">
        <v>0</v>
      </c>
      <c r="I412" s="6">
        <f>Table256[[#This Row],[Age]]/$E$1</f>
        <v>0.3</v>
      </c>
      <c r="J412" s="6">
        <f>LOG10(Table256[[#This Row],[Fare]] +1)</f>
        <v>0.92920428011230582</v>
      </c>
      <c r="K412">
        <f>IF(Table256[[#This Row],[Pclass]]=1, 1, 0)</f>
        <v>0</v>
      </c>
      <c r="L412">
        <f>IF(Table256[[#This Row],[Pclass]]=2, 1,0)</f>
        <v>0</v>
      </c>
      <c r="M412">
        <f>IF(Table256[[#This Row],[Embarked]]="S", 1, 0)</f>
        <v>1</v>
      </c>
      <c r="N412">
        <f>IF(Table256[[#This Row],[Embarked]]="C", 1, 0)</f>
        <v>0</v>
      </c>
      <c r="O412">
        <f>IF(Table256[[#This Row],[Sex]]="male", 1, 0)</f>
        <v>1</v>
      </c>
      <c r="P412">
        <v>1</v>
      </c>
      <c r="AC412" s="6">
        <f>SUMPRODUCT(Table256[[#This Row],[SibSp]:[Ones]], $R$4:$AA$4)</f>
        <v>-0.57413252835250672</v>
      </c>
      <c r="AD412" s="6">
        <f>SUMPRODUCT(Table256[[#This Row],[SibSp]:[Ones]], $R$5:$AA$5)</f>
        <v>0.13275043038172629</v>
      </c>
      <c r="AE412" s="6">
        <f t="shared" si="18"/>
        <v>0</v>
      </c>
      <c r="AF412" s="6">
        <f t="shared" si="19"/>
        <v>0.13275043038172629</v>
      </c>
      <c r="AG412" s="6">
        <f t="shared" si="20"/>
        <v>0.13275043038172629</v>
      </c>
      <c r="AH412" s="6">
        <f>(AG412-Table256[[#This Row],[Survived]])^2</f>
        <v>1.7622676766533559E-2</v>
      </c>
    </row>
    <row r="413" spans="1:34" x14ac:dyDescent="0.2">
      <c r="A413">
        <v>0</v>
      </c>
      <c r="B413" t="s">
        <v>15</v>
      </c>
      <c r="C413">
        <v>1</v>
      </c>
      <c r="D413" t="s">
        <v>13</v>
      </c>
      <c r="E413">
        <v>47</v>
      </c>
      <c r="F413">
        <v>34.020800000000001</v>
      </c>
      <c r="G413">
        <v>0</v>
      </c>
      <c r="H413">
        <v>0</v>
      </c>
      <c r="I413" s="6">
        <f>Table256[[#This Row],[Age]]/$E$1</f>
        <v>0.58750000000000002</v>
      </c>
      <c r="J413" s="6">
        <f>LOG10(Table256[[#This Row],[Fare]] +1)</f>
        <v>1.544326062695947</v>
      </c>
      <c r="K413">
        <f>IF(Table256[[#This Row],[Pclass]]=1, 1, 0)</f>
        <v>1</v>
      </c>
      <c r="L413">
        <f>IF(Table256[[#This Row],[Pclass]]=2, 1,0)</f>
        <v>0</v>
      </c>
      <c r="M413">
        <f>IF(Table256[[#This Row],[Embarked]]="S", 1, 0)</f>
        <v>1</v>
      </c>
      <c r="N413">
        <f>IF(Table256[[#This Row],[Embarked]]="C", 1, 0)</f>
        <v>0</v>
      </c>
      <c r="O413">
        <f>IF(Table256[[#This Row],[Sex]]="male", 1, 0)</f>
        <v>1</v>
      </c>
      <c r="P413">
        <v>1</v>
      </c>
      <c r="AC413" s="6">
        <f>SUMPRODUCT(Table256[[#This Row],[SibSp]:[Ones]], $R$4:$AA$4)</f>
        <v>-0.13586668543899116</v>
      </c>
      <c r="AD413" s="6">
        <f>SUMPRODUCT(Table256[[#This Row],[SibSp]:[Ones]], $R$5:$AA$5)</f>
        <v>0.31695735624487509</v>
      </c>
      <c r="AE413" s="6">
        <f t="shared" si="18"/>
        <v>0</v>
      </c>
      <c r="AF413" s="6">
        <f t="shared" si="19"/>
        <v>0.31695735624487509</v>
      </c>
      <c r="AG413" s="6">
        <f t="shared" si="20"/>
        <v>0.31695735624487509</v>
      </c>
      <c r="AH413" s="6">
        <f>(AG413-Table256[[#This Row],[Survived]])^2</f>
        <v>0.10046196567774066</v>
      </c>
    </row>
    <row r="414" spans="1:34" x14ac:dyDescent="0.2">
      <c r="A414">
        <v>1</v>
      </c>
      <c r="B414" t="s">
        <v>15</v>
      </c>
      <c r="C414">
        <v>2</v>
      </c>
      <c r="D414" t="s">
        <v>17</v>
      </c>
      <c r="E414">
        <v>34</v>
      </c>
      <c r="F414">
        <v>10.5</v>
      </c>
      <c r="G414">
        <v>0</v>
      </c>
      <c r="H414">
        <v>0</v>
      </c>
      <c r="I414" s="6">
        <f>Table256[[#This Row],[Age]]/$E$1</f>
        <v>0.42499999999999999</v>
      </c>
      <c r="J414" s="6">
        <f>LOG10(Table256[[#This Row],[Fare]] +1)</f>
        <v>1.0606978403536116</v>
      </c>
      <c r="K414">
        <f>IF(Table256[[#This Row],[Pclass]]=1, 1, 0)</f>
        <v>0</v>
      </c>
      <c r="L414">
        <f>IF(Table256[[#This Row],[Pclass]]=2, 1,0)</f>
        <v>1</v>
      </c>
      <c r="M414">
        <f>IF(Table256[[#This Row],[Embarked]]="S", 1, 0)</f>
        <v>1</v>
      </c>
      <c r="N414">
        <f>IF(Table256[[#This Row],[Embarked]]="C", 1, 0)</f>
        <v>0</v>
      </c>
      <c r="O414">
        <f>IF(Table256[[#This Row],[Sex]]="male", 1, 0)</f>
        <v>0</v>
      </c>
      <c r="P414">
        <v>1</v>
      </c>
      <c r="AC414" s="6">
        <f>SUMPRODUCT(Table256[[#This Row],[SibSp]:[Ones]], $R$4:$AA$4)</f>
        <v>-0.37624678422590174</v>
      </c>
      <c r="AD414" s="6">
        <f>SUMPRODUCT(Table256[[#This Row],[SibSp]:[Ones]], $R$5:$AA$5)</f>
        <v>0.72696248547966213</v>
      </c>
      <c r="AE414" s="6">
        <f t="shared" si="18"/>
        <v>0</v>
      </c>
      <c r="AF414" s="6">
        <f t="shared" si="19"/>
        <v>0.72696248547966213</v>
      </c>
      <c r="AG414" s="6">
        <f t="shared" si="20"/>
        <v>0.72696248547966213</v>
      </c>
      <c r="AH414" s="6">
        <f>(AG414-Table256[[#This Row],[Survived]])^2</f>
        <v>7.4549484335443714E-2</v>
      </c>
    </row>
    <row r="415" spans="1:34" x14ac:dyDescent="0.2">
      <c r="A415">
        <v>1</v>
      </c>
      <c r="B415" t="s">
        <v>15</v>
      </c>
      <c r="C415">
        <v>2</v>
      </c>
      <c r="D415" t="s">
        <v>17</v>
      </c>
      <c r="E415">
        <v>36</v>
      </c>
      <c r="F415">
        <v>26</v>
      </c>
      <c r="G415">
        <v>1</v>
      </c>
      <c r="H415">
        <v>0</v>
      </c>
      <c r="I415" s="6">
        <f>Table256[[#This Row],[Age]]/$E$1</f>
        <v>0.45</v>
      </c>
      <c r="J415" s="6">
        <f>LOG10(Table256[[#This Row],[Fare]] +1)</f>
        <v>1.4313637641589874</v>
      </c>
      <c r="K415">
        <f>IF(Table256[[#This Row],[Pclass]]=1, 1, 0)</f>
        <v>0</v>
      </c>
      <c r="L415">
        <f>IF(Table256[[#This Row],[Pclass]]=2, 1,0)</f>
        <v>1</v>
      </c>
      <c r="M415">
        <f>IF(Table256[[#This Row],[Embarked]]="S", 1, 0)</f>
        <v>1</v>
      </c>
      <c r="N415">
        <f>IF(Table256[[#This Row],[Embarked]]="C", 1, 0)</f>
        <v>0</v>
      </c>
      <c r="O415">
        <f>IF(Table256[[#This Row],[Sex]]="male", 1, 0)</f>
        <v>0</v>
      </c>
      <c r="P415">
        <v>1</v>
      </c>
      <c r="AC415" s="6">
        <f>SUMPRODUCT(Table256[[#This Row],[SibSp]:[Ones]], $R$4:$AA$4)</f>
        <v>-0.26977497339652162</v>
      </c>
      <c r="AD415" s="6">
        <f>SUMPRODUCT(Table256[[#This Row],[SibSp]:[Ones]], $R$5:$AA$5)</f>
        <v>0.64825004586713697</v>
      </c>
      <c r="AE415" s="6">
        <f t="shared" si="18"/>
        <v>0</v>
      </c>
      <c r="AF415" s="6">
        <f t="shared" si="19"/>
        <v>0.64825004586713697</v>
      </c>
      <c r="AG415" s="6">
        <f t="shared" si="20"/>
        <v>0.64825004586713697</v>
      </c>
      <c r="AH415" s="6">
        <f>(AG415-Table256[[#This Row],[Survived]])^2</f>
        <v>0.12372803023247124</v>
      </c>
    </row>
    <row r="416" spans="1:34" x14ac:dyDescent="0.2">
      <c r="A416">
        <v>0</v>
      </c>
      <c r="B416" t="s">
        <v>15</v>
      </c>
      <c r="C416">
        <v>3</v>
      </c>
      <c r="D416" t="s">
        <v>13</v>
      </c>
      <c r="E416">
        <v>32</v>
      </c>
      <c r="F416">
        <v>7.8958000000000004</v>
      </c>
      <c r="G416">
        <v>0</v>
      </c>
      <c r="H416">
        <v>0</v>
      </c>
      <c r="I416" s="6">
        <f>Table256[[#This Row],[Age]]/$E$1</f>
        <v>0.4</v>
      </c>
      <c r="J416" s="6">
        <f>LOG10(Table256[[#This Row],[Fare]] +1)</f>
        <v>0.94918501031343461</v>
      </c>
      <c r="K416">
        <f>IF(Table256[[#This Row],[Pclass]]=1, 1, 0)</f>
        <v>0</v>
      </c>
      <c r="L416">
        <f>IF(Table256[[#This Row],[Pclass]]=2, 1,0)</f>
        <v>0</v>
      </c>
      <c r="M416">
        <f>IF(Table256[[#This Row],[Embarked]]="S", 1, 0)</f>
        <v>1</v>
      </c>
      <c r="N416">
        <f>IF(Table256[[#This Row],[Embarked]]="C", 1, 0)</f>
        <v>0</v>
      </c>
      <c r="O416">
        <f>IF(Table256[[#This Row],[Sex]]="male", 1, 0)</f>
        <v>1</v>
      </c>
      <c r="P416">
        <v>1</v>
      </c>
      <c r="AC416" s="6">
        <f>SUMPRODUCT(Table256[[#This Row],[SibSp]:[Ones]], $R$4:$AA$4)</f>
        <v>-0.49155218496998032</v>
      </c>
      <c r="AD416" s="6">
        <f>SUMPRODUCT(Table256[[#This Row],[SibSp]:[Ones]], $R$5:$AA$5)</f>
        <v>6.5132196213408711E-2</v>
      </c>
      <c r="AE416" s="6">
        <f t="shared" si="18"/>
        <v>0</v>
      </c>
      <c r="AF416" s="6">
        <f t="shared" si="19"/>
        <v>6.5132196213408711E-2</v>
      </c>
      <c r="AG416" s="6">
        <f t="shared" si="20"/>
        <v>6.5132196213408711E-2</v>
      </c>
      <c r="AH416" s="6">
        <f>(AG416-Table256[[#This Row],[Survived]])^2</f>
        <v>4.2422029835819724E-3</v>
      </c>
    </row>
    <row r="417" spans="1:34" x14ac:dyDescent="0.2">
      <c r="A417">
        <v>1</v>
      </c>
      <c r="B417" t="s">
        <v>15</v>
      </c>
      <c r="C417">
        <v>1</v>
      </c>
      <c r="D417" t="s">
        <v>17</v>
      </c>
      <c r="E417">
        <v>30</v>
      </c>
      <c r="F417">
        <v>93.5</v>
      </c>
      <c r="G417">
        <v>0</v>
      </c>
      <c r="H417">
        <v>0</v>
      </c>
      <c r="I417" s="6">
        <f>Table256[[#This Row],[Age]]/$E$1</f>
        <v>0.375</v>
      </c>
      <c r="J417" s="6">
        <f>LOG10(Table256[[#This Row],[Fare]] +1)</f>
        <v>1.975431808509263</v>
      </c>
      <c r="K417">
        <f>IF(Table256[[#This Row],[Pclass]]=1, 1, 0)</f>
        <v>1</v>
      </c>
      <c r="L417">
        <f>IF(Table256[[#This Row],[Pclass]]=2, 1,0)</f>
        <v>0</v>
      </c>
      <c r="M417">
        <f>IF(Table256[[#This Row],[Embarked]]="S", 1, 0)</f>
        <v>1</v>
      </c>
      <c r="N417">
        <f>IF(Table256[[#This Row],[Embarked]]="C", 1, 0)</f>
        <v>0</v>
      </c>
      <c r="O417">
        <f>IF(Table256[[#This Row],[Sex]]="male", 1, 0)</f>
        <v>0</v>
      </c>
      <c r="P417">
        <v>1</v>
      </c>
      <c r="AC417" s="6">
        <f>SUMPRODUCT(Table256[[#This Row],[SibSp]:[Ones]], $R$4:$AA$4)</f>
        <v>5.0209398883878098E-2</v>
      </c>
      <c r="AD417" s="6">
        <f>SUMPRODUCT(Table256[[#This Row],[SibSp]:[Ones]], $R$5:$AA$5)</f>
        <v>0.92819257828425039</v>
      </c>
      <c r="AE417" s="6">
        <f t="shared" si="18"/>
        <v>5.0209398883878098E-2</v>
      </c>
      <c r="AF417" s="6">
        <f t="shared" si="19"/>
        <v>0.92819257828425039</v>
      </c>
      <c r="AG417" s="6">
        <f t="shared" si="20"/>
        <v>0.97840197716812849</v>
      </c>
      <c r="AH417" s="6">
        <f>(AG417-Table256[[#This Row],[Survived]])^2</f>
        <v>4.6647459024604305E-4</v>
      </c>
    </row>
    <row r="418" spans="1:34" x14ac:dyDescent="0.2">
      <c r="A418">
        <v>0</v>
      </c>
      <c r="B418" t="s">
        <v>15</v>
      </c>
      <c r="C418">
        <v>3</v>
      </c>
      <c r="D418" t="s">
        <v>13</v>
      </c>
      <c r="E418">
        <v>22</v>
      </c>
      <c r="F418">
        <v>7.8958000000000004</v>
      </c>
      <c r="G418">
        <v>0</v>
      </c>
      <c r="H418">
        <v>0</v>
      </c>
      <c r="I418" s="6">
        <f>Table256[[#This Row],[Age]]/$E$1</f>
        <v>0.27500000000000002</v>
      </c>
      <c r="J418" s="6">
        <f>LOG10(Table256[[#This Row],[Fare]] +1)</f>
        <v>0.94918501031343461</v>
      </c>
      <c r="K418">
        <f>IF(Table256[[#This Row],[Pclass]]=1, 1, 0)</f>
        <v>0</v>
      </c>
      <c r="L418">
        <f>IF(Table256[[#This Row],[Pclass]]=2, 1,0)</f>
        <v>0</v>
      </c>
      <c r="M418">
        <f>IF(Table256[[#This Row],[Embarked]]="S", 1, 0)</f>
        <v>1</v>
      </c>
      <c r="N418">
        <f>IF(Table256[[#This Row],[Embarked]]="C", 1, 0)</f>
        <v>0</v>
      </c>
      <c r="O418">
        <f>IF(Table256[[#This Row],[Sex]]="male", 1, 0)</f>
        <v>1</v>
      </c>
      <c r="P418">
        <v>1</v>
      </c>
      <c r="AC418" s="6">
        <f>SUMPRODUCT(Table256[[#This Row],[SibSp]:[Ones]], $R$4:$AA$4)</f>
        <v>-0.59456955628917163</v>
      </c>
      <c r="AD418" s="6">
        <f>SUMPRODUCT(Table256[[#This Row],[SibSp]:[Ones]], $R$5:$AA$5)</f>
        <v>0.15008080693724335</v>
      </c>
      <c r="AE418" s="6">
        <f t="shared" si="18"/>
        <v>0</v>
      </c>
      <c r="AF418" s="6">
        <f t="shared" si="19"/>
        <v>0.15008080693724335</v>
      </c>
      <c r="AG418" s="6">
        <f t="shared" si="20"/>
        <v>0.15008080693724335</v>
      </c>
      <c r="AH418" s="6">
        <f>(AG418-Table256[[#This Row],[Survived]])^2</f>
        <v>2.2524248610934113E-2</v>
      </c>
    </row>
    <row r="419" spans="1:34" x14ac:dyDescent="0.2">
      <c r="A419">
        <v>1</v>
      </c>
      <c r="B419" t="s">
        <v>20</v>
      </c>
      <c r="C419">
        <v>1</v>
      </c>
      <c r="D419" t="s">
        <v>17</v>
      </c>
      <c r="E419">
        <v>44</v>
      </c>
      <c r="F419">
        <v>57.979199999999999</v>
      </c>
      <c r="G419">
        <v>0</v>
      </c>
      <c r="H419">
        <v>1</v>
      </c>
      <c r="I419" s="6">
        <f>Table256[[#This Row],[Age]]/$E$1</f>
        <v>0.55000000000000004</v>
      </c>
      <c r="J419" s="6">
        <f>LOG10(Table256[[#This Row],[Fare]] +1)</f>
        <v>1.770698877440231</v>
      </c>
      <c r="K419">
        <f>IF(Table256[[#This Row],[Pclass]]=1, 1, 0)</f>
        <v>1</v>
      </c>
      <c r="L419">
        <f>IF(Table256[[#This Row],[Pclass]]=2, 1,0)</f>
        <v>0</v>
      </c>
      <c r="M419">
        <f>IF(Table256[[#This Row],[Embarked]]="S", 1, 0)</f>
        <v>0</v>
      </c>
      <c r="N419">
        <f>IF(Table256[[#This Row],[Embarked]]="C", 1, 0)</f>
        <v>1</v>
      </c>
      <c r="O419">
        <f>IF(Table256[[#This Row],[Sex]]="male", 1, 0)</f>
        <v>0</v>
      </c>
      <c r="P419">
        <v>1</v>
      </c>
      <c r="AC419" s="6">
        <f>SUMPRODUCT(Table256[[#This Row],[SibSp]:[Ones]], $R$4:$AA$4)</f>
        <v>4.0278413000570557E-2</v>
      </c>
      <c r="AD419" s="6">
        <f>SUMPRODUCT(Table256[[#This Row],[SibSp]:[Ones]], $R$5:$AA$5)</f>
        <v>0.88100458302322293</v>
      </c>
      <c r="AE419" s="6">
        <f t="shared" si="18"/>
        <v>4.0278413000570557E-2</v>
      </c>
      <c r="AF419" s="6">
        <f t="shared" si="19"/>
        <v>0.88100458302322293</v>
      </c>
      <c r="AG419" s="6">
        <f t="shared" si="20"/>
        <v>0.92128299602379349</v>
      </c>
      <c r="AH419" s="6">
        <f>(AG419-Table256[[#This Row],[Survived]])^2</f>
        <v>6.1963667149901114E-3</v>
      </c>
    </row>
    <row r="420" spans="1:34" x14ac:dyDescent="0.2">
      <c r="A420">
        <v>0</v>
      </c>
      <c r="B420" t="s">
        <v>27</v>
      </c>
      <c r="C420">
        <v>3</v>
      </c>
      <c r="D420" t="s">
        <v>13</v>
      </c>
      <c r="E420">
        <v>40.5</v>
      </c>
      <c r="F420">
        <v>7.75</v>
      </c>
      <c r="G420">
        <v>0</v>
      </c>
      <c r="H420">
        <v>0</v>
      </c>
      <c r="I420" s="6">
        <f>Table256[[#This Row],[Age]]/$E$1</f>
        <v>0.50624999999999998</v>
      </c>
      <c r="J420" s="6">
        <f>LOG10(Table256[[#This Row],[Fare]] +1)</f>
        <v>0.94200805302231327</v>
      </c>
      <c r="K420">
        <f>IF(Table256[[#This Row],[Pclass]]=1, 1, 0)</f>
        <v>0</v>
      </c>
      <c r="L420">
        <f>IF(Table256[[#This Row],[Pclass]]=2, 1,0)</f>
        <v>0</v>
      </c>
      <c r="M420">
        <f>IF(Table256[[#This Row],[Embarked]]="S", 1, 0)</f>
        <v>0</v>
      </c>
      <c r="N420">
        <f>IF(Table256[[#This Row],[Embarked]]="C", 1, 0)</f>
        <v>0</v>
      </c>
      <c r="O420">
        <f>IF(Table256[[#This Row],[Sex]]="male", 1, 0)</f>
        <v>1</v>
      </c>
      <c r="P420">
        <v>1</v>
      </c>
      <c r="AC420" s="6">
        <f>SUMPRODUCT(Table256[[#This Row],[SibSp]:[Ones]], $R$4:$AA$4)</f>
        <v>-0.52249075724765492</v>
      </c>
      <c r="AD420" s="6">
        <f>SUMPRODUCT(Table256[[#This Row],[SibSp]:[Ones]], $R$5:$AA$5)</f>
        <v>1.1191622040597204E-3</v>
      </c>
      <c r="AE420" s="6">
        <f t="shared" si="18"/>
        <v>0</v>
      </c>
      <c r="AF420" s="6">
        <f t="shared" si="19"/>
        <v>1.1191622040597204E-3</v>
      </c>
      <c r="AG420" s="6">
        <f t="shared" si="20"/>
        <v>1.1191622040597204E-3</v>
      </c>
      <c r="AH420" s="6">
        <f>(AG420-Table256[[#This Row],[Survived]])^2</f>
        <v>1.2525240389958114E-6</v>
      </c>
    </row>
    <row r="421" spans="1:34" x14ac:dyDescent="0.2">
      <c r="A421">
        <v>1</v>
      </c>
      <c r="B421" t="s">
        <v>15</v>
      </c>
      <c r="C421">
        <v>2</v>
      </c>
      <c r="D421" t="s">
        <v>17</v>
      </c>
      <c r="E421">
        <v>50</v>
      </c>
      <c r="F421">
        <v>10.5</v>
      </c>
      <c r="G421">
        <v>0</v>
      </c>
      <c r="H421">
        <v>0</v>
      </c>
      <c r="I421" s="6">
        <f>Table256[[#This Row],[Age]]/$E$1</f>
        <v>0.625</v>
      </c>
      <c r="J421" s="6">
        <f>LOG10(Table256[[#This Row],[Fare]] +1)</f>
        <v>1.0606978403536116</v>
      </c>
      <c r="K421">
        <f>IF(Table256[[#This Row],[Pclass]]=1, 1, 0)</f>
        <v>0</v>
      </c>
      <c r="L421">
        <f>IF(Table256[[#This Row],[Pclass]]=2, 1,0)</f>
        <v>1</v>
      </c>
      <c r="M421">
        <f>IF(Table256[[#This Row],[Embarked]]="S", 1, 0)</f>
        <v>1</v>
      </c>
      <c r="N421">
        <f>IF(Table256[[#This Row],[Embarked]]="C", 1, 0)</f>
        <v>0</v>
      </c>
      <c r="O421">
        <f>IF(Table256[[#This Row],[Sex]]="male", 1, 0)</f>
        <v>0</v>
      </c>
      <c r="P421">
        <v>1</v>
      </c>
      <c r="AC421" s="6">
        <f>SUMPRODUCT(Table256[[#This Row],[SibSp]:[Ones]], $R$4:$AA$4)</f>
        <v>-0.21141899011519572</v>
      </c>
      <c r="AD421" s="6">
        <f>SUMPRODUCT(Table256[[#This Row],[SibSp]:[Ones]], $R$5:$AA$5)</f>
        <v>0.59104470832152667</v>
      </c>
      <c r="AE421" s="6">
        <f t="shared" si="18"/>
        <v>0</v>
      </c>
      <c r="AF421" s="6">
        <f t="shared" si="19"/>
        <v>0.59104470832152667</v>
      </c>
      <c r="AG421" s="6">
        <f t="shared" si="20"/>
        <v>0.59104470832152667</v>
      </c>
      <c r="AH421" s="6">
        <f>(AG421-Table256[[#This Row],[Survived]])^2</f>
        <v>0.1672444305918252</v>
      </c>
    </row>
    <row r="422" spans="1:34" x14ac:dyDescent="0.2">
      <c r="A422">
        <v>0</v>
      </c>
      <c r="B422" t="s">
        <v>15</v>
      </c>
      <c r="C422">
        <v>3</v>
      </c>
      <c r="D422" t="s">
        <v>13</v>
      </c>
      <c r="E422">
        <v>39</v>
      </c>
      <c r="F422">
        <v>7.9249999999999998</v>
      </c>
      <c r="G422">
        <v>0</v>
      </c>
      <c r="H422">
        <v>0</v>
      </c>
      <c r="I422" s="6">
        <f>Table256[[#This Row],[Age]]/$E$1</f>
        <v>0.48749999999999999</v>
      </c>
      <c r="J422" s="6">
        <f>LOG10(Table256[[#This Row],[Fare]] +1)</f>
        <v>0.95060822478423079</v>
      </c>
      <c r="K422">
        <f>IF(Table256[[#This Row],[Pclass]]=1, 1, 0)</f>
        <v>0</v>
      </c>
      <c r="L422">
        <f>IF(Table256[[#This Row],[Pclass]]=2, 1,0)</f>
        <v>0</v>
      </c>
      <c r="M422">
        <f>IF(Table256[[#This Row],[Embarked]]="S", 1, 0)</f>
        <v>1</v>
      </c>
      <c r="N422">
        <f>IF(Table256[[#This Row],[Embarked]]="C", 1, 0)</f>
        <v>0</v>
      </c>
      <c r="O422">
        <f>IF(Table256[[#This Row],[Sex]]="male", 1, 0)</f>
        <v>1</v>
      </c>
      <c r="P422">
        <v>1</v>
      </c>
      <c r="AC422" s="6">
        <f>SUMPRODUCT(Table256[[#This Row],[SibSp]:[Ones]], $R$4:$AA$4)</f>
        <v>-0.4194281691824685</v>
      </c>
      <c r="AD422" s="6">
        <f>SUMPRODUCT(Table256[[#This Row],[SibSp]:[Ones]], $R$5:$AA$5)</f>
        <v>5.6924332997617677E-3</v>
      </c>
      <c r="AE422" s="6">
        <f t="shared" si="18"/>
        <v>0</v>
      </c>
      <c r="AF422" s="6">
        <f t="shared" si="19"/>
        <v>5.6924332997617677E-3</v>
      </c>
      <c r="AG422" s="6">
        <f t="shared" si="20"/>
        <v>5.6924332997617677E-3</v>
      </c>
      <c r="AH422" s="6">
        <f>(AG422-Table256[[#This Row],[Survived]])^2</f>
        <v>3.2403796872236648E-5</v>
      </c>
    </row>
    <row r="423" spans="1:34" x14ac:dyDescent="0.2">
      <c r="A423">
        <v>0</v>
      </c>
      <c r="B423" t="s">
        <v>15</v>
      </c>
      <c r="C423">
        <v>2</v>
      </c>
      <c r="D423" t="s">
        <v>13</v>
      </c>
      <c r="E423">
        <v>23</v>
      </c>
      <c r="F423">
        <v>11.5</v>
      </c>
      <c r="G423">
        <v>2</v>
      </c>
      <c r="H423">
        <v>1</v>
      </c>
      <c r="I423" s="6">
        <f>Table256[[#This Row],[Age]]/$E$1</f>
        <v>0.28749999999999998</v>
      </c>
      <c r="J423" s="6">
        <f>LOG10(Table256[[#This Row],[Fare]] +1)</f>
        <v>1.0969100130080565</v>
      </c>
      <c r="K423">
        <f>IF(Table256[[#This Row],[Pclass]]=1, 1, 0)</f>
        <v>0</v>
      </c>
      <c r="L423">
        <f>IF(Table256[[#This Row],[Pclass]]=2, 1,0)</f>
        <v>1</v>
      </c>
      <c r="M423">
        <f>IF(Table256[[#This Row],[Embarked]]="S", 1, 0)</f>
        <v>1</v>
      </c>
      <c r="N423">
        <f>IF(Table256[[#This Row],[Embarked]]="C", 1, 0)</f>
        <v>0</v>
      </c>
      <c r="O423">
        <f>IF(Table256[[#This Row],[Sex]]="male", 1, 0)</f>
        <v>1</v>
      </c>
      <c r="P423">
        <v>1</v>
      </c>
      <c r="AC423" s="6">
        <f>SUMPRODUCT(Table256[[#This Row],[SibSp]:[Ones]], $R$4:$AA$4)</f>
        <v>-0.72258190497072117</v>
      </c>
      <c r="AD423" s="6">
        <f>SUMPRODUCT(Table256[[#This Row],[SibSp]:[Ones]], $R$5:$AA$5)</f>
        <v>0.22168445488644828</v>
      </c>
      <c r="AE423" s="6">
        <f t="shared" si="18"/>
        <v>0</v>
      </c>
      <c r="AF423" s="6">
        <f t="shared" si="19"/>
        <v>0.22168445488644828</v>
      </c>
      <c r="AG423" s="6">
        <f t="shared" si="20"/>
        <v>0.22168445488644828</v>
      </c>
      <c r="AH423" s="6">
        <f>(AG423-Table256[[#This Row],[Survived]])^2</f>
        <v>4.9143997538301724E-2</v>
      </c>
    </row>
    <row r="424" spans="1:34" x14ac:dyDescent="0.2">
      <c r="A424">
        <v>1</v>
      </c>
      <c r="B424" t="s">
        <v>15</v>
      </c>
      <c r="C424">
        <v>2</v>
      </c>
      <c r="D424" t="s">
        <v>17</v>
      </c>
      <c r="E424">
        <v>2</v>
      </c>
      <c r="F424">
        <v>26</v>
      </c>
      <c r="G424">
        <v>1</v>
      </c>
      <c r="H424">
        <v>1</v>
      </c>
      <c r="I424" s="6">
        <f>Table256[[#This Row],[Age]]/$E$1</f>
        <v>2.5000000000000001E-2</v>
      </c>
      <c r="J424" s="6">
        <f>LOG10(Table256[[#This Row],[Fare]] +1)</f>
        <v>1.4313637641589874</v>
      </c>
      <c r="K424">
        <f>IF(Table256[[#This Row],[Pclass]]=1, 1, 0)</f>
        <v>0</v>
      </c>
      <c r="L424">
        <f>IF(Table256[[#This Row],[Pclass]]=2, 1,0)</f>
        <v>1</v>
      </c>
      <c r="M424">
        <f>IF(Table256[[#This Row],[Embarked]]="S", 1, 0)</f>
        <v>1</v>
      </c>
      <c r="N424">
        <f>IF(Table256[[#This Row],[Embarked]]="C", 1, 0)</f>
        <v>0</v>
      </c>
      <c r="O424">
        <f>IF(Table256[[#This Row],[Sex]]="male", 1, 0)</f>
        <v>0</v>
      </c>
      <c r="P424">
        <v>1</v>
      </c>
      <c r="AC424" s="6">
        <f>SUMPRODUCT(Table256[[#This Row],[SibSp]:[Ones]], $R$4:$AA$4)</f>
        <v>-0.66129847584511126</v>
      </c>
      <c r="AD424" s="6">
        <f>SUMPRODUCT(Table256[[#This Row],[SibSp]:[Ones]], $R$5:$AA$5)</f>
        <v>0.93329354250124108</v>
      </c>
      <c r="AE424" s="6">
        <f t="shared" si="18"/>
        <v>0</v>
      </c>
      <c r="AF424" s="6">
        <f t="shared" si="19"/>
        <v>0.93329354250124108</v>
      </c>
      <c r="AG424" s="6">
        <f t="shared" si="20"/>
        <v>0.93329354250124108</v>
      </c>
      <c r="AH424" s="6">
        <f>(AG424-Table256[[#This Row],[Survived]])^2</f>
        <v>4.4497514720337299E-3</v>
      </c>
    </row>
    <row r="425" spans="1:34" x14ac:dyDescent="0.2">
      <c r="A425">
        <v>0</v>
      </c>
      <c r="B425" t="s">
        <v>20</v>
      </c>
      <c r="C425">
        <v>3</v>
      </c>
      <c r="D425" t="s">
        <v>13</v>
      </c>
      <c r="E425">
        <v>17</v>
      </c>
      <c r="F425">
        <v>7.2291999999999996</v>
      </c>
      <c r="G425">
        <v>1</v>
      </c>
      <c r="H425">
        <v>1</v>
      </c>
      <c r="I425" s="6">
        <f>Table256[[#This Row],[Age]]/$E$1</f>
        <v>0.21249999999999999</v>
      </c>
      <c r="J425" s="6">
        <f>LOG10(Table256[[#This Row],[Fare]] +1)</f>
        <v>0.91535761741483168</v>
      </c>
      <c r="K425">
        <f>IF(Table256[[#This Row],[Pclass]]=1, 1, 0)</f>
        <v>0</v>
      </c>
      <c r="L425">
        <f>IF(Table256[[#This Row],[Pclass]]=2, 1,0)</f>
        <v>0</v>
      </c>
      <c r="M425">
        <f>IF(Table256[[#This Row],[Embarked]]="S", 1, 0)</f>
        <v>0</v>
      </c>
      <c r="N425">
        <f>IF(Table256[[#This Row],[Embarked]]="C", 1, 0)</f>
        <v>1</v>
      </c>
      <c r="O425">
        <f>IF(Table256[[#This Row],[Sex]]="male", 1, 0)</f>
        <v>1</v>
      </c>
      <c r="P425">
        <v>1</v>
      </c>
      <c r="AC425" s="6">
        <f>SUMPRODUCT(Table256[[#This Row],[SibSp]:[Ones]], $R$4:$AA$4)</f>
        <v>-0.71602928355564754</v>
      </c>
      <c r="AD425" s="6">
        <f>SUMPRODUCT(Table256[[#This Row],[SibSp]:[Ones]], $R$5:$AA$5)</f>
        <v>0.19916671036044886</v>
      </c>
      <c r="AE425" s="6">
        <f t="shared" si="18"/>
        <v>0</v>
      </c>
      <c r="AF425" s="6">
        <f t="shared" si="19"/>
        <v>0.19916671036044886</v>
      </c>
      <c r="AG425" s="6">
        <f t="shared" si="20"/>
        <v>0.19916671036044886</v>
      </c>
      <c r="AH425" s="6">
        <f>(AG425-Table256[[#This Row],[Survived]])^2</f>
        <v>3.9667378515802931E-2</v>
      </c>
    </row>
    <row r="426" spans="1:34" x14ac:dyDescent="0.2">
      <c r="A426">
        <v>0</v>
      </c>
      <c r="B426" t="s">
        <v>15</v>
      </c>
      <c r="C426">
        <v>3</v>
      </c>
      <c r="D426" t="s">
        <v>17</v>
      </c>
      <c r="E426">
        <v>30</v>
      </c>
      <c r="F426">
        <v>8.6624999999999996</v>
      </c>
      <c r="G426">
        <v>0</v>
      </c>
      <c r="H426">
        <v>0</v>
      </c>
      <c r="I426" s="6">
        <f>Table256[[#This Row],[Age]]/$E$1</f>
        <v>0.375</v>
      </c>
      <c r="J426" s="6">
        <f>LOG10(Table256[[#This Row],[Fare]] +1)</f>
        <v>0.98508950692638131</v>
      </c>
      <c r="K426">
        <f>IF(Table256[[#This Row],[Pclass]]=1, 1, 0)</f>
        <v>0</v>
      </c>
      <c r="L426">
        <f>IF(Table256[[#This Row],[Pclass]]=2, 1,0)</f>
        <v>0</v>
      </c>
      <c r="M426">
        <f>IF(Table256[[#This Row],[Embarked]]="S", 1, 0)</f>
        <v>1</v>
      </c>
      <c r="N426">
        <f>IF(Table256[[#This Row],[Embarked]]="C", 1, 0)</f>
        <v>0</v>
      </c>
      <c r="O426">
        <f>IF(Table256[[#This Row],[Sex]]="male", 1, 0)</f>
        <v>0</v>
      </c>
      <c r="P426">
        <v>1</v>
      </c>
      <c r="AC426" s="6">
        <f>SUMPRODUCT(Table256[[#This Row],[SibSp]:[Ones]], $R$4:$AA$4)</f>
        <v>-0.15424220545428335</v>
      </c>
      <c r="AD426" s="6">
        <f>SUMPRODUCT(Table256[[#This Row],[SibSp]:[Ones]], $R$5:$AA$5)</f>
        <v>0.54220665788812372</v>
      </c>
      <c r="AE426" s="6">
        <f t="shared" si="18"/>
        <v>0</v>
      </c>
      <c r="AF426" s="6">
        <f t="shared" si="19"/>
        <v>0.54220665788812372</v>
      </c>
      <c r="AG426" s="6">
        <f t="shared" si="20"/>
        <v>0.54220665788812372</v>
      </c>
      <c r="AH426" s="6">
        <f>(AG426-Table256[[#This Row],[Survived]])^2</f>
        <v>0.29398805985820886</v>
      </c>
    </row>
    <row r="427" spans="1:34" x14ac:dyDescent="0.2">
      <c r="A427">
        <v>1</v>
      </c>
      <c r="B427" t="s">
        <v>15</v>
      </c>
      <c r="C427">
        <v>2</v>
      </c>
      <c r="D427" t="s">
        <v>17</v>
      </c>
      <c r="E427">
        <v>7</v>
      </c>
      <c r="F427">
        <v>26.25</v>
      </c>
      <c r="G427">
        <v>0</v>
      </c>
      <c r="H427">
        <v>2</v>
      </c>
      <c r="I427" s="6">
        <f>Table256[[#This Row],[Age]]/$E$1</f>
        <v>8.7499999999999994E-2</v>
      </c>
      <c r="J427" s="6">
        <f>LOG10(Table256[[#This Row],[Fare]] +1)</f>
        <v>1.4353665066126613</v>
      </c>
      <c r="K427">
        <f>IF(Table256[[#This Row],[Pclass]]=1, 1, 0)</f>
        <v>0</v>
      </c>
      <c r="L427">
        <f>IF(Table256[[#This Row],[Pclass]]=2, 1,0)</f>
        <v>1</v>
      </c>
      <c r="M427">
        <f>IF(Table256[[#This Row],[Embarked]]="S", 1, 0)</f>
        <v>1</v>
      </c>
      <c r="N427">
        <f>IF(Table256[[#This Row],[Embarked]]="C", 1, 0)</f>
        <v>0</v>
      </c>
      <c r="O427">
        <f>IF(Table256[[#This Row],[Sex]]="male", 1, 0)</f>
        <v>0</v>
      </c>
      <c r="P427">
        <v>1</v>
      </c>
      <c r="AC427" s="6">
        <f>SUMPRODUCT(Table256[[#This Row],[SibSp]:[Ones]], $R$4:$AA$4)</f>
        <v>-0.73380144837797956</v>
      </c>
      <c r="AD427" s="6">
        <f>SUMPRODUCT(Table256[[#This Row],[SibSp]:[Ones]], $R$5:$AA$5)</f>
        <v>0.9551479560296956</v>
      </c>
      <c r="AE427" s="6">
        <f t="shared" si="18"/>
        <v>0</v>
      </c>
      <c r="AF427" s="6">
        <f t="shared" si="19"/>
        <v>0.9551479560296956</v>
      </c>
      <c r="AG427" s="6">
        <f t="shared" si="20"/>
        <v>0.9551479560296956</v>
      </c>
      <c r="AH427" s="6">
        <f>(AG427-Table256[[#This Row],[Survived]])^2</f>
        <v>2.0117058483141194E-3</v>
      </c>
    </row>
    <row r="428" spans="1:34" x14ac:dyDescent="0.2">
      <c r="A428">
        <v>0</v>
      </c>
      <c r="B428" t="s">
        <v>15</v>
      </c>
      <c r="C428">
        <v>1</v>
      </c>
      <c r="D428" t="s">
        <v>13</v>
      </c>
      <c r="E428">
        <v>45</v>
      </c>
      <c r="F428">
        <v>26.55</v>
      </c>
      <c r="G428">
        <v>0</v>
      </c>
      <c r="H428">
        <v>0</v>
      </c>
      <c r="I428" s="6">
        <f>Table256[[#This Row],[Age]]/$E$1</f>
        <v>0.5625</v>
      </c>
      <c r="J428" s="6">
        <f>LOG10(Table256[[#This Row],[Fare]] +1)</f>
        <v>1.4401216031878039</v>
      </c>
      <c r="K428">
        <f>IF(Table256[[#This Row],[Pclass]]=1, 1, 0)</f>
        <v>1</v>
      </c>
      <c r="L428">
        <f>IF(Table256[[#This Row],[Pclass]]=2, 1,0)</f>
        <v>0</v>
      </c>
      <c r="M428">
        <f>IF(Table256[[#This Row],[Embarked]]="S", 1, 0)</f>
        <v>1</v>
      </c>
      <c r="N428">
        <f>IF(Table256[[#This Row],[Embarked]]="C", 1, 0)</f>
        <v>0</v>
      </c>
      <c r="O428">
        <f>IF(Table256[[#This Row],[Sex]]="male", 1, 0)</f>
        <v>1</v>
      </c>
      <c r="P428">
        <v>1</v>
      </c>
      <c r="AC428" s="6">
        <f>SUMPRODUCT(Table256[[#This Row],[SibSp]:[Ones]], $R$4:$AA$4)</f>
        <v>-0.15733821854680674</v>
      </c>
      <c r="AD428" s="6">
        <f>SUMPRODUCT(Table256[[#This Row],[SibSp]:[Ones]], $R$5:$AA$5)</f>
        <v>0.33217048121856957</v>
      </c>
      <c r="AE428" s="6">
        <f t="shared" si="18"/>
        <v>0</v>
      </c>
      <c r="AF428" s="6">
        <f t="shared" si="19"/>
        <v>0.33217048121856957</v>
      </c>
      <c r="AG428" s="6">
        <f t="shared" si="20"/>
        <v>0.33217048121856957</v>
      </c>
      <c r="AH428" s="6">
        <f>(AG428-Table256[[#This Row],[Survived]])^2</f>
        <v>0.11033722859297608</v>
      </c>
    </row>
    <row r="429" spans="1:34" x14ac:dyDescent="0.2">
      <c r="A429">
        <v>1</v>
      </c>
      <c r="B429" t="s">
        <v>20</v>
      </c>
      <c r="C429">
        <v>1</v>
      </c>
      <c r="D429" t="s">
        <v>17</v>
      </c>
      <c r="E429">
        <v>30</v>
      </c>
      <c r="F429">
        <v>106.425</v>
      </c>
      <c r="G429">
        <v>0</v>
      </c>
      <c r="H429">
        <v>0</v>
      </c>
      <c r="I429" s="6">
        <f>Table256[[#This Row],[Age]]/$E$1</f>
        <v>0.375</v>
      </c>
      <c r="J429" s="6">
        <f>LOG10(Table256[[#This Row],[Fare]] +1)</f>
        <v>2.031105362355941</v>
      </c>
      <c r="K429">
        <f>IF(Table256[[#This Row],[Pclass]]=1, 1, 0)</f>
        <v>1</v>
      </c>
      <c r="L429">
        <f>IF(Table256[[#This Row],[Pclass]]=2, 1,0)</f>
        <v>0</v>
      </c>
      <c r="M429">
        <f>IF(Table256[[#This Row],[Embarked]]="S", 1, 0)</f>
        <v>0</v>
      </c>
      <c r="N429">
        <f>IF(Table256[[#This Row],[Embarked]]="C", 1, 0)</f>
        <v>1</v>
      </c>
      <c r="O429">
        <f>IF(Table256[[#This Row],[Sex]]="male", 1, 0)</f>
        <v>0</v>
      </c>
      <c r="P429">
        <v>1</v>
      </c>
      <c r="AC429" s="6">
        <f>SUMPRODUCT(Table256[[#This Row],[SibSp]:[Ones]], $R$4:$AA$4)</f>
        <v>-6.0512191658777414E-2</v>
      </c>
      <c r="AD429" s="6">
        <f>SUMPRODUCT(Table256[[#This Row],[SibSp]:[Ones]], $R$5:$AA$5)</f>
        <v>1.00815412636174</v>
      </c>
      <c r="AE429" s="6">
        <f t="shared" si="18"/>
        <v>0</v>
      </c>
      <c r="AF429" s="6">
        <f t="shared" si="19"/>
        <v>1.00815412636174</v>
      </c>
      <c r="AG429" s="6">
        <f t="shared" si="20"/>
        <v>1.00815412636174</v>
      </c>
      <c r="AH429" s="6">
        <f>(AG429-Table256[[#This Row],[Survived]])^2</f>
        <v>6.6489776723222476E-5</v>
      </c>
    </row>
    <row r="430" spans="1:34" x14ac:dyDescent="0.2">
      <c r="A430">
        <v>1</v>
      </c>
      <c r="B430" t="s">
        <v>20</v>
      </c>
      <c r="C430">
        <v>1</v>
      </c>
      <c r="D430" t="s">
        <v>17</v>
      </c>
      <c r="E430">
        <v>22</v>
      </c>
      <c r="F430">
        <v>49.5</v>
      </c>
      <c r="G430">
        <v>0</v>
      </c>
      <c r="H430">
        <v>2</v>
      </c>
      <c r="I430" s="6">
        <f>Table256[[#This Row],[Age]]/$E$1</f>
        <v>0.27500000000000002</v>
      </c>
      <c r="J430" s="6">
        <f>LOG10(Table256[[#This Row],[Fare]] +1)</f>
        <v>1.7032913781186614</v>
      </c>
      <c r="K430">
        <f>IF(Table256[[#This Row],[Pclass]]=1, 1, 0)</f>
        <v>1</v>
      </c>
      <c r="L430">
        <f>IF(Table256[[#This Row],[Pclass]]=2, 1,0)</f>
        <v>0</v>
      </c>
      <c r="M430">
        <f>IF(Table256[[#This Row],[Embarked]]="S", 1, 0)</f>
        <v>0</v>
      </c>
      <c r="N430">
        <f>IF(Table256[[#This Row],[Embarked]]="C", 1, 0)</f>
        <v>1</v>
      </c>
      <c r="O430">
        <f>IF(Table256[[#This Row],[Sex]]="male", 1, 0)</f>
        <v>0</v>
      </c>
      <c r="P430">
        <v>1</v>
      </c>
      <c r="AC430" s="6">
        <f>SUMPRODUCT(Table256[[#This Row],[SibSp]:[Ones]], $R$4:$AA$4)</f>
        <v>-0.22818577142544783</v>
      </c>
      <c r="AD430" s="6">
        <f>SUMPRODUCT(Table256[[#This Row],[SibSp]:[Ones]], $R$5:$AA$5)</f>
        <v>1.0629605064091003</v>
      </c>
      <c r="AE430" s="6">
        <f t="shared" si="18"/>
        <v>0</v>
      </c>
      <c r="AF430" s="6">
        <f t="shared" si="19"/>
        <v>1.0629605064091003</v>
      </c>
      <c r="AG430" s="6">
        <f t="shared" si="20"/>
        <v>1.0629605064091003</v>
      </c>
      <c r="AH430" s="6">
        <f>(AG430-Table256[[#This Row],[Survived]])^2</f>
        <v>3.9640253672903643E-3</v>
      </c>
    </row>
    <row r="431" spans="1:34" x14ac:dyDescent="0.2">
      <c r="A431">
        <v>1</v>
      </c>
      <c r="B431" t="s">
        <v>15</v>
      </c>
      <c r="C431">
        <v>1</v>
      </c>
      <c r="D431" t="s">
        <v>17</v>
      </c>
      <c r="E431">
        <v>36</v>
      </c>
      <c r="F431">
        <v>71</v>
      </c>
      <c r="G431">
        <v>0</v>
      </c>
      <c r="H431">
        <v>2</v>
      </c>
      <c r="I431" s="6">
        <f>Table256[[#This Row],[Age]]/$E$1</f>
        <v>0.45</v>
      </c>
      <c r="J431" s="6">
        <f>LOG10(Table256[[#This Row],[Fare]] +1)</f>
        <v>1.8573324964312685</v>
      </c>
      <c r="K431">
        <f>IF(Table256[[#This Row],[Pclass]]=1, 1, 0)</f>
        <v>1</v>
      </c>
      <c r="L431">
        <f>IF(Table256[[#This Row],[Pclass]]=2, 1,0)</f>
        <v>0</v>
      </c>
      <c r="M431">
        <f>IF(Table256[[#This Row],[Embarked]]="S", 1, 0)</f>
        <v>1</v>
      </c>
      <c r="N431">
        <f>IF(Table256[[#This Row],[Embarked]]="C", 1, 0)</f>
        <v>0</v>
      </c>
      <c r="O431">
        <f>IF(Table256[[#This Row],[Sex]]="male", 1, 0)</f>
        <v>0</v>
      </c>
      <c r="P431">
        <v>1</v>
      </c>
      <c r="AC431" s="6">
        <f>SUMPRODUCT(Table256[[#This Row],[SibSp]:[Ones]], $R$4:$AA$4)</f>
        <v>2.8507134023009861E-2</v>
      </c>
      <c r="AD431" s="6">
        <f>SUMPRODUCT(Table256[[#This Row],[SibSp]:[Ones]], $R$5:$AA$5)</f>
        <v>0.86764635963795456</v>
      </c>
      <c r="AE431" s="6">
        <f t="shared" si="18"/>
        <v>2.8507134023009861E-2</v>
      </c>
      <c r="AF431" s="6">
        <f t="shared" si="19"/>
        <v>0.86764635963795456</v>
      </c>
      <c r="AG431" s="6">
        <f t="shared" si="20"/>
        <v>0.89615349366096442</v>
      </c>
      <c r="AH431" s="6">
        <f>(AG431-Table256[[#This Row],[Survived]])^2</f>
        <v>1.0784096878823358E-2</v>
      </c>
    </row>
    <row r="432" spans="1:34" x14ac:dyDescent="0.2">
      <c r="A432">
        <v>0</v>
      </c>
      <c r="B432" t="s">
        <v>15</v>
      </c>
      <c r="C432">
        <v>3</v>
      </c>
      <c r="D432" t="s">
        <v>17</v>
      </c>
      <c r="E432">
        <v>9</v>
      </c>
      <c r="F432">
        <v>31.274999999999999</v>
      </c>
      <c r="G432">
        <v>4</v>
      </c>
      <c r="H432">
        <v>2</v>
      </c>
      <c r="I432" s="6">
        <f>Table256[[#This Row],[Age]]/$E$1</f>
        <v>0.1125</v>
      </c>
      <c r="J432" s="6">
        <f>LOG10(Table256[[#This Row],[Fare]] +1)</f>
        <v>1.5088662509384578</v>
      </c>
      <c r="K432">
        <f>IF(Table256[[#This Row],[Pclass]]=1, 1, 0)</f>
        <v>0</v>
      </c>
      <c r="L432">
        <f>IF(Table256[[#This Row],[Pclass]]=2, 1,0)</f>
        <v>0</v>
      </c>
      <c r="M432">
        <f>IF(Table256[[#This Row],[Embarked]]="S", 1, 0)</f>
        <v>1</v>
      </c>
      <c r="N432">
        <f>IF(Table256[[#This Row],[Embarked]]="C", 1, 0)</f>
        <v>0</v>
      </c>
      <c r="O432">
        <f>IF(Table256[[#This Row],[Sex]]="male", 1, 0)</f>
        <v>0</v>
      </c>
      <c r="P432">
        <v>1</v>
      </c>
      <c r="AC432" s="6">
        <f>SUMPRODUCT(Table256[[#This Row],[SibSp]:[Ones]], $R$4:$AA$4)</f>
        <v>-0.11762207566893684</v>
      </c>
      <c r="AD432" s="6">
        <f>SUMPRODUCT(Table256[[#This Row],[SibSp]:[Ones]], $R$5:$AA$5)</f>
        <v>0.44979610608534371</v>
      </c>
      <c r="AE432" s="6">
        <f t="shared" si="18"/>
        <v>0</v>
      </c>
      <c r="AF432" s="6">
        <f t="shared" si="19"/>
        <v>0.44979610608534371</v>
      </c>
      <c r="AG432" s="6">
        <f t="shared" si="20"/>
        <v>0.44979610608534371</v>
      </c>
      <c r="AH432" s="6">
        <f>(AG432-Table256[[#This Row],[Survived]])^2</f>
        <v>0.20231653704953778</v>
      </c>
    </row>
    <row r="433" spans="1:34" x14ac:dyDescent="0.2">
      <c r="A433">
        <v>0</v>
      </c>
      <c r="B433" t="s">
        <v>15</v>
      </c>
      <c r="C433">
        <v>3</v>
      </c>
      <c r="D433" t="s">
        <v>17</v>
      </c>
      <c r="E433">
        <v>11</v>
      </c>
      <c r="F433">
        <v>31.274999999999999</v>
      </c>
      <c r="G433">
        <v>4</v>
      </c>
      <c r="H433">
        <v>2</v>
      </c>
      <c r="I433" s="6">
        <f>Table256[[#This Row],[Age]]/$E$1</f>
        <v>0.13750000000000001</v>
      </c>
      <c r="J433" s="6">
        <f>LOG10(Table256[[#This Row],[Fare]] +1)</f>
        <v>1.5088662509384578</v>
      </c>
      <c r="K433">
        <f>IF(Table256[[#This Row],[Pclass]]=1, 1, 0)</f>
        <v>0</v>
      </c>
      <c r="L433">
        <f>IF(Table256[[#This Row],[Pclass]]=2, 1,0)</f>
        <v>0</v>
      </c>
      <c r="M433">
        <f>IF(Table256[[#This Row],[Embarked]]="S", 1, 0)</f>
        <v>1</v>
      </c>
      <c r="N433">
        <f>IF(Table256[[#This Row],[Embarked]]="C", 1, 0)</f>
        <v>0</v>
      </c>
      <c r="O433">
        <f>IF(Table256[[#This Row],[Sex]]="male", 1, 0)</f>
        <v>0</v>
      </c>
      <c r="P433">
        <v>1</v>
      </c>
      <c r="AC433" s="6">
        <f>SUMPRODUCT(Table256[[#This Row],[SibSp]:[Ones]], $R$4:$AA$4)</f>
        <v>-9.7018601405098603E-2</v>
      </c>
      <c r="AD433" s="6">
        <f>SUMPRODUCT(Table256[[#This Row],[SibSp]:[Ones]], $R$5:$AA$5)</f>
        <v>0.43280638394057674</v>
      </c>
      <c r="AE433" s="6">
        <f t="shared" si="18"/>
        <v>0</v>
      </c>
      <c r="AF433" s="6">
        <f t="shared" si="19"/>
        <v>0.43280638394057674</v>
      </c>
      <c r="AG433" s="6">
        <f t="shared" si="20"/>
        <v>0.43280638394057674</v>
      </c>
      <c r="AH433" s="6">
        <f>(AG433-Table256[[#This Row],[Survived]])^2</f>
        <v>0.18732136597971794</v>
      </c>
    </row>
    <row r="434" spans="1:34" x14ac:dyDescent="0.2">
      <c r="A434">
        <v>1</v>
      </c>
      <c r="B434" t="s">
        <v>15</v>
      </c>
      <c r="C434">
        <v>2</v>
      </c>
      <c r="D434" t="s">
        <v>13</v>
      </c>
      <c r="E434">
        <v>32</v>
      </c>
      <c r="F434">
        <v>26</v>
      </c>
      <c r="G434">
        <v>1</v>
      </c>
      <c r="H434">
        <v>0</v>
      </c>
      <c r="I434" s="6">
        <f>Table256[[#This Row],[Age]]/$E$1</f>
        <v>0.4</v>
      </c>
      <c r="J434" s="6">
        <f>LOG10(Table256[[#This Row],[Fare]] +1)</f>
        <v>1.4313637641589874</v>
      </c>
      <c r="K434">
        <f>IF(Table256[[#This Row],[Pclass]]=1, 1, 0)</f>
        <v>0</v>
      </c>
      <c r="L434">
        <f>IF(Table256[[#This Row],[Pclass]]=2, 1,0)</f>
        <v>1</v>
      </c>
      <c r="M434">
        <f>IF(Table256[[#This Row],[Embarked]]="S", 1, 0)</f>
        <v>1</v>
      </c>
      <c r="N434">
        <f>IF(Table256[[#This Row],[Embarked]]="C", 1, 0)</f>
        <v>0</v>
      </c>
      <c r="O434">
        <f>IF(Table256[[#This Row],[Sex]]="male", 1, 0)</f>
        <v>1</v>
      </c>
      <c r="P434">
        <v>1</v>
      </c>
      <c r="AC434" s="6">
        <f>SUMPRODUCT(Table256[[#This Row],[SibSp]:[Ones]], $R$4:$AA$4)</f>
        <v>-0.66859627894750506</v>
      </c>
      <c r="AD434" s="6">
        <f>SUMPRODUCT(Table256[[#This Row],[SibSp]:[Ones]], $R$5:$AA$5)</f>
        <v>0.22275689167531543</v>
      </c>
      <c r="AE434" s="6">
        <f t="shared" si="18"/>
        <v>0</v>
      </c>
      <c r="AF434" s="6">
        <f t="shared" si="19"/>
        <v>0.22275689167531543</v>
      </c>
      <c r="AG434" s="6">
        <f t="shared" si="20"/>
        <v>0.22275689167531543</v>
      </c>
      <c r="AH434" s="6">
        <f>(AG434-Table256[[#This Row],[Survived]])^2</f>
        <v>0.60410684943821735</v>
      </c>
    </row>
    <row r="435" spans="1:34" x14ac:dyDescent="0.2">
      <c r="A435">
        <v>0</v>
      </c>
      <c r="B435" t="s">
        <v>20</v>
      </c>
      <c r="C435">
        <v>1</v>
      </c>
      <c r="D435" t="s">
        <v>13</v>
      </c>
      <c r="E435">
        <v>50</v>
      </c>
      <c r="F435">
        <v>106.425</v>
      </c>
      <c r="G435">
        <v>1</v>
      </c>
      <c r="H435">
        <v>0</v>
      </c>
      <c r="I435" s="6">
        <f>Table256[[#This Row],[Age]]/$E$1</f>
        <v>0.625</v>
      </c>
      <c r="J435" s="6">
        <f>LOG10(Table256[[#This Row],[Fare]] +1)</f>
        <v>2.031105362355941</v>
      </c>
      <c r="K435">
        <f>IF(Table256[[#This Row],[Pclass]]=1, 1, 0)</f>
        <v>1</v>
      </c>
      <c r="L435">
        <f>IF(Table256[[#This Row],[Pclass]]=2, 1,0)</f>
        <v>0</v>
      </c>
      <c r="M435">
        <f>IF(Table256[[#This Row],[Embarked]]="S", 1, 0)</f>
        <v>0</v>
      </c>
      <c r="N435">
        <f>IF(Table256[[#This Row],[Embarked]]="C", 1, 0)</f>
        <v>1</v>
      </c>
      <c r="O435">
        <f>IF(Table256[[#This Row],[Sex]]="male", 1, 0)</f>
        <v>1</v>
      </c>
      <c r="P435">
        <v>1</v>
      </c>
      <c r="AC435" s="6">
        <f>SUMPRODUCT(Table256[[#This Row],[SibSp]:[Ones]], $R$4:$AA$4)</f>
        <v>-0.12931124359875912</v>
      </c>
      <c r="AD435" s="6">
        <f>SUMPRODUCT(Table256[[#This Row],[SibSp]:[Ones]], $R$5:$AA$5)</f>
        <v>0.31074205106078373</v>
      </c>
      <c r="AE435" s="6">
        <f t="shared" si="18"/>
        <v>0</v>
      </c>
      <c r="AF435" s="6">
        <f t="shared" si="19"/>
        <v>0.31074205106078373</v>
      </c>
      <c r="AG435" s="6">
        <f t="shared" si="20"/>
        <v>0.31074205106078373</v>
      </c>
      <c r="AH435" s="6">
        <f>(AG435-Table256[[#This Row],[Survived]])^2</f>
        <v>9.656062229746272E-2</v>
      </c>
    </row>
    <row r="436" spans="1:34" x14ac:dyDescent="0.2">
      <c r="A436">
        <v>0</v>
      </c>
      <c r="B436" t="s">
        <v>15</v>
      </c>
      <c r="C436">
        <v>1</v>
      </c>
      <c r="D436" t="s">
        <v>13</v>
      </c>
      <c r="E436">
        <v>64</v>
      </c>
      <c r="F436">
        <v>26</v>
      </c>
      <c r="G436">
        <v>0</v>
      </c>
      <c r="H436">
        <v>0</v>
      </c>
      <c r="I436" s="6">
        <f>Table256[[#This Row],[Age]]/$E$1</f>
        <v>0.8</v>
      </c>
      <c r="J436" s="6">
        <f>LOG10(Table256[[#This Row],[Fare]] +1)</f>
        <v>1.4313637641589874</v>
      </c>
      <c r="K436">
        <f>IF(Table256[[#This Row],[Pclass]]=1, 1, 0)</f>
        <v>1</v>
      </c>
      <c r="L436">
        <f>IF(Table256[[#This Row],[Pclass]]=2, 1,0)</f>
        <v>0</v>
      </c>
      <c r="M436">
        <f>IF(Table256[[#This Row],[Embarked]]="S", 1, 0)</f>
        <v>1</v>
      </c>
      <c r="N436">
        <f>IF(Table256[[#This Row],[Embarked]]="C", 1, 0)</f>
        <v>0</v>
      </c>
      <c r="O436">
        <f>IF(Table256[[#This Row],[Sex]]="male", 1, 0)</f>
        <v>1</v>
      </c>
      <c r="P436">
        <v>1</v>
      </c>
      <c r="AC436" s="6">
        <f>SUMPRODUCT(Table256[[#This Row],[SibSp]:[Ones]], $R$4:$AA$4)</f>
        <v>3.8321831160461728E-2</v>
      </c>
      <c r="AD436" s="6">
        <f>SUMPRODUCT(Table256[[#This Row],[SibSp]:[Ones]], $R$5:$AA$5)</f>
        <v>0.17061880715635769</v>
      </c>
      <c r="AE436" s="6">
        <f t="shared" si="18"/>
        <v>3.8321831160461728E-2</v>
      </c>
      <c r="AF436" s="6">
        <f t="shared" si="19"/>
        <v>0.17061880715635769</v>
      </c>
      <c r="AG436" s="6">
        <f t="shared" si="20"/>
        <v>0.20894063831681942</v>
      </c>
      <c r="AH436" s="6">
        <f>(AG436-Table256[[#This Row],[Survived]])^2</f>
        <v>4.3656190340239945E-2</v>
      </c>
    </row>
    <row r="437" spans="1:34" x14ac:dyDescent="0.2">
      <c r="A437">
        <v>1</v>
      </c>
      <c r="B437" t="s">
        <v>15</v>
      </c>
      <c r="C437">
        <v>2</v>
      </c>
      <c r="D437" t="s">
        <v>17</v>
      </c>
      <c r="E437">
        <v>19</v>
      </c>
      <c r="F437">
        <v>26</v>
      </c>
      <c r="G437">
        <v>1</v>
      </c>
      <c r="H437">
        <v>0</v>
      </c>
      <c r="I437" s="6">
        <f>Table256[[#This Row],[Age]]/$E$1</f>
        <v>0.23749999999999999</v>
      </c>
      <c r="J437" s="6">
        <f>LOG10(Table256[[#This Row],[Fare]] +1)</f>
        <v>1.4313637641589874</v>
      </c>
      <c r="K437">
        <f>IF(Table256[[#This Row],[Pclass]]=1, 1, 0)</f>
        <v>0</v>
      </c>
      <c r="L437">
        <f>IF(Table256[[#This Row],[Pclass]]=2, 1,0)</f>
        <v>1</v>
      </c>
      <c r="M437">
        <f>IF(Table256[[#This Row],[Embarked]]="S", 1, 0)</f>
        <v>1</v>
      </c>
      <c r="N437">
        <f>IF(Table256[[#This Row],[Embarked]]="C", 1, 0)</f>
        <v>0</v>
      </c>
      <c r="O437">
        <f>IF(Table256[[#This Row],[Sex]]="male", 1, 0)</f>
        <v>0</v>
      </c>
      <c r="P437">
        <v>1</v>
      </c>
      <c r="AC437" s="6">
        <f>SUMPRODUCT(Table256[[#This Row],[SibSp]:[Ones]], $R$4:$AA$4)</f>
        <v>-0.44490450463914677</v>
      </c>
      <c r="AD437" s="6">
        <f>SUMPRODUCT(Table256[[#This Row],[SibSp]:[Ones]], $R$5:$AA$5)</f>
        <v>0.79266268409765583</v>
      </c>
      <c r="AE437" s="6">
        <f t="shared" si="18"/>
        <v>0</v>
      </c>
      <c r="AF437" s="6">
        <f t="shared" si="19"/>
        <v>0.79266268409765583</v>
      </c>
      <c r="AG437" s="6">
        <f t="shared" si="20"/>
        <v>0.79266268409765583</v>
      </c>
      <c r="AH437" s="6">
        <f>(AG437-Table256[[#This Row],[Survived]])^2</f>
        <v>4.2988762565588458E-2</v>
      </c>
    </row>
    <row r="438" spans="1:34" x14ac:dyDescent="0.2">
      <c r="A438">
        <v>0</v>
      </c>
      <c r="B438" t="s">
        <v>15</v>
      </c>
      <c r="C438">
        <v>3</v>
      </c>
      <c r="D438" t="s">
        <v>13</v>
      </c>
      <c r="E438">
        <v>33</v>
      </c>
      <c r="F438">
        <v>20.524999999999999</v>
      </c>
      <c r="G438">
        <v>1</v>
      </c>
      <c r="H438">
        <v>1</v>
      </c>
      <c r="I438" s="6">
        <f>Table256[[#This Row],[Age]]/$E$1</f>
        <v>0.41249999999999998</v>
      </c>
      <c r="J438" s="6">
        <f>LOG10(Table256[[#This Row],[Fare]] +1)</f>
        <v>1.3329431601256923</v>
      </c>
      <c r="K438">
        <f>IF(Table256[[#This Row],[Pclass]]=1, 1, 0)</f>
        <v>0</v>
      </c>
      <c r="L438">
        <f>IF(Table256[[#This Row],[Pclass]]=2, 1,0)</f>
        <v>0</v>
      </c>
      <c r="M438">
        <f>IF(Table256[[#This Row],[Embarked]]="S", 1, 0)</f>
        <v>1</v>
      </c>
      <c r="N438">
        <f>IF(Table256[[#This Row],[Embarked]]="C", 1, 0)</f>
        <v>0</v>
      </c>
      <c r="O438">
        <f>IF(Table256[[#This Row],[Sex]]="male", 1, 0)</f>
        <v>1</v>
      </c>
      <c r="P438">
        <v>1</v>
      </c>
      <c r="AC438" s="6">
        <f>SUMPRODUCT(Table256[[#This Row],[SibSp]:[Ones]], $R$4:$AA$4)</f>
        <v>-0.43653748850834928</v>
      </c>
      <c r="AD438" s="6">
        <f>SUMPRODUCT(Table256[[#This Row],[SibSp]:[Ones]], $R$5:$AA$5)</f>
        <v>-8.6439508650456576E-3</v>
      </c>
      <c r="AE438" s="6">
        <f t="shared" si="18"/>
        <v>0</v>
      </c>
      <c r="AF438" s="6">
        <f t="shared" si="19"/>
        <v>0</v>
      </c>
      <c r="AG438" s="6">
        <f t="shared" si="20"/>
        <v>0</v>
      </c>
      <c r="AH438" s="6">
        <f>(AG438-Table256[[#This Row],[Survived]])^2</f>
        <v>0</v>
      </c>
    </row>
    <row r="439" spans="1:34" x14ac:dyDescent="0.2">
      <c r="A439">
        <v>1</v>
      </c>
      <c r="B439" t="s">
        <v>15</v>
      </c>
      <c r="C439">
        <v>2</v>
      </c>
      <c r="D439" t="s">
        <v>13</v>
      </c>
      <c r="E439">
        <v>8</v>
      </c>
      <c r="F439">
        <v>36.75</v>
      </c>
      <c r="G439">
        <v>1</v>
      </c>
      <c r="H439">
        <v>1</v>
      </c>
      <c r="I439" s="6">
        <f>Table256[[#This Row],[Age]]/$E$1</f>
        <v>0.1</v>
      </c>
      <c r="J439" s="6">
        <f>LOG10(Table256[[#This Row],[Fare]] +1)</f>
        <v>1.576916955965207</v>
      </c>
      <c r="K439">
        <f>IF(Table256[[#This Row],[Pclass]]=1, 1, 0)</f>
        <v>0</v>
      </c>
      <c r="L439">
        <f>IF(Table256[[#This Row],[Pclass]]=2, 1,0)</f>
        <v>1</v>
      </c>
      <c r="M439">
        <f>IF(Table256[[#This Row],[Embarked]]="S", 1, 0)</f>
        <v>1</v>
      </c>
      <c r="N439">
        <f>IF(Table256[[#This Row],[Embarked]]="C", 1, 0)</f>
        <v>0</v>
      </c>
      <c r="O439">
        <f>IF(Table256[[#This Row],[Sex]]="male", 1, 0)</f>
        <v>1</v>
      </c>
      <c r="P439">
        <v>1</v>
      </c>
      <c r="AC439" s="6">
        <f>SUMPRODUCT(Table256[[#This Row],[SibSp]:[Ones]], $R$4:$AA$4)</f>
        <v>-0.95588990212846359</v>
      </c>
      <c r="AD439" s="6">
        <f>SUMPRODUCT(Table256[[#This Row],[SibSp]:[Ones]], $R$5:$AA$5)</f>
        <v>0.42533333538094287</v>
      </c>
      <c r="AE439" s="6">
        <f t="shared" si="18"/>
        <v>0</v>
      </c>
      <c r="AF439" s="6">
        <f t="shared" si="19"/>
        <v>0.42533333538094287</v>
      </c>
      <c r="AG439" s="6">
        <f t="shared" si="20"/>
        <v>0.42533333538094287</v>
      </c>
      <c r="AH439" s="6">
        <f>(AG439-Table256[[#This Row],[Survived]])^2</f>
        <v>0.33024177542439187</v>
      </c>
    </row>
    <row r="440" spans="1:34" x14ac:dyDescent="0.2">
      <c r="A440">
        <v>1</v>
      </c>
      <c r="B440" t="s">
        <v>20</v>
      </c>
      <c r="C440">
        <v>1</v>
      </c>
      <c r="D440" t="s">
        <v>13</v>
      </c>
      <c r="E440">
        <v>17</v>
      </c>
      <c r="F440">
        <v>110.88330000000001</v>
      </c>
      <c r="G440">
        <v>0</v>
      </c>
      <c r="H440">
        <v>2</v>
      </c>
      <c r="I440" s="6">
        <f>Table256[[#This Row],[Age]]/$E$1</f>
        <v>0.21249999999999999</v>
      </c>
      <c r="J440" s="6">
        <f>LOG10(Table256[[#This Row],[Fare]] +1)</f>
        <v>2.048765267412167</v>
      </c>
      <c r="K440">
        <f>IF(Table256[[#This Row],[Pclass]]=1, 1, 0)</f>
        <v>1</v>
      </c>
      <c r="L440">
        <f>IF(Table256[[#This Row],[Pclass]]=2, 1,0)</f>
        <v>0</v>
      </c>
      <c r="M440">
        <f>IF(Table256[[#This Row],[Embarked]]="S", 1, 0)</f>
        <v>0</v>
      </c>
      <c r="N440">
        <f>IF(Table256[[#This Row],[Embarked]]="C", 1, 0)</f>
        <v>1</v>
      </c>
      <c r="O440">
        <f>IF(Table256[[#This Row],[Sex]]="male", 1, 0)</f>
        <v>1</v>
      </c>
      <c r="P440">
        <v>1</v>
      </c>
      <c r="AC440" s="6">
        <f>SUMPRODUCT(Table256[[#This Row],[SibSp]:[Ones]], $R$4:$AA$4)</f>
        <v>-0.63443089826501731</v>
      </c>
      <c r="AD440" s="6">
        <f>SUMPRODUCT(Table256[[#This Row],[SibSp]:[Ones]], $R$5:$AA$5)</f>
        <v>0.65185224848868639</v>
      </c>
      <c r="AE440" s="6">
        <f t="shared" si="18"/>
        <v>0</v>
      </c>
      <c r="AF440" s="6">
        <f t="shared" si="19"/>
        <v>0.65185224848868639</v>
      </c>
      <c r="AG440" s="6">
        <f t="shared" si="20"/>
        <v>0.65185224848868639</v>
      </c>
      <c r="AH440" s="6">
        <f>(AG440-Table256[[#This Row],[Survived]])^2</f>
        <v>0.12120685688238336</v>
      </c>
    </row>
    <row r="441" spans="1:34" x14ac:dyDescent="0.2">
      <c r="A441">
        <v>0</v>
      </c>
      <c r="B441" t="s">
        <v>15</v>
      </c>
      <c r="C441">
        <v>2</v>
      </c>
      <c r="D441" t="s">
        <v>13</v>
      </c>
      <c r="E441">
        <v>27</v>
      </c>
      <c r="F441">
        <v>26</v>
      </c>
      <c r="G441">
        <v>0</v>
      </c>
      <c r="H441">
        <v>0</v>
      </c>
      <c r="I441" s="6">
        <f>Table256[[#This Row],[Age]]/$E$1</f>
        <v>0.33750000000000002</v>
      </c>
      <c r="J441" s="6">
        <f>LOG10(Table256[[#This Row],[Fare]] +1)</f>
        <v>1.4313637641589874</v>
      </c>
      <c r="K441">
        <f>IF(Table256[[#This Row],[Pclass]]=1, 1, 0)</f>
        <v>0</v>
      </c>
      <c r="L441">
        <f>IF(Table256[[#This Row],[Pclass]]=2, 1,0)</f>
        <v>1</v>
      </c>
      <c r="M441">
        <f>IF(Table256[[#This Row],[Embarked]]="S", 1, 0)</f>
        <v>1</v>
      </c>
      <c r="N441">
        <f>IF(Table256[[#This Row],[Embarked]]="C", 1, 0)</f>
        <v>0</v>
      </c>
      <c r="O441">
        <f>IF(Table256[[#This Row],[Sex]]="male", 1, 0)</f>
        <v>1</v>
      </c>
      <c r="P441">
        <v>1</v>
      </c>
      <c r="AC441" s="6">
        <f>SUMPRODUCT(Table256[[#This Row],[SibSp]:[Ones]], $R$4:$AA$4)</f>
        <v>-0.80288552705204341</v>
      </c>
      <c r="AD441" s="6">
        <f>SUMPRODUCT(Table256[[#This Row],[SibSp]:[Ones]], $R$5:$AA$5)</f>
        <v>0.33327345240916423</v>
      </c>
      <c r="AE441" s="6">
        <f t="shared" si="18"/>
        <v>0</v>
      </c>
      <c r="AF441" s="6">
        <f t="shared" si="19"/>
        <v>0.33327345240916423</v>
      </c>
      <c r="AG441" s="6">
        <f t="shared" si="20"/>
        <v>0.33327345240916423</v>
      </c>
      <c r="AH441" s="6">
        <f>(AG441-Table256[[#This Row],[Survived]])^2</f>
        <v>0.11107119408072345</v>
      </c>
    </row>
    <row r="442" spans="1:34" x14ac:dyDescent="0.2">
      <c r="A442">
        <v>1</v>
      </c>
      <c r="B442" t="s">
        <v>20</v>
      </c>
      <c r="C442">
        <v>3</v>
      </c>
      <c r="D442" t="s">
        <v>13</v>
      </c>
      <c r="E442">
        <v>22</v>
      </c>
      <c r="F442">
        <v>7.2249999999999996</v>
      </c>
      <c r="G442">
        <v>0</v>
      </c>
      <c r="H442">
        <v>0</v>
      </c>
      <c r="I442" s="6">
        <f>Table256[[#This Row],[Age]]/$E$1</f>
        <v>0.27500000000000002</v>
      </c>
      <c r="J442" s="6">
        <f>LOG10(Table256[[#This Row],[Fare]] +1)</f>
        <v>0.91513590662201194</v>
      </c>
      <c r="K442">
        <f>IF(Table256[[#This Row],[Pclass]]=1, 1, 0)</f>
        <v>0</v>
      </c>
      <c r="L442">
        <f>IF(Table256[[#This Row],[Pclass]]=2, 1,0)</f>
        <v>0</v>
      </c>
      <c r="M442">
        <f>IF(Table256[[#This Row],[Embarked]]="S", 1, 0)</f>
        <v>0</v>
      </c>
      <c r="N442">
        <f>IF(Table256[[#This Row],[Embarked]]="C", 1, 0)</f>
        <v>1</v>
      </c>
      <c r="O442">
        <f>IF(Table256[[#This Row],[Sex]]="male", 1, 0)</f>
        <v>1</v>
      </c>
      <c r="P442">
        <v>1</v>
      </c>
      <c r="AC442" s="6">
        <f>SUMPRODUCT(Table256[[#This Row],[SibSp]:[Ones]], $R$4:$AA$4)</f>
        <v>-0.70603856730450865</v>
      </c>
      <c r="AD442" s="6">
        <f>SUMPRODUCT(Table256[[#This Row],[SibSp]:[Ones]], $R$5:$AA$5)</f>
        <v>0.22851266021744976</v>
      </c>
      <c r="AE442" s="6">
        <f t="shared" si="18"/>
        <v>0</v>
      </c>
      <c r="AF442" s="6">
        <f t="shared" si="19"/>
        <v>0.22851266021744976</v>
      </c>
      <c r="AG442" s="6">
        <f t="shared" si="20"/>
        <v>0.22851266021744976</v>
      </c>
      <c r="AH442" s="6">
        <f>(AG442-Table256[[#This Row],[Survived]])^2</f>
        <v>0.59519271544475616</v>
      </c>
    </row>
    <row r="443" spans="1:34" x14ac:dyDescent="0.2">
      <c r="A443">
        <v>1</v>
      </c>
      <c r="B443" t="s">
        <v>15</v>
      </c>
      <c r="C443">
        <v>3</v>
      </c>
      <c r="D443" t="s">
        <v>17</v>
      </c>
      <c r="E443">
        <v>22</v>
      </c>
      <c r="F443">
        <v>7.7750000000000004</v>
      </c>
      <c r="G443">
        <v>0</v>
      </c>
      <c r="H443">
        <v>0</v>
      </c>
      <c r="I443" s="6">
        <f>Table256[[#This Row],[Age]]/$E$1</f>
        <v>0.27500000000000002</v>
      </c>
      <c r="J443" s="6">
        <f>LOG10(Table256[[#This Row],[Fare]] +1)</f>
        <v>0.94324712513786169</v>
      </c>
      <c r="K443">
        <f>IF(Table256[[#This Row],[Pclass]]=1, 1, 0)</f>
        <v>0</v>
      </c>
      <c r="L443">
        <f>IF(Table256[[#This Row],[Pclass]]=2, 1,0)</f>
        <v>0</v>
      </c>
      <c r="M443">
        <f>IF(Table256[[#This Row],[Embarked]]="S", 1, 0)</f>
        <v>1</v>
      </c>
      <c r="N443">
        <f>IF(Table256[[#This Row],[Embarked]]="C", 1, 0)</f>
        <v>0</v>
      </c>
      <c r="O443">
        <f>IF(Table256[[#This Row],[Sex]]="male", 1, 0)</f>
        <v>0</v>
      </c>
      <c r="P443">
        <v>1</v>
      </c>
      <c r="AC443" s="6">
        <f>SUMPRODUCT(Table256[[#This Row],[SibSp]:[Ones]], $R$4:$AA$4)</f>
        <v>-0.23700466388345887</v>
      </c>
      <c r="AD443" s="6">
        <f>SUMPRODUCT(Table256[[#This Row],[SibSp]:[Ones]], $R$5:$AA$5)</f>
        <v>0.60945216954006853</v>
      </c>
      <c r="AE443" s="6">
        <f t="shared" si="18"/>
        <v>0</v>
      </c>
      <c r="AF443" s="6">
        <f t="shared" si="19"/>
        <v>0.60945216954006853</v>
      </c>
      <c r="AG443" s="6">
        <f t="shared" si="20"/>
        <v>0.60945216954006853</v>
      </c>
      <c r="AH443" s="6">
        <f>(AG443-Table256[[#This Row],[Survived]])^2</f>
        <v>0.15252760787695938</v>
      </c>
    </row>
    <row r="444" spans="1:34" x14ac:dyDescent="0.2">
      <c r="A444">
        <v>0</v>
      </c>
      <c r="B444" t="s">
        <v>15</v>
      </c>
      <c r="C444">
        <v>1</v>
      </c>
      <c r="D444" t="s">
        <v>13</v>
      </c>
      <c r="E444">
        <v>62</v>
      </c>
      <c r="F444">
        <v>26.55</v>
      </c>
      <c r="G444">
        <v>0</v>
      </c>
      <c r="H444">
        <v>0</v>
      </c>
      <c r="I444" s="6">
        <f>Table256[[#This Row],[Age]]/$E$1</f>
        <v>0.77500000000000002</v>
      </c>
      <c r="J444" s="6">
        <f>LOG10(Table256[[#This Row],[Fare]] +1)</f>
        <v>1.4401216031878039</v>
      </c>
      <c r="K444">
        <f>IF(Table256[[#This Row],[Pclass]]=1, 1, 0)</f>
        <v>1</v>
      </c>
      <c r="L444">
        <f>IF(Table256[[#This Row],[Pclass]]=2, 1,0)</f>
        <v>0</v>
      </c>
      <c r="M444">
        <f>IF(Table256[[#This Row],[Embarked]]="S", 1, 0)</f>
        <v>1</v>
      </c>
      <c r="N444">
        <f>IF(Table256[[#This Row],[Embarked]]="C", 1, 0)</f>
        <v>0</v>
      </c>
      <c r="O444">
        <f>IF(Table256[[#This Row],[Sex]]="male", 1, 0)</f>
        <v>1</v>
      </c>
      <c r="P444">
        <v>1</v>
      </c>
      <c r="AC444" s="6">
        <f>SUMPRODUCT(Table256[[#This Row],[SibSp]:[Ones]], $R$4:$AA$4)</f>
        <v>1.7791312695818351E-2</v>
      </c>
      <c r="AD444" s="6">
        <f>SUMPRODUCT(Table256[[#This Row],[SibSp]:[Ones]], $R$5:$AA$5)</f>
        <v>0.18775784298805076</v>
      </c>
      <c r="AE444" s="6">
        <f t="shared" si="18"/>
        <v>1.7791312695818351E-2</v>
      </c>
      <c r="AF444" s="6">
        <f t="shared" si="19"/>
        <v>0.18775784298805076</v>
      </c>
      <c r="AG444" s="6">
        <f t="shared" si="20"/>
        <v>0.20554915568386911</v>
      </c>
      <c r="AH444" s="6">
        <f>(AG444-Table256[[#This Row],[Survived]])^2</f>
        <v>4.2250455402351464E-2</v>
      </c>
    </row>
    <row r="445" spans="1:34" x14ac:dyDescent="0.2">
      <c r="A445">
        <v>1</v>
      </c>
      <c r="B445" t="s">
        <v>20</v>
      </c>
      <c r="C445">
        <v>1</v>
      </c>
      <c r="D445" t="s">
        <v>17</v>
      </c>
      <c r="E445">
        <v>48</v>
      </c>
      <c r="F445">
        <v>39.6</v>
      </c>
      <c r="G445">
        <v>1</v>
      </c>
      <c r="H445">
        <v>0</v>
      </c>
      <c r="I445" s="6">
        <f>Table256[[#This Row],[Age]]/$E$1</f>
        <v>0.6</v>
      </c>
      <c r="J445" s="6">
        <f>LOG10(Table256[[#This Row],[Fare]] +1)</f>
        <v>1.608526033577194</v>
      </c>
      <c r="K445">
        <f>IF(Table256[[#This Row],[Pclass]]=1, 1, 0)</f>
        <v>1</v>
      </c>
      <c r="L445">
        <f>IF(Table256[[#This Row],[Pclass]]=2, 1,0)</f>
        <v>0</v>
      </c>
      <c r="M445">
        <f>IF(Table256[[#This Row],[Embarked]]="S", 1, 0)</f>
        <v>0</v>
      </c>
      <c r="N445">
        <f>IF(Table256[[#This Row],[Embarked]]="C", 1, 0)</f>
        <v>1</v>
      </c>
      <c r="O445">
        <f>IF(Table256[[#This Row],[Sex]]="male", 1, 0)</f>
        <v>0</v>
      </c>
      <c r="P445">
        <v>1</v>
      </c>
      <c r="AC445" s="6">
        <f>SUMPRODUCT(Table256[[#This Row],[SibSp]:[Ones]], $R$4:$AA$4)</f>
        <v>0.20417940859322881</v>
      </c>
      <c r="AD445" s="6">
        <f>SUMPRODUCT(Table256[[#This Row],[SibSp]:[Ones]], $R$5:$AA$5)</f>
        <v>0.77999975449868142</v>
      </c>
      <c r="AE445" s="6">
        <f t="shared" si="18"/>
        <v>0.20417940859322881</v>
      </c>
      <c r="AF445" s="6">
        <f t="shared" si="19"/>
        <v>0.77999975449868142</v>
      </c>
      <c r="AG445" s="6">
        <f t="shared" si="20"/>
        <v>0.98417916309191023</v>
      </c>
      <c r="AH445" s="6">
        <f>(AG445-Table256[[#This Row],[Survived]])^2</f>
        <v>2.5029888047237565E-4</v>
      </c>
    </row>
    <row r="446" spans="1:34" x14ac:dyDescent="0.2">
      <c r="A446">
        <v>1</v>
      </c>
      <c r="B446" t="s">
        <v>15</v>
      </c>
      <c r="C446">
        <v>1</v>
      </c>
      <c r="D446" t="s">
        <v>17</v>
      </c>
      <c r="E446">
        <v>39</v>
      </c>
      <c r="F446">
        <v>79.650000000000006</v>
      </c>
      <c r="G446">
        <v>1</v>
      </c>
      <c r="H446">
        <v>1</v>
      </c>
      <c r="I446" s="6">
        <f>Table256[[#This Row],[Age]]/$E$1</f>
        <v>0.48749999999999999</v>
      </c>
      <c r="J446" s="6">
        <f>LOG10(Table256[[#This Row],[Fare]] +1)</f>
        <v>1.9066043717249803</v>
      </c>
      <c r="K446">
        <f>IF(Table256[[#This Row],[Pclass]]=1, 1, 0)</f>
        <v>1</v>
      </c>
      <c r="L446">
        <f>IF(Table256[[#This Row],[Pclass]]=2, 1,0)</f>
        <v>0</v>
      </c>
      <c r="M446">
        <f>IF(Table256[[#This Row],[Embarked]]="S", 1, 0)</f>
        <v>1</v>
      </c>
      <c r="N446">
        <f>IF(Table256[[#This Row],[Embarked]]="C", 1, 0)</f>
        <v>0</v>
      </c>
      <c r="O446">
        <f>IF(Table256[[#This Row],[Sex]]="male", 1, 0)</f>
        <v>0</v>
      </c>
      <c r="P446">
        <v>1</v>
      </c>
      <c r="AC446" s="6">
        <f>SUMPRODUCT(Table256[[#This Row],[SibSp]:[Ones]], $R$4:$AA$4)</f>
        <v>0.1838677994268173</v>
      </c>
      <c r="AD446" s="6">
        <f>SUMPRODUCT(Table256[[#This Row],[SibSp]:[Ones]], $R$5:$AA$5)</f>
        <v>0.7787413443314648</v>
      </c>
      <c r="AE446" s="6">
        <f t="shared" si="18"/>
        <v>0.1838677994268173</v>
      </c>
      <c r="AF446" s="6">
        <f t="shared" si="19"/>
        <v>0.7787413443314648</v>
      </c>
      <c r="AG446" s="6">
        <f t="shared" si="20"/>
        <v>0.9626091437582821</v>
      </c>
      <c r="AH446" s="6">
        <f>(AG446-Table256[[#This Row],[Survived]])^2</f>
        <v>1.398076130488814E-3</v>
      </c>
    </row>
    <row r="447" spans="1:34" x14ac:dyDescent="0.2">
      <c r="A447">
        <v>1</v>
      </c>
      <c r="B447" t="s">
        <v>15</v>
      </c>
      <c r="C447">
        <v>3</v>
      </c>
      <c r="D447" t="s">
        <v>17</v>
      </c>
      <c r="E447">
        <v>36</v>
      </c>
      <c r="F447">
        <v>17.399999999999999</v>
      </c>
      <c r="G447">
        <v>1</v>
      </c>
      <c r="H447">
        <v>0</v>
      </c>
      <c r="I447" s="6">
        <f>Table256[[#This Row],[Age]]/$E$1</f>
        <v>0.45</v>
      </c>
      <c r="J447" s="6">
        <f>LOG10(Table256[[#This Row],[Fare]] +1)</f>
        <v>1.2648178230095364</v>
      </c>
      <c r="K447">
        <f>IF(Table256[[#This Row],[Pclass]]=1, 1, 0)</f>
        <v>0</v>
      </c>
      <c r="L447">
        <f>IF(Table256[[#This Row],[Pclass]]=2, 1,0)</f>
        <v>0</v>
      </c>
      <c r="M447">
        <f>IF(Table256[[#This Row],[Embarked]]="S", 1, 0)</f>
        <v>1</v>
      </c>
      <c r="N447">
        <f>IF(Table256[[#This Row],[Embarked]]="C", 1, 0)</f>
        <v>0</v>
      </c>
      <c r="O447">
        <f>IF(Table256[[#This Row],[Sex]]="male", 1, 0)</f>
        <v>0</v>
      </c>
      <c r="P447">
        <v>1</v>
      </c>
      <c r="AC447" s="6">
        <f>SUMPRODUCT(Table256[[#This Row],[SibSp]:[Ones]], $R$4:$AA$4)</f>
        <v>-7.3209875211350806E-3</v>
      </c>
      <c r="AD447" s="6">
        <f>SUMPRODUCT(Table256[[#This Row],[SibSp]:[Ones]], $R$5:$AA$5)</f>
        <v>0.42796436532422832</v>
      </c>
      <c r="AE447" s="6">
        <f t="shared" si="18"/>
        <v>0</v>
      </c>
      <c r="AF447" s="6">
        <f t="shared" si="19"/>
        <v>0.42796436532422832</v>
      </c>
      <c r="AG447" s="6">
        <f t="shared" si="20"/>
        <v>0.42796436532422832</v>
      </c>
      <c r="AH447" s="6">
        <f>(AG447-Table256[[#This Row],[Survived]])^2</f>
        <v>0.32722476733891293</v>
      </c>
    </row>
    <row r="448" spans="1:34" x14ac:dyDescent="0.2">
      <c r="A448">
        <v>0</v>
      </c>
      <c r="B448" t="s">
        <v>15</v>
      </c>
      <c r="C448">
        <v>3</v>
      </c>
      <c r="D448" t="s">
        <v>13</v>
      </c>
      <c r="E448">
        <v>40</v>
      </c>
      <c r="F448">
        <v>7.8958000000000004</v>
      </c>
      <c r="G448">
        <v>0</v>
      </c>
      <c r="H448">
        <v>0</v>
      </c>
      <c r="I448" s="6">
        <f>Table256[[#This Row],[Age]]/$E$1</f>
        <v>0.5</v>
      </c>
      <c r="J448" s="6">
        <f>LOG10(Table256[[#This Row],[Fare]] +1)</f>
        <v>0.94918501031343461</v>
      </c>
      <c r="K448">
        <f>IF(Table256[[#This Row],[Pclass]]=1, 1, 0)</f>
        <v>0</v>
      </c>
      <c r="L448">
        <f>IF(Table256[[#This Row],[Pclass]]=2, 1,0)</f>
        <v>0</v>
      </c>
      <c r="M448">
        <f>IF(Table256[[#This Row],[Embarked]]="S", 1, 0)</f>
        <v>1</v>
      </c>
      <c r="N448">
        <f>IF(Table256[[#This Row],[Embarked]]="C", 1, 0)</f>
        <v>0</v>
      </c>
      <c r="O448">
        <f>IF(Table256[[#This Row],[Sex]]="male", 1, 0)</f>
        <v>1</v>
      </c>
      <c r="P448">
        <v>1</v>
      </c>
      <c r="AC448" s="6">
        <f>SUMPRODUCT(Table256[[#This Row],[SibSp]:[Ones]], $R$4:$AA$4)</f>
        <v>-0.40913828791462736</v>
      </c>
      <c r="AD448" s="6">
        <f>SUMPRODUCT(Table256[[#This Row],[SibSp]:[Ones]], $R$5:$AA$5)</f>
        <v>-2.8266923656590226E-3</v>
      </c>
      <c r="AE448" s="6">
        <f t="shared" si="18"/>
        <v>0</v>
      </c>
      <c r="AF448" s="6">
        <f t="shared" si="19"/>
        <v>0</v>
      </c>
      <c r="AG448" s="6">
        <f t="shared" si="20"/>
        <v>0</v>
      </c>
      <c r="AH448" s="6">
        <f>(AG448-Table256[[#This Row],[Survived]])^2</f>
        <v>0</v>
      </c>
    </row>
    <row r="449" spans="1:34" x14ac:dyDescent="0.2">
      <c r="A449">
        <v>0</v>
      </c>
      <c r="B449" t="s">
        <v>15</v>
      </c>
      <c r="C449">
        <v>2</v>
      </c>
      <c r="D449" t="s">
        <v>13</v>
      </c>
      <c r="E449">
        <v>28</v>
      </c>
      <c r="F449">
        <v>13.5</v>
      </c>
      <c r="G449">
        <v>0</v>
      </c>
      <c r="H449">
        <v>0</v>
      </c>
      <c r="I449" s="6">
        <f>Table256[[#This Row],[Age]]/$E$1</f>
        <v>0.35</v>
      </c>
      <c r="J449" s="6">
        <f>LOG10(Table256[[#This Row],[Fare]] +1)</f>
        <v>1.1613680022349748</v>
      </c>
      <c r="K449">
        <f>IF(Table256[[#This Row],[Pclass]]=1, 1, 0)</f>
        <v>0</v>
      </c>
      <c r="L449">
        <f>IF(Table256[[#This Row],[Pclass]]=2, 1,0)</f>
        <v>1</v>
      </c>
      <c r="M449">
        <f>IF(Table256[[#This Row],[Embarked]]="S", 1, 0)</f>
        <v>1</v>
      </c>
      <c r="N449">
        <f>IF(Table256[[#This Row],[Embarked]]="C", 1, 0)</f>
        <v>0</v>
      </c>
      <c r="O449">
        <f>IF(Table256[[#This Row],[Sex]]="male", 1, 0)</f>
        <v>1</v>
      </c>
      <c r="P449">
        <v>1</v>
      </c>
      <c r="AC449" s="6">
        <f>SUMPRODUCT(Table256[[#This Row],[SibSp]:[Ones]], $R$4:$AA$4)</f>
        <v>-0.79483294710668595</v>
      </c>
      <c r="AD449" s="6">
        <f>SUMPRODUCT(Table256[[#This Row],[SibSp]:[Ones]], $R$5:$AA$5)</f>
        <v>0.32017539384312388</v>
      </c>
      <c r="AE449" s="6">
        <f t="shared" si="18"/>
        <v>0</v>
      </c>
      <c r="AF449" s="6">
        <f t="shared" si="19"/>
        <v>0.32017539384312388</v>
      </c>
      <c r="AG449" s="6">
        <f t="shared" si="20"/>
        <v>0.32017539384312388</v>
      </c>
      <c r="AH449" s="6">
        <f>(AG449-Table256[[#This Row],[Survived]])^2</f>
        <v>0.10251228282259948</v>
      </c>
    </row>
    <row r="450" spans="1:34" x14ac:dyDescent="0.2">
      <c r="A450">
        <v>0</v>
      </c>
      <c r="B450" t="s">
        <v>15</v>
      </c>
      <c r="C450">
        <v>3</v>
      </c>
      <c r="D450" t="s">
        <v>13</v>
      </c>
      <c r="E450">
        <v>24</v>
      </c>
      <c r="F450">
        <v>24.15</v>
      </c>
      <c r="G450">
        <v>2</v>
      </c>
      <c r="H450">
        <v>0</v>
      </c>
      <c r="I450" s="6">
        <f>Table256[[#This Row],[Age]]/$E$1</f>
        <v>0.3</v>
      </c>
      <c r="J450" s="6">
        <f>LOG10(Table256[[#This Row],[Fare]] +1)</f>
        <v>1.4005379893919461</v>
      </c>
      <c r="K450">
        <f>IF(Table256[[#This Row],[Pclass]]=1, 1, 0)</f>
        <v>0</v>
      </c>
      <c r="L450">
        <f>IF(Table256[[#This Row],[Pclass]]=2, 1,0)</f>
        <v>0</v>
      </c>
      <c r="M450">
        <f>IF(Table256[[#This Row],[Embarked]]="S", 1, 0)</f>
        <v>1</v>
      </c>
      <c r="N450">
        <f>IF(Table256[[#This Row],[Embarked]]="C", 1, 0)</f>
        <v>0</v>
      </c>
      <c r="O450">
        <f>IF(Table256[[#This Row],[Sex]]="male", 1, 0)</f>
        <v>1</v>
      </c>
      <c r="P450">
        <v>1</v>
      </c>
      <c r="AC450" s="6">
        <f>SUMPRODUCT(Table256[[#This Row],[SibSp]:[Ones]], $R$4:$AA$4)</f>
        <v>-0.40464503220426995</v>
      </c>
      <c r="AD450" s="6">
        <f>SUMPRODUCT(Table256[[#This Row],[SibSp]:[Ones]], $R$5:$AA$5)</f>
        <v>4.7017574368383164E-3</v>
      </c>
      <c r="AE450" s="6">
        <f t="shared" si="18"/>
        <v>0</v>
      </c>
      <c r="AF450" s="6">
        <f t="shared" si="19"/>
        <v>4.7017574368383164E-3</v>
      </c>
      <c r="AG450" s="6">
        <f t="shared" si="20"/>
        <v>4.7017574368383164E-3</v>
      </c>
      <c r="AH450" s="6">
        <f>(AG450-Table256[[#This Row],[Survived]])^2</f>
        <v>2.2106522994864414E-5</v>
      </c>
    </row>
    <row r="451" spans="1:34" x14ac:dyDescent="0.2">
      <c r="A451">
        <v>0</v>
      </c>
      <c r="B451" t="s">
        <v>15</v>
      </c>
      <c r="C451">
        <v>3</v>
      </c>
      <c r="D451" t="s">
        <v>13</v>
      </c>
      <c r="E451">
        <v>19</v>
      </c>
      <c r="F451">
        <v>7.8958000000000004</v>
      </c>
      <c r="G451">
        <v>0</v>
      </c>
      <c r="H451">
        <v>0</v>
      </c>
      <c r="I451" s="6">
        <f>Table256[[#This Row],[Age]]/$E$1</f>
        <v>0.23749999999999999</v>
      </c>
      <c r="J451" s="6">
        <f>LOG10(Table256[[#This Row],[Fare]] +1)</f>
        <v>0.94918501031343461</v>
      </c>
      <c r="K451">
        <f>IF(Table256[[#This Row],[Pclass]]=1, 1, 0)</f>
        <v>0</v>
      </c>
      <c r="L451">
        <f>IF(Table256[[#This Row],[Pclass]]=2, 1,0)</f>
        <v>0</v>
      </c>
      <c r="M451">
        <f>IF(Table256[[#This Row],[Embarked]]="S", 1, 0)</f>
        <v>1</v>
      </c>
      <c r="N451">
        <f>IF(Table256[[#This Row],[Embarked]]="C", 1, 0)</f>
        <v>0</v>
      </c>
      <c r="O451">
        <f>IF(Table256[[#This Row],[Sex]]="male", 1, 0)</f>
        <v>1</v>
      </c>
      <c r="P451">
        <v>1</v>
      </c>
      <c r="AC451" s="6">
        <f>SUMPRODUCT(Table256[[#This Row],[SibSp]:[Ones]], $R$4:$AA$4)</f>
        <v>-0.62547476768492904</v>
      </c>
      <c r="AD451" s="6">
        <f>SUMPRODUCT(Table256[[#This Row],[SibSp]:[Ones]], $R$5:$AA$5)</f>
        <v>0.17556539015439376</v>
      </c>
      <c r="AE451" s="6">
        <f t="shared" si="18"/>
        <v>0</v>
      </c>
      <c r="AF451" s="6">
        <f t="shared" si="19"/>
        <v>0.17556539015439376</v>
      </c>
      <c r="AG451" s="6">
        <f t="shared" si="20"/>
        <v>0.17556539015439376</v>
      </c>
      <c r="AH451" s="6">
        <f>(AG451-Table256[[#This Row],[Survived]])^2</f>
        <v>3.0823206220064504E-2</v>
      </c>
    </row>
    <row r="452" spans="1:34" x14ac:dyDescent="0.2">
      <c r="A452">
        <v>0</v>
      </c>
      <c r="B452" t="s">
        <v>15</v>
      </c>
      <c r="C452">
        <v>3</v>
      </c>
      <c r="D452" t="s">
        <v>17</v>
      </c>
      <c r="E452">
        <v>29</v>
      </c>
      <c r="F452">
        <v>21.074999999999999</v>
      </c>
      <c r="G452">
        <v>0</v>
      </c>
      <c r="H452">
        <v>4</v>
      </c>
      <c r="I452" s="6">
        <f>Table256[[#This Row],[Age]]/$E$1</f>
        <v>0.36249999999999999</v>
      </c>
      <c r="J452" s="6">
        <f>LOG10(Table256[[#This Row],[Fare]] +1)</f>
        <v>1.3439007122496063</v>
      </c>
      <c r="K452">
        <f>IF(Table256[[#This Row],[Pclass]]=1, 1, 0)</f>
        <v>0</v>
      </c>
      <c r="L452">
        <f>IF(Table256[[#This Row],[Pclass]]=2, 1,0)</f>
        <v>0</v>
      </c>
      <c r="M452">
        <f>IF(Table256[[#This Row],[Embarked]]="S", 1, 0)</f>
        <v>1</v>
      </c>
      <c r="N452">
        <f>IF(Table256[[#This Row],[Embarked]]="C", 1, 0)</f>
        <v>0</v>
      </c>
      <c r="O452">
        <f>IF(Table256[[#This Row],[Sex]]="male", 1, 0)</f>
        <v>0</v>
      </c>
      <c r="P452">
        <v>1</v>
      </c>
      <c r="AC452" s="6">
        <f>SUMPRODUCT(Table256[[#This Row],[SibSp]:[Ones]], $R$4:$AA$4)</f>
        <v>-0.32661268218486927</v>
      </c>
      <c r="AD452" s="6">
        <f>SUMPRODUCT(Table256[[#This Row],[SibSp]:[Ones]], $R$5:$AA$5)</f>
        <v>0.54169182471629895</v>
      </c>
      <c r="AE452" s="6">
        <f t="shared" si="18"/>
        <v>0</v>
      </c>
      <c r="AF452" s="6">
        <f t="shared" si="19"/>
        <v>0.54169182471629895</v>
      </c>
      <c r="AG452" s="6">
        <f t="shared" si="20"/>
        <v>0.54169182471629895</v>
      </c>
      <c r="AH452" s="6">
        <f>(AG452-Table256[[#This Row],[Survived]])^2</f>
        <v>0.29343003296447356</v>
      </c>
    </row>
    <row r="453" spans="1:34" x14ac:dyDescent="0.2">
      <c r="A453">
        <v>1</v>
      </c>
      <c r="B453" t="s">
        <v>15</v>
      </c>
      <c r="C453">
        <v>3</v>
      </c>
      <c r="D453" t="s">
        <v>13</v>
      </c>
      <c r="E453">
        <v>32</v>
      </c>
      <c r="F453">
        <v>7.8541999999999996</v>
      </c>
      <c r="G453">
        <v>0</v>
      </c>
      <c r="H453">
        <v>0</v>
      </c>
      <c r="I453" s="6">
        <f>Table256[[#This Row],[Age]]/$E$1</f>
        <v>0.4</v>
      </c>
      <c r="J453" s="6">
        <f>LOG10(Table256[[#This Row],[Fare]] +1)</f>
        <v>0.94714932766263737</v>
      </c>
      <c r="K453">
        <f>IF(Table256[[#This Row],[Pclass]]=1, 1, 0)</f>
        <v>0</v>
      </c>
      <c r="L453">
        <f>IF(Table256[[#This Row],[Pclass]]=2, 1,0)</f>
        <v>0</v>
      </c>
      <c r="M453">
        <f>IF(Table256[[#This Row],[Embarked]]="S", 1, 0)</f>
        <v>1</v>
      </c>
      <c r="N453">
        <f>IF(Table256[[#This Row],[Embarked]]="C", 1, 0)</f>
        <v>0</v>
      </c>
      <c r="O453">
        <f>IF(Table256[[#This Row],[Sex]]="male", 1, 0)</f>
        <v>1</v>
      </c>
      <c r="P453">
        <v>1</v>
      </c>
      <c r="AC453" s="6">
        <f>SUMPRODUCT(Table256[[#This Row],[SibSp]:[Ones]], $R$4:$AA$4)</f>
        <v>-0.49156914290380482</v>
      </c>
      <c r="AD453" s="6">
        <f>SUMPRODUCT(Table256[[#This Row],[SibSp]:[Ones]], $R$5:$AA$5)</f>
        <v>6.5097489560203337E-2</v>
      </c>
      <c r="AE453" s="6">
        <f t="shared" ref="AE453:AE516" si="21">MAX(AC453, 0)</f>
        <v>0</v>
      </c>
      <c r="AF453" s="6">
        <f t="shared" ref="AF453:AF516" si="22">MAX(AD453, 0)</f>
        <v>6.5097489560203337E-2</v>
      </c>
      <c r="AG453" s="6">
        <f t="shared" ref="AG453:AG516" si="23">AE453+AF453</f>
        <v>6.5097489560203337E-2</v>
      </c>
      <c r="AH453" s="6">
        <f>(AG453-Table256[[#This Row],[Survived]])^2</f>
        <v>0.87404270402663409</v>
      </c>
    </row>
    <row r="454" spans="1:34" x14ac:dyDescent="0.2">
      <c r="A454">
        <v>1</v>
      </c>
      <c r="B454" t="s">
        <v>15</v>
      </c>
      <c r="C454">
        <v>2</v>
      </c>
      <c r="D454" t="s">
        <v>13</v>
      </c>
      <c r="E454">
        <v>62</v>
      </c>
      <c r="F454">
        <v>10.5</v>
      </c>
      <c r="G454">
        <v>0</v>
      </c>
      <c r="H454">
        <v>0</v>
      </c>
      <c r="I454" s="6">
        <f>Table256[[#This Row],[Age]]/$E$1</f>
        <v>0.77500000000000002</v>
      </c>
      <c r="J454" s="6">
        <f>LOG10(Table256[[#This Row],[Fare]] +1)</f>
        <v>1.0606978403536116</v>
      </c>
      <c r="K454">
        <f>IF(Table256[[#This Row],[Pclass]]=1, 1, 0)</f>
        <v>0</v>
      </c>
      <c r="L454">
        <f>IF(Table256[[#This Row],[Pclass]]=2, 1,0)</f>
        <v>1</v>
      </c>
      <c r="M454">
        <f>IF(Table256[[#This Row],[Embarked]]="S", 1, 0)</f>
        <v>1</v>
      </c>
      <c r="N454">
        <f>IF(Table256[[#This Row],[Embarked]]="C", 1, 0)</f>
        <v>0</v>
      </c>
      <c r="O454">
        <f>IF(Table256[[#This Row],[Sex]]="male", 1, 0)</f>
        <v>1</v>
      </c>
      <c r="P454">
        <v>1</v>
      </c>
      <c r="AC454" s="6">
        <f>SUMPRODUCT(Table256[[#This Row],[SibSp]:[Ones]], $R$4:$AA$4)</f>
        <v>-0.44541250155547318</v>
      </c>
      <c r="AD454" s="6">
        <f>SUMPRODUCT(Table256[[#This Row],[SibSp]:[Ones]], $R$5:$AA$5)</f>
        <v>2.9633776971569659E-2</v>
      </c>
      <c r="AE454" s="6">
        <f t="shared" si="21"/>
        <v>0</v>
      </c>
      <c r="AF454" s="6">
        <f t="shared" si="22"/>
        <v>2.9633776971569659E-2</v>
      </c>
      <c r="AG454" s="6">
        <f t="shared" si="23"/>
        <v>2.9633776971569659E-2</v>
      </c>
      <c r="AH454" s="6">
        <f>(AG454-Table256[[#This Row],[Survived]])^2</f>
        <v>0.9416106067944614</v>
      </c>
    </row>
    <row r="455" spans="1:34" x14ac:dyDescent="0.2">
      <c r="A455">
        <v>1</v>
      </c>
      <c r="B455" t="s">
        <v>15</v>
      </c>
      <c r="C455">
        <v>1</v>
      </c>
      <c r="D455" t="s">
        <v>17</v>
      </c>
      <c r="E455">
        <v>53</v>
      </c>
      <c r="F455">
        <v>51.479199999999999</v>
      </c>
      <c r="G455">
        <v>2</v>
      </c>
      <c r="H455">
        <v>0</v>
      </c>
      <c r="I455" s="6">
        <f>Table256[[#This Row],[Age]]/$E$1</f>
        <v>0.66249999999999998</v>
      </c>
      <c r="J455" s="6">
        <f>LOG10(Table256[[#This Row],[Fare]] +1)</f>
        <v>1.7199872059744314</v>
      </c>
      <c r="K455">
        <f>IF(Table256[[#This Row],[Pclass]]=1, 1, 0)</f>
        <v>1</v>
      </c>
      <c r="L455">
        <f>IF(Table256[[#This Row],[Pclass]]=2, 1,0)</f>
        <v>0</v>
      </c>
      <c r="M455">
        <f>IF(Table256[[#This Row],[Embarked]]="S", 1, 0)</f>
        <v>1</v>
      </c>
      <c r="N455">
        <f>IF(Table256[[#This Row],[Embarked]]="C", 1, 0)</f>
        <v>0</v>
      </c>
      <c r="O455">
        <f>IF(Table256[[#This Row],[Sex]]="male", 1, 0)</f>
        <v>0</v>
      </c>
      <c r="P455">
        <v>1</v>
      </c>
      <c r="AC455" s="6">
        <f>SUMPRODUCT(Table256[[#This Row],[SibSp]:[Ones]], $R$4:$AA$4)</f>
        <v>0.45058253676369819</v>
      </c>
      <c r="AD455" s="6">
        <f>SUMPRODUCT(Table256[[#This Row],[SibSp]:[Ones]], $R$5:$AA$5)</f>
        <v>0.59237115024054998</v>
      </c>
      <c r="AE455" s="6">
        <f t="shared" si="21"/>
        <v>0.45058253676369819</v>
      </c>
      <c r="AF455" s="6">
        <f t="shared" si="22"/>
        <v>0.59237115024054998</v>
      </c>
      <c r="AG455" s="6">
        <f t="shared" si="23"/>
        <v>1.0429536870042482</v>
      </c>
      <c r="AH455" s="6">
        <f>(AG455-Table256[[#This Row],[Survived]])^2</f>
        <v>1.8450192272589185E-3</v>
      </c>
    </row>
    <row r="456" spans="1:34" x14ac:dyDescent="0.2">
      <c r="A456">
        <v>1</v>
      </c>
      <c r="B456" t="s">
        <v>15</v>
      </c>
      <c r="C456">
        <v>1</v>
      </c>
      <c r="D456" t="s">
        <v>13</v>
      </c>
      <c r="E456">
        <v>36</v>
      </c>
      <c r="F456">
        <v>26.387499999999999</v>
      </c>
      <c r="G456">
        <v>0</v>
      </c>
      <c r="H456">
        <v>0</v>
      </c>
      <c r="I456" s="6">
        <f>Table256[[#This Row],[Age]]/$E$1</f>
        <v>0.45</v>
      </c>
      <c r="J456" s="6">
        <f>LOG10(Table256[[#This Row],[Fare]] +1)</f>
        <v>1.4375523905687617</v>
      </c>
      <c r="K456">
        <f>IF(Table256[[#This Row],[Pclass]]=1, 1, 0)</f>
        <v>1</v>
      </c>
      <c r="L456">
        <f>IF(Table256[[#This Row],[Pclass]]=2, 1,0)</f>
        <v>0</v>
      </c>
      <c r="M456">
        <f>IF(Table256[[#This Row],[Embarked]]="S", 1, 0)</f>
        <v>1</v>
      </c>
      <c r="N456">
        <f>IF(Table256[[#This Row],[Embarked]]="C", 1, 0)</f>
        <v>0</v>
      </c>
      <c r="O456">
        <f>IF(Table256[[#This Row],[Sex]]="male", 1, 0)</f>
        <v>1</v>
      </c>
      <c r="P456">
        <v>1</v>
      </c>
      <c r="AC456" s="6">
        <f>SUMPRODUCT(Table256[[#This Row],[SibSp]:[Ones]], $R$4:$AA$4)</f>
        <v>-0.25007525515530482</v>
      </c>
      <c r="AD456" s="6">
        <f>SUMPRODUCT(Table256[[#This Row],[SibSp]:[Ones]], $R$5:$AA$5)</f>
        <v>0.40858042798584077</v>
      </c>
      <c r="AE456" s="6">
        <f t="shared" si="21"/>
        <v>0</v>
      </c>
      <c r="AF456" s="6">
        <f t="shared" si="22"/>
        <v>0.40858042798584077</v>
      </c>
      <c r="AG456" s="6">
        <f t="shared" si="23"/>
        <v>0.40858042798584077</v>
      </c>
      <c r="AH456" s="6">
        <f>(AG456-Table256[[#This Row],[Survived]])^2</f>
        <v>0.34977711016141133</v>
      </c>
    </row>
    <row r="457" spans="1:34" x14ac:dyDescent="0.2">
      <c r="A457">
        <v>0</v>
      </c>
      <c r="B457" t="s">
        <v>15</v>
      </c>
      <c r="C457">
        <v>3</v>
      </c>
      <c r="D457" t="s">
        <v>13</v>
      </c>
      <c r="E457">
        <v>16</v>
      </c>
      <c r="F457">
        <v>8.0500000000000007</v>
      </c>
      <c r="G457">
        <v>0</v>
      </c>
      <c r="H457">
        <v>0</v>
      </c>
      <c r="I457" s="6">
        <f>Table256[[#This Row],[Age]]/$E$1</f>
        <v>0.2</v>
      </c>
      <c r="J457" s="6">
        <f>LOG10(Table256[[#This Row],[Fare]] +1)</f>
        <v>0.9566485792052033</v>
      </c>
      <c r="K457">
        <f>IF(Table256[[#This Row],[Pclass]]=1, 1, 0)</f>
        <v>0</v>
      </c>
      <c r="L457">
        <f>IF(Table256[[#This Row],[Pclass]]=2, 1,0)</f>
        <v>0</v>
      </c>
      <c r="M457">
        <f>IF(Table256[[#This Row],[Embarked]]="S", 1, 0)</f>
        <v>1</v>
      </c>
      <c r="N457">
        <f>IF(Table256[[#This Row],[Embarked]]="C", 1, 0)</f>
        <v>0</v>
      </c>
      <c r="O457">
        <f>IF(Table256[[#This Row],[Sex]]="male", 1, 0)</f>
        <v>1</v>
      </c>
      <c r="P457">
        <v>1</v>
      </c>
      <c r="AC457" s="6">
        <f>SUMPRODUCT(Table256[[#This Row],[SibSp]:[Ones]], $R$4:$AA$4)</f>
        <v>-0.65631780499509818</v>
      </c>
      <c r="AD457" s="6">
        <f>SUMPRODUCT(Table256[[#This Row],[SibSp]:[Ones]], $R$5:$AA$5)</f>
        <v>0.20117722085636214</v>
      </c>
      <c r="AE457" s="6">
        <f t="shared" si="21"/>
        <v>0</v>
      </c>
      <c r="AF457" s="6">
        <f t="shared" si="22"/>
        <v>0.20117722085636214</v>
      </c>
      <c r="AG457" s="6">
        <f t="shared" si="23"/>
        <v>0.20117722085636214</v>
      </c>
      <c r="AH457" s="6">
        <f>(AG457-Table256[[#This Row],[Survived]])^2</f>
        <v>4.0472274191489507E-2</v>
      </c>
    </row>
    <row r="458" spans="1:34" x14ac:dyDescent="0.2">
      <c r="A458">
        <v>0</v>
      </c>
      <c r="B458" t="s">
        <v>15</v>
      </c>
      <c r="C458">
        <v>3</v>
      </c>
      <c r="D458" t="s">
        <v>13</v>
      </c>
      <c r="E458">
        <v>19</v>
      </c>
      <c r="F458">
        <v>14.5</v>
      </c>
      <c r="G458">
        <v>0</v>
      </c>
      <c r="H458">
        <v>0</v>
      </c>
      <c r="I458" s="6">
        <f>Table256[[#This Row],[Age]]/$E$1</f>
        <v>0.23749999999999999</v>
      </c>
      <c r="J458" s="6">
        <f>LOG10(Table256[[#This Row],[Fare]] +1)</f>
        <v>1.1903316981702914</v>
      </c>
      <c r="K458">
        <f>IF(Table256[[#This Row],[Pclass]]=1, 1, 0)</f>
        <v>0</v>
      </c>
      <c r="L458">
        <f>IF(Table256[[#This Row],[Pclass]]=2, 1,0)</f>
        <v>0</v>
      </c>
      <c r="M458">
        <f>IF(Table256[[#This Row],[Embarked]]="S", 1, 0)</f>
        <v>1</v>
      </c>
      <c r="N458">
        <f>IF(Table256[[#This Row],[Embarked]]="C", 1, 0)</f>
        <v>0</v>
      </c>
      <c r="O458">
        <f>IF(Table256[[#This Row],[Sex]]="male", 1, 0)</f>
        <v>1</v>
      </c>
      <c r="P458">
        <v>1</v>
      </c>
      <c r="AC458" s="6">
        <f>SUMPRODUCT(Table256[[#This Row],[SibSp]:[Ones]], $R$4:$AA$4)</f>
        <v>-0.62346593316788401</v>
      </c>
      <c r="AD458" s="6">
        <f>SUMPRODUCT(Table256[[#This Row],[SibSp]:[Ones]], $R$5:$AA$5)</f>
        <v>0.17967673553713637</v>
      </c>
      <c r="AE458" s="6">
        <f t="shared" si="21"/>
        <v>0</v>
      </c>
      <c r="AF458" s="6">
        <f t="shared" si="22"/>
        <v>0.17967673553713637</v>
      </c>
      <c r="AG458" s="6">
        <f t="shared" si="23"/>
        <v>0.17967673553713637</v>
      </c>
      <c r="AH458" s="6">
        <f>(AG458-Table256[[#This Row],[Survived]])^2</f>
        <v>3.2283729293282042E-2</v>
      </c>
    </row>
    <row r="459" spans="1:34" x14ac:dyDescent="0.2">
      <c r="A459">
        <v>1</v>
      </c>
      <c r="B459" t="s">
        <v>15</v>
      </c>
      <c r="C459">
        <v>2</v>
      </c>
      <c r="D459" t="s">
        <v>17</v>
      </c>
      <c r="E459">
        <v>34</v>
      </c>
      <c r="F459">
        <v>13</v>
      </c>
      <c r="G459">
        <v>0</v>
      </c>
      <c r="H459">
        <v>0</v>
      </c>
      <c r="I459" s="6">
        <f>Table256[[#This Row],[Age]]/$E$1</f>
        <v>0.42499999999999999</v>
      </c>
      <c r="J459" s="6">
        <f>LOG10(Table256[[#This Row],[Fare]] +1)</f>
        <v>1.146128035678238</v>
      </c>
      <c r="K459">
        <f>IF(Table256[[#This Row],[Pclass]]=1, 1, 0)</f>
        <v>0</v>
      </c>
      <c r="L459">
        <f>IF(Table256[[#This Row],[Pclass]]=2, 1,0)</f>
        <v>1</v>
      </c>
      <c r="M459">
        <f>IF(Table256[[#This Row],[Embarked]]="S", 1, 0)</f>
        <v>1</v>
      </c>
      <c r="N459">
        <f>IF(Table256[[#This Row],[Embarked]]="C", 1, 0)</f>
        <v>0</v>
      </c>
      <c r="O459">
        <f>IF(Table256[[#This Row],[Sex]]="male", 1, 0)</f>
        <v>0</v>
      </c>
      <c r="P459">
        <v>1</v>
      </c>
      <c r="AC459" s="6">
        <f>SUMPRODUCT(Table256[[#This Row],[SibSp]:[Ones]], $R$4:$AA$4)</f>
        <v>-0.37553512143388418</v>
      </c>
      <c r="AD459" s="6">
        <f>SUMPRODUCT(Table256[[#This Row],[SibSp]:[Ones]], $R$5:$AA$5)</f>
        <v>0.72841899745673389</v>
      </c>
      <c r="AE459" s="6">
        <f t="shared" si="21"/>
        <v>0</v>
      </c>
      <c r="AF459" s="6">
        <f t="shared" si="22"/>
        <v>0.72841899745673389</v>
      </c>
      <c r="AG459" s="6">
        <f t="shared" si="23"/>
        <v>0.72841899745673389</v>
      </c>
      <c r="AH459" s="6">
        <f>(AG459-Table256[[#This Row],[Survived]])^2</f>
        <v>7.3756240942405515E-2</v>
      </c>
    </row>
    <row r="460" spans="1:34" x14ac:dyDescent="0.2">
      <c r="A460">
        <v>1</v>
      </c>
      <c r="B460" t="s">
        <v>15</v>
      </c>
      <c r="C460">
        <v>1</v>
      </c>
      <c r="D460" t="s">
        <v>17</v>
      </c>
      <c r="E460">
        <v>39</v>
      </c>
      <c r="F460">
        <v>55.9</v>
      </c>
      <c r="G460">
        <v>1</v>
      </c>
      <c r="H460">
        <v>0</v>
      </c>
      <c r="I460" s="6">
        <f>Table256[[#This Row],[Age]]/$E$1</f>
        <v>0.48749999999999999</v>
      </c>
      <c r="J460" s="6">
        <f>LOG10(Table256[[#This Row],[Fare]] +1)</f>
        <v>1.7551122663950711</v>
      </c>
      <c r="K460">
        <f>IF(Table256[[#This Row],[Pclass]]=1, 1, 0)</f>
        <v>1</v>
      </c>
      <c r="L460">
        <f>IF(Table256[[#This Row],[Pclass]]=2, 1,0)</f>
        <v>0</v>
      </c>
      <c r="M460">
        <f>IF(Table256[[#This Row],[Embarked]]="S", 1, 0)</f>
        <v>1</v>
      </c>
      <c r="N460">
        <f>IF(Table256[[#This Row],[Embarked]]="C", 1, 0)</f>
        <v>0</v>
      </c>
      <c r="O460">
        <f>IF(Table256[[#This Row],[Sex]]="male", 1, 0)</f>
        <v>0</v>
      </c>
      <c r="P460">
        <v>1</v>
      </c>
      <c r="AC460" s="6">
        <f>SUMPRODUCT(Table256[[#This Row],[SibSp]:[Ones]], $R$4:$AA$4)</f>
        <v>0.22387025825763052</v>
      </c>
      <c r="AD460" s="6">
        <f>SUMPRODUCT(Table256[[#This Row],[SibSp]:[Ones]], $R$5:$AA$5)</f>
        <v>0.7799403129520518</v>
      </c>
      <c r="AE460" s="6">
        <f t="shared" si="21"/>
        <v>0.22387025825763052</v>
      </c>
      <c r="AF460" s="6">
        <f t="shared" si="22"/>
        <v>0.7799403129520518</v>
      </c>
      <c r="AG460" s="6">
        <f t="shared" si="23"/>
        <v>1.0038105712096823</v>
      </c>
      <c r="AH460" s="6">
        <f>(AG460-Table256[[#This Row],[Survived]])^2</f>
        <v>1.4520452944059717E-5</v>
      </c>
    </row>
    <row r="461" spans="1:34" x14ac:dyDescent="0.2">
      <c r="A461">
        <v>1</v>
      </c>
      <c r="B461" t="s">
        <v>15</v>
      </c>
      <c r="C461">
        <v>3</v>
      </c>
      <c r="D461" t="s">
        <v>13</v>
      </c>
      <c r="E461">
        <v>32</v>
      </c>
      <c r="F461">
        <v>7.9249999999999998</v>
      </c>
      <c r="G461">
        <v>0</v>
      </c>
      <c r="H461">
        <v>0</v>
      </c>
      <c r="I461" s="6">
        <f>Table256[[#This Row],[Age]]/$E$1</f>
        <v>0.4</v>
      </c>
      <c r="J461" s="6">
        <f>LOG10(Table256[[#This Row],[Fare]] +1)</f>
        <v>0.95060822478423079</v>
      </c>
      <c r="K461">
        <f>IF(Table256[[#This Row],[Pclass]]=1, 1, 0)</f>
        <v>0</v>
      </c>
      <c r="L461">
        <f>IF(Table256[[#This Row],[Pclass]]=2, 1,0)</f>
        <v>0</v>
      </c>
      <c r="M461">
        <f>IF(Table256[[#This Row],[Embarked]]="S", 1, 0)</f>
        <v>1</v>
      </c>
      <c r="N461">
        <f>IF(Table256[[#This Row],[Embarked]]="C", 1, 0)</f>
        <v>0</v>
      </c>
      <c r="O461">
        <f>IF(Table256[[#This Row],[Sex]]="male", 1, 0)</f>
        <v>1</v>
      </c>
      <c r="P461">
        <v>1</v>
      </c>
      <c r="AC461" s="6">
        <f>SUMPRODUCT(Table256[[#This Row],[SibSp]:[Ones]], $R$4:$AA$4)</f>
        <v>-0.49154032910590234</v>
      </c>
      <c r="AD461" s="6">
        <f>SUMPRODUCT(Table256[[#This Row],[SibSp]:[Ones]], $R$5:$AA$5)</f>
        <v>6.5156460806446104E-2</v>
      </c>
      <c r="AE461" s="6">
        <f t="shared" si="21"/>
        <v>0</v>
      </c>
      <c r="AF461" s="6">
        <f t="shared" si="22"/>
        <v>6.5156460806446104E-2</v>
      </c>
      <c r="AG461" s="6">
        <f t="shared" si="23"/>
        <v>6.5156460806446104E-2</v>
      </c>
      <c r="AH461" s="6">
        <f>(AG461-Table256[[#This Row],[Survived]])^2</f>
        <v>0.87393244277192972</v>
      </c>
    </row>
    <row r="462" spans="1:34" x14ac:dyDescent="0.2">
      <c r="A462">
        <v>1</v>
      </c>
      <c r="B462" t="s">
        <v>15</v>
      </c>
      <c r="C462">
        <v>2</v>
      </c>
      <c r="D462" t="s">
        <v>17</v>
      </c>
      <c r="E462">
        <v>25</v>
      </c>
      <c r="F462">
        <v>30</v>
      </c>
      <c r="G462">
        <v>1</v>
      </c>
      <c r="H462">
        <v>1</v>
      </c>
      <c r="I462" s="6">
        <f>Table256[[#This Row],[Age]]/$E$1</f>
        <v>0.3125</v>
      </c>
      <c r="J462" s="6">
        <f>LOG10(Table256[[#This Row],[Fare]] +1)</f>
        <v>1.4913616938342726</v>
      </c>
      <c r="K462">
        <f>IF(Table256[[#This Row],[Pclass]]=1, 1, 0)</f>
        <v>0</v>
      </c>
      <c r="L462">
        <f>IF(Table256[[#This Row],[Pclass]]=2, 1,0)</f>
        <v>1</v>
      </c>
      <c r="M462">
        <f>IF(Table256[[#This Row],[Embarked]]="S", 1, 0)</f>
        <v>1</v>
      </c>
      <c r="N462">
        <f>IF(Table256[[#This Row],[Embarked]]="C", 1, 0)</f>
        <v>0</v>
      </c>
      <c r="O462">
        <f>IF(Table256[[#This Row],[Sex]]="male", 1, 0)</f>
        <v>0</v>
      </c>
      <c r="P462">
        <v>1</v>
      </c>
      <c r="AC462" s="6">
        <f>SUMPRODUCT(Table256[[#This Row],[SibSp]:[Ones]], $R$4:$AA$4)</f>
        <v>-0.42385871850388851</v>
      </c>
      <c r="AD462" s="6">
        <f>SUMPRODUCT(Table256[[#This Row],[SibSp]:[Ones]], $R$5:$AA$5)</f>
        <v>0.73893465137231462</v>
      </c>
      <c r="AE462" s="6">
        <f t="shared" si="21"/>
        <v>0</v>
      </c>
      <c r="AF462" s="6">
        <f t="shared" si="22"/>
        <v>0.73893465137231462</v>
      </c>
      <c r="AG462" s="6">
        <f t="shared" si="23"/>
        <v>0.73893465137231462</v>
      </c>
      <c r="AH462" s="6">
        <f>(AG462-Table256[[#This Row],[Survived]])^2</f>
        <v>6.8155116254094913E-2</v>
      </c>
    </row>
    <row r="463" spans="1:34" x14ac:dyDescent="0.2">
      <c r="A463">
        <v>1</v>
      </c>
      <c r="B463" t="s">
        <v>20</v>
      </c>
      <c r="C463">
        <v>1</v>
      </c>
      <c r="D463" t="s">
        <v>17</v>
      </c>
      <c r="E463">
        <v>39</v>
      </c>
      <c r="F463">
        <v>110.88330000000001</v>
      </c>
      <c r="G463">
        <v>1</v>
      </c>
      <c r="H463">
        <v>1</v>
      </c>
      <c r="I463" s="6">
        <f>Table256[[#This Row],[Age]]/$E$1</f>
        <v>0.48749999999999999</v>
      </c>
      <c r="J463" s="6">
        <f>LOG10(Table256[[#This Row],[Fare]] +1)</f>
        <v>2.048765267412167</v>
      </c>
      <c r="K463">
        <f>IF(Table256[[#This Row],[Pclass]]=1, 1, 0)</f>
        <v>1</v>
      </c>
      <c r="L463">
        <f>IF(Table256[[#This Row],[Pclass]]=2, 1,0)</f>
        <v>0</v>
      </c>
      <c r="M463">
        <f>IF(Table256[[#This Row],[Embarked]]="S", 1, 0)</f>
        <v>0</v>
      </c>
      <c r="N463">
        <f>IF(Table256[[#This Row],[Embarked]]="C", 1, 0)</f>
        <v>1</v>
      </c>
      <c r="O463">
        <f>IF(Table256[[#This Row],[Sex]]="male", 1, 0)</f>
        <v>0</v>
      </c>
      <c r="P463">
        <v>1</v>
      </c>
      <c r="AC463" s="6">
        <f>SUMPRODUCT(Table256[[#This Row],[SibSp]:[Ones]], $R$4:$AA$4)</f>
        <v>7.3866678068792546E-2</v>
      </c>
      <c r="AD463" s="6">
        <f>SUMPRODUCT(Table256[[#This Row],[SibSp]:[Ones]], $R$5:$AA$5)</f>
        <v>0.86017742783260775</v>
      </c>
      <c r="AE463" s="6">
        <f t="shared" si="21"/>
        <v>7.3866678068792546E-2</v>
      </c>
      <c r="AF463" s="6">
        <f t="shared" si="22"/>
        <v>0.86017742783260775</v>
      </c>
      <c r="AG463" s="6">
        <f t="shared" si="23"/>
        <v>0.9340441059014003</v>
      </c>
      <c r="AH463" s="6">
        <f>(AG463-Table256[[#This Row],[Survived]])^2</f>
        <v>4.3501799663456988E-3</v>
      </c>
    </row>
    <row r="464" spans="1:34" x14ac:dyDescent="0.2">
      <c r="A464">
        <v>0</v>
      </c>
      <c r="B464" t="s">
        <v>15</v>
      </c>
      <c r="C464">
        <v>2</v>
      </c>
      <c r="D464" t="s">
        <v>13</v>
      </c>
      <c r="E464">
        <v>54</v>
      </c>
      <c r="F464">
        <v>26</v>
      </c>
      <c r="G464">
        <v>0</v>
      </c>
      <c r="H464">
        <v>0</v>
      </c>
      <c r="I464" s="6">
        <f>Table256[[#This Row],[Age]]/$E$1</f>
        <v>0.67500000000000004</v>
      </c>
      <c r="J464" s="6">
        <f>LOG10(Table256[[#This Row],[Fare]] +1)</f>
        <v>1.4313637641589874</v>
      </c>
      <c r="K464">
        <f>IF(Table256[[#This Row],[Pclass]]=1, 1, 0)</f>
        <v>0</v>
      </c>
      <c r="L464">
        <f>IF(Table256[[#This Row],[Pclass]]=2, 1,0)</f>
        <v>1</v>
      </c>
      <c r="M464">
        <f>IF(Table256[[#This Row],[Embarked]]="S", 1, 0)</f>
        <v>1</v>
      </c>
      <c r="N464">
        <f>IF(Table256[[#This Row],[Embarked]]="C", 1, 0)</f>
        <v>0</v>
      </c>
      <c r="O464">
        <f>IF(Table256[[#This Row],[Sex]]="male", 1, 0)</f>
        <v>1</v>
      </c>
      <c r="P464">
        <v>1</v>
      </c>
      <c r="AC464" s="6">
        <f>SUMPRODUCT(Table256[[#This Row],[SibSp]:[Ones]], $R$4:$AA$4)</f>
        <v>-0.52473862449022712</v>
      </c>
      <c r="AD464" s="6">
        <f>SUMPRODUCT(Table256[[#This Row],[SibSp]:[Ones]], $R$5:$AA$5)</f>
        <v>0.10391220345481067</v>
      </c>
      <c r="AE464" s="6">
        <f t="shared" si="21"/>
        <v>0</v>
      </c>
      <c r="AF464" s="6">
        <f t="shared" si="22"/>
        <v>0.10391220345481067</v>
      </c>
      <c r="AG464" s="6">
        <f t="shared" si="23"/>
        <v>0.10391220345481067</v>
      </c>
      <c r="AH464" s="6">
        <f>(AG464-Table256[[#This Row],[Survived]])^2</f>
        <v>1.0797746026833966E-2</v>
      </c>
    </row>
    <row r="465" spans="1:34" x14ac:dyDescent="0.2">
      <c r="A465">
        <v>0</v>
      </c>
      <c r="B465" t="s">
        <v>20</v>
      </c>
      <c r="C465">
        <v>1</v>
      </c>
      <c r="D465" t="s">
        <v>13</v>
      </c>
      <c r="E465">
        <v>36</v>
      </c>
      <c r="F465">
        <v>40.125</v>
      </c>
      <c r="G465">
        <v>0</v>
      </c>
      <c r="H465">
        <v>0</v>
      </c>
      <c r="I465" s="6">
        <f>Table256[[#This Row],[Age]]/$E$1</f>
        <v>0.45</v>
      </c>
      <c r="J465" s="6">
        <f>LOG10(Table256[[#This Row],[Fare]] +1)</f>
        <v>1.6141059109580307</v>
      </c>
      <c r="K465">
        <f>IF(Table256[[#This Row],[Pclass]]=1, 1, 0)</f>
        <v>1</v>
      </c>
      <c r="L465">
        <f>IF(Table256[[#This Row],[Pclass]]=2, 1,0)</f>
        <v>0</v>
      </c>
      <c r="M465">
        <f>IF(Table256[[#This Row],[Embarked]]="S", 1, 0)</f>
        <v>0</v>
      </c>
      <c r="N465">
        <f>IF(Table256[[#This Row],[Embarked]]="C", 1, 0)</f>
        <v>1</v>
      </c>
      <c r="O465">
        <f>IF(Table256[[#This Row],[Sex]]="male", 1, 0)</f>
        <v>1</v>
      </c>
      <c r="P465">
        <v>1</v>
      </c>
      <c r="AC465" s="6">
        <f>SUMPRODUCT(Table256[[#This Row],[SibSp]:[Ones]], $R$4:$AA$4)</f>
        <v>-0.35978987416802533</v>
      </c>
      <c r="AD465" s="6">
        <f>SUMPRODUCT(Table256[[#This Row],[SibSp]:[Ones]], $R$5:$AA$5)</f>
        <v>0.49060287640879119</v>
      </c>
      <c r="AE465" s="6">
        <f t="shared" si="21"/>
        <v>0</v>
      </c>
      <c r="AF465" s="6">
        <f t="shared" si="22"/>
        <v>0.49060287640879119</v>
      </c>
      <c r="AG465" s="6">
        <f t="shared" si="23"/>
        <v>0.49060287640879119</v>
      </c>
      <c r="AH465" s="6">
        <f>(AG465-Table256[[#This Row],[Survived]])^2</f>
        <v>0.24069118234057965</v>
      </c>
    </row>
    <row r="466" spans="1:34" x14ac:dyDescent="0.2">
      <c r="A466">
        <v>1</v>
      </c>
      <c r="B466" t="s">
        <v>15</v>
      </c>
      <c r="C466">
        <v>1</v>
      </c>
      <c r="D466" t="s">
        <v>17</v>
      </c>
      <c r="E466">
        <v>18</v>
      </c>
      <c r="F466">
        <v>79.650000000000006</v>
      </c>
      <c r="G466">
        <v>0</v>
      </c>
      <c r="H466">
        <v>2</v>
      </c>
      <c r="I466" s="6">
        <f>Table256[[#This Row],[Age]]/$E$1</f>
        <v>0.22500000000000001</v>
      </c>
      <c r="J466" s="6">
        <f>LOG10(Table256[[#This Row],[Fare]] +1)</f>
        <v>1.9066043717249803</v>
      </c>
      <c r="K466">
        <f>IF(Table256[[#This Row],[Pclass]]=1, 1, 0)</f>
        <v>1</v>
      </c>
      <c r="L466">
        <f>IF(Table256[[#This Row],[Pclass]]=2, 1,0)</f>
        <v>0</v>
      </c>
      <c r="M466">
        <f>IF(Table256[[#This Row],[Embarked]]="S", 1, 0)</f>
        <v>1</v>
      </c>
      <c r="N466">
        <f>IF(Table256[[#This Row],[Embarked]]="C", 1, 0)</f>
        <v>0</v>
      </c>
      <c r="O466">
        <f>IF(Table256[[#This Row],[Sex]]="male", 1, 0)</f>
        <v>0</v>
      </c>
      <c r="P466">
        <v>1</v>
      </c>
      <c r="AC466" s="6">
        <f>SUMPRODUCT(Table256[[#This Row],[SibSp]:[Ones]], $R$4:$AA$4)</f>
        <v>-0.15651368275176658</v>
      </c>
      <c r="AD466" s="6">
        <f>SUMPRODUCT(Table256[[#This Row],[SibSp]:[Ones]], $R$5:$AA$5)</f>
        <v>1.0213939023965155</v>
      </c>
      <c r="AE466" s="6">
        <f t="shared" si="21"/>
        <v>0</v>
      </c>
      <c r="AF466" s="6">
        <f t="shared" si="22"/>
        <v>1.0213939023965155</v>
      </c>
      <c r="AG466" s="6">
        <f t="shared" si="23"/>
        <v>1.0213939023965155</v>
      </c>
      <c r="AH466" s="6">
        <f>(AG466-Table256[[#This Row],[Survived]])^2</f>
        <v>4.5769905975163197E-4</v>
      </c>
    </row>
    <row r="467" spans="1:34" x14ac:dyDescent="0.2">
      <c r="A467">
        <v>0</v>
      </c>
      <c r="B467" t="s">
        <v>15</v>
      </c>
      <c r="C467">
        <v>2</v>
      </c>
      <c r="D467" t="s">
        <v>13</v>
      </c>
      <c r="E467">
        <v>47</v>
      </c>
      <c r="F467">
        <v>15</v>
      </c>
      <c r="G467">
        <v>0</v>
      </c>
      <c r="H467">
        <v>0</v>
      </c>
      <c r="I467" s="6">
        <f>Table256[[#This Row],[Age]]/$E$1</f>
        <v>0.58750000000000002</v>
      </c>
      <c r="J467" s="6">
        <f>LOG10(Table256[[#This Row],[Fare]] +1)</f>
        <v>1.2041199826559248</v>
      </c>
      <c r="K467">
        <f>IF(Table256[[#This Row],[Pclass]]=1, 1, 0)</f>
        <v>0</v>
      </c>
      <c r="L467">
        <f>IF(Table256[[#This Row],[Pclass]]=2, 1,0)</f>
        <v>1</v>
      </c>
      <c r="M467">
        <f>IF(Table256[[#This Row],[Embarked]]="S", 1, 0)</f>
        <v>1</v>
      </c>
      <c r="N467">
        <f>IF(Table256[[#This Row],[Embarked]]="C", 1, 0)</f>
        <v>0</v>
      </c>
      <c r="O467">
        <f>IF(Table256[[#This Row],[Sex]]="male", 1, 0)</f>
        <v>1</v>
      </c>
      <c r="P467">
        <v>1</v>
      </c>
      <c r="AC467" s="6">
        <f>SUMPRODUCT(Table256[[#This Row],[SibSp]:[Ones]], $R$4:$AA$4)</f>
        <v>-0.59874380295819984</v>
      </c>
      <c r="AD467" s="6">
        <f>SUMPRODUCT(Table256[[#This Row],[SibSp]:[Ones]], $R$5:$AA$5)</f>
        <v>0.15950191827595572</v>
      </c>
      <c r="AE467" s="6">
        <f t="shared" si="21"/>
        <v>0</v>
      </c>
      <c r="AF467" s="6">
        <f t="shared" si="22"/>
        <v>0.15950191827595572</v>
      </c>
      <c r="AG467" s="6">
        <f t="shared" si="23"/>
        <v>0.15950191827595572</v>
      </c>
      <c r="AH467" s="6">
        <f>(AG467-Table256[[#This Row],[Survived]])^2</f>
        <v>2.5440861933709657E-2</v>
      </c>
    </row>
    <row r="468" spans="1:34" x14ac:dyDescent="0.2">
      <c r="A468">
        <v>1</v>
      </c>
      <c r="B468" t="s">
        <v>20</v>
      </c>
      <c r="C468">
        <v>1</v>
      </c>
      <c r="D468" t="s">
        <v>13</v>
      </c>
      <c r="E468">
        <v>60</v>
      </c>
      <c r="F468">
        <v>79.2</v>
      </c>
      <c r="G468">
        <v>1</v>
      </c>
      <c r="H468">
        <v>1</v>
      </c>
      <c r="I468" s="6">
        <f>Table256[[#This Row],[Age]]/$E$1</f>
        <v>0.75</v>
      </c>
      <c r="J468" s="6">
        <f>LOG10(Table256[[#This Row],[Fare]] +1)</f>
        <v>1.9041743682841634</v>
      </c>
      <c r="K468">
        <f>IF(Table256[[#This Row],[Pclass]]=1, 1, 0)</f>
        <v>1</v>
      </c>
      <c r="L468">
        <f>IF(Table256[[#This Row],[Pclass]]=2, 1,0)</f>
        <v>0</v>
      </c>
      <c r="M468">
        <f>IF(Table256[[#This Row],[Embarked]]="S", 1, 0)</f>
        <v>0</v>
      </c>
      <c r="N468">
        <f>IF(Table256[[#This Row],[Embarked]]="C", 1, 0)</f>
        <v>1</v>
      </c>
      <c r="O468">
        <f>IF(Table256[[#This Row],[Sex]]="male", 1, 0)</f>
        <v>1</v>
      </c>
      <c r="P468">
        <v>1</v>
      </c>
      <c r="AC468" s="6">
        <f>SUMPRODUCT(Table256[[#This Row],[SibSp]:[Ones]], $R$4:$AA$4)</f>
        <v>-6.8615690905000193E-2</v>
      </c>
      <c r="AD468" s="6">
        <f>SUMPRODUCT(Table256[[#This Row],[SibSp]:[Ones]], $R$5:$AA$5)</f>
        <v>0.21984759530538056</v>
      </c>
      <c r="AE468" s="6">
        <f t="shared" si="21"/>
        <v>0</v>
      </c>
      <c r="AF468" s="6">
        <f t="shared" si="22"/>
        <v>0.21984759530538056</v>
      </c>
      <c r="AG468" s="6">
        <f t="shared" si="23"/>
        <v>0.21984759530538056</v>
      </c>
      <c r="AH468" s="6">
        <f>(AG468-Table256[[#This Row],[Survived]])^2</f>
        <v>0.60863777455079726</v>
      </c>
    </row>
    <row r="469" spans="1:34" x14ac:dyDescent="0.2">
      <c r="A469">
        <v>0</v>
      </c>
      <c r="B469" t="s">
        <v>15</v>
      </c>
      <c r="C469">
        <v>3</v>
      </c>
      <c r="D469" t="s">
        <v>13</v>
      </c>
      <c r="E469">
        <v>22</v>
      </c>
      <c r="F469">
        <v>8.0500000000000007</v>
      </c>
      <c r="G469">
        <v>0</v>
      </c>
      <c r="H469">
        <v>0</v>
      </c>
      <c r="I469" s="6">
        <f>Table256[[#This Row],[Age]]/$E$1</f>
        <v>0.27500000000000002</v>
      </c>
      <c r="J469" s="6">
        <f>LOG10(Table256[[#This Row],[Fare]] +1)</f>
        <v>0.9566485792052033</v>
      </c>
      <c r="K469">
        <f>IF(Table256[[#This Row],[Pclass]]=1, 1, 0)</f>
        <v>0</v>
      </c>
      <c r="L469">
        <f>IF(Table256[[#This Row],[Pclass]]=2, 1,0)</f>
        <v>0</v>
      </c>
      <c r="M469">
        <f>IF(Table256[[#This Row],[Embarked]]="S", 1, 0)</f>
        <v>1</v>
      </c>
      <c r="N469">
        <f>IF(Table256[[#This Row],[Embarked]]="C", 1, 0)</f>
        <v>0</v>
      </c>
      <c r="O469">
        <f>IF(Table256[[#This Row],[Sex]]="male", 1, 0)</f>
        <v>1</v>
      </c>
      <c r="P469">
        <v>1</v>
      </c>
      <c r="AC469" s="6">
        <f>SUMPRODUCT(Table256[[#This Row],[SibSp]:[Ones]], $R$4:$AA$4)</f>
        <v>-0.59450738220358335</v>
      </c>
      <c r="AD469" s="6">
        <f>SUMPRODUCT(Table256[[#This Row],[SibSp]:[Ones]], $R$5:$AA$5)</f>
        <v>0.15020805442206131</v>
      </c>
      <c r="AE469" s="6">
        <f t="shared" si="21"/>
        <v>0</v>
      </c>
      <c r="AF469" s="6">
        <f t="shared" si="22"/>
        <v>0.15020805442206131</v>
      </c>
      <c r="AG469" s="6">
        <f t="shared" si="23"/>
        <v>0.15020805442206131</v>
      </c>
      <c r="AH469" s="6">
        <f>(AG469-Table256[[#This Row],[Survived]])^2</f>
        <v>2.2562459613260932E-2</v>
      </c>
    </row>
    <row r="470" spans="1:34" x14ac:dyDescent="0.2">
      <c r="A470">
        <v>0</v>
      </c>
      <c r="B470" t="s">
        <v>15</v>
      </c>
      <c r="C470">
        <v>3</v>
      </c>
      <c r="D470" t="s">
        <v>13</v>
      </c>
      <c r="E470">
        <v>35</v>
      </c>
      <c r="F470">
        <v>7.125</v>
      </c>
      <c r="G470">
        <v>0</v>
      </c>
      <c r="H470">
        <v>0</v>
      </c>
      <c r="I470" s="6">
        <f>Table256[[#This Row],[Age]]/$E$1</f>
        <v>0.4375</v>
      </c>
      <c r="J470" s="6">
        <f>LOG10(Table256[[#This Row],[Fare]] +1)</f>
        <v>0.90982336965091204</v>
      </c>
      <c r="K470">
        <f>IF(Table256[[#This Row],[Pclass]]=1, 1, 0)</f>
        <v>0</v>
      </c>
      <c r="L470">
        <f>IF(Table256[[#This Row],[Pclass]]=2, 1,0)</f>
        <v>0</v>
      </c>
      <c r="M470">
        <f>IF(Table256[[#This Row],[Embarked]]="S", 1, 0)</f>
        <v>1</v>
      </c>
      <c r="N470">
        <f>IF(Table256[[#This Row],[Embarked]]="C", 1, 0)</f>
        <v>0</v>
      </c>
      <c r="O470">
        <f>IF(Table256[[#This Row],[Sex]]="male", 1, 0)</f>
        <v>1</v>
      </c>
      <c r="P470">
        <v>1</v>
      </c>
      <c r="AC470" s="6">
        <f>SUMPRODUCT(Table256[[#This Row],[SibSp]:[Ones]], $R$4:$AA$4)</f>
        <v>-0.46097486952466343</v>
      </c>
      <c r="AD470" s="6">
        <f>SUMPRODUCT(Table256[[#This Row],[SibSp]:[Ones]], $R$5:$AA$5)</f>
        <v>3.8976530589805769E-2</v>
      </c>
      <c r="AE470" s="6">
        <f t="shared" si="21"/>
        <v>0</v>
      </c>
      <c r="AF470" s="6">
        <f t="shared" si="22"/>
        <v>3.8976530589805769E-2</v>
      </c>
      <c r="AG470" s="6">
        <f t="shared" si="23"/>
        <v>3.8976530589805769E-2</v>
      </c>
      <c r="AH470" s="6">
        <f>(AG470-Table256[[#This Row],[Survived]])^2</f>
        <v>1.5191699368180649E-3</v>
      </c>
    </row>
    <row r="471" spans="1:34" x14ac:dyDescent="0.2">
      <c r="A471">
        <v>1</v>
      </c>
      <c r="B471" t="s">
        <v>20</v>
      </c>
      <c r="C471">
        <v>1</v>
      </c>
      <c r="D471" t="s">
        <v>17</v>
      </c>
      <c r="E471">
        <v>52</v>
      </c>
      <c r="F471">
        <v>78.2667</v>
      </c>
      <c r="G471">
        <v>1</v>
      </c>
      <c r="H471">
        <v>0</v>
      </c>
      <c r="I471" s="6">
        <f>Table256[[#This Row],[Age]]/$E$1</f>
        <v>0.65</v>
      </c>
      <c r="J471" s="6">
        <f>LOG10(Table256[[#This Row],[Fare]] +1)</f>
        <v>1.8990907781931157</v>
      </c>
      <c r="K471">
        <f>IF(Table256[[#This Row],[Pclass]]=1, 1, 0)</f>
        <v>1</v>
      </c>
      <c r="L471">
        <f>IF(Table256[[#This Row],[Pclass]]=2, 1,0)</f>
        <v>0</v>
      </c>
      <c r="M471">
        <f>IF(Table256[[#This Row],[Embarked]]="S", 1, 0)</f>
        <v>0</v>
      </c>
      <c r="N471">
        <f>IF(Table256[[#This Row],[Embarked]]="C", 1, 0)</f>
        <v>1</v>
      </c>
      <c r="O471">
        <f>IF(Table256[[#This Row],[Sex]]="male", 1, 0)</f>
        <v>0</v>
      </c>
      <c r="P471">
        <v>1</v>
      </c>
      <c r="AC471" s="6">
        <f>SUMPRODUCT(Table256[[#This Row],[SibSp]:[Ones]], $R$4:$AA$4)</f>
        <v>0.24780686097940041</v>
      </c>
      <c r="AD471" s="6">
        <f>SUMPRODUCT(Table256[[#This Row],[SibSp]:[Ones]], $R$5:$AA$5)</f>
        <v>0.75097419131687204</v>
      </c>
      <c r="AE471" s="6">
        <f t="shared" si="21"/>
        <v>0.24780686097940041</v>
      </c>
      <c r="AF471" s="6">
        <f t="shared" si="22"/>
        <v>0.75097419131687204</v>
      </c>
      <c r="AG471" s="6">
        <f t="shared" si="23"/>
        <v>0.99878105229627245</v>
      </c>
      <c r="AH471" s="6">
        <f>(AG471-Table256[[#This Row],[Survived]])^2</f>
        <v>1.4858335044226584E-6</v>
      </c>
    </row>
    <row r="472" spans="1:34" x14ac:dyDescent="0.2">
      <c r="A472">
        <v>0</v>
      </c>
      <c r="B472" t="s">
        <v>15</v>
      </c>
      <c r="C472">
        <v>3</v>
      </c>
      <c r="D472" t="s">
        <v>13</v>
      </c>
      <c r="E472">
        <v>47</v>
      </c>
      <c r="F472">
        <v>7.25</v>
      </c>
      <c r="G472">
        <v>0</v>
      </c>
      <c r="H472">
        <v>0</v>
      </c>
      <c r="I472" s="6">
        <f>Table256[[#This Row],[Age]]/$E$1</f>
        <v>0.58750000000000002</v>
      </c>
      <c r="J472" s="6">
        <f>LOG10(Table256[[#This Row],[Fare]] +1)</f>
        <v>0.91645394854992512</v>
      </c>
      <c r="K472">
        <f>IF(Table256[[#This Row],[Pclass]]=1, 1, 0)</f>
        <v>0</v>
      </c>
      <c r="L472">
        <f>IF(Table256[[#This Row],[Pclass]]=2, 1,0)</f>
        <v>0</v>
      </c>
      <c r="M472">
        <f>IF(Table256[[#This Row],[Embarked]]="S", 1, 0)</f>
        <v>1</v>
      </c>
      <c r="N472">
        <f>IF(Table256[[#This Row],[Embarked]]="C", 1, 0)</f>
        <v>0</v>
      </c>
      <c r="O472">
        <f>IF(Table256[[#This Row],[Sex]]="male", 1, 0)</f>
        <v>1</v>
      </c>
      <c r="P472">
        <v>1</v>
      </c>
      <c r="AC472" s="6">
        <f>SUMPRODUCT(Table256[[#This Row],[SibSp]:[Ones]], $R$4:$AA$4)</f>
        <v>-0.33729878894803444</v>
      </c>
      <c r="AD472" s="6">
        <f>SUMPRODUCT(Table256[[#This Row],[SibSp]:[Ones]], $R$5:$AA$5)</f>
        <v>-6.284875656299671E-2</v>
      </c>
      <c r="AE472" s="6">
        <f t="shared" si="21"/>
        <v>0</v>
      </c>
      <c r="AF472" s="6">
        <f t="shared" si="22"/>
        <v>0</v>
      </c>
      <c r="AG472" s="6">
        <f t="shared" si="23"/>
        <v>0</v>
      </c>
      <c r="AH472" s="6">
        <f>(AG472-Table256[[#This Row],[Survived]])^2</f>
        <v>0</v>
      </c>
    </row>
    <row r="473" spans="1:34" x14ac:dyDescent="0.2">
      <c r="A473">
        <v>0</v>
      </c>
      <c r="B473" t="s">
        <v>15</v>
      </c>
      <c r="C473">
        <v>2</v>
      </c>
      <c r="D473" t="s">
        <v>13</v>
      </c>
      <c r="E473">
        <v>37</v>
      </c>
      <c r="F473">
        <v>26</v>
      </c>
      <c r="G473">
        <v>1</v>
      </c>
      <c r="H473">
        <v>0</v>
      </c>
      <c r="I473" s="6">
        <f>Table256[[#This Row],[Age]]/$E$1</f>
        <v>0.46250000000000002</v>
      </c>
      <c r="J473" s="6">
        <f>LOG10(Table256[[#This Row],[Fare]] +1)</f>
        <v>1.4313637641589874</v>
      </c>
      <c r="K473">
        <f>IF(Table256[[#This Row],[Pclass]]=1, 1, 0)</f>
        <v>0</v>
      </c>
      <c r="L473">
        <f>IF(Table256[[#This Row],[Pclass]]=2, 1,0)</f>
        <v>1</v>
      </c>
      <c r="M473">
        <f>IF(Table256[[#This Row],[Embarked]]="S", 1, 0)</f>
        <v>1</v>
      </c>
      <c r="N473">
        <f>IF(Table256[[#This Row],[Embarked]]="C", 1, 0)</f>
        <v>0</v>
      </c>
      <c r="O473">
        <f>IF(Table256[[#This Row],[Sex]]="male", 1, 0)</f>
        <v>1</v>
      </c>
      <c r="P473">
        <v>1</v>
      </c>
      <c r="AC473" s="6">
        <f>SUMPRODUCT(Table256[[#This Row],[SibSp]:[Ones]], $R$4:$AA$4)</f>
        <v>-0.61708759328790941</v>
      </c>
      <c r="AD473" s="6">
        <f>SUMPRODUCT(Table256[[#This Row],[SibSp]:[Ones]], $R$5:$AA$5)</f>
        <v>0.180282586313398</v>
      </c>
      <c r="AE473" s="6">
        <f t="shared" si="21"/>
        <v>0</v>
      </c>
      <c r="AF473" s="6">
        <f t="shared" si="22"/>
        <v>0.180282586313398</v>
      </c>
      <c r="AG473" s="6">
        <f t="shared" si="23"/>
        <v>0.180282586313398</v>
      </c>
      <c r="AH473" s="6">
        <f>(AG473-Table256[[#This Row],[Survived]])^2</f>
        <v>3.2501810927847798E-2</v>
      </c>
    </row>
    <row r="474" spans="1:34" x14ac:dyDescent="0.2">
      <c r="A474">
        <v>0</v>
      </c>
      <c r="B474" t="s">
        <v>15</v>
      </c>
      <c r="C474">
        <v>3</v>
      </c>
      <c r="D474" t="s">
        <v>13</v>
      </c>
      <c r="E474">
        <v>36</v>
      </c>
      <c r="F474">
        <v>24.15</v>
      </c>
      <c r="G474">
        <v>1</v>
      </c>
      <c r="H474">
        <v>1</v>
      </c>
      <c r="I474" s="6">
        <f>Table256[[#This Row],[Age]]/$E$1</f>
        <v>0.45</v>
      </c>
      <c r="J474" s="6">
        <f>LOG10(Table256[[#This Row],[Fare]] +1)</f>
        <v>1.4005379893919461</v>
      </c>
      <c r="K474">
        <f>IF(Table256[[#This Row],[Pclass]]=1, 1, 0)</f>
        <v>0</v>
      </c>
      <c r="L474">
        <f>IF(Table256[[#This Row],[Pclass]]=2, 1,0)</f>
        <v>0</v>
      </c>
      <c r="M474">
        <f>IF(Table256[[#This Row],[Embarked]]="S", 1, 0)</f>
        <v>1</v>
      </c>
      <c r="N474">
        <f>IF(Table256[[#This Row],[Embarked]]="C", 1, 0)</f>
        <v>0</v>
      </c>
      <c r="O474">
        <f>IF(Table256[[#This Row],[Sex]]="male", 1, 0)</f>
        <v>1</v>
      </c>
      <c r="P474">
        <v>1</v>
      </c>
      <c r="AC474" s="6">
        <f>SUMPRODUCT(Table256[[#This Row],[SibSp]:[Ones]], $R$4:$AA$4)</f>
        <v>-0.40506918902952271</v>
      </c>
      <c r="AD474" s="6">
        <f>SUMPRODUCT(Table256[[#This Row],[SibSp]:[Ones]], $R$5:$AA$5)</f>
        <v>-3.297609988676542E-2</v>
      </c>
      <c r="AE474" s="6">
        <f t="shared" si="21"/>
        <v>0</v>
      </c>
      <c r="AF474" s="6">
        <f t="shared" si="22"/>
        <v>0</v>
      </c>
      <c r="AG474" s="6">
        <f t="shared" si="23"/>
        <v>0</v>
      </c>
      <c r="AH474" s="6">
        <f>(AG474-Table256[[#This Row],[Survived]])^2</f>
        <v>0</v>
      </c>
    </row>
    <row r="475" spans="1:34" x14ac:dyDescent="0.2">
      <c r="A475">
        <v>0</v>
      </c>
      <c r="B475" t="s">
        <v>15</v>
      </c>
      <c r="C475">
        <v>3</v>
      </c>
      <c r="D475" t="s">
        <v>13</v>
      </c>
      <c r="E475">
        <v>49</v>
      </c>
      <c r="F475">
        <v>0</v>
      </c>
      <c r="G475">
        <v>0</v>
      </c>
      <c r="H475">
        <v>0</v>
      </c>
      <c r="I475" s="6">
        <f>Table256[[#This Row],[Age]]/$E$1</f>
        <v>0.61250000000000004</v>
      </c>
      <c r="J475" s="6">
        <f>LOG10(Table256[[#This Row],[Fare]] +1)</f>
        <v>0</v>
      </c>
      <c r="K475">
        <f>IF(Table256[[#This Row],[Pclass]]=1, 1, 0)</f>
        <v>0</v>
      </c>
      <c r="L475">
        <f>IF(Table256[[#This Row],[Pclass]]=2, 1,0)</f>
        <v>0</v>
      </c>
      <c r="M475">
        <f>IF(Table256[[#This Row],[Embarked]]="S", 1, 0)</f>
        <v>1</v>
      </c>
      <c r="N475">
        <f>IF(Table256[[#This Row],[Embarked]]="C", 1, 0)</f>
        <v>0</v>
      </c>
      <c r="O475">
        <f>IF(Table256[[#This Row],[Sex]]="male", 1, 0)</f>
        <v>1</v>
      </c>
      <c r="P475">
        <v>1</v>
      </c>
      <c r="AC475" s="6">
        <f>SUMPRODUCT(Table256[[#This Row],[SibSp]:[Ones]], $R$4:$AA$4)</f>
        <v>-0.32432969001603562</v>
      </c>
      <c r="AD475" s="6">
        <f>SUMPRODUCT(Table256[[#This Row],[SibSp]:[Ones]], $R$5:$AA$5)</f>
        <v>-9.5463236996392919E-2</v>
      </c>
      <c r="AE475" s="6">
        <f t="shared" si="21"/>
        <v>0</v>
      </c>
      <c r="AF475" s="6">
        <f t="shared" si="22"/>
        <v>0</v>
      </c>
      <c r="AG475" s="6">
        <f t="shared" si="23"/>
        <v>0</v>
      </c>
      <c r="AH475" s="6">
        <f>(AG475-Table256[[#This Row],[Survived]])^2</f>
        <v>0</v>
      </c>
    </row>
    <row r="476" spans="1:34" x14ac:dyDescent="0.2">
      <c r="A476">
        <v>1</v>
      </c>
      <c r="B476" t="s">
        <v>20</v>
      </c>
      <c r="C476">
        <v>1</v>
      </c>
      <c r="D476" t="s">
        <v>13</v>
      </c>
      <c r="E476">
        <v>49</v>
      </c>
      <c r="F476">
        <v>56.929200000000002</v>
      </c>
      <c r="G476">
        <v>1</v>
      </c>
      <c r="H476">
        <v>0</v>
      </c>
      <c r="I476" s="6">
        <f>Table256[[#This Row],[Age]]/$E$1</f>
        <v>0.61250000000000004</v>
      </c>
      <c r="J476" s="6">
        <f>LOG10(Table256[[#This Row],[Fare]] +1)</f>
        <v>1.7628975309505581</v>
      </c>
      <c r="K476">
        <f>IF(Table256[[#This Row],[Pclass]]=1, 1, 0)</f>
        <v>1</v>
      </c>
      <c r="L476">
        <f>IF(Table256[[#This Row],[Pclass]]=2, 1,0)</f>
        <v>0</v>
      </c>
      <c r="M476">
        <f>IF(Table256[[#This Row],[Embarked]]="S", 1, 0)</f>
        <v>0</v>
      </c>
      <c r="N476">
        <f>IF(Table256[[#This Row],[Embarked]]="C", 1, 0)</f>
        <v>1</v>
      </c>
      <c r="O476">
        <f>IF(Table256[[#This Row],[Sex]]="male", 1, 0)</f>
        <v>1</v>
      </c>
      <c r="P476">
        <v>1</v>
      </c>
      <c r="AC476" s="6">
        <f>SUMPRODUCT(Table256[[#This Row],[SibSp]:[Ones]], $R$4:$AA$4)</f>
        <v>-0.1418472438435463</v>
      </c>
      <c r="AD476" s="6">
        <f>SUMPRODUCT(Table256[[#This Row],[SibSp]:[Ones]], $R$5:$AA$5)</f>
        <v>0.31466419733014039</v>
      </c>
      <c r="AE476" s="6">
        <f t="shared" si="21"/>
        <v>0</v>
      </c>
      <c r="AF476" s="6">
        <f t="shared" si="22"/>
        <v>0.31466419733014039</v>
      </c>
      <c r="AG476" s="6">
        <f t="shared" si="23"/>
        <v>0.31466419733014039</v>
      </c>
      <c r="AH476" s="6">
        <f>(AG476-Table256[[#This Row],[Survived]])^2</f>
        <v>0.46968516242114072</v>
      </c>
    </row>
    <row r="477" spans="1:34" x14ac:dyDescent="0.2">
      <c r="A477">
        <v>1</v>
      </c>
      <c r="B477" t="s">
        <v>15</v>
      </c>
      <c r="C477">
        <v>2</v>
      </c>
      <c r="D477" t="s">
        <v>17</v>
      </c>
      <c r="E477">
        <v>24</v>
      </c>
      <c r="F477">
        <v>27</v>
      </c>
      <c r="G477">
        <v>2</v>
      </c>
      <c r="H477">
        <v>1</v>
      </c>
      <c r="I477" s="6">
        <f>Table256[[#This Row],[Age]]/$E$1</f>
        <v>0.3</v>
      </c>
      <c r="J477" s="6">
        <f>LOG10(Table256[[#This Row],[Fare]] +1)</f>
        <v>1.4471580313422192</v>
      </c>
      <c r="K477">
        <f>IF(Table256[[#This Row],[Pclass]]=1, 1, 0)</f>
        <v>0</v>
      </c>
      <c r="L477">
        <f>IF(Table256[[#This Row],[Pclass]]=2, 1,0)</f>
        <v>1</v>
      </c>
      <c r="M477">
        <f>IF(Table256[[#This Row],[Embarked]]="S", 1, 0)</f>
        <v>1</v>
      </c>
      <c r="N477">
        <f>IF(Table256[[#This Row],[Embarked]]="C", 1, 0)</f>
        <v>0</v>
      </c>
      <c r="O477">
        <f>IF(Table256[[#This Row],[Sex]]="male", 1, 0)</f>
        <v>0</v>
      </c>
      <c r="P477">
        <v>1</v>
      </c>
      <c r="AC477" s="6">
        <f>SUMPRODUCT(Table256[[#This Row],[SibSp]:[Ones]], $R$4:$AA$4)</f>
        <v>-0.3517481248418281</v>
      </c>
      <c r="AD477" s="6">
        <f>SUMPRODUCT(Table256[[#This Row],[SibSp]:[Ones]], $R$5:$AA$5)</f>
        <v>0.67863362232330293</v>
      </c>
      <c r="AE477" s="6">
        <f t="shared" si="21"/>
        <v>0</v>
      </c>
      <c r="AF477" s="6">
        <f t="shared" si="22"/>
        <v>0.67863362232330293</v>
      </c>
      <c r="AG477" s="6">
        <f t="shared" si="23"/>
        <v>0.67863362232330293</v>
      </c>
      <c r="AH477" s="6">
        <f>(AG477-Table256[[#This Row],[Survived]])^2</f>
        <v>0.10327634870104151</v>
      </c>
    </row>
    <row r="478" spans="1:34" x14ac:dyDescent="0.2">
      <c r="A478">
        <v>0</v>
      </c>
      <c r="B478" t="s">
        <v>15</v>
      </c>
      <c r="C478">
        <v>3</v>
      </c>
      <c r="D478" t="s">
        <v>13</v>
      </c>
      <c r="E478">
        <v>44</v>
      </c>
      <c r="F478">
        <v>8.0500000000000007</v>
      </c>
      <c r="G478">
        <v>0</v>
      </c>
      <c r="H478">
        <v>0</v>
      </c>
      <c r="I478" s="6">
        <f>Table256[[#This Row],[Age]]/$E$1</f>
        <v>0.55000000000000004</v>
      </c>
      <c r="J478" s="6">
        <f>LOG10(Table256[[#This Row],[Fare]] +1)</f>
        <v>0.9566485792052033</v>
      </c>
      <c r="K478">
        <f>IF(Table256[[#This Row],[Pclass]]=1, 1, 0)</f>
        <v>0</v>
      </c>
      <c r="L478">
        <f>IF(Table256[[#This Row],[Pclass]]=2, 1,0)</f>
        <v>0</v>
      </c>
      <c r="M478">
        <f>IF(Table256[[#This Row],[Embarked]]="S", 1, 0)</f>
        <v>1</v>
      </c>
      <c r="N478">
        <f>IF(Table256[[#This Row],[Embarked]]="C", 1, 0)</f>
        <v>0</v>
      </c>
      <c r="O478">
        <f>IF(Table256[[#This Row],[Sex]]="male", 1, 0)</f>
        <v>1</v>
      </c>
      <c r="P478">
        <v>1</v>
      </c>
      <c r="AC478" s="6">
        <f>SUMPRODUCT(Table256[[#This Row],[SibSp]:[Ones]], $R$4:$AA$4)</f>
        <v>-0.36786916530136271</v>
      </c>
      <c r="AD478" s="6">
        <f>SUMPRODUCT(Table256[[#This Row],[SibSp]:[Ones]], $R$5:$AA$5)</f>
        <v>-3.6678889170374984E-2</v>
      </c>
      <c r="AE478" s="6">
        <f t="shared" si="21"/>
        <v>0</v>
      </c>
      <c r="AF478" s="6">
        <f t="shared" si="22"/>
        <v>0</v>
      </c>
      <c r="AG478" s="6">
        <f t="shared" si="23"/>
        <v>0</v>
      </c>
      <c r="AH478" s="6">
        <f>(AG478-Table256[[#This Row],[Survived]])^2</f>
        <v>0</v>
      </c>
    </row>
    <row r="479" spans="1:34" x14ac:dyDescent="0.2">
      <c r="A479">
        <v>1</v>
      </c>
      <c r="B479" t="s">
        <v>20</v>
      </c>
      <c r="C479">
        <v>1</v>
      </c>
      <c r="D479" t="s">
        <v>13</v>
      </c>
      <c r="E479">
        <v>35</v>
      </c>
      <c r="F479">
        <v>26.55</v>
      </c>
      <c r="G479">
        <v>0</v>
      </c>
      <c r="H479">
        <v>0</v>
      </c>
      <c r="I479" s="6">
        <f>Table256[[#This Row],[Age]]/$E$1</f>
        <v>0.4375</v>
      </c>
      <c r="J479" s="6">
        <f>LOG10(Table256[[#This Row],[Fare]] +1)</f>
        <v>1.4401216031878039</v>
      </c>
      <c r="K479">
        <f>IF(Table256[[#This Row],[Pclass]]=1, 1, 0)</f>
        <v>1</v>
      </c>
      <c r="L479">
        <f>IF(Table256[[#This Row],[Pclass]]=2, 1,0)</f>
        <v>0</v>
      </c>
      <c r="M479">
        <f>IF(Table256[[#This Row],[Embarked]]="S", 1, 0)</f>
        <v>0</v>
      </c>
      <c r="N479">
        <f>IF(Table256[[#This Row],[Embarked]]="C", 1, 0)</f>
        <v>1</v>
      </c>
      <c r="O479">
        <f>IF(Table256[[#This Row],[Sex]]="male", 1, 0)</f>
        <v>1</v>
      </c>
      <c r="P479">
        <v>1</v>
      </c>
      <c r="AC479" s="6">
        <f>SUMPRODUCT(Table256[[#This Row],[SibSp]:[Ones]], $R$4:$AA$4)</f>
        <v>-0.37154096018372618</v>
      </c>
      <c r="AD479" s="6">
        <f>SUMPRODUCT(Table256[[#This Row],[SibSp]:[Ones]], $R$5:$AA$5)</f>
        <v>0.49613145340413439</v>
      </c>
      <c r="AE479" s="6">
        <f t="shared" si="21"/>
        <v>0</v>
      </c>
      <c r="AF479" s="6">
        <f t="shared" si="22"/>
        <v>0.49613145340413439</v>
      </c>
      <c r="AG479" s="6">
        <f t="shared" si="23"/>
        <v>0.49613145340413439</v>
      </c>
      <c r="AH479" s="6">
        <f>(AG479-Table256[[#This Row],[Survived]])^2</f>
        <v>0.25388351224863004</v>
      </c>
    </row>
    <row r="480" spans="1:34" x14ac:dyDescent="0.2">
      <c r="A480">
        <v>0</v>
      </c>
      <c r="B480" t="s">
        <v>15</v>
      </c>
      <c r="C480">
        <v>3</v>
      </c>
      <c r="D480" t="s">
        <v>13</v>
      </c>
      <c r="E480">
        <v>36</v>
      </c>
      <c r="F480">
        <v>15.55</v>
      </c>
      <c r="G480">
        <v>1</v>
      </c>
      <c r="H480">
        <v>0</v>
      </c>
      <c r="I480" s="6">
        <f>Table256[[#This Row],[Age]]/$E$1</f>
        <v>0.45</v>
      </c>
      <c r="J480" s="6">
        <f>LOG10(Table256[[#This Row],[Fare]] +1)</f>
        <v>1.2187979981117376</v>
      </c>
      <c r="K480">
        <f>IF(Table256[[#This Row],[Pclass]]=1, 1, 0)</f>
        <v>0</v>
      </c>
      <c r="L480">
        <f>IF(Table256[[#This Row],[Pclass]]=2, 1,0)</f>
        <v>0</v>
      </c>
      <c r="M480">
        <f>IF(Table256[[#This Row],[Embarked]]="S", 1, 0)</f>
        <v>1</v>
      </c>
      <c r="N480">
        <f>IF(Table256[[#This Row],[Embarked]]="C", 1, 0)</f>
        <v>0</v>
      </c>
      <c r="O480">
        <f>IF(Table256[[#This Row],[Sex]]="male", 1, 0)</f>
        <v>1</v>
      </c>
      <c r="P480">
        <v>1</v>
      </c>
      <c r="AC480" s="6">
        <f>SUMPRODUCT(Table256[[#This Row],[SibSp]:[Ones]], $R$4:$AA$4)</f>
        <v>-0.36531870545038958</v>
      </c>
      <c r="AD480" s="6">
        <f>SUMPRODUCT(Table256[[#This Row],[SibSp]:[Ones]], $R$5:$AA$5)</f>
        <v>-3.2292831926820753E-2</v>
      </c>
      <c r="AE480" s="6">
        <f t="shared" si="21"/>
        <v>0</v>
      </c>
      <c r="AF480" s="6">
        <f t="shared" si="22"/>
        <v>0</v>
      </c>
      <c r="AG480" s="6">
        <f t="shared" si="23"/>
        <v>0</v>
      </c>
      <c r="AH480" s="6">
        <f>(AG480-Table256[[#This Row],[Survived]])^2</f>
        <v>0</v>
      </c>
    </row>
    <row r="481" spans="1:34" x14ac:dyDescent="0.2">
      <c r="A481">
        <v>0</v>
      </c>
      <c r="B481" t="s">
        <v>15</v>
      </c>
      <c r="C481">
        <v>3</v>
      </c>
      <c r="D481" t="s">
        <v>13</v>
      </c>
      <c r="E481">
        <v>30</v>
      </c>
      <c r="F481">
        <v>7.8958000000000004</v>
      </c>
      <c r="G481">
        <v>0</v>
      </c>
      <c r="H481">
        <v>0</v>
      </c>
      <c r="I481" s="6">
        <f>Table256[[#This Row],[Age]]/$E$1</f>
        <v>0.375</v>
      </c>
      <c r="J481" s="6">
        <f>LOG10(Table256[[#This Row],[Fare]] +1)</f>
        <v>0.94918501031343461</v>
      </c>
      <c r="K481">
        <f>IF(Table256[[#This Row],[Pclass]]=1, 1, 0)</f>
        <v>0</v>
      </c>
      <c r="L481">
        <f>IF(Table256[[#This Row],[Pclass]]=2, 1,0)</f>
        <v>0</v>
      </c>
      <c r="M481">
        <f>IF(Table256[[#This Row],[Embarked]]="S", 1, 0)</f>
        <v>1</v>
      </c>
      <c r="N481">
        <f>IF(Table256[[#This Row],[Embarked]]="C", 1, 0)</f>
        <v>0</v>
      </c>
      <c r="O481">
        <f>IF(Table256[[#This Row],[Sex]]="male", 1, 0)</f>
        <v>1</v>
      </c>
      <c r="P481">
        <v>1</v>
      </c>
      <c r="AC481" s="6">
        <f>SUMPRODUCT(Table256[[#This Row],[SibSp]:[Ones]], $R$4:$AA$4)</f>
        <v>-0.51215565923381856</v>
      </c>
      <c r="AD481" s="6">
        <f>SUMPRODUCT(Table256[[#This Row],[SibSp]:[Ones]], $R$5:$AA$5)</f>
        <v>8.2121918358175616E-2</v>
      </c>
      <c r="AE481" s="6">
        <f t="shared" si="21"/>
        <v>0</v>
      </c>
      <c r="AF481" s="6">
        <f t="shared" si="22"/>
        <v>8.2121918358175616E-2</v>
      </c>
      <c r="AG481" s="6">
        <f t="shared" si="23"/>
        <v>8.2121918358175616E-2</v>
      </c>
      <c r="AH481" s="6">
        <f>(AG481-Table256[[#This Row],[Survived]])^2</f>
        <v>6.7440094748268615E-3</v>
      </c>
    </row>
    <row r="482" spans="1:34" x14ac:dyDescent="0.2">
      <c r="A482">
        <v>1</v>
      </c>
      <c r="B482" t="s">
        <v>15</v>
      </c>
      <c r="C482">
        <v>1</v>
      </c>
      <c r="D482" t="s">
        <v>13</v>
      </c>
      <c r="E482">
        <v>27</v>
      </c>
      <c r="F482">
        <v>30.5</v>
      </c>
      <c r="G482">
        <v>0</v>
      </c>
      <c r="H482">
        <v>0</v>
      </c>
      <c r="I482" s="6">
        <f>Table256[[#This Row],[Age]]/$E$1</f>
        <v>0.33750000000000002</v>
      </c>
      <c r="J482" s="6">
        <f>LOG10(Table256[[#This Row],[Fare]] +1)</f>
        <v>1.4983105537896004</v>
      </c>
      <c r="K482">
        <f>IF(Table256[[#This Row],[Pclass]]=1, 1, 0)</f>
        <v>1</v>
      </c>
      <c r="L482">
        <f>IF(Table256[[#This Row],[Pclass]]=2, 1,0)</f>
        <v>0</v>
      </c>
      <c r="M482">
        <f>IF(Table256[[#This Row],[Embarked]]="S", 1, 0)</f>
        <v>1</v>
      </c>
      <c r="N482">
        <f>IF(Table256[[#This Row],[Embarked]]="C", 1, 0)</f>
        <v>0</v>
      </c>
      <c r="O482">
        <f>IF(Table256[[#This Row],[Sex]]="male", 1, 0)</f>
        <v>1</v>
      </c>
      <c r="P482">
        <v>1</v>
      </c>
      <c r="AC482" s="6">
        <f>SUMPRODUCT(Table256[[#This Row],[SibSp]:[Ones]], $R$4:$AA$4)</f>
        <v>-0.34228475302963401</v>
      </c>
      <c r="AD482" s="6">
        <f>SUMPRODUCT(Table256[[#This Row],[SibSp]:[Ones]], $R$5:$AA$5)</f>
        <v>0.48607005250682445</v>
      </c>
      <c r="AE482" s="6">
        <f t="shared" si="21"/>
        <v>0</v>
      </c>
      <c r="AF482" s="6">
        <f t="shared" si="22"/>
        <v>0.48607005250682445</v>
      </c>
      <c r="AG482" s="6">
        <f t="shared" si="23"/>
        <v>0.48607005250682445</v>
      </c>
      <c r="AH482" s="6">
        <f>(AG482-Table256[[#This Row],[Survived]])^2</f>
        <v>0.26412399093033817</v>
      </c>
    </row>
    <row r="483" spans="1:34" x14ac:dyDescent="0.2">
      <c r="A483">
        <v>1</v>
      </c>
      <c r="B483" t="s">
        <v>20</v>
      </c>
      <c r="C483">
        <v>2</v>
      </c>
      <c r="D483" t="s">
        <v>17</v>
      </c>
      <c r="E483">
        <v>22</v>
      </c>
      <c r="F483">
        <v>41.5792</v>
      </c>
      <c r="G483">
        <v>1</v>
      </c>
      <c r="H483">
        <v>2</v>
      </c>
      <c r="I483" s="6">
        <f>Table256[[#This Row],[Age]]/$E$1</f>
        <v>0.27500000000000002</v>
      </c>
      <c r="J483" s="6">
        <f>LOG10(Table256[[#This Row],[Fare]] +1)</f>
        <v>1.6291974974299364</v>
      </c>
      <c r="K483">
        <f>IF(Table256[[#This Row],[Pclass]]=1, 1, 0)</f>
        <v>0</v>
      </c>
      <c r="L483">
        <f>IF(Table256[[#This Row],[Pclass]]=2, 1,0)</f>
        <v>1</v>
      </c>
      <c r="M483">
        <f>IF(Table256[[#This Row],[Embarked]]="S", 1, 0)</f>
        <v>0</v>
      </c>
      <c r="N483">
        <f>IF(Table256[[#This Row],[Embarked]]="C", 1, 0)</f>
        <v>1</v>
      </c>
      <c r="O483">
        <f>IF(Table256[[#This Row],[Sex]]="male", 1, 0)</f>
        <v>0</v>
      </c>
      <c r="P483">
        <v>1</v>
      </c>
      <c r="AC483" s="6">
        <f>SUMPRODUCT(Table256[[#This Row],[SibSp]:[Ones]], $R$4:$AA$4)</f>
        <v>-0.60606552071973574</v>
      </c>
      <c r="AD483" s="6">
        <f>SUMPRODUCT(Table256[[#This Row],[SibSp]:[Ones]], $R$5:$AA$5)</f>
        <v>0.84199979913186851</v>
      </c>
      <c r="AE483" s="6">
        <f t="shared" si="21"/>
        <v>0</v>
      </c>
      <c r="AF483" s="6">
        <f t="shared" si="22"/>
        <v>0.84199979913186851</v>
      </c>
      <c r="AG483" s="6">
        <f t="shared" si="23"/>
        <v>0.84199979913186851</v>
      </c>
      <c r="AH483" s="6">
        <f>(AG483-Table256[[#This Row],[Survived]])^2</f>
        <v>2.4964063474369899E-2</v>
      </c>
    </row>
    <row r="484" spans="1:34" x14ac:dyDescent="0.2">
      <c r="A484">
        <v>1</v>
      </c>
      <c r="B484" t="s">
        <v>15</v>
      </c>
      <c r="C484">
        <v>1</v>
      </c>
      <c r="D484" t="s">
        <v>17</v>
      </c>
      <c r="E484">
        <v>40</v>
      </c>
      <c r="F484">
        <v>153.46250000000001</v>
      </c>
      <c r="G484">
        <v>0</v>
      </c>
      <c r="H484">
        <v>0</v>
      </c>
      <c r="I484" s="6">
        <f>Table256[[#This Row],[Age]]/$E$1</f>
        <v>0.5</v>
      </c>
      <c r="J484" s="6">
        <f>LOG10(Table256[[#This Row],[Fare]] +1)</f>
        <v>2.1888230596841365</v>
      </c>
      <c r="K484">
        <f>IF(Table256[[#This Row],[Pclass]]=1, 1, 0)</f>
        <v>1</v>
      </c>
      <c r="L484">
        <f>IF(Table256[[#This Row],[Pclass]]=2, 1,0)</f>
        <v>0</v>
      </c>
      <c r="M484">
        <f>IF(Table256[[#This Row],[Embarked]]="S", 1, 0)</f>
        <v>1</v>
      </c>
      <c r="N484">
        <f>IF(Table256[[#This Row],[Embarked]]="C", 1, 0)</f>
        <v>0</v>
      </c>
      <c r="O484">
        <f>IF(Table256[[#This Row],[Sex]]="male", 1, 0)</f>
        <v>0</v>
      </c>
      <c r="P484">
        <v>1</v>
      </c>
      <c r="AC484" s="6">
        <f>SUMPRODUCT(Table256[[#This Row],[SibSp]:[Ones]], $R$4:$AA$4)</f>
        <v>0.15500439242465236</v>
      </c>
      <c r="AD484" s="6">
        <f>SUMPRODUCT(Table256[[#This Row],[SibSp]:[Ones]], $R$5:$AA$5)</f>
        <v>0.84688210641702844</v>
      </c>
      <c r="AE484" s="6">
        <f t="shared" si="21"/>
        <v>0.15500439242465236</v>
      </c>
      <c r="AF484" s="6">
        <f t="shared" si="22"/>
        <v>0.84688210641702844</v>
      </c>
      <c r="AG484" s="6">
        <f t="shared" si="23"/>
        <v>1.0018864988416807</v>
      </c>
      <c r="AH484" s="6">
        <f>(AG484-Table256[[#This Row],[Survived]])^2</f>
        <v>3.5588778796625617E-6</v>
      </c>
    </row>
    <row r="485" spans="1:34" x14ac:dyDescent="0.2">
      <c r="A485">
        <v>0</v>
      </c>
      <c r="B485" t="s">
        <v>15</v>
      </c>
      <c r="C485">
        <v>3</v>
      </c>
      <c r="D485" t="s">
        <v>17</v>
      </c>
      <c r="E485">
        <v>39</v>
      </c>
      <c r="F485">
        <v>31.274999999999999</v>
      </c>
      <c r="G485">
        <v>1</v>
      </c>
      <c r="H485">
        <v>5</v>
      </c>
      <c r="I485" s="6">
        <f>Table256[[#This Row],[Age]]/$E$1</f>
        <v>0.48749999999999999</v>
      </c>
      <c r="J485" s="6">
        <f>LOG10(Table256[[#This Row],[Fare]] +1)</f>
        <v>1.5088662509384578</v>
      </c>
      <c r="K485">
        <f>IF(Table256[[#This Row],[Pclass]]=1, 1, 0)</f>
        <v>0</v>
      </c>
      <c r="L485">
        <f>IF(Table256[[#This Row],[Pclass]]=2, 1,0)</f>
        <v>0</v>
      </c>
      <c r="M485">
        <f>IF(Table256[[#This Row],[Embarked]]="S", 1, 0)</f>
        <v>1</v>
      </c>
      <c r="N485">
        <f>IF(Table256[[#This Row],[Embarked]]="C", 1, 0)</f>
        <v>0</v>
      </c>
      <c r="O485">
        <f>IF(Table256[[#This Row],[Sex]]="male", 1, 0)</f>
        <v>0</v>
      </c>
      <c r="P485">
        <v>1</v>
      </c>
      <c r="AC485" s="6">
        <f>SUMPRODUCT(Table256[[#This Row],[SibSp]:[Ones]], $R$4:$AA$4)</f>
        <v>-0.18070496893620985</v>
      </c>
      <c r="AD485" s="6">
        <f>SUMPRODUCT(Table256[[#This Row],[SibSp]:[Ones]], $R$5:$AA$5)</f>
        <v>0.38773170054883316</v>
      </c>
      <c r="AE485" s="6">
        <f t="shared" si="21"/>
        <v>0</v>
      </c>
      <c r="AF485" s="6">
        <f t="shared" si="22"/>
        <v>0.38773170054883316</v>
      </c>
      <c r="AG485" s="6">
        <f t="shared" si="23"/>
        <v>0.38773170054883316</v>
      </c>
      <c r="AH485" s="6">
        <f>(AG485-Table256[[#This Row],[Survived]])^2</f>
        <v>0.15033587161049003</v>
      </c>
    </row>
    <row r="486" spans="1:34" x14ac:dyDescent="0.2">
      <c r="A486">
        <v>0</v>
      </c>
      <c r="B486" t="s">
        <v>15</v>
      </c>
      <c r="C486">
        <v>3</v>
      </c>
      <c r="D486" t="s">
        <v>13</v>
      </c>
      <c r="E486">
        <v>35</v>
      </c>
      <c r="F486">
        <v>8.0500000000000007</v>
      </c>
      <c r="G486">
        <v>0</v>
      </c>
      <c r="H486">
        <v>0</v>
      </c>
      <c r="I486" s="6">
        <f>Table256[[#This Row],[Age]]/$E$1</f>
        <v>0.4375</v>
      </c>
      <c r="J486" s="6">
        <f>LOG10(Table256[[#This Row],[Fare]] +1)</f>
        <v>0.9566485792052033</v>
      </c>
      <c r="K486">
        <f>IF(Table256[[#This Row],[Pclass]]=1, 1, 0)</f>
        <v>0</v>
      </c>
      <c r="L486">
        <f>IF(Table256[[#This Row],[Pclass]]=2, 1,0)</f>
        <v>0</v>
      </c>
      <c r="M486">
        <f>IF(Table256[[#This Row],[Embarked]]="S", 1, 0)</f>
        <v>1</v>
      </c>
      <c r="N486">
        <f>IF(Table256[[#This Row],[Embarked]]="C", 1, 0)</f>
        <v>0</v>
      </c>
      <c r="O486">
        <f>IF(Table256[[#This Row],[Sex]]="male", 1, 0)</f>
        <v>1</v>
      </c>
      <c r="P486">
        <v>1</v>
      </c>
      <c r="AC486" s="6">
        <f>SUMPRODUCT(Table256[[#This Row],[SibSp]:[Ones]], $R$4:$AA$4)</f>
        <v>-0.46058479948863479</v>
      </c>
      <c r="AD486" s="6">
        <f>SUMPRODUCT(Table256[[#This Row],[SibSp]:[Ones]], $R$5:$AA$5)</f>
        <v>3.9774860481076257E-2</v>
      </c>
      <c r="AE486" s="6">
        <f t="shared" si="21"/>
        <v>0</v>
      </c>
      <c r="AF486" s="6">
        <f t="shared" si="22"/>
        <v>3.9774860481076257E-2</v>
      </c>
      <c r="AG486" s="6">
        <f t="shared" si="23"/>
        <v>3.9774860481076257E-2</v>
      </c>
      <c r="AH486" s="6">
        <f>(AG486-Table256[[#This Row],[Survived]])^2</f>
        <v>1.5820395262890819E-3</v>
      </c>
    </row>
    <row r="487" spans="1:34" x14ac:dyDescent="0.2">
      <c r="A487">
        <v>1</v>
      </c>
      <c r="B487" t="s">
        <v>15</v>
      </c>
      <c r="C487">
        <v>2</v>
      </c>
      <c r="D487" t="s">
        <v>17</v>
      </c>
      <c r="E487">
        <v>24</v>
      </c>
      <c r="F487">
        <v>65</v>
      </c>
      <c r="G487">
        <v>1</v>
      </c>
      <c r="H487">
        <v>2</v>
      </c>
      <c r="I487" s="6">
        <f>Table256[[#This Row],[Age]]/$E$1</f>
        <v>0.3</v>
      </c>
      <c r="J487" s="6">
        <f>LOG10(Table256[[#This Row],[Fare]] +1)</f>
        <v>1.8195439355418688</v>
      </c>
      <c r="K487">
        <f>IF(Table256[[#This Row],[Pclass]]=1, 1, 0)</f>
        <v>0</v>
      </c>
      <c r="L487">
        <f>IF(Table256[[#This Row],[Pclass]]=2, 1,0)</f>
        <v>1</v>
      </c>
      <c r="M487">
        <f>IF(Table256[[#This Row],[Embarked]]="S", 1, 0)</f>
        <v>1</v>
      </c>
      <c r="N487">
        <f>IF(Table256[[#This Row],[Embarked]]="C", 1, 0)</f>
        <v>0</v>
      </c>
      <c r="O487">
        <f>IF(Table256[[#This Row],[Sex]]="male", 1, 0)</f>
        <v>0</v>
      </c>
      <c r="P487">
        <v>1</v>
      </c>
      <c r="AC487" s="6">
        <f>SUMPRODUCT(Table256[[#This Row],[SibSp]:[Ones]], $R$4:$AA$4)</f>
        <v>-0.47269102510363059</v>
      </c>
      <c r="AD487" s="6">
        <f>SUMPRODUCT(Table256[[#This Row],[SibSp]:[Ones]], $R$5:$AA$5)</f>
        <v>0.74924295997143042</v>
      </c>
      <c r="AE487" s="6">
        <f t="shared" si="21"/>
        <v>0</v>
      </c>
      <c r="AF487" s="6">
        <f t="shared" si="22"/>
        <v>0.74924295997143042</v>
      </c>
      <c r="AG487" s="6">
        <f t="shared" si="23"/>
        <v>0.74924295997143042</v>
      </c>
      <c r="AH487" s="6">
        <f>(AG487-Table256[[#This Row],[Survived]])^2</f>
        <v>6.2879093123889646E-2</v>
      </c>
    </row>
    <row r="488" spans="1:34" x14ac:dyDescent="0.2">
      <c r="A488">
        <v>0</v>
      </c>
      <c r="B488" t="s">
        <v>15</v>
      </c>
      <c r="C488">
        <v>3</v>
      </c>
      <c r="D488" t="s">
        <v>13</v>
      </c>
      <c r="E488">
        <v>34</v>
      </c>
      <c r="F488">
        <v>14.4</v>
      </c>
      <c r="G488">
        <v>1</v>
      </c>
      <c r="H488">
        <v>1</v>
      </c>
      <c r="I488" s="6">
        <f>Table256[[#This Row],[Age]]/$E$1</f>
        <v>0.42499999999999999</v>
      </c>
      <c r="J488" s="6">
        <f>LOG10(Table256[[#This Row],[Fare]] +1)</f>
        <v>1.1875207208364631</v>
      </c>
      <c r="K488">
        <f>IF(Table256[[#This Row],[Pclass]]=1, 1, 0)</f>
        <v>0</v>
      </c>
      <c r="L488">
        <f>IF(Table256[[#This Row],[Pclass]]=2, 1,0)</f>
        <v>0</v>
      </c>
      <c r="M488">
        <f>IF(Table256[[#This Row],[Embarked]]="S", 1, 0)</f>
        <v>1</v>
      </c>
      <c r="N488">
        <f>IF(Table256[[#This Row],[Embarked]]="C", 1, 0)</f>
        <v>0</v>
      </c>
      <c r="O488">
        <f>IF(Table256[[#This Row],[Sex]]="male", 1, 0)</f>
        <v>1</v>
      </c>
      <c r="P488">
        <v>1</v>
      </c>
      <c r="AC488" s="6">
        <f>SUMPRODUCT(Table256[[#This Row],[SibSp]:[Ones]], $R$4:$AA$4)</f>
        <v>-0.42744717011161293</v>
      </c>
      <c r="AD488" s="6">
        <f>SUMPRODUCT(Table256[[#This Row],[SibSp]:[Ones]], $R$5:$AA$5)</f>
        <v>-1.961814051387567E-2</v>
      </c>
      <c r="AE488" s="6">
        <f t="shared" si="21"/>
        <v>0</v>
      </c>
      <c r="AF488" s="6">
        <f t="shared" si="22"/>
        <v>0</v>
      </c>
      <c r="AG488" s="6">
        <f t="shared" si="23"/>
        <v>0</v>
      </c>
      <c r="AH488" s="6">
        <f>(AG488-Table256[[#This Row],[Survived]])^2</f>
        <v>0</v>
      </c>
    </row>
    <row r="489" spans="1:34" x14ac:dyDescent="0.2">
      <c r="A489">
        <v>0</v>
      </c>
      <c r="B489" t="s">
        <v>15</v>
      </c>
      <c r="C489">
        <v>3</v>
      </c>
      <c r="D489" t="s">
        <v>17</v>
      </c>
      <c r="E489">
        <v>26</v>
      </c>
      <c r="F489">
        <v>16.100000000000001</v>
      </c>
      <c r="G489">
        <v>1</v>
      </c>
      <c r="H489">
        <v>0</v>
      </c>
      <c r="I489" s="6">
        <f>Table256[[#This Row],[Age]]/$E$1</f>
        <v>0.32500000000000001</v>
      </c>
      <c r="J489" s="6">
        <f>LOG10(Table256[[#This Row],[Fare]] +1)</f>
        <v>1.2329961103921538</v>
      </c>
      <c r="K489">
        <f>IF(Table256[[#This Row],[Pclass]]=1, 1, 0)</f>
        <v>0</v>
      </c>
      <c r="L489">
        <f>IF(Table256[[#This Row],[Pclass]]=2, 1,0)</f>
        <v>0</v>
      </c>
      <c r="M489">
        <f>IF(Table256[[#This Row],[Embarked]]="S", 1, 0)</f>
        <v>1</v>
      </c>
      <c r="N489">
        <f>IF(Table256[[#This Row],[Embarked]]="C", 1, 0)</f>
        <v>0</v>
      </c>
      <c r="O489">
        <f>IF(Table256[[#This Row],[Sex]]="male", 1, 0)</f>
        <v>0</v>
      </c>
      <c r="P489">
        <v>1</v>
      </c>
      <c r="AC489" s="6">
        <f>SUMPRODUCT(Table256[[#This Row],[SibSp]:[Ones]], $R$4:$AA$4)</f>
        <v>-0.11060344460727345</v>
      </c>
      <c r="AD489" s="6">
        <f>SUMPRODUCT(Table256[[#This Row],[SibSp]:[Ones]], $R$5:$AA$5)</f>
        <v>0.51237044298487566</v>
      </c>
      <c r="AE489" s="6">
        <f t="shared" si="21"/>
        <v>0</v>
      </c>
      <c r="AF489" s="6">
        <f t="shared" si="22"/>
        <v>0.51237044298487566</v>
      </c>
      <c r="AG489" s="6">
        <f t="shared" si="23"/>
        <v>0.51237044298487566</v>
      </c>
      <c r="AH489" s="6">
        <f>(AG489-Table256[[#This Row],[Survived]])^2</f>
        <v>0.26252347084451771</v>
      </c>
    </row>
    <row r="490" spans="1:34" x14ac:dyDescent="0.2">
      <c r="A490">
        <v>1</v>
      </c>
      <c r="B490" t="s">
        <v>15</v>
      </c>
      <c r="C490">
        <v>2</v>
      </c>
      <c r="D490" t="s">
        <v>17</v>
      </c>
      <c r="E490">
        <v>4</v>
      </c>
      <c r="F490">
        <v>39</v>
      </c>
      <c r="G490">
        <v>2</v>
      </c>
      <c r="H490">
        <v>1</v>
      </c>
      <c r="I490" s="6">
        <f>Table256[[#This Row],[Age]]/$E$1</f>
        <v>0.05</v>
      </c>
      <c r="J490" s="6">
        <f>LOG10(Table256[[#This Row],[Fare]] +1)</f>
        <v>1.6020599913279623</v>
      </c>
      <c r="K490">
        <f>IF(Table256[[#This Row],[Pclass]]=1, 1, 0)</f>
        <v>0</v>
      </c>
      <c r="L490">
        <f>IF(Table256[[#This Row],[Pclass]]=2, 1,0)</f>
        <v>1</v>
      </c>
      <c r="M490">
        <f>IF(Table256[[#This Row],[Embarked]]="S", 1, 0)</f>
        <v>1</v>
      </c>
      <c r="N490">
        <f>IF(Table256[[#This Row],[Embarked]]="C", 1, 0)</f>
        <v>0</v>
      </c>
      <c r="O490">
        <f>IF(Table256[[#This Row],[Sex]]="male", 1, 0)</f>
        <v>0</v>
      </c>
      <c r="P490">
        <v>1</v>
      </c>
      <c r="AC490" s="6">
        <f>SUMPRODUCT(Table256[[#This Row],[SibSp]:[Ones]], $R$4:$AA$4)</f>
        <v>-0.55649248109032168</v>
      </c>
      <c r="AD490" s="6">
        <f>SUMPRODUCT(Table256[[#This Row],[SibSp]:[Ones]], $R$5:$AA$5)</f>
        <v>0.85117179009134292</v>
      </c>
      <c r="AE490" s="6">
        <f t="shared" si="21"/>
        <v>0</v>
      </c>
      <c r="AF490" s="6">
        <f t="shared" si="22"/>
        <v>0.85117179009134292</v>
      </c>
      <c r="AG490" s="6">
        <f t="shared" si="23"/>
        <v>0.85117179009134292</v>
      </c>
      <c r="AH490" s="6">
        <f>(AG490-Table256[[#This Row],[Survived]])^2</f>
        <v>2.2149836064615295E-2</v>
      </c>
    </row>
    <row r="491" spans="1:34" x14ac:dyDescent="0.2">
      <c r="A491">
        <v>0</v>
      </c>
      <c r="B491" t="s">
        <v>15</v>
      </c>
      <c r="C491">
        <v>2</v>
      </c>
      <c r="D491" t="s">
        <v>13</v>
      </c>
      <c r="E491">
        <v>26</v>
      </c>
      <c r="F491">
        <v>10.5</v>
      </c>
      <c r="G491">
        <v>0</v>
      </c>
      <c r="H491">
        <v>0</v>
      </c>
      <c r="I491" s="6">
        <f>Table256[[#This Row],[Age]]/$E$1</f>
        <v>0.32500000000000001</v>
      </c>
      <c r="J491" s="6">
        <f>LOG10(Table256[[#This Row],[Fare]] +1)</f>
        <v>1.0606978403536116</v>
      </c>
      <c r="K491">
        <f>IF(Table256[[#This Row],[Pclass]]=1, 1, 0)</f>
        <v>0</v>
      </c>
      <c r="L491">
        <f>IF(Table256[[#This Row],[Pclass]]=2, 1,0)</f>
        <v>1</v>
      </c>
      <c r="M491">
        <f>IF(Table256[[#This Row],[Embarked]]="S", 1, 0)</f>
        <v>1</v>
      </c>
      <c r="N491">
        <f>IF(Table256[[#This Row],[Embarked]]="C", 1, 0)</f>
        <v>0</v>
      </c>
      <c r="O491">
        <f>IF(Table256[[#This Row],[Sex]]="male", 1, 0)</f>
        <v>1</v>
      </c>
      <c r="P491">
        <v>1</v>
      </c>
      <c r="AC491" s="6">
        <f>SUMPRODUCT(Table256[[#This Row],[SibSp]:[Ones]], $R$4:$AA$4)</f>
        <v>-0.81627503830456161</v>
      </c>
      <c r="AD491" s="6">
        <f>SUMPRODUCT(Table256[[#This Row],[SibSp]:[Ones]], $R$5:$AA$5)</f>
        <v>0.33544877557737446</v>
      </c>
      <c r="AE491" s="6">
        <f t="shared" si="21"/>
        <v>0</v>
      </c>
      <c r="AF491" s="6">
        <f t="shared" si="22"/>
        <v>0.33544877557737446</v>
      </c>
      <c r="AG491" s="6">
        <f t="shared" si="23"/>
        <v>0.33544877557737446</v>
      </c>
      <c r="AH491" s="6">
        <f>(AG491-Table256[[#This Row],[Survived]])^2</f>
        <v>0.11252588103635973</v>
      </c>
    </row>
    <row r="492" spans="1:34" x14ac:dyDescent="0.2">
      <c r="A492">
        <v>0</v>
      </c>
      <c r="B492" t="s">
        <v>20</v>
      </c>
      <c r="C492">
        <v>3</v>
      </c>
      <c r="D492" t="s">
        <v>13</v>
      </c>
      <c r="E492">
        <v>27</v>
      </c>
      <c r="F492">
        <v>14.4542</v>
      </c>
      <c r="G492">
        <v>1</v>
      </c>
      <c r="H492">
        <v>0</v>
      </c>
      <c r="I492" s="6">
        <f>Table256[[#This Row],[Age]]/$E$1</f>
        <v>0.33750000000000002</v>
      </c>
      <c r="J492" s="6">
        <f>LOG10(Table256[[#This Row],[Fare]] +1)</f>
        <v>1.1890465283525415</v>
      </c>
      <c r="K492">
        <f>IF(Table256[[#This Row],[Pclass]]=1, 1, 0)</f>
        <v>0</v>
      </c>
      <c r="L492">
        <f>IF(Table256[[#This Row],[Pclass]]=2, 1,0)</f>
        <v>0</v>
      </c>
      <c r="M492">
        <f>IF(Table256[[#This Row],[Embarked]]="S", 1, 0)</f>
        <v>0</v>
      </c>
      <c r="N492">
        <f>IF(Table256[[#This Row],[Embarked]]="C", 1, 0)</f>
        <v>1</v>
      </c>
      <c r="O492">
        <f>IF(Table256[[#This Row],[Sex]]="male", 1, 0)</f>
        <v>1</v>
      </c>
      <c r="P492">
        <v>1</v>
      </c>
      <c r="AC492" s="6">
        <f>SUMPRODUCT(Table256[[#This Row],[SibSp]:[Ones]], $R$4:$AA$4)</f>
        <v>-0.56946754989014603</v>
      </c>
      <c r="AD492" s="6">
        <f>SUMPRODUCT(Table256[[#This Row],[SibSp]:[Ones]], $R$5:$AA$5)</f>
        <v>0.12266604199844255</v>
      </c>
      <c r="AE492" s="6">
        <f t="shared" si="21"/>
        <v>0</v>
      </c>
      <c r="AF492" s="6">
        <f t="shared" si="22"/>
        <v>0.12266604199844255</v>
      </c>
      <c r="AG492" s="6">
        <f t="shared" si="23"/>
        <v>0.12266604199844255</v>
      </c>
      <c r="AH492" s="6">
        <f>(AG492-Table256[[#This Row],[Survived]])^2</f>
        <v>1.5046957859563673E-2</v>
      </c>
    </row>
    <row r="493" spans="1:34" x14ac:dyDescent="0.2">
      <c r="A493">
        <v>1</v>
      </c>
      <c r="B493" t="s">
        <v>15</v>
      </c>
      <c r="C493">
        <v>1</v>
      </c>
      <c r="D493" t="s">
        <v>13</v>
      </c>
      <c r="E493">
        <v>42</v>
      </c>
      <c r="F493">
        <v>52.554200000000002</v>
      </c>
      <c r="G493">
        <v>1</v>
      </c>
      <c r="H493">
        <v>0</v>
      </c>
      <c r="I493" s="6">
        <f>Table256[[#This Row],[Age]]/$E$1</f>
        <v>0.52500000000000002</v>
      </c>
      <c r="J493" s="6">
        <f>LOG10(Table256[[#This Row],[Fare]] +1)</f>
        <v>1.7287935361444735</v>
      </c>
      <c r="K493">
        <f>IF(Table256[[#This Row],[Pclass]]=1, 1, 0)</f>
        <v>1</v>
      </c>
      <c r="L493">
        <f>IF(Table256[[#This Row],[Pclass]]=2, 1,0)</f>
        <v>0</v>
      </c>
      <c r="M493">
        <f>IF(Table256[[#This Row],[Embarked]]="S", 1, 0)</f>
        <v>1</v>
      </c>
      <c r="N493">
        <f>IF(Table256[[#This Row],[Embarked]]="C", 1, 0)</f>
        <v>0</v>
      </c>
      <c r="O493">
        <f>IF(Table256[[#This Row],[Sex]]="male", 1, 0)</f>
        <v>1</v>
      </c>
      <c r="P493">
        <v>1</v>
      </c>
      <c r="AC493" s="6">
        <f>SUMPRODUCT(Table256[[#This Row],[SibSp]:[Ones]], $R$4:$AA$4)</f>
        <v>-0.10305813140864939</v>
      </c>
      <c r="AD493" s="6">
        <f>SUMPRODUCT(Table256[[#This Row],[SibSp]:[Ones]], $R$5:$AA$5)</f>
        <v>0.29453441934687585</v>
      </c>
      <c r="AE493" s="6">
        <f t="shared" si="21"/>
        <v>0</v>
      </c>
      <c r="AF493" s="6">
        <f t="shared" si="22"/>
        <v>0.29453441934687585</v>
      </c>
      <c r="AG493" s="6">
        <f t="shared" si="23"/>
        <v>0.29453441934687585</v>
      </c>
      <c r="AH493" s="6">
        <f>(AG493-Table256[[#This Row],[Survived]])^2</f>
        <v>0.49768168548624964</v>
      </c>
    </row>
    <row r="494" spans="1:34" x14ac:dyDescent="0.2">
      <c r="A494">
        <v>1</v>
      </c>
      <c r="B494" t="s">
        <v>20</v>
      </c>
      <c r="C494">
        <v>3</v>
      </c>
      <c r="D494" t="s">
        <v>13</v>
      </c>
      <c r="E494">
        <v>20</v>
      </c>
      <c r="F494">
        <v>15.7417</v>
      </c>
      <c r="G494">
        <v>1</v>
      </c>
      <c r="H494">
        <v>1</v>
      </c>
      <c r="I494" s="6">
        <f>Table256[[#This Row],[Age]]/$E$1</f>
        <v>0.25</v>
      </c>
      <c r="J494" s="6">
        <f>LOG10(Table256[[#This Row],[Fare]] +1)</f>
        <v>1.2237995553975871</v>
      </c>
      <c r="K494">
        <f>IF(Table256[[#This Row],[Pclass]]=1, 1, 0)</f>
        <v>0</v>
      </c>
      <c r="L494">
        <f>IF(Table256[[#This Row],[Pclass]]=2, 1,0)</f>
        <v>0</v>
      </c>
      <c r="M494">
        <f>IF(Table256[[#This Row],[Embarked]]="S", 1, 0)</f>
        <v>0</v>
      </c>
      <c r="N494">
        <f>IF(Table256[[#This Row],[Embarked]]="C", 1, 0)</f>
        <v>1</v>
      </c>
      <c r="O494">
        <f>IF(Table256[[#This Row],[Sex]]="male", 1, 0)</f>
        <v>1</v>
      </c>
      <c r="P494">
        <v>1</v>
      </c>
      <c r="AC494" s="6">
        <f>SUMPRODUCT(Table256[[#This Row],[SibSp]:[Ones]], $R$4:$AA$4)</f>
        <v>-0.68255464515663899</v>
      </c>
      <c r="AD494" s="6">
        <f>SUMPRODUCT(Table256[[#This Row],[SibSp]:[Ones]], $R$5:$AA$5)</f>
        <v>0.17894079915260386</v>
      </c>
      <c r="AE494" s="6">
        <f t="shared" si="21"/>
        <v>0</v>
      </c>
      <c r="AF494" s="6">
        <f t="shared" si="22"/>
        <v>0.17894079915260386</v>
      </c>
      <c r="AG494" s="6">
        <f t="shared" si="23"/>
        <v>0.17894079915260386</v>
      </c>
      <c r="AH494" s="6">
        <f>(AG494-Table256[[#This Row],[Survived]])^2</f>
        <v>0.6741382112961648</v>
      </c>
    </row>
    <row r="495" spans="1:34" x14ac:dyDescent="0.2">
      <c r="A495">
        <v>0</v>
      </c>
      <c r="B495" t="s">
        <v>15</v>
      </c>
      <c r="C495">
        <v>3</v>
      </c>
      <c r="D495" t="s">
        <v>13</v>
      </c>
      <c r="E495">
        <v>21</v>
      </c>
      <c r="F495">
        <v>7.8541999999999996</v>
      </c>
      <c r="G495">
        <v>0</v>
      </c>
      <c r="H495">
        <v>0</v>
      </c>
      <c r="I495" s="6">
        <f>Table256[[#This Row],[Age]]/$E$1</f>
        <v>0.26250000000000001</v>
      </c>
      <c r="J495" s="6">
        <f>LOG10(Table256[[#This Row],[Fare]] +1)</f>
        <v>0.94714932766263737</v>
      </c>
      <c r="K495">
        <f>IF(Table256[[#This Row],[Pclass]]=1, 1, 0)</f>
        <v>0</v>
      </c>
      <c r="L495">
        <f>IF(Table256[[#This Row],[Pclass]]=2, 1,0)</f>
        <v>0</v>
      </c>
      <c r="M495">
        <f>IF(Table256[[#This Row],[Embarked]]="S", 1, 0)</f>
        <v>1</v>
      </c>
      <c r="N495">
        <f>IF(Table256[[#This Row],[Embarked]]="C", 1, 0)</f>
        <v>0</v>
      </c>
      <c r="O495">
        <f>IF(Table256[[#This Row],[Sex]]="male", 1, 0)</f>
        <v>1</v>
      </c>
      <c r="P495">
        <v>1</v>
      </c>
      <c r="AC495" s="6">
        <f>SUMPRODUCT(Table256[[#This Row],[SibSp]:[Ones]], $R$4:$AA$4)</f>
        <v>-0.6048882513549152</v>
      </c>
      <c r="AD495" s="6">
        <f>SUMPRODUCT(Table256[[#This Row],[SibSp]:[Ones]], $R$5:$AA$5)</f>
        <v>0.15854096135642137</v>
      </c>
      <c r="AE495" s="6">
        <f t="shared" si="21"/>
        <v>0</v>
      </c>
      <c r="AF495" s="6">
        <f t="shared" si="22"/>
        <v>0.15854096135642137</v>
      </c>
      <c r="AG495" s="6">
        <f t="shared" si="23"/>
        <v>0.15854096135642137</v>
      </c>
      <c r="AH495" s="6">
        <f>(AG495-Table256[[#This Row],[Survived]])^2</f>
        <v>2.5135236427818296E-2</v>
      </c>
    </row>
    <row r="496" spans="1:34" x14ac:dyDescent="0.2">
      <c r="A496">
        <v>0</v>
      </c>
      <c r="B496" t="s">
        <v>15</v>
      </c>
      <c r="C496">
        <v>3</v>
      </c>
      <c r="D496" t="s">
        <v>13</v>
      </c>
      <c r="E496">
        <v>21</v>
      </c>
      <c r="F496">
        <v>16.100000000000001</v>
      </c>
      <c r="G496">
        <v>0</v>
      </c>
      <c r="H496">
        <v>0</v>
      </c>
      <c r="I496" s="6">
        <f>Table256[[#This Row],[Age]]/$E$1</f>
        <v>0.26250000000000001</v>
      </c>
      <c r="J496" s="6">
        <f>LOG10(Table256[[#This Row],[Fare]] +1)</f>
        <v>1.2329961103921538</v>
      </c>
      <c r="K496">
        <f>IF(Table256[[#This Row],[Pclass]]=1, 1, 0)</f>
        <v>0</v>
      </c>
      <c r="L496">
        <f>IF(Table256[[#This Row],[Pclass]]=2, 1,0)</f>
        <v>0</v>
      </c>
      <c r="M496">
        <f>IF(Table256[[#This Row],[Embarked]]="S", 1, 0)</f>
        <v>1</v>
      </c>
      <c r="N496">
        <f>IF(Table256[[#This Row],[Embarked]]="C", 1, 0)</f>
        <v>0</v>
      </c>
      <c r="O496">
        <f>IF(Table256[[#This Row],[Sex]]="male", 1, 0)</f>
        <v>1</v>
      </c>
      <c r="P496">
        <v>1</v>
      </c>
      <c r="AC496" s="6">
        <f>SUMPRODUCT(Table256[[#This Row],[SibSp]:[Ones]], $R$4:$AA$4)</f>
        <v>-0.60250704973511882</v>
      </c>
      <c r="AD496" s="6">
        <f>SUMPRODUCT(Table256[[#This Row],[SibSp]:[Ones]], $R$5:$AA$5)</f>
        <v>0.16341440523736916</v>
      </c>
      <c r="AE496" s="6">
        <f t="shared" si="21"/>
        <v>0</v>
      </c>
      <c r="AF496" s="6">
        <f t="shared" si="22"/>
        <v>0.16341440523736916</v>
      </c>
      <c r="AG496" s="6">
        <f t="shared" si="23"/>
        <v>0.16341440523736916</v>
      </c>
      <c r="AH496" s="6">
        <f>(AG496-Table256[[#This Row],[Survived]])^2</f>
        <v>2.6704267839083105E-2</v>
      </c>
    </row>
    <row r="497" spans="1:34" x14ac:dyDescent="0.2">
      <c r="A497">
        <v>0</v>
      </c>
      <c r="B497" t="s">
        <v>15</v>
      </c>
      <c r="C497">
        <v>1</v>
      </c>
      <c r="D497" t="s">
        <v>13</v>
      </c>
      <c r="E497">
        <v>61</v>
      </c>
      <c r="F497">
        <v>32.320799999999998</v>
      </c>
      <c r="G497">
        <v>0</v>
      </c>
      <c r="H497">
        <v>0</v>
      </c>
      <c r="I497" s="6">
        <f>Table256[[#This Row],[Age]]/$E$1</f>
        <v>0.76249999999999996</v>
      </c>
      <c r="J497" s="6">
        <f>LOG10(Table256[[#This Row],[Fare]] +1)</f>
        <v>1.5227154198480362</v>
      </c>
      <c r="K497">
        <f>IF(Table256[[#This Row],[Pclass]]=1, 1, 0)</f>
        <v>1</v>
      </c>
      <c r="L497">
        <f>IF(Table256[[#This Row],[Pclass]]=2, 1,0)</f>
        <v>0</v>
      </c>
      <c r="M497">
        <f>IF(Table256[[#This Row],[Embarked]]="S", 1, 0)</f>
        <v>1</v>
      </c>
      <c r="N497">
        <f>IF(Table256[[#This Row],[Embarked]]="C", 1, 0)</f>
        <v>0</v>
      </c>
      <c r="O497">
        <f>IF(Table256[[#This Row],[Sex]]="male", 1, 0)</f>
        <v>1</v>
      </c>
      <c r="P497">
        <v>1</v>
      </c>
      <c r="AC497" s="6">
        <f>SUMPRODUCT(Table256[[#This Row],[SibSp]:[Ones]], $R$4:$AA$4)</f>
        <v>8.1776103500125208E-3</v>
      </c>
      <c r="AD497" s="6">
        <f>SUMPRODUCT(Table256[[#This Row],[SibSp]:[Ones]], $R$5:$AA$5)</f>
        <v>0.19766085820008672</v>
      </c>
      <c r="AE497" s="6">
        <f t="shared" si="21"/>
        <v>8.1776103500125208E-3</v>
      </c>
      <c r="AF497" s="6">
        <f t="shared" si="22"/>
        <v>0.19766085820008672</v>
      </c>
      <c r="AG497" s="6">
        <f t="shared" si="23"/>
        <v>0.20583846855009924</v>
      </c>
      <c r="AH497" s="6">
        <f>(AG497-Table256[[#This Row],[Survived]])^2</f>
        <v>4.2369475135050197E-2</v>
      </c>
    </row>
    <row r="498" spans="1:34" x14ac:dyDescent="0.2">
      <c r="A498">
        <v>0</v>
      </c>
      <c r="B498" t="s">
        <v>27</v>
      </c>
      <c r="C498">
        <v>2</v>
      </c>
      <c r="D498" t="s">
        <v>13</v>
      </c>
      <c r="E498">
        <v>57</v>
      </c>
      <c r="F498">
        <v>12.35</v>
      </c>
      <c r="G498">
        <v>0</v>
      </c>
      <c r="H498">
        <v>0</v>
      </c>
      <c r="I498" s="6">
        <f>Table256[[#This Row],[Age]]/$E$1</f>
        <v>0.71250000000000002</v>
      </c>
      <c r="J498" s="6">
        <f>LOG10(Table256[[#This Row],[Fare]] +1)</f>
        <v>1.1254812657005939</v>
      </c>
      <c r="K498">
        <f>IF(Table256[[#This Row],[Pclass]]=1, 1, 0)</f>
        <v>0</v>
      </c>
      <c r="L498">
        <f>IF(Table256[[#This Row],[Pclass]]=2, 1,0)</f>
        <v>1</v>
      </c>
      <c r="M498">
        <f>IF(Table256[[#This Row],[Embarked]]="S", 1, 0)</f>
        <v>0</v>
      </c>
      <c r="N498">
        <f>IF(Table256[[#This Row],[Embarked]]="C", 1, 0)</f>
        <v>0</v>
      </c>
      <c r="O498">
        <f>IF(Table256[[#This Row],[Sex]]="male", 1, 0)</f>
        <v>1</v>
      </c>
      <c r="P498">
        <v>1</v>
      </c>
      <c r="AC498" s="6">
        <f>SUMPRODUCT(Table256[[#This Row],[SibSp]:[Ones]], $R$4:$AA$4)</f>
        <v>-0.61482507047593538</v>
      </c>
      <c r="AD498" s="6">
        <f>SUMPRODUCT(Table256[[#This Row],[SibSp]:[Ones]], $R$5:$AA$5)</f>
        <v>8.1528230596958906E-2</v>
      </c>
      <c r="AE498" s="6">
        <f t="shared" si="21"/>
        <v>0</v>
      </c>
      <c r="AF498" s="6">
        <f t="shared" si="22"/>
        <v>8.1528230596958906E-2</v>
      </c>
      <c r="AG498" s="6">
        <f t="shared" si="23"/>
        <v>8.1528230596958906E-2</v>
      </c>
      <c r="AH498" s="6">
        <f>(AG498-Table256[[#This Row],[Survived]])^2</f>
        <v>6.6468523842709067E-3</v>
      </c>
    </row>
    <row r="499" spans="1:34" x14ac:dyDescent="0.2">
      <c r="A499">
        <v>1</v>
      </c>
      <c r="B499" t="s">
        <v>15</v>
      </c>
      <c r="C499">
        <v>1</v>
      </c>
      <c r="D499" t="s">
        <v>17</v>
      </c>
      <c r="E499">
        <v>21</v>
      </c>
      <c r="F499">
        <v>77.958299999999994</v>
      </c>
      <c r="G499">
        <v>0</v>
      </c>
      <c r="H499">
        <v>0</v>
      </c>
      <c r="I499" s="6">
        <f>Table256[[#This Row],[Age]]/$E$1</f>
        <v>0.26250000000000001</v>
      </c>
      <c r="J499" s="6">
        <f>LOG10(Table256[[#This Row],[Fare]] +1)</f>
        <v>1.8973977892491294</v>
      </c>
      <c r="K499">
        <f>IF(Table256[[#This Row],[Pclass]]=1, 1, 0)</f>
        <v>1</v>
      </c>
      <c r="L499">
        <f>IF(Table256[[#This Row],[Pclass]]=2, 1,0)</f>
        <v>0</v>
      </c>
      <c r="M499">
        <f>IF(Table256[[#This Row],[Embarked]]="S", 1, 0)</f>
        <v>1</v>
      </c>
      <c r="N499">
        <f>IF(Table256[[#This Row],[Embarked]]="C", 1, 0)</f>
        <v>0</v>
      </c>
      <c r="O499">
        <f>IF(Table256[[#This Row],[Sex]]="male", 1, 0)</f>
        <v>0</v>
      </c>
      <c r="P499">
        <v>1</v>
      </c>
      <c r="AC499" s="6">
        <f>SUMPRODUCT(Table256[[#This Row],[SibSp]:[Ones]], $R$4:$AA$4)</f>
        <v>-4.3156285415160589E-2</v>
      </c>
      <c r="AD499" s="6">
        <f>SUMPRODUCT(Table256[[#This Row],[SibSp]:[Ones]], $R$5:$AA$5)</f>
        <v>1.003315914453214</v>
      </c>
      <c r="AE499" s="6">
        <f t="shared" si="21"/>
        <v>0</v>
      </c>
      <c r="AF499" s="6">
        <f t="shared" si="22"/>
        <v>1.003315914453214</v>
      </c>
      <c r="AG499" s="6">
        <f t="shared" si="23"/>
        <v>1.003315914453214</v>
      </c>
      <c r="AH499" s="6">
        <f>(AG499-Table256[[#This Row],[Survived]])^2</f>
        <v>1.0995288661033482E-5</v>
      </c>
    </row>
    <row r="500" spans="1:34" x14ac:dyDescent="0.2">
      <c r="A500">
        <v>0</v>
      </c>
      <c r="B500" t="s">
        <v>15</v>
      </c>
      <c r="C500">
        <v>3</v>
      </c>
      <c r="D500" t="s">
        <v>13</v>
      </c>
      <c r="E500">
        <v>26</v>
      </c>
      <c r="F500">
        <v>7.8958000000000004</v>
      </c>
      <c r="G500">
        <v>0</v>
      </c>
      <c r="H500">
        <v>0</v>
      </c>
      <c r="I500" s="6">
        <f>Table256[[#This Row],[Age]]/$E$1</f>
        <v>0.32500000000000001</v>
      </c>
      <c r="J500" s="6">
        <f>LOG10(Table256[[#This Row],[Fare]] +1)</f>
        <v>0.94918501031343461</v>
      </c>
      <c r="K500">
        <f>IF(Table256[[#This Row],[Pclass]]=1, 1, 0)</f>
        <v>0</v>
      </c>
      <c r="L500">
        <f>IF(Table256[[#This Row],[Pclass]]=2, 1,0)</f>
        <v>0</v>
      </c>
      <c r="M500">
        <f>IF(Table256[[#This Row],[Embarked]]="S", 1, 0)</f>
        <v>1</v>
      </c>
      <c r="N500">
        <f>IF(Table256[[#This Row],[Embarked]]="C", 1, 0)</f>
        <v>0</v>
      </c>
      <c r="O500">
        <f>IF(Table256[[#This Row],[Sex]]="male", 1, 0)</f>
        <v>1</v>
      </c>
      <c r="P500">
        <v>1</v>
      </c>
      <c r="AC500" s="6">
        <f>SUMPRODUCT(Table256[[#This Row],[SibSp]:[Ones]], $R$4:$AA$4)</f>
        <v>-0.55336260776149504</v>
      </c>
      <c r="AD500" s="6">
        <f>SUMPRODUCT(Table256[[#This Row],[SibSp]:[Ones]], $R$5:$AA$5)</f>
        <v>0.11610136264770954</v>
      </c>
      <c r="AE500" s="6">
        <f t="shared" si="21"/>
        <v>0</v>
      </c>
      <c r="AF500" s="6">
        <f t="shared" si="22"/>
        <v>0.11610136264770954</v>
      </c>
      <c r="AG500" s="6">
        <f t="shared" si="23"/>
        <v>0.11610136264770954</v>
      </c>
      <c r="AH500" s="6">
        <f>(AG500-Table256[[#This Row],[Survived]])^2</f>
        <v>1.3479526408654964E-2</v>
      </c>
    </row>
    <row r="501" spans="1:34" x14ac:dyDescent="0.2">
      <c r="A501">
        <v>1</v>
      </c>
      <c r="B501" t="s">
        <v>15</v>
      </c>
      <c r="C501">
        <v>1</v>
      </c>
      <c r="D501" t="s">
        <v>13</v>
      </c>
      <c r="E501">
        <v>80</v>
      </c>
      <c r="F501">
        <v>30</v>
      </c>
      <c r="G501">
        <v>0</v>
      </c>
      <c r="H501">
        <v>0</v>
      </c>
      <c r="I501" s="6">
        <f>Table256[[#This Row],[Age]]/$E$1</f>
        <v>1</v>
      </c>
      <c r="J501" s="6">
        <f>LOG10(Table256[[#This Row],[Fare]] +1)</f>
        <v>1.4913616938342726</v>
      </c>
      <c r="K501">
        <f>IF(Table256[[#This Row],[Pclass]]=1, 1, 0)</f>
        <v>1</v>
      </c>
      <c r="L501">
        <f>IF(Table256[[#This Row],[Pclass]]=2, 1,0)</f>
        <v>0</v>
      </c>
      <c r="M501">
        <f>IF(Table256[[#This Row],[Embarked]]="S", 1, 0)</f>
        <v>1</v>
      </c>
      <c r="N501">
        <f>IF(Table256[[#This Row],[Embarked]]="C", 1, 0)</f>
        <v>0</v>
      </c>
      <c r="O501">
        <f>IF(Table256[[#This Row],[Sex]]="male", 1, 0)</f>
        <v>1</v>
      </c>
      <c r="P501">
        <v>1</v>
      </c>
      <c r="AC501" s="6">
        <f>SUMPRODUCT(Table256[[#This Row],[SibSp]:[Ones]], $R$4:$AA$4)</f>
        <v>0.20364942857825052</v>
      </c>
      <c r="AD501" s="6">
        <f>SUMPRODUCT(Table256[[#This Row],[SibSp]:[Ones]], $R$5:$AA$5)</f>
        <v>3.5723943534115343E-2</v>
      </c>
      <c r="AE501" s="6">
        <f t="shared" si="21"/>
        <v>0.20364942857825052</v>
      </c>
      <c r="AF501" s="6">
        <f t="shared" si="22"/>
        <v>3.5723943534115343E-2</v>
      </c>
      <c r="AG501" s="6">
        <f t="shared" si="23"/>
        <v>0.23937337211236587</v>
      </c>
      <c r="AH501" s="6">
        <f>(AG501-Table256[[#This Row],[Survived]])^2</f>
        <v>0.57855286705171349</v>
      </c>
    </row>
    <row r="502" spans="1:34" x14ac:dyDescent="0.2">
      <c r="A502">
        <v>0</v>
      </c>
      <c r="B502" t="s">
        <v>15</v>
      </c>
      <c r="C502">
        <v>3</v>
      </c>
      <c r="D502" t="s">
        <v>13</v>
      </c>
      <c r="E502">
        <v>51</v>
      </c>
      <c r="F502">
        <v>7.0541999999999998</v>
      </c>
      <c r="G502">
        <v>0</v>
      </c>
      <c r="H502">
        <v>0</v>
      </c>
      <c r="I502" s="6">
        <f>Table256[[#This Row],[Age]]/$E$1</f>
        <v>0.63749999999999996</v>
      </c>
      <c r="J502" s="6">
        <f>LOG10(Table256[[#This Row],[Fare]] +1)</f>
        <v>0.90602240970373726</v>
      </c>
      <c r="K502">
        <f>IF(Table256[[#This Row],[Pclass]]=1, 1, 0)</f>
        <v>0</v>
      </c>
      <c r="L502">
        <f>IF(Table256[[#This Row],[Pclass]]=2, 1,0)</f>
        <v>0</v>
      </c>
      <c r="M502">
        <f>IF(Table256[[#This Row],[Embarked]]="S", 1, 0)</f>
        <v>1</v>
      </c>
      <c r="N502">
        <f>IF(Table256[[#This Row],[Embarked]]="C", 1, 0)</f>
        <v>0</v>
      </c>
      <c r="O502">
        <f>IF(Table256[[#This Row],[Sex]]="male", 1, 0)</f>
        <v>1</v>
      </c>
      <c r="P502">
        <v>1</v>
      </c>
      <c r="AC502" s="6">
        <f>SUMPRODUCT(Table256[[#This Row],[SibSp]:[Ones]], $R$4:$AA$4)</f>
        <v>-0.2961787387123741</v>
      </c>
      <c r="AD502" s="6">
        <f>SUMPRODUCT(Table256[[#This Row],[SibSp]:[Ones]], $R$5:$AA$5)</f>
        <v>-9.7006049694044028E-2</v>
      </c>
      <c r="AE502" s="6">
        <f t="shared" si="21"/>
        <v>0</v>
      </c>
      <c r="AF502" s="6">
        <f t="shared" si="22"/>
        <v>0</v>
      </c>
      <c r="AG502" s="6">
        <f t="shared" si="23"/>
        <v>0</v>
      </c>
      <c r="AH502" s="6">
        <f>(AG502-Table256[[#This Row],[Survived]])^2</f>
        <v>0</v>
      </c>
    </row>
    <row r="503" spans="1:34" x14ac:dyDescent="0.2">
      <c r="A503">
        <v>1</v>
      </c>
      <c r="B503" t="s">
        <v>20</v>
      </c>
      <c r="C503">
        <v>1</v>
      </c>
      <c r="D503" t="s">
        <v>13</v>
      </c>
      <c r="E503">
        <v>32</v>
      </c>
      <c r="F503">
        <v>30.5</v>
      </c>
      <c r="G503">
        <v>0</v>
      </c>
      <c r="H503">
        <v>0</v>
      </c>
      <c r="I503" s="6">
        <f>Table256[[#This Row],[Age]]/$E$1</f>
        <v>0.4</v>
      </c>
      <c r="J503" s="6">
        <f>LOG10(Table256[[#This Row],[Fare]] +1)</f>
        <v>1.4983105537896004</v>
      </c>
      <c r="K503">
        <f>IF(Table256[[#This Row],[Pclass]]=1, 1, 0)</f>
        <v>1</v>
      </c>
      <c r="L503">
        <f>IF(Table256[[#This Row],[Pclass]]=2, 1,0)</f>
        <v>0</v>
      </c>
      <c r="M503">
        <f>IF(Table256[[#This Row],[Embarked]]="S", 1, 0)</f>
        <v>0</v>
      </c>
      <c r="N503">
        <f>IF(Table256[[#This Row],[Embarked]]="C", 1, 0)</f>
        <v>1</v>
      </c>
      <c r="O503">
        <f>IF(Table256[[#This Row],[Sex]]="male", 1, 0)</f>
        <v>1</v>
      </c>
      <c r="P503">
        <v>1</v>
      </c>
      <c r="AC503" s="6">
        <f>SUMPRODUCT(Table256[[#This Row],[SibSp]:[Ones]], $R$4:$AA$4)</f>
        <v>-0.4019614376877666</v>
      </c>
      <c r="AD503" s="6">
        <f>SUMPRODUCT(Table256[[#This Row],[SibSp]:[Ones]], $R$5:$AA$5)</f>
        <v>0.52260810860663731</v>
      </c>
      <c r="AE503" s="6">
        <f t="shared" si="21"/>
        <v>0</v>
      </c>
      <c r="AF503" s="6">
        <f t="shared" si="22"/>
        <v>0.52260810860663731</v>
      </c>
      <c r="AG503" s="6">
        <f t="shared" si="23"/>
        <v>0.52260810860663731</v>
      </c>
      <c r="AH503" s="6">
        <f>(AG503-Table256[[#This Row],[Survived]])^2</f>
        <v>0.2279030179681322</v>
      </c>
    </row>
    <row r="504" spans="1:34" x14ac:dyDescent="0.2">
      <c r="A504">
        <v>0</v>
      </c>
      <c r="B504" t="s">
        <v>15</v>
      </c>
      <c r="C504">
        <v>3</v>
      </c>
      <c r="D504" t="s">
        <v>17</v>
      </c>
      <c r="E504">
        <v>9</v>
      </c>
      <c r="F504">
        <v>27.9</v>
      </c>
      <c r="G504">
        <v>3</v>
      </c>
      <c r="H504">
        <v>2</v>
      </c>
      <c r="I504" s="6">
        <f>Table256[[#This Row],[Age]]/$E$1</f>
        <v>0.1125</v>
      </c>
      <c r="J504" s="6">
        <f>LOG10(Table256[[#This Row],[Fare]] +1)</f>
        <v>1.4608978427565478</v>
      </c>
      <c r="K504">
        <f>IF(Table256[[#This Row],[Pclass]]=1, 1, 0)</f>
        <v>0</v>
      </c>
      <c r="L504">
        <f>IF(Table256[[#This Row],[Pclass]]=2, 1,0)</f>
        <v>0</v>
      </c>
      <c r="M504">
        <f>IF(Table256[[#This Row],[Embarked]]="S", 1, 0)</f>
        <v>1</v>
      </c>
      <c r="N504">
        <f>IF(Table256[[#This Row],[Embarked]]="C", 1, 0)</f>
        <v>0</v>
      </c>
      <c r="O504">
        <f>IF(Table256[[#This Row],[Sex]]="male", 1, 0)</f>
        <v>0</v>
      </c>
      <c r="P504">
        <v>1</v>
      </c>
      <c r="AC504" s="6">
        <f>SUMPRODUCT(Table256[[#This Row],[SibSp]:[Ones]], $R$4:$AA$4)</f>
        <v>-0.20080223138609044</v>
      </c>
      <c r="AD504" s="6">
        <f>SUMPRODUCT(Table256[[#This Row],[SibSp]:[Ones]], $R$5:$AA$5)</f>
        <v>0.51702054100430139</v>
      </c>
      <c r="AE504" s="6">
        <f t="shared" si="21"/>
        <v>0</v>
      </c>
      <c r="AF504" s="6">
        <f t="shared" si="22"/>
        <v>0.51702054100430139</v>
      </c>
      <c r="AG504" s="6">
        <f t="shared" si="23"/>
        <v>0.51702054100430139</v>
      </c>
      <c r="AH504" s="6">
        <f>(AG504-Table256[[#This Row],[Survived]])^2</f>
        <v>0.26731023982038049</v>
      </c>
    </row>
    <row r="505" spans="1:34" x14ac:dyDescent="0.2">
      <c r="A505">
        <v>1</v>
      </c>
      <c r="B505" t="s">
        <v>15</v>
      </c>
      <c r="C505">
        <v>2</v>
      </c>
      <c r="D505" t="s">
        <v>17</v>
      </c>
      <c r="E505">
        <v>28</v>
      </c>
      <c r="F505">
        <v>13</v>
      </c>
      <c r="G505">
        <v>0</v>
      </c>
      <c r="H505">
        <v>0</v>
      </c>
      <c r="I505" s="6">
        <f>Table256[[#This Row],[Age]]/$E$1</f>
        <v>0.35</v>
      </c>
      <c r="J505" s="6">
        <f>LOG10(Table256[[#This Row],[Fare]] +1)</f>
        <v>1.146128035678238</v>
      </c>
      <c r="K505">
        <f>IF(Table256[[#This Row],[Pclass]]=1, 1, 0)</f>
        <v>0</v>
      </c>
      <c r="L505">
        <f>IF(Table256[[#This Row],[Pclass]]=2, 1,0)</f>
        <v>1</v>
      </c>
      <c r="M505">
        <f>IF(Table256[[#This Row],[Embarked]]="S", 1, 0)</f>
        <v>1</v>
      </c>
      <c r="N505">
        <f>IF(Table256[[#This Row],[Embarked]]="C", 1, 0)</f>
        <v>0</v>
      </c>
      <c r="O505">
        <f>IF(Table256[[#This Row],[Sex]]="male", 1, 0)</f>
        <v>0</v>
      </c>
      <c r="P505">
        <v>1</v>
      </c>
      <c r="AC505" s="6">
        <f>SUMPRODUCT(Table256[[#This Row],[SibSp]:[Ones]], $R$4:$AA$4)</f>
        <v>-0.4373455442253989</v>
      </c>
      <c r="AD505" s="6">
        <f>SUMPRODUCT(Table256[[#This Row],[SibSp]:[Ones]], $R$5:$AA$5)</f>
        <v>0.77938816389103471</v>
      </c>
      <c r="AE505" s="6">
        <f t="shared" si="21"/>
        <v>0</v>
      </c>
      <c r="AF505" s="6">
        <f t="shared" si="22"/>
        <v>0.77938816389103471</v>
      </c>
      <c r="AG505" s="6">
        <f t="shared" si="23"/>
        <v>0.77938816389103471</v>
      </c>
      <c r="AH505" s="6">
        <f>(AG505-Table256[[#This Row],[Survived]])^2</f>
        <v>4.8669582231368962E-2</v>
      </c>
    </row>
    <row r="506" spans="1:34" x14ac:dyDescent="0.2">
      <c r="A506">
        <v>0</v>
      </c>
      <c r="B506" t="s">
        <v>15</v>
      </c>
      <c r="C506">
        <v>3</v>
      </c>
      <c r="D506" t="s">
        <v>13</v>
      </c>
      <c r="E506">
        <v>32</v>
      </c>
      <c r="F506">
        <v>7.9249999999999998</v>
      </c>
      <c r="G506">
        <v>0</v>
      </c>
      <c r="H506">
        <v>0</v>
      </c>
      <c r="I506" s="6">
        <f>Table256[[#This Row],[Age]]/$E$1</f>
        <v>0.4</v>
      </c>
      <c r="J506" s="6">
        <f>LOG10(Table256[[#This Row],[Fare]] +1)</f>
        <v>0.95060822478423079</v>
      </c>
      <c r="K506">
        <f>IF(Table256[[#This Row],[Pclass]]=1, 1, 0)</f>
        <v>0</v>
      </c>
      <c r="L506">
        <f>IF(Table256[[#This Row],[Pclass]]=2, 1,0)</f>
        <v>0</v>
      </c>
      <c r="M506">
        <f>IF(Table256[[#This Row],[Embarked]]="S", 1, 0)</f>
        <v>1</v>
      </c>
      <c r="N506">
        <f>IF(Table256[[#This Row],[Embarked]]="C", 1, 0)</f>
        <v>0</v>
      </c>
      <c r="O506">
        <f>IF(Table256[[#This Row],[Sex]]="male", 1, 0)</f>
        <v>1</v>
      </c>
      <c r="P506">
        <v>1</v>
      </c>
      <c r="AC506" s="6">
        <f>SUMPRODUCT(Table256[[#This Row],[SibSp]:[Ones]], $R$4:$AA$4)</f>
        <v>-0.49154032910590234</v>
      </c>
      <c r="AD506" s="6">
        <f>SUMPRODUCT(Table256[[#This Row],[SibSp]:[Ones]], $R$5:$AA$5)</f>
        <v>6.5156460806446104E-2</v>
      </c>
      <c r="AE506" s="6">
        <f t="shared" si="21"/>
        <v>0</v>
      </c>
      <c r="AF506" s="6">
        <f t="shared" si="22"/>
        <v>6.5156460806446104E-2</v>
      </c>
      <c r="AG506" s="6">
        <f t="shared" si="23"/>
        <v>6.5156460806446104E-2</v>
      </c>
      <c r="AH506" s="6">
        <f>(AG506-Table256[[#This Row],[Survived]])^2</f>
        <v>4.2453643848219475E-3</v>
      </c>
    </row>
    <row r="507" spans="1:34" x14ac:dyDescent="0.2">
      <c r="A507">
        <v>0</v>
      </c>
      <c r="B507" t="s">
        <v>15</v>
      </c>
      <c r="C507">
        <v>2</v>
      </c>
      <c r="D507" t="s">
        <v>13</v>
      </c>
      <c r="E507">
        <v>31</v>
      </c>
      <c r="F507">
        <v>26.25</v>
      </c>
      <c r="G507">
        <v>1</v>
      </c>
      <c r="H507">
        <v>1</v>
      </c>
      <c r="I507" s="6">
        <f>Table256[[#This Row],[Age]]/$E$1</f>
        <v>0.38750000000000001</v>
      </c>
      <c r="J507" s="6">
        <f>LOG10(Table256[[#This Row],[Fare]] +1)</f>
        <v>1.4353665066126613</v>
      </c>
      <c r="K507">
        <f>IF(Table256[[#This Row],[Pclass]]=1, 1, 0)</f>
        <v>0</v>
      </c>
      <c r="L507">
        <f>IF(Table256[[#This Row],[Pclass]]=2, 1,0)</f>
        <v>1</v>
      </c>
      <c r="M507">
        <f>IF(Table256[[#This Row],[Embarked]]="S", 1, 0)</f>
        <v>1</v>
      </c>
      <c r="N507">
        <f>IF(Table256[[#This Row],[Embarked]]="C", 1, 0)</f>
        <v>0</v>
      </c>
      <c r="O507">
        <f>IF(Table256[[#This Row],[Sex]]="male", 1, 0)</f>
        <v>1</v>
      </c>
      <c r="P507">
        <v>1</v>
      </c>
      <c r="AC507" s="6">
        <f>SUMPRODUCT(Table256[[#This Row],[SibSp]:[Ones]], $R$4:$AA$4)</f>
        <v>-0.72012911182694528</v>
      </c>
      <c r="AD507" s="6">
        <f>SUMPRODUCT(Table256[[#This Row],[SibSp]:[Ones]], $R$5:$AA$5)</f>
        <v>0.22753821626613924</v>
      </c>
      <c r="AE507" s="6">
        <f t="shared" si="21"/>
        <v>0</v>
      </c>
      <c r="AF507" s="6">
        <f t="shared" si="22"/>
        <v>0.22753821626613924</v>
      </c>
      <c r="AG507" s="6">
        <f t="shared" si="23"/>
        <v>0.22753821626613924</v>
      </c>
      <c r="AH507" s="6">
        <f>(AG507-Table256[[#This Row],[Survived]])^2</f>
        <v>5.1773639861576348E-2</v>
      </c>
    </row>
    <row r="508" spans="1:34" x14ac:dyDescent="0.2">
      <c r="A508">
        <v>0</v>
      </c>
      <c r="B508" t="s">
        <v>15</v>
      </c>
      <c r="C508">
        <v>3</v>
      </c>
      <c r="D508" t="s">
        <v>17</v>
      </c>
      <c r="E508">
        <v>41</v>
      </c>
      <c r="F508">
        <v>39.6875</v>
      </c>
      <c r="G508">
        <v>0</v>
      </c>
      <c r="H508">
        <v>5</v>
      </c>
      <c r="I508" s="6">
        <f>Table256[[#This Row],[Age]]/$E$1</f>
        <v>0.51249999999999996</v>
      </c>
      <c r="J508" s="6">
        <f>LOG10(Table256[[#This Row],[Fare]] +1)</f>
        <v>1.6094610059122672</v>
      </c>
      <c r="K508">
        <f>IF(Table256[[#This Row],[Pclass]]=1, 1, 0)</f>
        <v>0</v>
      </c>
      <c r="L508">
        <f>IF(Table256[[#This Row],[Pclass]]=2, 1,0)</f>
        <v>0</v>
      </c>
      <c r="M508">
        <f>IF(Table256[[#This Row],[Embarked]]="S", 1, 0)</f>
        <v>1</v>
      </c>
      <c r="N508">
        <f>IF(Table256[[#This Row],[Embarked]]="C", 1, 0)</f>
        <v>0</v>
      </c>
      <c r="O508">
        <f>IF(Table256[[#This Row],[Sex]]="male", 1, 0)</f>
        <v>0</v>
      </c>
      <c r="P508">
        <v>1</v>
      </c>
      <c r="AC508" s="6">
        <f>SUMPRODUCT(Table256[[#This Row],[SibSp]:[Ones]], $R$4:$AA$4)</f>
        <v>-0.24204406834864844</v>
      </c>
      <c r="AD508" s="6">
        <f>SUMPRODUCT(Table256[[#This Row],[SibSp]:[Ones]], $R$5:$AA$5)</f>
        <v>0.44049928856304588</v>
      </c>
      <c r="AE508" s="6">
        <f t="shared" si="21"/>
        <v>0</v>
      </c>
      <c r="AF508" s="6">
        <f t="shared" si="22"/>
        <v>0.44049928856304588</v>
      </c>
      <c r="AG508" s="6">
        <f t="shared" si="23"/>
        <v>0.44049928856304588</v>
      </c>
      <c r="AH508" s="6">
        <f>(AG508-Table256[[#This Row],[Survived]])^2</f>
        <v>0.19403962322454957</v>
      </c>
    </row>
    <row r="509" spans="1:34" x14ac:dyDescent="0.2">
      <c r="A509">
        <v>0</v>
      </c>
      <c r="B509" t="s">
        <v>15</v>
      </c>
      <c r="C509">
        <v>3</v>
      </c>
      <c r="D509" t="s">
        <v>13</v>
      </c>
      <c r="E509">
        <v>20</v>
      </c>
      <c r="F509">
        <v>7.8541999999999996</v>
      </c>
      <c r="G509">
        <v>0</v>
      </c>
      <c r="H509">
        <v>0</v>
      </c>
      <c r="I509" s="6">
        <f>Table256[[#This Row],[Age]]/$E$1</f>
        <v>0.25</v>
      </c>
      <c r="J509" s="6">
        <f>LOG10(Table256[[#This Row],[Fare]] +1)</f>
        <v>0.94714932766263737</v>
      </c>
      <c r="K509">
        <f>IF(Table256[[#This Row],[Pclass]]=1, 1, 0)</f>
        <v>0</v>
      </c>
      <c r="L509">
        <f>IF(Table256[[#This Row],[Pclass]]=2, 1,0)</f>
        <v>0</v>
      </c>
      <c r="M509">
        <f>IF(Table256[[#This Row],[Embarked]]="S", 1, 0)</f>
        <v>1</v>
      </c>
      <c r="N509">
        <f>IF(Table256[[#This Row],[Embarked]]="C", 1, 0)</f>
        <v>0</v>
      </c>
      <c r="O509">
        <f>IF(Table256[[#This Row],[Sex]]="male", 1, 0)</f>
        <v>1</v>
      </c>
      <c r="P509">
        <v>1</v>
      </c>
      <c r="AC509" s="6">
        <f>SUMPRODUCT(Table256[[#This Row],[SibSp]:[Ones]], $R$4:$AA$4)</f>
        <v>-0.61518998848683437</v>
      </c>
      <c r="AD509" s="6">
        <f>SUMPRODUCT(Table256[[#This Row],[SibSp]:[Ones]], $R$5:$AA$5)</f>
        <v>0.16703582242880488</v>
      </c>
      <c r="AE509" s="6">
        <f t="shared" si="21"/>
        <v>0</v>
      </c>
      <c r="AF509" s="6">
        <f t="shared" si="22"/>
        <v>0.16703582242880488</v>
      </c>
      <c r="AG509" s="6">
        <f t="shared" si="23"/>
        <v>0.16703582242880488</v>
      </c>
      <c r="AH509" s="6">
        <f>(AG509-Table256[[#This Row],[Survived]])^2</f>
        <v>2.7900965974467236E-2</v>
      </c>
    </row>
    <row r="510" spans="1:34" x14ac:dyDescent="0.2">
      <c r="A510">
        <v>1</v>
      </c>
      <c r="B510" t="s">
        <v>20</v>
      </c>
      <c r="C510">
        <v>1</v>
      </c>
      <c r="D510" t="s">
        <v>17</v>
      </c>
      <c r="E510">
        <v>24</v>
      </c>
      <c r="F510">
        <v>69.3</v>
      </c>
      <c r="G510">
        <v>0</v>
      </c>
      <c r="H510">
        <v>0</v>
      </c>
      <c r="I510" s="6">
        <f>Table256[[#This Row],[Age]]/$E$1</f>
        <v>0.3</v>
      </c>
      <c r="J510" s="6">
        <f>LOG10(Table256[[#This Row],[Fare]] +1)</f>
        <v>1.8469553250198238</v>
      </c>
      <c r="K510">
        <f>IF(Table256[[#This Row],[Pclass]]=1, 1, 0)</f>
        <v>1</v>
      </c>
      <c r="L510">
        <f>IF(Table256[[#This Row],[Pclass]]=2, 1,0)</f>
        <v>0</v>
      </c>
      <c r="M510">
        <f>IF(Table256[[#This Row],[Embarked]]="S", 1, 0)</f>
        <v>0</v>
      </c>
      <c r="N510">
        <f>IF(Table256[[#This Row],[Embarked]]="C", 1, 0)</f>
        <v>1</v>
      </c>
      <c r="O510">
        <f>IF(Table256[[#This Row],[Sex]]="male", 1, 0)</f>
        <v>0</v>
      </c>
      <c r="P510">
        <v>1</v>
      </c>
      <c r="AC510" s="6">
        <f>SUMPRODUCT(Table256[[#This Row],[SibSp]:[Ones]], $R$4:$AA$4)</f>
        <v>-0.12385664734372959</v>
      </c>
      <c r="AD510" s="6">
        <f>SUMPRODUCT(Table256[[#This Row],[SibSp]:[Ones]], $R$5:$AA$5)</f>
        <v>1.0559836916990391</v>
      </c>
      <c r="AE510" s="6">
        <f t="shared" si="21"/>
        <v>0</v>
      </c>
      <c r="AF510" s="6">
        <f t="shared" si="22"/>
        <v>1.0559836916990391</v>
      </c>
      <c r="AG510" s="6">
        <f t="shared" si="23"/>
        <v>1.0559836916990391</v>
      </c>
      <c r="AH510" s="6">
        <f>(AG510-Table256[[#This Row],[Survived]])^2</f>
        <v>3.1341737362530538E-3</v>
      </c>
    </row>
    <row r="511" spans="1:34" x14ac:dyDescent="0.2">
      <c r="A511">
        <v>0</v>
      </c>
      <c r="B511" t="s">
        <v>15</v>
      </c>
      <c r="C511">
        <v>3</v>
      </c>
      <c r="D511" t="s">
        <v>17</v>
      </c>
      <c r="E511">
        <v>2</v>
      </c>
      <c r="F511">
        <v>27.9</v>
      </c>
      <c r="G511">
        <v>3</v>
      </c>
      <c r="H511">
        <v>2</v>
      </c>
      <c r="I511" s="6">
        <f>Table256[[#This Row],[Age]]/$E$1</f>
        <v>2.5000000000000001E-2</v>
      </c>
      <c r="J511" s="6">
        <f>LOG10(Table256[[#This Row],[Fare]] +1)</f>
        <v>1.4608978427565478</v>
      </c>
      <c r="K511">
        <f>IF(Table256[[#This Row],[Pclass]]=1, 1, 0)</f>
        <v>0</v>
      </c>
      <c r="L511">
        <f>IF(Table256[[#This Row],[Pclass]]=2, 1,0)</f>
        <v>0</v>
      </c>
      <c r="M511">
        <f>IF(Table256[[#This Row],[Embarked]]="S", 1, 0)</f>
        <v>1</v>
      </c>
      <c r="N511">
        <f>IF(Table256[[#This Row],[Embarked]]="C", 1, 0)</f>
        <v>0</v>
      </c>
      <c r="O511">
        <f>IF(Table256[[#This Row],[Sex]]="male", 1, 0)</f>
        <v>0</v>
      </c>
      <c r="P511">
        <v>1</v>
      </c>
      <c r="AC511" s="6">
        <f>SUMPRODUCT(Table256[[#This Row],[SibSp]:[Ones]], $R$4:$AA$4)</f>
        <v>-0.27291439130952433</v>
      </c>
      <c r="AD511" s="6">
        <f>SUMPRODUCT(Table256[[#This Row],[SibSp]:[Ones]], $R$5:$AA$5)</f>
        <v>0.57648456851098573</v>
      </c>
      <c r="AE511" s="6">
        <f t="shared" si="21"/>
        <v>0</v>
      </c>
      <c r="AF511" s="6">
        <f t="shared" si="22"/>
        <v>0.57648456851098573</v>
      </c>
      <c r="AG511" s="6">
        <f t="shared" si="23"/>
        <v>0.57648456851098573</v>
      </c>
      <c r="AH511" s="6">
        <f>(AG511-Table256[[#This Row],[Survived]])^2</f>
        <v>0.33233445773129738</v>
      </c>
    </row>
    <row r="512" spans="1:34" x14ac:dyDescent="0.2">
      <c r="A512">
        <v>1</v>
      </c>
      <c r="B512" t="s">
        <v>20</v>
      </c>
      <c r="C512">
        <v>3</v>
      </c>
      <c r="D512" t="s">
        <v>17</v>
      </c>
      <c r="E512">
        <v>0.75</v>
      </c>
      <c r="F512">
        <v>19.258299999999998</v>
      </c>
      <c r="G512">
        <v>2</v>
      </c>
      <c r="H512">
        <v>1</v>
      </c>
      <c r="I512" s="6">
        <f>Table256[[#This Row],[Age]]/$E$1</f>
        <v>9.3749999999999997E-3</v>
      </c>
      <c r="J512" s="6">
        <f>LOG10(Table256[[#This Row],[Fare]] +1)</f>
        <v>1.3066029982011584</v>
      </c>
      <c r="K512">
        <f>IF(Table256[[#This Row],[Pclass]]=1, 1, 0)</f>
        <v>0</v>
      </c>
      <c r="L512">
        <f>IF(Table256[[#This Row],[Pclass]]=2, 1,0)</f>
        <v>0</v>
      </c>
      <c r="M512">
        <f>IF(Table256[[#This Row],[Embarked]]="S", 1, 0)</f>
        <v>0</v>
      </c>
      <c r="N512">
        <f>IF(Table256[[#This Row],[Embarked]]="C", 1, 0)</f>
        <v>1</v>
      </c>
      <c r="O512">
        <f>IF(Table256[[#This Row],[Sex]]="male", 1, 0)</f>
        <v>0</v>
      </c>
      <c r="P512">
        <v>1</v>
      </c>
      <c r="AC512" s="6">
        <f>SUMPRODUCT(Table256[[#This Row],[SibSp]:[Ones]], $R$4:$AA$4)</f>
        <v>-0.43977838443413542</v>
      </c>
      <c r="AD512" s="6">
        <f>SUMPRODUCT(Table256[[#This Row],[SibSp]:[Ones]], $R$5:$AA$5)</f>
        <v>0.73530894599204089</v>
      </c>
      <c r="AE512" s="6">
        <f t="shared" si="21"/>
        <v>0</v>
      </c>
      <c r="AF512" s="6">
        <f t="shared" si="22"/>
        <v>0.73530894599204089</v>
      </c>
      <c r="AG512" s="6">
        <f t="shared" si="23"/>
        <v>0.73530894599204089</v>
      </c>
      <c r="AH512" s="6">
        <f>(AG512-Table256[[#This Row],[Survived]])^2</f>
        <v>7.0061354071844328E-2</v>
      </c>
    </row>
    <row r="513" spans="1:34" x14ac:dyDescent="0.2">
      <c r="A513">
        <v>1</v>
      </c>
      <c r="B513" t="s">
        <v>20</v>
      </c>
      <c r="C513">
        <v>1</v>
      </c>
      <c r="D513" t="s">
        <v>13</v>
      </c>
      <c r="E513">
        <v>48</v>
      </c>
      <c r="F513">
        <v>76.729200000000006</v>
      </c>
      <c r="G513">
        <v>1</v>
      </c>
      <c r="H513">
        <v>0</v>
      </c>
      <c r="I513" s="6">
        <f>Table256[[#This Row],[Age]]/$E$1</f>
        <v>0.6</v>
      </c>
      <c r="J513" s="6">
        <f>LOG10(Table256[[#This Row],[Fare]] +1)</f>
        <v>1.8905841979078102</v>
      </c>
      <c r="K513">
        <f>IF(Table256[[#This Row],[Pclass]]=1, 1, 0)</f>
        <v>1</v>
      </c>
      <c r="L513">
        <f>IF(Table256[[#This Row],[Pclass]]=2, 1,0)</f>
        <v>0</v>
      </c>
      <c r="M513">
        <f>IF(Table256[[#This Row],[Embarked]]="S", 1, 0)</f>
        <v>0</v>
      </c>
      <c r="N513">
        <f>IF(Table256[[#This Row],[Embarked]]="C", 1, 0)</f>
        <v>1</v>
      </c>
      <c r="O513">
        <f>IF(Table256[[#This Row],[Sex]]="male", 1, 0)</f>
        <v>1</v>
      </c>
      <c r="P513">
        <v>1</v>
      </c>
      <c r="AC513" s="6">
        <f>SUMPRODUCT(Table256[[#This Row],[SibSp]:[Ones]], $R$4:$AA$4)</f>
        <v>-0.15108530729937342</v>
      </c>
      <c r="AD513" s="6">
        <f>SUMPRODUCT(Table256[[#This Row],[SibSp]:[Ones]], $R$5:$AA$5)</f>
        <v>0.32533600718543276</v>
      </c>
      <c r="AE513" s="6">
        <f t="shared" si="21"/>
        <v>0</v>
      </c>
      <c r="AF513" s="6">
        <f t="shared" si="22"/>
        <v>0.32533600718543276</v>
      </c>
      <c r="AG513" s="6">
        <f t="shared" si="23"/>
        <v>0.32533600718543276</v>
      </c>
      <c r="AH513" s="6">
        <f>(AG513-Table256[[#This Row],[Survived]])^2</f>
        <v>0.45517150320049443</v>
      </c>
    </row>
    <row r="514" spans="1:34" x14ac:dyDescent="0.2">
      <c r="A514">
        <v>0</v>
      </c>
      <c r="B514" t="s">
        <v>15</v>
      </c>
      <c r="C514">
        <v>3</v>
      </c>
      <c r="D514" t="s">
        <v>13</v>
      </c>
      <c r="E514">
        <v>19</v>
      </c>
      <c r="F514">
        <v>7.8958000000000004</v>
      </c>
      <c r="G514">
        <v>0</v>
      </c>
      <c r="H514">
        <v>0</v>
      </c>
      <c r="I514" s="6">
        <f>Table256[[#This Row],[Age]]/$E$1</f>
        <v>0.23749999999999999</v>
      </c>
      <c r="J514" s="6">
        <f>LOG10(Table256[[#This Row],[Fare]] +1)</f>
        <v>0.94918501031343461</v>
      </c>
      <c r="K514">
        <f>IF(Table256[[#This Row],[Pclass]]=1, 1, 0)</f>
        <v>0</v>
      </c>
      <c r="L514">
        <f>IF(Table256[[#This Row],[Pclass]]=2, 1,0)</f>
        <v>0</v>
      </c>
      <c r="M514">
        <f>IF(Table256[[#This Row],[Embarked]]="S", 1, 0)</f>
        <v>1</v>
      </c>
      <c r="N514">
        <f>IF(Table256[[#This Row],[Embarked]]="C", 1, 0)</f>
        <v>0</v>
      </c>
      <c r="O514">
        <f>IF(Table256[[#This Row],[Sex]]="male", 1, 0)</f>
        <v>1</v>
      </c>
      <c r="P514">
        <v>1</v>
      </c>
      <c r="AC514" s="6">
        <f>SUMPRODUCT(Table256[[#This Row],[SibSp]:[Ones]], $R$4:$AA$4)</f>
        <v>-0.62547476768492904</v>
      </c>
      <c r="AD514" s="6">
        <f>SUMPRODUCT(Table256[[#This Row],[SibSp]:[Ones]], $R$5:$AA$5)</f>
        <v>0.17556539015439376</v>
      </c>
      <c r="AE514" s="6">
        <f t="shared" si="21"/>
        <v>0</v>
      </c>
      <c r="AF514" s="6">
        <f t="shared" si="22"/>
        <v>0.17556539015439376</v>
      </c>
      <c r="AG514" s="6">
        <f t="shared" si="23"/>
        <v>0.17556539015439376</v>
      </c>
      <c r="AH514" s="6">
        <f>(AG514-Table256[[#This Row],[Survived]])^2</f>
        <v>3.0823206220064504E-2</v>
      </c>
    </row>
    <row r="515" spans="1:34" x14ac:dyDescent="0.2">
      <c r="A515">
        <v>1</v>
      </c>
      <c r="B515" t="s">
        <v>20</v>
      </c>
      <c r="C515">
        <v>1</v>
      </c>
      <c r="D515" t="s">
        <v>13</v>
      </c>
      <c r="E515">
        <v>56</v>
      </c>
      <c r="F515">
        <v>35.5</v>
      </c>
      <c r="G515">
        <v>0</v>
      </c>
      <c r="H515">
        <v>0</v>
      </c>
      <c r="I515" s="6">
        <f>Table256[[#This Row],[Age]]/$E$1</f>
        <v>0.7</v>
      </c>
      <c r="J515" s="6">
        <f>LOG10(Table256[[#This Row],[Fare]] +1)</f>
        <v>1.5622928644564746</v>
      </c>
      <c r="K515">
        <f>IF(Table256[[#This Row],[Pclass]]=1, 1, 0)</f>
        <v>1</v>
      </c>
      <c r="L515">
        <f>IF(Table256[[#This Row],[Pclass]]=2, 1,0)</f>
        <v>0</v>
      </c>
      <c r="M515">
        <f>IF(Table256[[#This Row],[Embarked]]="S", 1, 0)</f>
        <v>0</v>
      </c>
      <c r="N515">
        <f>IF(Table256[[#This Row],[Embarked]]="C", 1, 0)</f>
        <v>1</v>
      </c>
      <c r="O515">
        <f>IF(Table256[[#This Row],[Sex]]="male", 1, 0)</f>
        <v>1</v>
      </c>
      <c r="P515">
        <v>1</v>
      </c>
      <c r="AC515" s="6">
        <f>SUMPRODUCT(Table256[[#This Row],[SibSp]:[Ones]], $R$4:$AA$4)</f>
        <v>-0.15418675195607545</v>
      </c>
      <c r="AD515" s="6">
        <f>SUMPRODUCT(Table256[[#This Row],[SibSp]:[Ones]], $R$5:$AA$5)</f>
        <v>0.31982228670343116</v>
      </c>
      <c r="AE515" s="6">
        <f t="shared" si="21"/>
        <v>0</v>
      </c>
      <c r="AF515" s="6">
        <f t="shared" si="22"/>
        <v>0.31982228670343116</v>
      </c>
      <c r="AG515" s="6">
        <f t="shared" si="23"/>
        <v>0.31982228670343116</v>
      </c>
      <c r="AH515" s="6">
        <f>(AG515-Table256[[#This Row],[Survived]])^2</f>
        <v>0.46264172166534939</v>
      </c>
    </row>
    <row r="516" spans="1:34" x14ac:dyDescent="0.2">
      <c r="A516">
        <v>1</v>
      </c>
      <c r="B516" t="s">
        <v>15</v>
      </c>
      <c r="C516">
        <v>3</v>
      </c>
      <c r="D516" t="s">
        <v>17</v>
      </c>
      <c r="E516">
        <v>23</v>
      </c>
      <c r="F516">
        <v>7.55</v>
      </c>
      <c r="G516">
        <v>0</v>
      </c>
      <c r="H516">
        <v>0</v>
      </c>
      <c r="I516" s="6">
        <f>Table256[[#This Row],[Age]]/$E$1</f>
        <v>0.28749999999999998</v>
      </c>
      <c r="J516" s="6">
        <f>LOG10(Table256[[#This Row],[Fare]] +1)</f>
        <v>0.9319661147281727</v>
      </c>
      <c r="K516">
        <f>IF(Table256[[#This Row],[Pclass]]=1, 1, 0)</f>
        <v>0</v>
      </c>
      <c r="L516">
        <f>IF(Table256[[#This Row],[Pclass]]=2, 1,0)</f>
        <v>0</v>
      </c>
      <c r="M516">
        <f>IF(Table256[[#This Row],[Embarked]]="S", 1, 0)</f>
        <v>1</v>
      </c>
      <c r="N516">
        <f>IF(Table256[[#This Row],[Embarked]]="C", 1, 0)</f>
        <v>0</v>
      </c>
      <c r="O516">
        <f>IF(Table256[[#This Row],[Sex]]="male", 1, 0)</f>
        <v>0</v>
      </c>
      <c r="P516">
        <v>1</v>
      </c>
      <c r="AC516" s="6">
        <f>SUMPRODUCT(Table256[[#This Row],[SibSp]:[Ones]], $R$4:$AA$4)</f>
        <v>-0.22679690143267484</v>
      </c>
      <c r="AD516" s="6">
        <f>SUMPRODUCT(Table256[[#This Row],[SibSp]:[Ones]], $R$5:$AA$5)</f>
        <v>0.60076497686042674</v>
      </c>
      <c r="AE516" s="6">
        <f t="shared" si="21"/>
        <v>0</v>
      </c>
      <c r="AF516" s="6">
        <f t="shared" si="22"/>
        <v>0.60076497686042674</v>
      </c>
      <c r="AG516" s="6">
        <f t="shared" si="23"/>
        <v>0.60076497686042674</v>
      </c>
      <c r="AH516" s="6">
        <f>(AG516-Table256[[#This Row],[Survived]])^2</f>
        <v>0.1593886037012556</v>
      </c>
    </row>
    <row r="517" spans="1:34" x14ac:dyDescent="0.2">
      <c r="A517">
        <v>1</v>
      </c>
      <c r="B517" t="s">
        <v>15</v>
      </c>
      <c r="C517">
        <v>2</v>
      </c>
      <c r="D517" t="s">
        <v>17</v>
      </c>
      <c r="E517">
        <v>18</v>
      </c>
      <c r="F517">
        <v>23</v>
      </c>
      <c r="G517">
        <v>0</v>
      </c>
      <c r="H517">
        <v>1</v>
      </c>
      <c r="I517" s="6">
        <f>Table256[[#This Row],[Age]]/$E$1</f>
        <v>0.22500000000000001</v>
      </c>
      <c r="J517" s="6">
        <f>LOG10(Table256[[#This Row],[Fare]] +1)</f>
        <v>1.3802112417116059</v>
      </c>
      <c r="K517">
        <f>IF(Table256[[#This Row],[Pclass]]=1, 1, 0)</f>
        <v>0</v>
      </c>
      <c r="L517">
        <f>IF(Table256[[#This Row],[Pclass]]=2, 1,0)</f>
        <v>1</v>
      </c>
      <c r="M517">
        <f>IF(Table256[[#This Row],[Embarked]]="S", 1, 0)</f>
        <v>1</v>
      </c>
      <c r="N517">
        <f>IF(Table256[[#This Row],[Embarked]]="C", 1, 0)</f>
        <v>0</v>
      </c>
      <c r="O517">
        <f>IF(Table256[[#This Row],[Sex]]="male", 1, 0)</f>
        <v>0</v>
      </c>
      <c r="P517">
        <v>1</v>
      </c>
      <c r="AC517" s="6">
        <f>SUMPRODUCT(Table256[[#This Row],[SibSp]:[Ones]], $R$4:$AA$4)</f>
        <v>-0.57967736221414035</v>
      </c>
      <c r="AD517" s="6">
        <f>SUMPRODUCT(Table256[[#This Row],[SibSp]:[Ones]], $R$5:$AA$5)</f>
        <v>0.864545913829188</v>
      </c>
      <c r="AE517" s="6">
        <f t="shared" ref="AE517:AE580" si="24">MAX(AC517, 0)</f>
        <v>0</v>
      </c>
      <c r="AF517" s="6">
        <f t="shared" ref="AF517:AF580" si="25">MAX(AD517, 0)</f>
        <v>0.864545913829188</v>
      </c>
      <c r="AG517" s="6">
        <f t="shared" ref="AG517:AG580" si="26">AE517+AF517</f>
        <v>0.864545913829188</v>
      </c>
      <c r="AH517" s="6">
        <f>(AG517-Table256[[#This Row],[Survived]])^2</f>
        <v>1.8347809460369763E-2</v>
      </c>
    </row>
    <row r="518" spans="1:34" x14ac:dyDescent="0.2">
      <c r="A518">
        <v>0</v>
      </c>
      <c r="B518" t="s">
        <v>15</v>
      </c>
      <c r="C518">
        <v>3</v>
      </c>
      <c r="D518" t="s">
        <v>13</v>
      </c>
      <c r="E518">
        <v>21</v>
      </c>
      <c r="F518">
        <v>8.4332999999999991</v>
      </c>
      <c r="G518">
        <v>0</v>
      </c>
      <c r="H518">
        <v>0</v>
      </c>
      <c r="I518" s="6">
        <f>Table256[[#This Row],[Age]]/$E$1</f>
        <v>0.26250000000000001</v>
      </c>
      <c r="J518" s="6">
        <f>LOG10(Table256[[#This Row],[Fare]] +1)</f>
        <v>0.97466364619243973</v>
      </c>
      <c r="K518">
        <f>IF(Table256[[#This Row],[Pclass]]=1, 1, 0)</f>
        <v>0</v>
      </c>
      <c r="L518">
        <f>IF(Table256[[#This Row],[Pclass]]=2, 1,0)</f>
        <v>0</v>
      </c>
      <c r="M518">
        <f>IF(Table256[[#This Row],[Embarked]]="S", 1, 0)</f>
        <v>1</v>
      </c>
      <c r="N518">
        <f>IF(Table256[[#This Row],[Embarked]]="C", 1, 0)</f>
        <v>0</v>
      </c>
      <c r="O518">
        <f>IF(Table256[[#This Row],[Sex]]="male", 1, 0)</f>
        <v>1</v>
      </c>
      <c r="P518">
        <v>1</v>
      </c>
      <c r="AC518" s="6">
        <f>SUMPRODUCT(Table256[[#This Row],[SibSp]:[Ones]], $R$4:$AA$4)</f>
        <v>-0.60465904765625844</v>
      </c>
      <c r="AD518" s="6">
        <f>SUMPRODUCT(Table256[[#This Row],[SibSp]:[Ones]], $R$5:$AA$5)</f>
        <v>0.15901005702367754</v>
      </c>
      <c r="AE518" s="6">
        <f t="shared" si="24"/>
        <v>0</v>
      </c>
      <c r="AF518" s="6">
        <f t="shared" si="25"/>
        <v>0.15901005702367754</v>
      </c>
      <c r="AG518" s="6">
        <f t="shared" si="26"/>
        <v>0.15901005702367754</v>
      </c>
      <c r="AH518" s="6">
        <f>(AG518-Table256[[#This Row],[Survived]])^2</f>
        <v>2.5284198234673184E-2</v>
      </c>
    </row>
    <row r="519" spans="1:34" x14ac:dyDescent="0.2">
      <c r="A519">
        <v>0</v>
      </c>
      <c r="B519" t="s">
        <v>27</v>
      </c>
      <c r="C519">
        <v>3</v>
      </c>
      <c r="D519" t="s">
        <v>17</v>
      </c>
      <c r="E519">
        <v>18</v>
      </c>
      <c r="F519">
        <v>6.75</v>
      </c>
      <c r="G519">
        <v>0</v>
      </c>
      <c r="H519">
        <v>0</v>
      </c>
      <c r="I519" s="6">
        <f>Table256[[#This Row],[Age]]/$E$1</f>
        <v>0.22500000000000001</v>
      </c>
      <c r="J519" s="6">
        <f>LOG10(Table256[[#This Row],[Fare]] +1)</f>
        <v>0.88930170250631024</v>
      </c>
      <c r="K519">
        <f>IF(Table256[[#This Row],[Pclass]]=1, 1, 0)</f>
        <v>0</v>
      </c>
      <c r="L519">
        <f>IF(Table256[[#This Row],[Pclass]]=2, 1,0)</f>
        <v>0</v>
      </c>
      <c r="M519">
        <f>IF(Table256[[#This Row],[Embarked]]="S", 1, 0)</f>
        <v>0</v>
      </c>
      <c r="N519">
        <f>IF(Table256[[#This Row],[Embarked]]="C", 1, 0)</f>
        <v>0</v>
      </c>
      <c r="O519">
        <f>IF(Table256[[#This Row],[Sex]]="male", 1, 0)</f>
        <v>0</v>
      </c>
      <c r="P519">
        <v>1</v>
      </c>
      <c r="AC519" s="6">
        <f>SUMPRODUCT(Table256[[#This Row],[SibSp]:[Ones]], $R$4:$AA$4)</f>
        <v>-0.39710454764741132</v>
      </c>
      <c r="AD519" s="6">
        <f>SUMPRODUCT(Table256[[#This Row],[SibSp]:[Ones]], $R$5:$AA$5)</f>
        <v>0.65082753648469838</v>
      </c>
      <c r="AE519" s="6">
        <f t="shared" si="24"/>
        <v>0</v>
      </c>
      <c r="AF519" s="6">
        <f t="shared" si="25"/>
        <v>0.65082753648469838</v>
      </c>
      <c r="AG519" s="6">
        <f t="shared" si="26"/>
        <v>0.65082753648469838</v>
      </c>
      <c r="AH519" s="6">
        <f>(AG519-Table256[[#This Row],[Survived]])^2</f>
        <v>0.42357648224674138</v>
      </c>
    </row>
    <row r="520" spans="1:34" x14ac:dyDescent="0.2">
      <c r="A520">
        <v>0</v>
      </c>
      <c r="B520" t="s">
        <v>15</v>
      </c>
      <c r="C520">
        <v>2</v>
      </c>
      <c r="D520" t="s">
        <v>13</v>
      </c>
      <c r="E520">
        <v>24</v>
      </c>
      <c r="F520">
        <v>73.5</v>
      </c>
      <c r="G520">
        <v>2</v>
      </c>
      <c r="H520">
        <v>0</v>
      </c>
      <c r="I520" s="6">
        <f>Table256[[#This Row],[Age]]/$E$1</f>
        <v>0.3</v>
      </c>
      <c r="J520" s="6">
        <f>LOG10(Table256[[#This Row],[Fare]] +1)</f>
        <v>1.8721562727482928</v>
      </c>
      <c r="K520">
        <f>IF(Table256[[#This Row],[Pclass]]=1, 1, 0)</f>
        <v>0</v>
      </c>
      <c r="L520">
        <f>IF(Table256[[#This Row],[Pclass]]=2, 1,0)</f>
        <v>1</v>
      </c>
      <c r="M520">
        <f>IF(Table256[[#This Row],[Embarked]]="S", 1, 0)</f>
        <v>1</v>
      </c>
      <c r="N520">
        <f>IF(Table256[[#This Row],[Embarked]]="C", 1, 0)</f>
        <v>0</v>
      </c>
      <c r="O520">
        <f>IF(Table256[[#This Row],[Sex]]="male", 1, 0)</f>
        <v>1</v>
      </c>
      <c r="P520">
        <v>1</v>
      </c>
      <c r="AC520" s="6">
        <f>SUMPRODUCT(Table256[[#This Row],[SibSp]:[Ones]], $R$4:$AA$4)</f>
        <v>-0.66455766096350666</v>
      </c>
      <c r="AD520" s="6">
        <f>SUMPRODUCT(Table256[[#This Row],[SibSp]:[Ones]], $R$5:$AA$5)</f>
        <v>0.23018866125459991</v>
      </c>
      <c r="AE520" s="6">
        <f t="shared" si="24"/>
        <v>0</v>
      </c>
      <c r="AF520" s="6">
        <f t="shared" si="25"/>
        <v>0.23018866125459991</v>
      </c>
      <c r="AG520" s="6">
        <f t="shared" si="26"/>
        <v>0.23018866125459991</v>
      </c>
      <c r="AH520" s="6">
        <f>(AG520-Table256[[#This Row],[Survived]])^2</f>
        <v>5.2986819770184948E-2</v>
      </c>
    </row>
    <row r="521" spans="1:34" x14ac:dyDescent="0.2">
      <c r="A521">
        <v>0</v>
      </c>
      <c r="B521" t="s">
        <v>27</v>
      </c>
      <c r="C521">
        <v>3</v>
      </c>
      <c r="D521" t="s">
        <v>17</v>
      </c>
      <c r="E521">
        <v>32</v>
      </c>
      <c r="F521">
        <v>15.5</v>
      </c>
      <c r="G521">
        <v>1</v>
      </c>
      <c r="H521">
        <v>1</v>
      </c>
      <c r="I521" s="6">
        <f>Table256[[#This Row],[Age]]/$E$1</f>
        <v>0.4</v>
      </c>
      <c r="J521" s="6">
        <f>LOG10(Table256[[#This Row],[Fare]] +1)</f>
        <v>1.2174839442139063</v>
      </c>
      <c r="K521">
        <f>IF(Table256[[#This Row],[Pclass]]=1, 1, 0)</f>
        <v>0</v>
      </c>
      <c r="L521">
        <f>IF(Table256[[#This Row],[Pclass]]=2, 1,0)</f>
        <v>0</v>
      </c>
      <c r="M521">
        <f>IF(Table256[[#This Row],[Embarked]]="S", 1, 0)</f>
        <v>0</v>
      </c>
      <c r="N521">
        <f>IF(Table256[[#This Row],[Embarked]]="C", 1, 0)</f>
        <v>0</v>
      </c>
      <c r="O521">
        <f>IF(Table256[[#This Row],[Sex]]="male", 1, 0)</f>
        <v>0</v>
      </c>
      <c r="P521">
        <v>1</v>
      </c>
      <c r="AC521" s="6">
        <f>SUMPRODUCT(Table256[[#This Row],[SibSp]:[Ones]], $R$4:$AA$4)</f>
        <v>-0.20863023482342369</v>
      </c>
      <c r="AD521" s="6">
        <f>SUMPRODUCT(Table256[[#This Row],[SibSp]:[Ones]], $R$5:$AA$5)</f>
        <v>0.46567067362613063</v>
      </c>
      <c r="AE521" s="6">
        <f t="shared" si="24"/>
        <v>0</v>
      </c>
      <c r="AF521" s="6">
        <f t="shared" si="25"/>
        <v>0.46567067362613063</v>
      </c>
      <c r="AG521" s="6">
        <f t="shared" si="26"/>
        <v>0.46567067362613063</v>
      </c>
      <c r="AH521" s="6">
        <f>(AG521-Table256[[#This Row],[Survived]])^2</f>
        <v>0.21684917627541428</v>
      </c>
    </row>
    <row r="522" spans="1:34" x14ac:dyDescent="0.2">
      <c r="A522">
        <v>0</v>
      </c>
      <c r="B522" t="s">
        <v>15</v>
      </c>
      <c r="C522">
        <v>2</v>
      </c>
      <c r="D522" t="s">
        <v>13</v>
      </c>
      <c r="E522">
        <v>23</v>
      </c>
      <c r="F522">
        <v>13</v>
      </c>
      <c r="G522">
        <v>0</v>
      </c>
      <c r="H522">
        <v>0</v>
      </c>
      <c r="I522" s="6">
        <f>Table256[[#This Row],[Age]]/$E$1</f>
        <v>0.28749999999999998</v>
      </c>
      <c r="J522" s="6">
        <f>LOG10(Table256[[#This Row],[Fare]] +1)</f>
        <v>1.146128035678238</v>
      </c>
      <c r="K522">
        <f>IF(Table256[[#This Row],[Pclass]]=1, 1, 0)</f>
        <v>0</v>
      </c>
      <c r="L522">
        <f>IF(Table256[[#This Row],[Pclass]]=2, 1,0)</f>
        <v>1</v>
      </c>
      <c r="M522">
        <f>IF(Table256[[#This Row],[Embarked]]="S", 1, 0)</f>
        <v>1</v>
      </c>
      <c r="N522">
        <f>IF(Table256[[#This Row],[Embarked]]="C", 1, 0)</f>
        <v>0</v>
      </c>
      <c r="O522">
        <f>IF(Table256[[#This Row],[Sex]]="male", 1, 0)</f>
        <v>1</v>
      </c>
      <c r="P522">
        <v>1</v>
      </c>
      <c r="AC522" s="6">
        <f>SUMPRODUCT(Table256[[#This Row],[SibSp]:[Ones]], $R$4:$AA$4)</f>
        <v>-0.84646858690830151</v>
      </c>
      <c r="AD522" s="6">
        <f>SUMPRODUCT(Table256[[#This Row],[SibSp]:[Ones]], $R$5:$AA$5)</f>
        <v>0.36238987077159662</v>
      </c>
      <c r="AE522" s="6">
        <f t="shared" si="24"/>
        <v>0</v>
      </c>
      <c r="AF522" s="6">
        <f t="shared" si="25"/>
        <v>0.36238987077159662</v>
      </c>
      <c r="AG522" s="6">
        <f t="shared" si="26"/>
        <v>0.36238987077159662</v>
      </c>
      <c r="AH522" s="6">
        <f>(AG522-Table256[[#This Row],[Survived]])^2</f>
        <v>0.1313264184378545</v>
      </c>
    </row>
    <row r="523" spans="1:34" x14ac:dyDescent="0.2">
      <c r="A523">
        <v>0</v>
      </c>
      <c r="B523" t="s">
        <v>20</v>
      </c>
      <c r="C523">
        <v>1</v>
      </c>
      <c r="D523" t="s">
        <v>13</v>
      </c>
      <c r="E523">
        <v>58</v>
      </c>
      <c r="F523">
        <v>113.27500000000001</v>
      </c>
      <c r="G523">
        <v>0</v>
      </c>
      <c r="H523">
        <v>2</v>
      </c>
      <c r="I523" s="6">
        <f>Table256[[#This Row],[Age]]/$E$1</f>
        <v>0.72499999999999998</v>
      </c>
      <c r="J523" s="6">
        <f>LOG10(Table256[[#This Row],[Fare]] +1)</f>
        <v>2.0579512299613683</v>
      </c>
      <c r="K523">
        <f>IF(Table256[[#This Row],[Pclass]]=1, 1, 0)</f>
        <v>1</v>
      </c>
      <c r="L523">
        <f>IF(Table256[[#This Row],[Pclass]]=2, 1,0)</f>
        <v>0</v>
      </c>
      <c r="M523">
        <f>IF(Table256[[#This Row],[Embarked]]="S", 1, 0)</f>
        <v>0</v>
      </c>
      <c r="N523">
        <f>IF(Table256[[#This Row],[Embarked]]="C", 1, 0)</f>
        <v>1</v>
      </c>
      <c r="O523">
        <f>IF(Table256[[#This Row],[Sex]]="male", 1, 0)</f>
        <v>1</v>
      </c>
      <c r="P523">
        <v>1</v>
      </c>
      <c r="AC523" s="6">
        <f>SUMPRODUCT(Table256[[#This Row],[SibSp]:[Ones]], $R$4:$AA$4)</f>
        <v>-0.21198315364155551</v>
      </c>
      <c r="AD523" s="6">
        <f>SUMPRODUCT(Table256[[#This Row],[SibSp]:[Ones]], $R$5:$AA$5)</f>
        <v>0.30371955734881767</v>
      </c>
      <c r="AE523" s="6">
        <f t="shared" si="24"/>
        <v>0</v>
      </c>
      <c r="AF523" s="6">
        <f t="shared" si="25"/>
        <v>0.30371955734881767</v>
      </c>
      <c r="AG523" s="6">
        <f t="shared" si="26"/>
        <v>0.30371955734881767</v>
      </c>
      <c r="AH523" s="6">
        <f>(AG523-Table256[[#This Row],[Survived]])^2</f>
        <v>9.2245569516161752E-2</v>
      </c>
    </row>
    <row r="524" spans="1:34" x14ac:dyDescent="0.2">
      <c r="A524">
        <v>1</v>
      </c>
      <c r="B524" t="s">
        <v>15</v>
      </c>
      <c r="C524">
        <v>1</v>
      </c>
      <c r="D524" t="s">
        <v>13</v>
      </c>
      <c r="E524">
        <v>50</v>
      </c>
      <c r="F524">
        <v>133.65</v>
      </c>
      <c r="G524">
        <v>2</v>
      </c>
      <c r="H524">
        <v>0</v>
      </c>
      <c r="I524" s="6">
        <f>Table256[[#This Row],[Age]]/$E$1</f>
        <v>0.625</v>
      </c>
      <c r="J524" s="6">
        <f>LOG10(Table256[[#This Row],[Fare]] +1)</f>
        <v>2.1292063577475293</v>
      </c>
      <c r="K524">
        <f>IF(Table256[[#This Row],[Pclass]]=1, 1, 0)</f>
        <v>1</v>
      </c>
      <c r="L524">
        <f>IF(Table256[[#This Row],[Pclass]]=2, 1,0)</f>
        <v>0</v>
      </c>
      <c r="M524">
        <f>IF(Table256[[#This Row],[Embarked]]="S", 1, 0)</f>
        <v>1</v>
      </c>
      <c r="N524">
        <f>IF(Table256[[#This Row],[Embarked]]="C", 1, 0)</f>
        <v>0</v>
      </c>
      <c r="O524">
        <f>IF(Table256[[#This Row],[Sex]]="male", 1, 0)</f>
        <v>1</v>
      </c>
      <c r="P524">
        <v>1</v>
      </c>
      <c r="AC524" s="6">
        <f>SUMPRODUCT(Table256[[#This Row],[SibSp]:[Ones]], $R$4:$AA$4)</f>
        <v>6.5471904060996011E-2</v>
      </c>
      <c r="AD524" s="6">
        <f>SUMPRODUCT(Table256[[#This Row],[SibSp]:[Ones]], $R$5:$AA$5)</f>
        <v>0.16535997253992307</v>
      </c>
      <c r="AE524" s="6">
        <f t="shared" si="24"/>
        <v>6.5471904060996011E-2</v>
      </c>
      <c r="AF524" s="6">
        <f t="shared" si="25"/>
        <v>0.16535997253992307</v>
      </c>
      <c r="AG524" s="6">
        <f t="shared" si="26"/>
        <v>0.23083187660091908</v>
      </c>
      <c r="AH524" s="6">
        <f>(AG524-Table256[[#This Row],[Survived]])^2</f>
        <v>0.5916196020532638</v>
      </c>
    </row>
    <row r="525" spans="1:34" x14ac:dyDescent="0.2">
      <c r="A525">
        <v>0</v>
      </c>
      <c r="B525" t="s">
        <v>20</v>
      </c>
      <c r="C525">
        <v>3</v>
      </c>
      <c r="D525" t="s">
        <v>13</v>
      </c>
      <c r="E525">
        <v>40</v>
      </c>
      <c r="F525">
        <v>7.2249999999999996</v>
      </c>
      <c r="G525">
        <v>0</v>
      </c>
      <c r="H525">
        <v>0</v>
      </c>
      <c r="I525" s="6">
        <f>Table256[[#This Row],[Age]]/$E$1</f>
        <v>0.5</v>
      </c>
      <c r="J525" s="6">
        <f>LOG10(Table256[[#This Row],[Fare]] +1)</f>
        <v>0.91513590662201194</v>
      </c>
      <c r="K525">
        <f>IF(Table256[[#This Row],[Pclass]]=1, 1, 0)</f>
        <v>0</v>
      </c>
      <c r="L525">
        <f>IF(Table256[[#This Row],[Pclass]]=2, 1,0)</f>
        <v>0</v>
      </c>
      <c r="M525">
        <f>IF(Table256[[#This Row],[Embarked]]="S", 1, 0)</f>
        <v>0</v>
      </c>
      <c r="N525">
        <f>IF(Table256[[#This Row],[Embarked]]="C", 1, 0)</f>
        <v>1</v>
      </c>
      <c r="O525">
        <f>IF(Table256[[#This Row],[Sex]]="male", 1, 0)</f>
        <v>1</v>
      </c>
      <c r="P525">
        <v>1</v>
      </c>
      <c r="AC525" s="6">
        <f>SUMPRODUCT(Table256[[#This Row],[SibSp]:[Ones]], $R$4:$AA$4)</f>
        <v>-0.52060729892996438</v>
      </c>
      <c r="AD525" s="6">
        <f>SUMPRODUCT(Table256[[#This Row],[SibSp]:[Ones]], $R$5:$AA$5)</f>
        <v>7.5605160914547498E-2</v>
      </c>
      <c r="AE525" s="6">
        <f t="shared" si="24"/>
        <v>0</v>
      </c>
      <c r="AF525" s="6">
        <f t="shared" si="25"/>
        <v>7.5605160914547498E-2</v>
      </c>
      <c r="AG525" s="6">
        <f t="shared" si="26"/>
        <v>7.5605160914547498E-2</v>
      </c>
      <c r="AH525" s="6">
        <f>(AG525-Table256[[#This Row],[Survived]])^2</f>
        <v>5.7161403569146209E-3</v>
      </c>
    </row>
    <row r="526" spans="1:34" x14ac:dyDescent="0.2">
      <c r="A526">
        <v>0</v>
      </c>
      <c r="B526" t="s">
        <v>15</v>
      </c>
      <c r="C526">
        <v>1</v>
      </c>
      <c r="D526" t="s">
        <v>13</v>
      </c>
      <c r="E526">
        <v>47</v>
      </c>
      <c r="F526">
        <v>25.587499999999999</v>
      </c>
      <c r="G526">
        <v>0</v>
      </c>
      <c r="H526">
        <v>0</v>
      </c>
      <c r="I526" s="6">
        <f>Table256[[#This Row],[Age]]/$E$1</f>
        <v>0.58750000000000002</v>
      </c>
      <c r="J526" s="6">
        <f>LOG10(Table256[[#This Row],[Fare]] +1)</f>
        <v>1.4246775029107854</v>
      </c>
      <c r="K526">
        <f>IF(Table256[[#This Row],[Pclass]]=1, 1, 0)</f>
        <v>1</v>
      </c>
      <c r="L526">
        <f>IF(Table256[[#This Row],[Pclass]]=2, 1,0)</f>
        <v>0</v>
      </c>
      <c r="M526">
        <f>IF(Table256[[#This Row],[Embarked]]="S", 1, 0)</f>
        <v>1</v>
      </c>
      <c r="N526">
        <f>IF(Table256[[#This Row],[Embarked]]="C", 1, 0)</f>
        <v>0</v>
      </c>
      <c r="O526">
        <f>IF(Table256[[#This Row],[Sex]]="male", 1, 0)</f>
        <v>1</v>
      </c>
      <c r="P526">
        <v>1</v>
      </c>
      <c r="AC526" s="6">
        <f>SUMPRODUCT(Table256[[#This Row],[SibSp]:[Ones]], $R$4:$AA$4)</f>
        <v>-0.13686339892880628</v>
      </c>
      <c r="AD526" s="6">
        <f>SUMPRODUCT(Table256[[#This Row],[SibSp]:[Ones]], $R$5:$AA$5)</f>
        <v>0.31491745033450852</v>
      </c>
      <c r="AE526" s="6">
        <f t="shared" si="24"/>
        <v>0</v>
      </c>
      <c r="AF526" s="6">
        <f t="shared" si="25"/>
        <v>0.31491745033450852</v>
      </c>
      <c r="AG526" s="6">
        <f t="shared" si="26"/>
        <v>0.31491745033450852</v>
      </c>
      <c r="AH526" s="6">
        <f>(AG526-Table256[[#This Row],[Survived]])^2</f>
        <v>9.9173000525187641E-2</v>
      </c>
    </row>
    <row r="527" spans="1:34" x14ac:dyDescent="0.2">
      <c r="A527">
        <v>0</v>
      </c>
      <c r="B527" t="s">
        <v>15</v>
      </c>
      <c r="C527">
        <v>3</v>
      </c>
      <c r="D527" t="s">
        <v>13</v>
      </c>
      <c r="E527">
        <v>36</v>
      </c>
      <c r="F527">
        <v>7.4958</v>
      </c>
      <c r="G527">
        <v>0</v>
      </c>
      <c r="H527">
        <v>0</v>
      </c>
      <c r="I527" s="6">
        <f>Table256[[#This Row],[Age]]/$E$1</f>
        <v>0.45</v>
      </c>
      <c r="J527" s="6">
        <f>LOG10(Table256[[#This Row],[Fare]] +1)</f>
        <v>0.92920428011230582</v>
      </c>
      <c r="K527">
        <f>IF(Table256[[#This Row],[Pclass]]=1, 1, 0)</f>
        <v>0</v>
      </c>
      <c r="L527">
        <f>IF(Table256[[#This Row],[Pclass]]=2, 1,0)</f>
        <v>0</v>
      </c>
      <c r="M527">
        <f>IF(Table256[[#This Row],[Embarked]]="S", 1, 0)</f>
        <v>1</v>
      </c>
      <c r="N527">
        <f>IF(Table256[[#This Row],[Embarked]]="C", 1, 0)</f>
        <v>0</v>
      </c>
      <c r="O527">
        <f>IF(Table256[[#This Row],[Sex]]="male", 1, 0)</f>
        <v>1</v>
      </c>
      <c r="P527">
        <v>1</v>
      </c>
      <c r="AC527" s="6">
        <f>SUMPRODUCT(Table256[[#This Row],[SibSp]:[Ones]], $R$4:$AA$4)</f>
        <v>-0.45051168276947723</v>
      </c>
      <c r="AD527" s="6">
        <f>SUMPRODUCT(Table256[[#This Row],[SibSp]:[Ones]], $R$5:$AA$5)</f>
        <v>3.0812097513124637E-2</v>
      </c>
      <c r="AE527" s="6">
        <f t="shared" si="24"/>
        <v>0</v>
      </c>
      <c r="AF527" s="6">
        <f t="shared" si="25"/>
        <v>3.0812097513124637E-2</v>
      </c>
      <c r="AG527" s="6">
        <f t="shared" si="26"/>
        <v>3.0812097513124637E-2</v>
      </c>
      <c r="AH527" s="6">
        <f>(AG527-Table256[[#This Row],[Survived]])^2</f>
        <v>9.4938535315830139E-4</v>
      </c>
    </row>
    <row r="528" spans="1:34" x14ac:dyDescent="0.2">
      <c r="A528">
        <v>1</v>
      </c>
      <c r="B528" t="s">
        <v>15</v>
      </c>
      <c r="C528">
        <v>3</v>
      </c>
      <c r="D528" t="s">
        <v>13</v>
      </c>
      <c r="E528">
        <v>20</v>
      </c>
      <c r="F528">
        <v>7.9249999999999998</v>
      </c>
      <c r="G528">
        <v>1</v>
      </c>
      <c r="H528">
        <v>0</v>
      </c>
      <c r="I528" s="6">
        <f>Table256[[#This Row],[Age]]/$E$1</f>
        <v>0.25</v>
      </c>
      <c r="J528" s="6">
        <f>LOG10(Table256[[#This Row],[Fare]] +1)</f>
        <v>0.95060822478423079</v>
      </c>
      <c r="K528">
        <f>IF(Table256[[#This Row],[Pclass]]=1, 1, 0)</f>
        <v>0</v>
      </c>
      <c r="L528">
        <f>IF(Table256[[#This Row],[Pclass]]=2, 1,0)</f>
        <v>0</v>
      </c>
      <c r="M528">
        <f>IF(Table256[[#This Row],[Embarked]]="S", 1, 0)</f>
        <v>1</v>
      </c>
      <c r="N528">
        <f>IF(Table256[[#This Row],[Embarked]]="C", 1, 0)</f>
        <v>0</v>
      </c>
      <c r="O528">
        <f>IF(Table256[[#This Row],[Sex]]="male", 1, 0)</f>
        <v>1</v>
      </c>
      <c r="P528">
        <v>1</v>
      </c>
      <c r="AC528" s="6">
        <f>SUMPRODUCT(Table256[[#This Row],[SibSp]:[Ones]], $R$4:$AA$4)</f>
        <v>-0.53238061224398903</v>
      </c>
      <c r="AD528" s="6">
        <f>SUMPRODUCT(Table256[[#This Row],[SibSp]:[Ones]], $R$5:$AA$5)</f>
        <v>9.9052538303116222E-2</v>
      </c>
      <c r="AE528" s="6">
        <f t="shared" si="24"/>
        <v>0</v>
      </c>
      <c r="AF528" s="6">
        <f t="shared" si="25"/>
        <v>9.9052538303116222E-2</v>
      </c>
      <c r="AG528" s="6">
        <f t="shared" si="26"/>
        <v>9.9052538303116222E-2</v>
      </c>
      <c r="AH528" s="6">
        <f>(AG528-Table256[[#This Row],[Survived]])^2</f>
        <v>0.81170632873805781</v>
      </c>
    </row>
    <row r="529" spans="1:34" x14ac:dyDescent="0.2">
      <c r="A529">
        <v>0</v>
      </c>
      <c r="B529" t="s">
        <v>15</v>
      </c>
      <c r="C529">
        <v>2</v>
      </c>
      <c r="D529" t="s">
        <v>13</v>
      </c>
      <c r="E529">
        <v>32</v>
      </c>
      <c r="F529">
        <v>73.5</v>
      </c>
      <c r="G529">
        <v>2</v>
      </c>
      <c r="H529">
        <v>0</v>
      </c>
      <c r="I529" s="6">
        <f>Table256[[#This Row],[Age]]/$E$1</f>
        <v>0.4</v>
      </c>
      <c r="J529" s="6">
        <f>LOG10(Table256[[#This Row],[Fare]] +1)</f>
        <v>1.8721562727482928</v>
      </c>
      <c r="K529">
        <f>IF(Table256[[#This Row],[Pclass]]=1, 1, 0)</f>
        <v>0</v>
      </c>
      <c r="L529">
        <f>IF(Table256[[#This Row],[Pclass]]=2, 1,0)</f>
        <v>1</v>
      </c>
      <c r="M529">
        <f>IF(Table256[[#This Row],[Embarked]]="S", 1, 0)</f>
        <v>1</v>
      </c>
      <c r="N529">
        <f>IF(Table256[[#This Row],[Embarked]]="C", 1, 0)</f>
        <v>0</v>
      </c>
      <c r="O529">
        <f>IF(Table256[[#This Row],[Sex]]="male", 1, 0)</f>
        <v>1</v>
      </c>
      <c r="P529">
        <v>1</v>
      </c>
      <c r="AC529" s="6">
        <f>SUMPRODUCT(Table256[[#This Row],[SibSp]:[Ones]], $R$4:$AA$4)</f>
        <v>-0.5821437639081537</v>
      </c>
      <c r="AD529" s="6">
        <f>SUMPRODUCT(Table256[[#This Row],[SibSp]:[Ones]], $R$5:$AA$5)</f>
        <v>0.16222977267553229</v>
      </c>
      <c r="AE529" s="6">
        <f t="shared" si="24"/>
        <v>0</v>
      </c>
      <c r="AF529" s="6">
        <f t="shared" si="25"/>
        <v>0.16222977267553229</v>
      </c>
      <c r="AG529" s="6">
        <f t="shared" si="26"/>
        <v>0.16222977267553229</v>
      </c>
      <c r="AH529" s="6">
        <f>(AG529-Table256[[#This Row],[Survived]])^2</f>
        <v>2.6318499142354883E-2</v>
      </c>
    </row>
    <row r="530" spans="1:34" x14ac:dyDescent="0.2">
      <c r="A530">
        <v>0</v>
      </c>
      <c r="B530" t="s">
        <v>15</v>
      </c>
      <c r="C530">
        <v>2</v>
      </c>
      <c r="D530" t="s">
        <v>13</v>
      </c>
      <c r="E530">
        <v>25</v>
      </c>
      <c r="F530">
        <v>13</v>
      </c>
      <c r="G530">
        <v>0</v>
      </c>
      <c r="H530">
        <v>0</v>
      </c>
      <c r="I530" s="6">
        <f>Table256[[#This Row],[Age]]/$E$1</f>
        <v>0.3125</v>
      </c>
      <c r="J530" s="6">
        <f>LOG10(Table256[[#This Row],[Fare]] +1)</f>
        <v>1.146128035678238</v>
      </c>
      <c r="K530">
        <f>IF(Table256[[#This Row],[Pclass]]=1, 1, 0)</f>
        <v>0</v>
      </c>
      <c r="L530">
        <f>IF(Table256[[#This Row],[Pclass]]=2, 1,0)</f>
        <v>1</v>
      </c>
      <c r="M530">
        <f>IF(Table256[[#This Row],[Embarked]]="S", 1, 0)</f>
        <v>1</v>
      </c>
      <c r="N530">
        <f>IF(Table256[[#This Row],[Embarked]]="C", 1, 0)</f>
        <v>0</v>
      </c>
      <c r="O530">
        <f>IF(Table256[[#This Row],[Sex]]="male", 1, 0)</f>
        <v>1</v>
      </c>
      <c r="P530">
        <v>1</v>
      </c>
      <c r="AC530" s="6">
        <f>SUMPRODUCT(Table256[[#This Row],[SibSp]:[Ones]], $R$4:$AA$4)</f>
        <v>-0.82586511264446316</v>
      </c>
      <c r="AD530" s="6">
        <f>SUMPRODUCT(Table256[[#This Row],[SibSp]:[Ones]], $R$5:$AA$5)</f>
        <v>0.34540014862682972</v>
      </c>
      <c r="AE530" s="6">
        <f t="shared" si="24"/>
        <v>0</v>
      </c>
      <c r="AF530" s="6">
        <f t="shared" si="25"/>
        <v>0.34540014862682972</v>
      </c>
      <c r="AG530" s="6">
        <f t="shared" si="26"/>
        <v>0.34540014862682972</v>
      </c>
      <c r="AH530" s="6">
        <f>(AG530-Table256[[#This Row],[Survived]])^2</f>
        <v>0.11930126267143606</v>
      </c>
    </row>
    <row r="531" spans="1:34" x14ac:dyDescent="0.2">
      <c r="A531">
        <v>0</v>
      </c>
      <c r="B531" t="s">
        <v>15</v>
      </c>
      <c r="C531">
        <v>3</v>
      </c>
      <c r="D531" t="s">
        <v>13</v>
      </c>
      <c r="E531">
        <v>43</v>
      </c>
      <c r="F531">
        <v>8.0500000000000007</v>
      </c>
      <c r="G531">
        <v>0</v>
      </c>
      <c r="H531">
        <v>0</v>
      </c>
      <c r="I531" s="6">
        <f>Table256[[#This Row],[Age]]/$E$1</f>
        <v>0.53749999999999998</v>
      </c>
      <c r="J531" s="6">
        <f>LOG10(Table256[[#This Row],[Fare]] +1)</f>
        <v>0.9566485792052033</v>
      </c>
      <c r="K531">
        <f>IF(Table256[[#This Row],[Pclass]]=1, 1, 0)</f>
        <v>0</v>
      </c>
      <c r="L531">
        <f>IF(Table256[[#This Row],[Pclass]]=2, 1,0)</f>
        <v>0</v>
      </c>
      <c r="M531">
        <f>IF(Table256[[#This Row],[Embarked]]="S", 1, 0)</f>
        <v>1</v>
      </c>
      <c r="N531">
        <f>IF(Table256[[#This Row],[Embarked]]="C", 1, 0)</f>
        <v>0</v>
      </c>
      <c r="O531">
        <f>IF(Table256[[#This Row],[Sex]]="male", 1, 0)</f>
        <v>1</v>
      </c>
      <c r="P531">
        <v>1</v>
      </c>
      <c r="AC531" s="6">
        <f>SUMPRODUCT(Table256[[#This Row],[SibSp]:[Ones]], $R$4:$AA$4)</f>
        <v>-0.37817090243328189</v>
      </c>
      <c r="AD531" s="6">
        <f>SUMPRODUCT(Table256[[#This Row],[SibSp]:[Ones]], $R$5:$AA$5)</f>
        <v>-2.8184028097991476E-2</v>
      </c>
      <c r="AE531" s="6">
        <f t="shared" si="24"/>
        <v>0</v>
      </c>
      <c r="AF531" s="6">
        <f t="shared" si="25"/>
        <v>0</v>
      </c>
      <c r="AG531" s="6">
        <f t="shared" si="26"/>
        <v>0</v>
      </c>
      <c r="AH531" s="6">
        <f>(AG531-Table256[[#This Row],[Survived]])^2</f>
        <v>0</v>
      </c>
    </row>
    <row r="532" spans="1:34" x14ac:dyDescent="0.2">
      <c r="A532">
        <v>1</v>
      </c>
      <c r="B532" t="s">
        <v>15</v>
      </c>
      <c r="C532">
        <v>2</v>
      </c>
      <c r="D532" t="s">
        <v>17</v>
      </c>
      <c r="E532">
        <v>40</v>
      </c>
      <c r="F532">
        <v>39</v>
      </c>
      <c r="G532">
        <v>1</v>
      </c>
      <c r="H532">
        <v>1</v>
      </c>
      <c r="I532" s="6">
        <f>Table256[[#This Row],[Age]]/$E$1</f>
        <v>0.5</v>
      </c>
      <c r="J532" s="6">
        <f>LOG10(Table256[[#This Row],[Fare]] +1)</f>
        <v>1.6020599913279623</v>
      </c>
      <c r="K532">
        <f>IF(Table256[[#This Row],[Pclass]]=1, 1, 0)</f>
        <v>0</v>
      </c>
      <c r="L532">
        <f>IF(Table256[[#This Row],[Pclass]]=2, 1,0)</f>
        <v>1</v>
      </c>
      <c r="M532">
        <f>IF(Table256[[#This Row],[Embarked]]="S", 1, 0)</f>
        <v>1</v>
      </c>
      <c r="N532">
        <f>IF(Table256[[#This Row],[Embarked]]="C", 1, 0)</f>
        <v>0</v>
      </c>
      <c r="O532">
        <f>IF(Table256[[#This Row],[Sex]]="male", 1, 0)</f>
        <v>0</v>
      </c>
      <c r="P532">
        <v>1</v>
      </c>
      <c r="AC532" s="6">
        <f>SUMPRODUCT(Table256[[#This Row],[SibSp]:[Ones]], $R$4:$AA$4)</f>
        <v>-0.26841050678617601</v>
      </c>
      <c r="AD532" s="6">
        <f>SUMPRODUCT(Table256[[#This Row],[SibSp]:[Ones]], $R$5:$AA$5)</f>
        <v>0.61339904685746971</v>
      </c>
      <c r="AE532" s="6">
        <f t="shared" si="24"/>
        <v>0</v>
      </c>
      <c r="AF532" s="6">
        <f t="shared" si="25"/>
        <v>0.61339904685746971</v>
      </c>
      <c r="AG532" s="6">
        <f t="shared" si="26"/>
        <v>0.61339904685746971</v>
      </c>
      <c r="AH532" s="6">
        <f>(AG532-Table256[[#This Row],[Survived]])^2</f>
        <v>0.14946029697071289</v>
      </c>
    </row>
    <row r="533" spans="1:34" x14ac:dyDescent="0.2">
      <c r="A533">
        <v>0</v>
      </c>
      <c r="B533" t="s">
        <v>15</v>
      </c>
      <c r="C533">
        <v>1</v>
      </c>
      <c r="D533" t="s">
        <v>13</v>
      </c>
      <c r="E533">
        <v>31</v>
      </c>
      <c r="F533">
        <v>52</v>
      </c>
      <c r="G533">
        <v>1</v>
      </c>
      <c r="H533">
        <v>0</v>
      </c>
      <c r="I533" s="6">
        <f>Table256[[#This Row],[Age]]/$E$1</f>
        <v>0.38750000000000001</v>
      </c>
      <c r="J533" s="6">
        <f>LOG10(Table256[[#This Row],[Fare]] +1)</f>
        <v>1.7242758696007889</v>
      </c>
      <c r="K533">
        <f>IF(Table256[[#This Row],[Pclass]]=1, 1, 0)</f>
        <v>1</v>
      </c>
      <c r="L533">
        <f>IF(Table256[[#This Row],[Pclass]]=2, 1,0)</f>
        <v>0</v>
      </c>
      <c r="M533">
        <f>IF(Table256[[#This Row],[Embarked]]="S", 1, 0)</f>
        <v>1</v>
      </c>
      <c r="N533">
        <f>IF(Table256[[#This Row],[Embarked]]="C", 1, 0)</f>
        <v>0</v>
      </c>
      <c r="O533">
        <f>IF(Table256[[#This Row],[Sex]]="male", 1, 0)</f>
        <v>1</v>
      </c>
      <c r="P533">
        <v>1</v>
      </c>
      <c r="AC533" s="6">
        <f>SUMPRODUCT(Table256[[#This Row],[SibSp]:[Ones]], $R$4:$AA$4)</f>
        <v>-0.21641487356964029</v>
      </c>
      <c r="AD533" s="6">
        <f>SUMPRODUCT(Table256[[#This Row],[SibSp]:[Ones]], $R$5:$AA$5)</f>
        <v>0.38790086878110258</v>
      </c>
      <c r="AE533" s="6">
        <f t="shared" si="24"/>
        <v>0</v>
      </c>
      <c r="AF533" s="6">
        <f t="shared" si="25"/>
        <v>0.38790086878110258</v>
      </c>
      <c r="AG533" s="6">
        <f t="shared" si="26"/>
        <v>0.38790086878110258</v>
      </c>
      <c r="AH533" s="6">
        <f>(AG533-Table256[[#This Row],[Survived]])^2</f>
        <v>0.15046708400113418</v>
      </c>
    </row>
    <row r="534" spans="1:34" x14ac:dyDescent="0.2">
      <c r="A534">
        <v>0</v>
      </c>
      <c r="B534" t="s">
        <v>15</v>
      </c>
      <c r="C534">
        <v>2</v>
      </c>
      <c r="D534" t="s">
        <v>13</v>
      </c>
      <c r="E534">
        <v>70</v>
      </c>
      <c r="F534">
        <v>10.5</v>
      </c>
      <c r="G534">
        <v>0</v>
      </c>
      <c r="H534">
        <v>0</v>
      </c>
      <c r="I534" s="6">
        <f>Table256[[#This Row],[Age]]/$E$1</f>
        <v>0.875</v>
      </c>
      <c r="J534" s="6">
        <f>LOG10(Table256[[#This Row],[Fare]] +1)</f>
        <v>1.0606978403536116</v>
      </c>
      <c r="K534">
        <f>IF(Table256[[#This Row],[Pclass]]=1, 1, 0)</f>
        <v>0</v>
      </c>
      <c r="L534">
        <f>IF(Table256[[#This Row],[Pclass]]=2, 1,0)</f>
        <v>1</v>
      </c>
      <c r="M534">
        <f>IF(Table256[[#This Row],[Embarked]]="S", 1, 0)</f>
        <v>1</v>
      </c>
      <c r="N534">
        <f>IF(Table256[[#This Row],[Embarked]]="C", 1, 0)</f>
        <v>0</v>
      </c>
      <c r="O534">
        <f>IF(Table256[[#This Row],[Sex]]="male", 1, 0)</f>
        <v>1</v>
      </c>
      <c r="P534">
        <v>1</v>
      </c>
      <c r="AC534" s="6">
        <f>SUMPRODUCT(Table256[[#This Row],[SibSp]:[Ones]], $R$4:$AA$4)</f>
        <v>-0.36299860450012011</v>
      </c>
      <c r="AD534" s="6">
        <f>SUMPRODUCT(Table256[[#This Row],[SibSp]:[Ones]], $R$5:$AA$5)</f>
        <v>-3.8325111607497964E-2</v>
      </c>
      <c r="AE534" s="6">
        <f t="shared" si="24"/>
        <v>0</v>
      </c>
      <c r="AF534" s="6">
        <f t="shared" si="25"/>
        <v>0</v>
      </c>
      <c r="AG534" s="6">
        <f t="shared" si="26"/>
        <v>0</v>
      </c>
      <c r="AH534" s="6">
        <f>(AG534-Table256[[#This Row],[Survived]])^2</f>
        <v>0</v>
      </c>
    </row>
    <row r="535" spans="1:34" x14ac:dyDescent="0.2">
      <c r="A535">
        <v>1</v>
      </c>
      <c r="B535" t="s">
        <v>15</v>
      </c>
      <c r="C535">
        <v>2</v>
      </c>
      <c r="D535" t="s">
        <v>13</v>
      </c>
      <c r="E535">
        <v>31</v>
      </c>
      <c r="F535">
        <v>13</v>
      </c>
      <c r="G535">
        <v>0</v>
      </c>
      <c r="H535">
        <v>0</v>
      </c>
      <c r="I535" s="6">
        <f>Table256[[#This Row],[Age]]/$E$1</f>
        <v>0.38750000000000001</v>
      </c>
      <c r="J535" s="6">
        <f>LOG10(Table256[[#This Row],[Fare]] +1)</f>
        <v>1.146128035678238</v>
      </c>
      <c r="K535">
        <f>IF(Table256[[#This Row],[Pclass]]=1, 1, 0)</f>
        <v>0</v>
      </c>
      <c r="L535">
        <f>IF(Table256[[#This Row],[Pclass]]=2, 1,0)</f>
        <v>1</v>
      </c>
      <c r="M535">
        <f>IF(Table256[[#This Row],[Embarked]]="S", 1, 0)</f>
        <v>1</v>
      </c>
      <c r="N535">
        <f>IF(Table256[[#This Row],[Embarked]]="C", 1, 0)</f>
        <v>0</v>
      </c>
      <c r="O535">
        <f>IF(Table256[[#This Row],[Sex]]="male", 1, 0)</f>
        <v>1</v>
      </c>
      <c r="P535">
        <v>1</v>
      </c>
      <c r="AC535" s="6">
        <f>SUMPRODUCT(Table256[[#This Row],[SibSp]:[Ones]], $R$4:$AA$4)</f>
        <v>-0.76405468985294844</v>
      </c>
      <c r="AD535" s="6">
        <f>SUMPRODUCT(Table256[[#This Row],[SibSp]:[Ones]], $R$5:$AA$5)</f>
        <v>0.29443098219252889</v>
      </c>
      <c r="AE535" s="6">
        <f t="shared" si="24"/>
        <v>0</v>
      </c>
      <c r="AF535" s="6">
        <f t="shared" si="25"/>
        <v>0.29443098219252889</v>
      </c>
      <c r="AG535" s="6">
        <f t="shared" si="26"/>
        <v>0.29443098219252889</v>
      </c>
      <c r="AH535" s="6">
        <f>(AG535-Table256[[#This Row],[Survived]])^2</f>
        <v>0.49782763888979958</v>
      </c>
    </row>
    <row r="536" spans="1:34" x14ac:dyDescent="0.2">
      <c r="A536">
        <v>0</v>
      </c>
      <c r="B536" t="s">
        <v>15</v>
      </c>
      <c r="C536">
        <v>3</v>
      </c>
      <c r="D536" t="s">
        <v>13</v>
      </c>
      <c r="E536">
        <v>18</v>
      </c>
      <c r="F536">
        <v>7.7750000000000004</v>
      </c>
      <c r="G536">
        <v>0</v>
      </c>
      <c r="H536">
        <v>0</v>
      </c>
      <c r="I536" s="6">
        <f>Table256[[#This Row],[Age]]/$E$1</f>
        <v>0.22500000000000001</v>
      </c>
      <c r="J536" s="6">
        <f>LOG10(Table256[[#This Row],[Fare]] +1)</f>
        <v>0.94324712513786169</v>
      </c>
      <c r="K536">
        <f>IF(Table256[[#This Row],[Pclass]]=1, 1, 0)</f>
        <v>0</v>
      </c>
      <c r="L536">
        <f>IF(Table256[[#This Row],[Pclass]]=2, 1,0)</f>
        <v>0</v>
      </c>
      <c r="M536">
        <f>IF(Table256[[#This Row],[Embarked]]="S", 1, 0)</f>
        <v>1</v>
      </c>
      <c r="N536">
        <f>IF(Table256[[#This Row],[Embarked]]="C", 1, 0)</f>
        <v>0</v>
      </c>
      <c r="O536">
        <f>IF(Table256[[#This Row],[Sex]]="male", 1, 0)</f>
        <v>1</v>
      </c>
      <c r="P536">
        <v>1</v>
      </c>
      <c r="AC536" s="6">
        <f>SUMPRODUCT(Table256[[#This Row],[SibSp]:[Ones]], $R$4:$AA$4)</f>
        <v>-0.63582596943444225</v>
      </c>
      <c r="AD536" s="6">
        <f>SUMPRODUCT(Table256[[#This Row],[SibSp]:[Ones]], $R$5:$AA$5)</f>
        <v>0.18395901534824699</v>
      </c>
      <c r="AE536" s="6">
        <f t="shared" si="24"/>
        <v>0</v>
      </c>
      <c r="AF536" s="6">
        <f t="shared" si="25"/>
        <v>0.18395901534824699</v>
      </c>
      <c r="AG536" s="6">
        <f t="shared" si="26"/>
        <v>0.18395901534824699</v>
      </c>
      <c r="AH536" s="6">
        <f>(AG536-Table256[[#This Row],[Survived]])^2</f>
        <v>3.3840919327896575E-2</v>
      </c>
    </row>
    <row r="537" spans="1:34" x14ac:dyDescent="0.2">
      <c r="A537">
        <v>0</v>
      </c>
      <c r="B537" t="s">
        <v>15</v>
      </c>
      <c r="C537">
        <v>3</v>
      </c>
      <c r="D537" t="s">
        <v>13</v>
      </c>
      <c r="E537">
        <v>24.5</v>
      </c>
      <c r="F537">
        <v>8.0500000000000007</v>
      </c>
      <c r="G537">
        <v>0</v>
      </c>
      <c r="H537">
        <v>0</v>
      </c>
      <c r="I537" s="6">
        <f>Table256[[#This Row],[Age]]/$E$1</f>
        <v>0.30625000000000002</v>
      </c>
      <c r="J537" s="6">
        <f>LOG10(Table256[[#This Row],[Fare]] +1)</f>
        <v>0.9566485792052033</v>
      </c>
      <c r="K537">
        <f>IF(Table256[[#This Row],[Pclass]]=1, 1, 0)</f>
        <v>0</v>
      </c>
      <c r="L537">
        <f>IF(Table256[[#This Row],[Pclass]]=2, 1,0)</f>
        <v>0</v>
      </c>
      <c r="M537">
        <f>IF(Table256[[#This Row],[Embarked]]="S", 1, 0)</f>
        <v>1</v>
      </c>
      <c r="N537">
        <f>IF(Table256[[#This Row],[Embarked]]="C", 1, 0)</f>
        <v>0</v>
      </c>
      <c r="O537">
        <f>IF(Table256[[#This Row],[Sex]]="male", 1, 0)</f>
        <v>1</v>
      </c>
      <c r="P537">
        <v>1</v>
      </c>
      <c r="AC537" s="6">
        <f>SUMPRODUCT(Table256[[#This Row],[SibSp]:[Ones]], $R$4:$AA$4)</f>
        <v>-0.56875303937378563</v>
      </c>
      <c r="AD537" s="6">
        <f>SUMPRODUCT(Table256[[#This Row],[SibSp]:[Ones]], $R$5:$AA$5)</f>
        <v>0.12897090174110259</v>
      </c>
      <c r="AE537" s="6">
        <f t="shared" si="24"/>
        <v>0</v>
      </c>
      <c r="AF537" s="6">
        <f t="shared" si="25"/>
        <v>0.12897090174110259</v>
      </c>
      <c r="AG537" s="6">
        <f t="shared" si="26"/>
        <v>0.12897090174110259</v>
      </c>
      <c r="AH537" s="6">
        <f>(AG537-Table256[[#This Row],[Survived]])^2</f>
        <v>1.663349349591314E-2</v>
      </c>
    </row>
    <row r="538" spans="1:34" x14ac:dyDescent="0.2">
      <c r="A538">
        <v>1</v>
      </c>
      <c r="B538" t="s">
        <v>15</v>
      </c>
      <c r="C538">
        <v>3</v>
      </c>
      <c r="D538" t="s">
        <v>17</v>
      </c>
      <c r="E538">
        <v>18</v>
      </c>
      <c r="F538">
        <v>9.8416999999999994</v>
      </c>
      <c r="G538">
        <v>0</v>
      </c>
      <c r="H538">
        <v>0</v>
      </c>
      <c r="I538" s="6">
        <f>Table256[[#This Row],[Age]]/$E$1</f>
        <v>0.22500000000000001</v>
      </c>
      <c r="J538" s="6">
        <f>LOG10(Table256[[#This Row],[Fare]] +1)</f>
        <v>1.0350973857754964</v>
      </c>
      <c r="K538">
        <f>IF(Table256[[#This Row],[Pclass]]=1, 1, 0)</f>
        <v>0</v>
      </c>
      <c r="L538">
        <f>IF(Table256[[#This Row],[Pclass]]=2, 1,0)</f>
        <v>0</v>
      </c>
      <c r="M538">
        <f>IF(Table256[[#This Row],[Embarked]]="S", 1, 0)</f>
        <v>1</v>
      </c>
      <c r="N538">
        <f>IF(Table256[[#This Row],[Embarked]]="C", 1, 0)</f>
        <v>0</v>
      </c>
      <c r="O538">
        <f>IF(Table256[[#This Row],[Sex]]="male", 1, 0)</f>
        <v>0</v>
      </c>
      <c r="P538">
        <v>1</v>
      </c>
      <c r="AC538" s="6">
        <f>SUMPRODUCT(Table256[[#This Row],[SibSp]:[Ones]], $R$4:$AA$4)</f>
        <v>-0.27744646827580322</v>
      </c>
      <c r="AD538" s="6">
        <f>SUMPRODUCT(Table256[[#This Row],[SibSp]:[Ones]], $R$5:$AA$5)</f>
        <v>0.64499758244535377</v>
      </c>
      <c r="AE538" s="6">
        <f t="shared" si="24"/>
        <v>0</v>
      </c>
      <c r="AF538" s="6">
        <f t="shared" si="25"/>
        <v>0.64499758244535377</v>
      </c>
      <c r="AG538" s="6">
        <f t="shared" si="26"/>
        <v>0.64499758244535377</v>
      </c>
      <c r="AH538" s="6">
        <f>(AG538-Table256[[#This Row],[Survived]])^2</f>
        <v>0.12602671646964339</v>
      </c>
    </row>
    <row r="539" spans="1:34" x14ac:dyDescent="0.2">
      <c r="A539">
        <v>0</v>
      </c>
      <c r="B539" t="s">
        <v>15</v>
      </c>
      <c r="C539">
        <v>3</v>
      </c>
      <c r="D539" t="s">
        <v>17</v>
      </c>
      <c r="E539">
        <v>43</v>
      </c>
      <c r="F539">
        <v>46.9</v>
      </c>
      <c r="G539">
        <v>1</v>
      </c>
      <c r="H539">
        <v>6</v>
      </c>
      <c r="I539" s="6">
        <f>Table256[[#This Row],[Age]]/$E$1</f>
        <v>0.53749999999999998</v>
      </c>
      <c r="J539" s="6">
        <f>LOG10(Table256[[#This Row],[Fare]] +1)</f>
        <v>1.6803355134145632</v>
      </c>
      <c r="K539">
        <f>IF(Table256[[#This Row],[Pclass]]=1, 1, 0)</f>
        <v>0</v>
      </c>
      <c r="L539">
        <f>IF(Table256[[#This Row],[Pclass]]=2, 1,0)</f>
        <v>0</v>
      </c>
      <c r="M539">
        <f>IF(Table256[[#This Row],[Embarked]]="S", 1, 0)</f>
        <v>1</v>
      </c>
      <c r="N539">
        <f>IF(Table256[[#This Row],[Embarked]]="C", 1, 0)</f>
        <v>0</v>
      </c>
      <c r="O539">
        <f>IF(Table256[[#This Row],[Sex]]="male", 1, 0)</f>
        <v>0</v>
      </c>
      <c r="P539">
        <v>1</v>
      </c>
      <c r="AC539" s="6">
        <f>SUMPRODUCT(Table256[[#This Row],[SibSp]:[Ones]], $R$4:$AA$4)</f>
        <v>-0.17933406267694491</v>
      </c>
      <c r="AD539" s="6">
        <f>SUMPRODUCT(Table256[[#This Row],[SibSp]:[Ones]], $R$5:$AA$5)</f>
        <v>0.35289388113192299</v>
      </c>
      <c r="AE539" s="6">
        <f t="shared" si="24"/>
        <v>0</v>
      </c>
      <c r="AF539" s="6">
        <f t="shared" si="25"/>
        <v>0.35289388113192299</v>
      </c>
      <c r="AG539" s="6">
        <f t="shared" si="26"/>
        <v>0.35289388113192299</v>
      </c>
      <c r="AH539" s="6">
        <f>(AG539-Table256[[#This Row],[Survived]])^2</f>
        <v>0.1245340913403518</v>
      </c>
    </row>
    <row r="540" spans="1:34" x14ac:dyDescent="0.2">
      <c r="A540">
        <v>1</v>
      </c>
      <c r="B540" t="s">
        <v>20</v>
      </c>
      <c r="C540">
        <v>1</v>
      </c>
      <c r="D540" t="s">
        <v>13</v>
      </c>
      <c r="E540">
        <v>36</v>
      </c>
      <c r="F540">
        <v>512.32920000000001</v>
      </c>
      <c r="G540">
        <v>0</v>
      </c>
      <c r="H540">
        <v>1</v>
      </c>
      <c r="I540" s="6">
        <f>Table256[[#This Row],[Age]]/$E$1</f>
        <v>0.45</v>
      </c>
      <c r="J540" s="6">
        <f>LOG10(Table256[[#This Row],[Fare]] +1)</f>
        <v>2.7103959691861146</v>
      </c>
      <c r="K540">
        <f>IF(Table256[[#This Row],[Pclass]]=1, 1, 0)</f>
        <v>1</v>
      </c>
      <c r="L540">
        <f>IF(Table256[[#This Row],[Pclass]]=2, 1,0)</f>
        <v>0</v>
      </c>
      <c r="M540">
        <f>IF(Table256[[#This Row],[Embarked]]="S", 1, 0)</f>
        <v>0</v>
      </c>
      <c r="N540">
        <f>IF(Table256[[#This Row],[Embarked]]="C", 1, 0)</f>
        <v>1</v>
      </c>
      <c r="O540">
        <f>IF(Table256[[#This Row],[Sex]]="male", 1, 0)</f>
        <v>1</v>
      </c>
      <c r="P540">
        <v>1</v>
      </c>
      <c r="AC540" s="6">
        <f>SUMPRODUCT(Table256[[#This Row],[SibSp]:[Ones]], $R$4:$AA$4)</f>
        <v>-0.39192184240125749</v>
      </c>
      <c r="AD540" s="6">
        <f>SUMPRODUCT(Table256[[#This Row],[SibSp]:[Ones]], $R$5:$AA$5)</f>
        <v>0.50551190717975403</v>
      </c>
      <c r="AE540" s="6">
        <f t="shared" si="24"/>
        <v>0</v>
      </c>
      <c r="AF540" s="6">
        <f t="shared" si="25"/>
        <v>0.50551190717975403</v>
      </c>
      <c r="AG540" s="6">
        <f t="shared" si="26"/>
        <v>0.50551190717975403</v>
      </c>
      <c r="AH540" s="6">
        <f>(AG540-Table256[[#This Row],[Survived]])^2</f>
        <v>0.24451847394100421</v>
      </c>
    </row>
    <row r="541" spans="1:34" x14ac:dyDescent="0.2">
      <c r="A541">
        <v>1</v>
      </c>
      <c r="B541" t="s">
        <v>20</v>
      </c>
      <c r="C541">
        <v>1</v>
      </c>
      <c r="D541" t="s">
        <v>13</v>
      </c>
      <c r="E541">
        <v>27</v>
      </c>
      <c r="F541">
        <v>76.729200000000006</v>
      </c>
      <c r="G541">
        <v>0</v>
      </c>
      <c r="H541">
        <v>0</v>
      </c>
      <c r="I541" s="6">
        <f>Table256[[#This Row],[Age]]/$E$1</f>
        <v>0.33750000000000002</v>
      </c>
      <c r="J541" s="6">
        <f>LOG10(Table256[[#This Row],[Fare]] +1)</f>
        <v>1.8905841979078102</v>
      </c>
      <c r="K541">
        <f>IF(Table256[[#This Row],[Pclass]]=1, 1, 0)</f>
        <v>1</v>
      </c>
      <c r="L541">
        <f>IF(Table256[[#This Row],[Pclass]]=2, 1,0)</f>
        <v>0</v>
      </c>
      <c r="M541">
        <f>IF(Table256[[#This Row],[Embarked]]="S", 1, 0)</f>
        <v>0</v>
      </c>
      <c r="N541">
        <f>IF(Table256[[#This Row],[Embarked]]="C", 1, 0)</f>
        <v>1</v>
      </c>
      <c r="O541">
        <f>IF(Table256[[#This Row],[Sex]]="male", 1, 0)</f>
        <v>1</v>
      </c>
      <c r="P541">
        <v>1</v>
      </c>
      <c r="AC541" s="6">
        <f>SUMPRODUCT(Table256[[#This Row],[SibSp]:[Ones]], $R$4:$AA$4)</f>
        <v>-0.45020234951461768</v>
      </c>
      <c r="AD541" s="6">
        <f>SUMPRODUCT(Table256[[#This Row],[SibSp]:[Ones]], $R$5:$AA$5)</f>
        <v>0.57177034507741697</v>
      </c>
      <c r="AE541" s="6">
        <f t="shared" si="24"/>
        <v>0</v>
      </c>
      <c r="AF541" s="6">
        <f t="shared" si="25"/>
        <v>0.57177034507741697</v>
      </c>
      <c r="AG541" s="6">
        <f t="shared" si="26"/>
        <v>0.57177034507741697</v>
      </c>
      <c r="AH541" s="6">
        <f>(AG541-Table256[[#This Row],[Survived]])^2</f>
        <v>0.18338063735511453</v>
      </c>
    </row>
    <row r="542" spans="1:34" x14ac:dyDescent="0.2">
      <c r="A542">
        <v>0</v>
      </c>
      <c r="B542" t="s">
        <v>15</v>
      </c>
      <c r="C542">
        <v>3</v>
      </c>
      <c r="D542" t="s">
        <v>13</v>
      </c>
      <c r="E542">
        <v>20</v>
      </c>
      <c r="F542">
        <v>9.2249999999999996</v>
      </c>
      <c r="G542">
        <v>0</v>
      </c>
      <c r="H542">
        <v>0</v>
      </c>
      <c r="I542" s="6">
        <f>Table256[[#This Row],[Age]]/$E$1</f>
        <v>0.25</v>
      </c>
      <c r="J542" s="6">
        <f>LOG10(Table256[[#This Row],[Fare]] +1)</f>
        <v>1.0096633166793794</v>
      </c>
      <c r="K542">
        <f>IF(Table256[[#This Row],[Pclass]]=1, 1, 0)</f>
        <v>0</v>
      </c>
      <c r="L542">
        <f>IF(Table256[[#This Row],[Pclass]]=2, 1,0)</f>
        <v>0</v>
      </c>
      <c r="M542">
        <f>IF(Table256[[#This Row],[Embarked]]="S", 1, 0)</f>
        <v>1</v>
      </c>
      <c r="N542">
        <f>IF(Table256[[#This Row],[Embarked]]="C", 1, 0)</f>
        <v>0</v>
      </c>
      <c r="O542">
        <f>IF(Table256[[#This Row],[Sex]]="male", 1, 0)</f>
        <v>1</v>
      </c>
      <c r="P542">
        <v>1</v>
      </c>
      <c r="AC542" s="6">
        <f>SUMPRODUCT(Table256[[#This Row],[SibSp]:[Ones]], $R$4:$AA$4)</f>
        <v>-0.61466922554353598</v>
      </c>
      <c r="AD542" s="6">
        <f>SUMPRODUCT(Table256[[#This Row],[SibSp]:[Ones]], $R$5:$AA$5)</f>
        <v>0.16810163263082334</v>
      </c>
      <c r="AE542" s="6">
        <f t="shared" si="24"/>
        <v>0</v>
      </c>
      <c r="AF542" s="6">
        <f t="shared" si="25"/>
        <v>0.16810163263082334</v>
      </c>
      <c r="AG542" s="6">
        <f t="shared" si="26"/>
        <v>0.16810163263082334</v>
      </c>
      <c r="AH542" s="6">
        <f>(AG542-Table256[[#This Row],[Survived]])^2</f>
        <v>2.825815889314829E-2</v>
      </c>
    </row>
    <row r="543" spans="1:34" x14ac:dyDescent="0.2">
      <c r="A543">
        <v>0</v>
      </c>
      <c r="B543" t="s">
        <v>15</v>
      </c>
      <c r="C543">
        <v>3</v>
      </c>
      <c r="D543" t="s">
        <v>13</v>
      </c>
      <c r="E543">
        <v>14</v>
      </c>
      <c r="F543">
        <v>46.9</v>
      </c>
      <c r="G543">
        <v>5</v>
      </c>
      <c r="H543">
        <v>2</v>
      </c>
      <c r="I543" s="6">
        <f>Table256[[#This Row],[Age]]/$E$1</f>
        <v>0.17499999999999999</v>
      </c>
      <c r="J543" s="6">
        <f>LOG10(Table256[[#This Row],[Fare]] +1)</f>
        <v>1.6803355134145632</v>
      </c>
      <c r="K543">
        <f>IF(Table256[[#This Row],[Pclass]]=1, 1, 0)</f>
        <v>0</v>
      </c>
      <c r="L543">
        <f>IF(Table256[[#This Row],[Pclass]]=2, 1,0)</f>
        <v>0</v>
      </c>
      <c r="M543">
        <f>IF(Table256[[#This Row],[Embarked]]="S", 1, 0)</f>
        <v>1</v>
      </c>
      <c r="N543">
        <f>IF(Table256[[#This Row],[Embarked]]="C", 1, 0)</f>
        <v>0</v>
      </c>
      <c r="O543">
        <f>IF(Table256[[#This Row],[Sex]]="male", 1, 0)</f>
        <v>1</v>
      </c>
      <c r="P543">
        <v>1</v>
      </c>
      <c r="AC543" s="6">
        <f>SUMPRODUCT(Table256[[#This Row],[SibSp]:[Ones]], $R$4:$AA$4)</f>
        <v>-0.33951878689277748</v>
      </c>
      <c r="AD543" s="6">
        <f>SUMPRODUCT(Table256[[#This Row],[SibSp]:[Ones]], $R$5:$AA$5)</f>
        <v>-0.11726964843030319</v>
      </c>
      <c r="AE543" s="6">
        <f t="shared" si="24"/>
        <v>0</v>
      </c>
      <c r="AF543" s="6">
        <f t="shared" si="25"/>
        <v>0</v>
      </c>
      <c r="AG543" s="6">
        <f t="shared" si="26"/>
        <v>0</v>
      </c>
      <c r="AH543" s="6">
        <f>(AG543-Table256[[#This Row],[Survived]])^2</f>
        <v>0</v>
      </c>
    </row>
    <row r="544" spans="1:34" x14ac:dyDescent="0.2">
      <c r="A544">
        <v>0</v>
      </c>
      <c r="B544" t="s">
        <v>15</v>
      </c>
      <c r="C544">
        <v>2</v>
      </c>
      <c r="D544" t="s">
        <v>13</v>
      </c>
      <c r="E544">
        <v>60</v>
      </c>
      <c r="F544">
        <v>39</v>
      </c>
      <c r="G544">
        <v>1</v>
      </c>
      <c r="H544">
        <v>1</v>
      </c>
      <c r="I544" s="6">
        <f>Table256[[#This Row],[Age]]/$E$1</f>
        <v>0.75</v>
      </c>
      <c r="J544" s="6">
        <f>LOG10(Table256[[#This Row],[Fare]] +1)</f>
        <v>1.6020599913279623</v>
      </c>
      <c r="K544">
        <f>IF(Table256[[#This Row],[Pclass]]=1, 1, 0)</f>
        <v>0</v>
      </c>
      <c r="L544">
        <f>IF(Table256[[#This Row],[Pclass]]=2, 1,0)</f>
        <v>1</v>
      </c>
      <c r="M544">
        <f>IF(Table256[[#This Row],[Embarked]]="S", 1, 0)</f>
        <v>1</v>
      </c>
      <c r="N544">
        <f>IF(Table256[[#This Row],[Embarked]]="C", 1, 0)</f>
        <v>0</v>
      </c>
      <c r="O544">
        <f>IF(Table256[[#This Row],[Sex]]="male", 1, 0)</f>
        <v>1</v>
      </c>
      <c r="P544">
        <v>1</v>
      </c>
      <c r="AC544" s="6">
        <f>SUMPRODUCT(Table256[[#This Row],[SibSp]:[Ones]], $R$4:$AA$4)</f>
        <v>-0.41999012117110046</v>
      </c>
      <c r="AD544" s="6">
        <f>SUMPRODUCT(Table256[[#This Row],[SibSp]:[Ones]], $R$5:$AA$5)</f>
        <v>-1.5970773071555144E-2</v>
      </c>
      <c r="AE544" s="6">
        <f t="shared" si="24"/>
        <v>0</v>
      </c>
      <c r="AF544" s="6">
        <f t="shared" si="25"/>
        <v>0</v>
      </c>
      <c r="AG544" s="6">
        <f t="shared" si="26"/>
        <v>0</v>
      </c>
      <c r="AH544" s="6">
        <f>(AG544-Table256[[#This Row],[Survived]])^2</f>
        <v>0</v>
      </c>
    </row>
    <row r="545" spans="1:34" x14ac:dyDescent="0.2">
      <c r="A545">
        <v>0</v>
      </c>
      <c r="B545" t="s">
        <v>20</v>
      </c>
      <c r="C545">
        <v>2</v>
      </c>
      <c r="D545" t="s">
        <v>13</v>
      </c>
      <c r="E545">
        <v>25</v>
      </c>
      <c r="F545">
        <v>41.5792</v>
      </c>
      <c r="G545">
        <v>1</v>
      </c>
      <c r="H545">
        <v>2</v>
      </c>
      <c r="I545" s="6">
        <f>Table256[[#This Row],[Age]]/$E$1</f>
        <v>0.3125</v>
      </c>
      <c r="J545" s="6">
        <f>LOG10(Table256[[#This Row],[Fare]] +1)</f>
        <v>1.6291974974299364</v>
      </c>
      <c r="K545">
        <f>IF(Table256[[#This Row],[Pclass]]=1, 1, 0)</f>
        <v>0</v>
      </c>
      <c r="L545">
        <f>IF(Table256[[#This Row],[Pclass]]=2, 1,0)</f>
        <v>1</v>
      </c>
      <c r="M545">
        <f>IF(Table256[[#This Row],[Embarked]]="S", 1, 0)</f>
        <v>0</v>
      </c>
      <c r="N545">
        <f>IF(Table256[[#This Row],[Embarked]]="C", 1, 0)</f>
        <v>1</v>
      </c>
      <c r="O545">
        <f>IF(Table256[[#This Row],[Sex]]="male", 1, 0)</f>
        <v>1</v>
      </c>
      <c r="P545">
        <v>1</v>
      </c>
      <c r="AC545" s="6">
        <f>SUMPRODUCT(Table256[[#This Row],[SibSp]:[Ones]], $R$4:$AA$4)</f>
        <v>-0.93277466634728534</v>
      </c>
      <c r="AD545" s="6">
        <f>SUMPRODUCT(Table256[[#This Row],[SibSp]:[Ones]], $R$5:$AA$5)</f>
        <v>0.35704261743336274</v>
      </c>
      <c r="AE545" s="6">
        <f t="shared" si="24"/>
        <v>0</v>
      </c>
      <c r="AF545" s="6">
        <f t="shared" si="25"/>
        <v>0.35704261743336274</v>
      </c>
      <c r="AG545" s="6">
        <f t="shared" si="26"/>
        <v>0.35704261743336274</v>
      </c>
      <c r="AH545" s="6">
        <f>(AG545-Table256[[#This Row],[Survived]])^2</f>
        <v>0.12747943066366663</v>
      </c>
    </row>
    <row r="546" spans="1:34" x14ac:dyDescent="0.2">
      <c r="A546">
        <v>0</v>
      </c>
      <c r="B546" t="s">
        <v>15</v>
      </c>
      <c r="C546">
        <v>3</v>
      </c>
      <c r="D546" t="s">
        <v>13</v>
      </c>
      <c r="E546">
        <v>14</v>
      </c>
      <c r="F546">
        <v>39.6875</v>
      </c>
      <c r="G546">
        <v>4</v>
      </c>
      <c r="H546">
        <v>1</v>
      </c>
      <c r="I546" s="6">
        <f>Table256[[#This Row],[Age]]/$E$1</f>
        <v>0.17499999999999999</v>
      </c>
      <c r="J546" s="6">
        <f>LOG10(Table256[[#This Row],[Fare]] +1)</f>
        <v>1.6094610059122672</v>
      </c>
      <c r="K546">
        <f>IF(Table256[[#This Row],[Pclass]]=1, 1, 0)</f>
        <v>0</v>
      </c>
      <c r="L546">
        <f>IF(Table256[[#This Row],[Pclass]]=2, 1,0)</f>
        <v>0</v>
      </c>
      <c r="M546">
        <f>IF(Table256[[#This Row],[Embarked]]="S", 1, 0)</f>
        <v>1</v>
      </c>
      <c r="N546">
        <f>IF(Table256[[#This Row],[Embarked]]="C", 1, 0)</f>
        <v>0</v>
      </c>
      <c r="O546">
        <f>IF(Table256[[#This Row],[Sex]]="male", 1, 0)</f>
        <v>1</v>
      </c>
      <c r="P546">
        <v>1</v>
      </c>
      <c r="AC546" s="6">
        <f>SUMPRODUCT(Table256[[#This Row],[SibSp]:[Ones]], $R$4:$AA$4)</f>
        <v>-0.38162531830064261</v>
      </c>
      <c r="AD546" s="6">
        <f>SUMPRODUCT(Table256[[#This Row],[SibSp]:[Ones]], $R$5:$AA$5)</f>
        <v>-4.6653963143947208E-2</v>
      </c>
      <c r="AE546" s="6">
        <f t="shared" si="24"/>
        <v>0</v>
      </c>
      <c r="AF546" s="6">
        <f t="shared" si="25"/>
        <v>0</v>
      </c>
      <c r="AG546" s="6">
        <f t="shared" si="26"/>
        <v>0</v>
      </c>
      <c r="AH546" s="6">
        <f>(AG546-Table256[[#This Row],[Survived]])^2</f>
        <v>0</v>
      </c>
    </row>
    <row r="547" spans="1:34" x14ac:dyDescent="0.2">
      <c r="A547">
        <v>0</v>
      </c>
      <c r="B547" t="s">
        <v>15</v>
      </c>
      <c r="C547">
        <v>3</v>
      </c>
      <c r="D547" t="s">
        <v>13</v>
      </c>
      <c r="E547">
        <v>19</v>
      </c>
      <c r="F547">
        <v>10.1708</v>
      </c>
      <c r="G547">
        <v>0</v>
      </c>
      <c r="H547">
        <v>0</v>
      </c>
      <c r="I547" s="6">
        <f>Table256[[#This Row],[Age]]/$E$1</f>
        <v>0.23749999999999999</v>
      </c>
      <c r="J547" s="6">
        <f>LOG10(Table256[[#This Row],[Fare]] +1)</f>
        <v>1.0480842763514531</v>
      </c>
      <c r="K547">
        <f>IF(Table256[[#This Row],[Pclass]]=1, 1, 0)</f>
        <v>0</v>
      </c>
      <c r="L547">
        <f>IF(Table256[[#This Row],[Pclass]]=2, 1,0)</f>
        <v>0</v>
      </c>
      <c r="M547">
        <f>IF(Table256[[#This Row],[Embarked]]="S", 1, 0)</f>
        <v>1</v>
      </c>
      <c r="N547">
        <f>IF(Table256[[#This Row],[Embarked]]="C", 1, 0)</f>
        <v>0</v>
      </c>
      <c r="O547">
        <f>IF(Table256[[#This Row],[Sex]]="male", 1, 0)</f>
        <v>1</v>
      </c>
      <c r="P547">
        <v>1</v>
      </c>
      <c r="AC547" s="6">
        <f>SUMPRODUCT(Table256[[#This Row],[SibSp]:[Ones]], $R$4:$AA$4)</f>
        <v>-0.62465090291990466</v>
      </c>
      <c r="AD547" s="6">
        <f>SUMPRODUCT(Table256[[#This Row],[SibSp]:[Ones]], $R$5:$AA$5)</f>
        <v>0.17725153830096663</v>
      </c>
      <c r="AE547" s="6">
        <f t="shared" si="24"/>
        <v>0</v>
      </c>
      <c r="AF547" s="6">
        <f t="shared" si="25"/>
        <v>0.17725153830096663</v>
      </c>
      <c r="AG547" s="6">
        <f t="shared" si="26"/>
        <v>0.17725153830096663</v>
      </c>
      <c r="AH547" s="6">
        <f>(AG547-Table256[[#This Row],[Survived]])^2</f>
        <v>3.1418107830059036E-2</v>
      </c>
    </row>
    <row r="548" spans="1:34" x14ac:dyDescent="0.2">
      <c r="A548">
        <v>0</v>
      </c>
      <c r="B548" t="s">
        <v>15</v>
      </c>
      <c r="C548">
        <v>3</v>
      </c>
      <c r="D548" t="s">
        <v>13</v>
      </c>
      <c r="E548">
        <v>18</v>
      </c>
      <c r="F548">
        <v>7.7957999999999998</v>
      </c>
      <c r="G548">
        <v>0</v>
      </c>
      <c r="H548">
        <v>0</v>
      </c>
      <c r="I548" s="6">
        <f>Table256[[#This Row],[Age]]/$E$1</f>
        <v>0.22500000000000001</v>
      </c>
      <c r="J548" s="6">
        <f>LOG10(Table256[[#This Row],[Fare]] +1)</f>
        <v>0.94427534575879857</v>
      </c>
      <c r="K548">
        <f>IF(Table256[[#This Row],[Pclass]]=1, 1, 0)</f>
        <v>0</v>
      </c>
      <c r="L548">
        <f>IF(Table256[[#This Row],[Pclass]]=2, 1,0)</f>
        <v>0</v>
      </c>
      <c r="M548">
        <f>IF(Table256[[#This Row],[Embarked]]="S", 1, 0)</f>
        <v>1</v>
      </c>
      <c r="N548">
        <f>IF(Table256[[#This Row],[Embarked]]="C", 1, 0)</f>
        <v>0</v>
      </c>
      <c r="O548">
        <f>IF(Table256[[#This Row],[Sex]]="male", 1, 0)</f>
        <v>1</v>
      </c>
      <c r="P548">
        <v>1</v>
      </c>
      <c r="AC548" s="6">
        <f>SUMPRODUCT(Table256[[#This Row],[SibSp]:[Ones]], $R$4:$AA$4)</f>
        <v>-0.63581740400444264</v>
      </c>
      <c r="AD548" s="6">
        <f>SUMPRODUCT(Table256[[#This Row],[SibSp]:[Ones]], $R$5:$AA$5)</f>
        <v>0.18397654563298738</v>
      </c>
      <c r="AE548" s="6">
        <f t="shared" si="24"/>
        <v>0</v>
      </c>
      <c r="AF548" s="6">
        <f t="shared" si="25"/>
        <v>0.18397654563298738</v>
      </c>
      <c r="AG548" s="6">
        <f t="shared" si="26"/>
        <v>0.18397654563298738</v>
      </c>
      <c r="AH548" s="6">
        <f>(AG548-Table256[[#This Row],[Survived]])^2</f>
        <v>3.3847369343046683E-2</v>
      </c>
    </row>
    <row r="549" spans="1:34" x14ac:dyDescent="0.2">
      <c r="A549">
        <v>1</v>
      </c>
      <c r="B549" t="s">
        <v>15</v>
      </c>
      <c r="C549">
        <v>1</v>
      </c>
      <c r="D549" t="s">
        <v>17</v>
      </c>
      <c r="E549">
        <v>15</v>
      </c>
      <c r="F549">
        <v>211.33750000000001</v>
      </c>
      <c r="G549">
        <v>0</v>
      </c>
      <c r="H549">
        <v>1</v>
      </c>
      <c r="I549" s="6">
        <f>Table256[[#This Row],[Age]]/$E$1</f>
        <v>0.1875</v>
      </c>
      <c r="J549" s="6">
        <f>LOG10(Table256[[#This Row],[Fare]] +1)</f>
        <v>2.3270266997942759</v>
      </c>
      <c r="K549">
        <f>IF(Table256[[#This Row],[Pclass]]=1, 1, 0)</f>
        <v>1</v>
      </c>
      <c r="L549">
        <f>IF(Table256[[#This Row],[Pclass]]=2, 1,0)</f>
        <v>0</v>
      </c>
      <c r="M549">
        <f>IF(Table256[[#This Row],[Embarked]]="S", 1, 0)</f>
        <v>1</v>
      </c>
      <c r="N549">
        <f>IF(Table256[[#This Row],[Embarked]]="C", 1, 0)</f>
        <v>0</v>
      </c>
      <c r="O549">
        <f>IF(Table256[[#This Row],[Sex]]="male", 1, 0)</f>
        <v>0</v>
      </c>
      <c r="P549">
        <v>1</v>
      </c>
      <c r="AC549" s="6">
        <f>SUMPRODUCT(Table256[[#This Row],[SibSp]:[Ones]], $R$4:$AA$4)</f>
        <v>-0.1426521921715157</v>
      </c>
      <c r="AD549" s="6">
        <f>SUMPRODUCT(Table256[[#This Row],[SibSp]:[Ones]], $R$5:$AA$5)</f>
        <v>1.0578281076061762</v>
      </c>
      <c r="AE549" s="6">
        <f t="shared" si="24"/>
        <v>0</v>
      </c>
      <c r="AF549" s="6">
        <f t="shared" si="25"/>
        <v>1.0578281076061762</v>
      </c>
      <c r="AG549" s="6">
        <f t="shared" si="26"/>
        <v>1.0578281076061762</v>
      </c>
      <c r="AH549" s="6">
        <f>(AG549-Table256[[#This Row],[Survived]])^2</f>
        <v>3.3440900293114917E-3</v>
      </c>
    </row>
    <row r="550" spans="1:34" x14ac:dyDescent="0.2">
      <c r="A550">
        <v>1</v>
      </c>
      <c r="B550" t="s">
        <v>15</v>
      </c>
      <c r="C550">
        <v>1</v>
      </c>
      <c r="D550" t="s">
        <v>13</v>
      </c>
      <c r="E550">
        <v>31</v>
      </c>
      <c r="F550">
        <v>57</v>
      </c>
      <c r="G550">
        <v>1</v>
      </c>
      <c r="H550">
        <v>0</v>
      </c>
      <c r="I550" s="6">
        <f>Table256[[#This Row],[Age]]/$E$1</f>
        <v>0.38750000000000001</v>
      </c>
      <c r="J550" s="6">
        <f>LOG10(Table256[[#This Row],[Fare]] +1)</f>
        <v>1.7634279935629373</v>
      </c>
      <c r="K550">
        <f>IF(Table256[[#This Row],[Pclass]]=1, 1, 0)</f>
        <v>1</v>
      </c>
      <c r="L550">
        <f>IF(Table256[[#This Row],[Pclass]]=2, 1,0)</f>
        <v>0</v>
      </c>
      <c r="M550">
        <f>IF(Table256[[#This Row],[Embarked]]="S", 1, 0)</f>
        <v>1</v>
      </c>
      <c r="N550">
        <f>IF(Table256[[#This Row],[Embarked]]="C", 1, 0)</f>
        <v>0</v>
      </c>
      <c r="O550">
        <f>IF(Table256[[#This Row],[Sex]]="male", 1, 0)</f>
        <v>1</v>
      </c>
      <c r="P550">
        <v>1</v>
      </c>
      <c r="AC550" s="6">
        <f>SUMPRODUCT(Table256[[#This Row],[SibSp]:[Ones]], $R$4:$AA$4)</f>
        <v>-0.21608872296508597</v>
      </c>
      <c r="AD550" s="6">
        <f>SUMPRODUCT(Table256[[#This Row],[SibSp]:[Ones]], $R$5:$AA$5)</f>
        <v>0.38856837910648545</v>
      </c>
      <c r="AE550" s="6">
        <f t="shared" si="24"/>
        <v>0</v>
      </c>
      <c r="AF550" s="6">
        <f t="shared" si="25"/>
        <v>0.38856837910648545</v>
      </c>
      <c r="AG550" s="6">
        <f t="shared" si="26"/>
        <v>0.38856837910648545</v>
      </c>
      <c r="AH550" s="6">
        <f>(AG550-Table256[[#This Row],[Survived]])^2</f>
        <v>0.37384862702847049</v>
      </c>
    </row>
    <row r="551" spans="1:34" x14ac:dyDescent="0.2">
      <c r="A551">
        <v>1</v>
      </c>
      <c r="B551" t="s">
        <v>20</v>
      </c>
      <c r="C551">
        <v>3</v>
      </c>
      <c r="D551" t="s">
        <v>17</v>
      </c>
      <c r="E551">
        <v>4</v>
      </c>
      <c r="F551">
        <v>13.416700000000001</v>
      </c>
      <c r="G551">
        <v>0</v>
      </c>
      <c r="H551">
        <v>1</v>
      </c>
      <c r="I551" s="6">
        <f>Table256[[#This Row],[Age]]/$E$1</f>
        <v>0.05</v>
      </c>
      <c r="J551" s="6">
        <f>LOG10(Table256[[#This Row],[Fare]] +1)</f>
        <v>1.1588658612291007</v>
      </c>
      <c r="K551">
        <f>IF(Table256[[#This Row],[Pclass]]=1, 1, 0)</f>
        <v>0</v>
      </c>
      <c r="L551">
        <f>IF(Table256[[#This Row],[Pclass]]=2, 1,0)</f>
        <v>0</v>
      </c>
      <c r="M551">
        <f>IF(Table256[[#This Row],[Embarked]]="S", 1, 0)</f>
        <v>0</v>
      </c>
      <c r="N551">
        <f>IF(Table256[[#This Row],[Embarked]]="C", 1, 0)</f>
        <v>1</v>
      </c>
      <c r="O551">
        <f>IF(Table256[[#This Row],[Sex]]="male", 1, 0)</f>
        <v>0</v>
      </c>
      <c r="P551">
        <v>1</v>
      </c>
      <c r="AC551" s="6">
        <f>SUMPRODUCT(Table256[[#This Row],[SibSp]:[Ones]], $R$4:$AA$4)</f>
        <v>-0.57308956460508731</v>
      </c>
      <c r="AD551" s="6">
        <f>SUMPRODUCT(Table256[[#This Row],[SibSp]:[Ones]], $R$5:$AA$5)</f>
        <v>0.84126636605264815</v>
      </c>
      <c r="AE551" s="6">
        <f t="shared" si="24"/>
        <v>0</v>
      </c>
      <c r="AF551" s="6">
        <f t="shared" si="25"/>
        <v>0.84126636605264815</v>
      </c>
      <c r="AG551" s="6">
        <f t="shared" si="26"/>
        <v>0.84126636605264815</v>
      </c>
      <c r="AH551" s="6">
        <f>(AG551-Table256[[#This Row],[Survived]])^2</f>
        <v>2.5196366546131891E-2</v>
      </c>
    </row>
    <row r="552" spans="1:34" x14ac:dyDescent="0.2">
      <c r="A552">
        <v>0</v>
      </c>
      <c r="B552" t="s">
        <v>20</v>
      </c>
      <c r="C552">
        <v>3</v>
      </c>
      <c r="D552" t="s">
        <v>13</v>
      </c>
      <c r="E552">
        <v>25</v>
      </c>
      <c r="F552">
        <v>7.2249999999999996</v>
      </c>
      <c r="G552">
        <v>0</v>
      </c>
      <c r="H552">
        <v>0</v>
      </c>
      <c r="I552" s="6">
        <f>Table256[[#This Row],[Age]]/$E$1</f>
        <v>0.3125</v>
      </c>
      <c r="J552" s="6">
        <f>LOG10(Table256[[#This Row],[Fare]] +1)</f>
        <v>0.91513590662201194</v>
      </c>
      <c r="K552">
        <f>IF(Table256[[#This Row],[Pclass]]=1, 1, 0)</f>
        <v>0</v>
      </c>
      <c r="L552">
        <f>IF(Table256[[#This Row],[Pclass]]=2, 1,0)</f>
        <v>0</v>
      </c>
      <c r="M552">
        <f>IF(Table256[[#This Row],[Embarked]]="S", 1, 0)</f>
        <v>0</v>
      </c>
      <c r="N552">
        <f>IF(Table256[[#This Row],[Embarked]]="C", 1, 0)</f>
        <v>1</v>
      </c>
      <c r="O552">
        <f>IF(Table256[[#This Row],[Sex]]="male", 1, 0)</f>
        <v>1</v>
      </c>
      <c r="P552">
        <v>1</v>
      </c>
      <c r="AC552" s="6">
        <f>SUMPRODUCT(Table256[[#This Row],[SibSp]:[Ones]], $R$4:$AA$4)</f>
        <v>-0.67513335590875134</v>
      </c>
      <c r="AD552" s="6">
        <f>SUMPRODUCT(Table256[[#This Row],[SibSp]:[Ones]], $R$5:$AA$5)</f>
        <v>0.20302807700029946</v>
      </c>
      <c r="AE552" s="6">
        <f t="shared" si="24"/>
        <v>0</v>
      </c>
      <c r="AF552" s="6">
        <f t="shared" si="25"/>
        <v>0.20302807700029946</v>
      </c>
      <c r="AG552" s="6">
        <f t="shared" si="26"/>
        <v>0.20302807700029946</v>
      </c>
      <c r="AH552" s="6">
        <f>(AG552-Table256[[#This Row],[Survived]])^2</f>
        <v>4.1220400050439525E-2</v>
      </c>
    </row>
    <row r="553" spans="1:34" x14ac:dyDescent="0.2">
      <c r="A553">
        <v>0</v>
      </c>
      <c r="B553" t="s">
        <v>15</v>
      </c>
      <c r="C553">
        <v>1</v>
      </c>
      <c r="D553" t="s">
        <v>13</v>
      </c>
      <c r="E553">
        <v>60</v>
      </c>
      <c r="F553">
        <v>26.55</v>
      </c>
      <c r="G553">
        <v>0</v>
      </c>
      <c r="H553">
        <v>0</v>
      </c>
      <c r="I553" s="6">
        <f>Table256[[#This Row],[Age]]/$E$1</f>
        <v>0.75</v>
      </c>
      <c r="J553" s="6">
        <f>LOG10(Table256[[#This Row],[Fare]] +1)</f>
        <v>1.4401216031878039</v>
      </c>
      <c r="K553">
        <f>IF(Table256[[#This Row],[Pclass]]=1, 1, 0)</f>
        <v>1</v>
      </c>
      <c r="L553">
        <f>IF(Table256[[#This Row],[Pclass]]=2, 1,0)</f>
        <v>0</v>
      </c>
      <c r="M553">
        <f>IF(Table256[[#This Row],[Embarked]]="S", 1, 0)</f>
        <v>1</v>
      </c>
      <c r="N553">
        <f>IF(Table256[[#This Row],[Embarked]]="C", 1, 0)</f>
        <v>0</v>
      </c>
      <c r="O553">
        <f>IF(Table256[[#This Row],[Sex]]="male", 1, 0)</f>
        <v>1</v>
      </c>
      <c r="P553">
        <v>1</v>
      </c>
      <c r="AC553" s="6">
        <f>SUMPRODUCT(Table256[[#This Row],[SibSp]:[Ones]], $R$4:$AA$4)</f>
        <v>-2.8121615680198886E-3</v>
      </c>
      <c r="AD553" s="6">
        <f>SUMPRODUCT(Table256[[#This Row],[SibSp]:[Ones]], $R$5:$AA$5)</f>
        <v>0.20474756513281755</v>
      </c>
      <c r="AE553" s="6">
        <f t="shared" si="24"/>
        <v>0</v>
      </c>
      <c r="AF553" s="6">
        <f t="shared" si="25"/>
        <v>0.20474756513281755</v>
      </c>
      <c r="AG553" s="6">
        <f t="shared" si="26"/>
        <v>0.20474756513281755</v>
      </c>
      <c r="AH553" s="6">
        <f>(AG553-Table256[[#This Row],[Survived]])^2</f>
        <v>4.1921565427817366E-2</v>
      </c>
    </row>
    <row r="554" spans="1:34" x14ac:dyDescent="0.2">
      <c r="A554">
        <v>0</v>
      </c>
      <c r="B554" t="s">
        <v>15</v>
      </c>
      <c r="C554">
        <v>2</v>
      </c>
      <c r="D554" t="s">
        <v>13</v>
      </c>
      <c r="E554">
        <v>52</v>
      </c>
      <c r="F554">
        <v>13.5</v>
      </c>
      <c r="G554">
        <v>0</v>
      </c>
      <c r="H554">
        <v>0</v>
      </c>
      <c r="I554" s="6">
        <f>Table256[[#This Row],[Age]]/$E$1</f>
        <v>0.65</v>
      </c>
      <c r="J554" s="6">
        <f>LOG10(Table256[[#This Row],[Fare]] +1)</f>
        <v>1.1613680022349748</v>
      </c>
      <c r="K554">
        <f>IF(Table256[[#This Row],[Pclass]]=1, 1, 0)</f>
        <v>0</v>
      </c>
      <c r="L554">
        <f>IF(Table256[[#This Row],[Pclass]]=2, 1,0)</f>
        <v>1</v>
      </c>
      <c r="M554">
        <f>IF(Table256[[#This Row],[Embarked]]="S", 1, 0)</f>
        <v>1</v>
      </c>
      <c r="N554">
        <f>IF(Table256[[#This Row],[Embarked]]="C", 1, 0)</f>
        <v>0</v>
      </c>
      <c r="O554">
        <f>IF(Table256[[#This Row],[Sex]]="male", 1, 0)</f>
        <v>1</v>
      </c>
      <c r="P554">
        <v>1</v>
      </c>
      <c r="AC554" s="6">
        <f>SUMPRODUCT(Table256[[#This Row],[SibSp]:[Ones]], $R$4:$AA$4)</f>
        <v>-0.54759125594062708</v>
      </c>
      <c r="AD554" s="6">
        <f>SUMPRODUCT(Table256[[#This Row],[SibSp]:[Ones]], $R$5:$AA$5)</f>
        <v>0.11629872810592068</v>
      </c>
      <c r="AE554" s="6">
        <f t="shared" si="24"/>
        <v>0</v>
      </c>
      <c r="AF554" s="6">
        <f t="shared" si="25"/>
        <v>0.11629872810592068</v>
      </c>
      <c r="AG554" s="6">
        <f t="shared" si="26"/>
        <v>0.11629872810592068</v>
      </c>
      <c r="AH554" s="6">
        <f>(AG554-Table256[[#This Row],[Survived]])^2</f>
        <v>1.3525394159054864E-2</v>
      </c>
    </row>
    <row r="555" spans="1:34" x14ac:dyDescent="0.2">
      <c r="A555">
        <v>0</v>
      </c>
      <c r="B555" t="s">
        <v>15</v>
      </c>
      <c r="C555">
        <v>3</v>
      </c>
      <c r="D555" t="s">
        <v>13</v>
      </c>
      <c r="E555">
        <v>44</v>
      </c>
      <c r="F555">
        <v>8.0500000000000007</v>
      </c>
      <c r="G555">
        <v>0</v>
      </c>
      <c r="H555">
        <v>0</v>
      </c>
      <c r="I555" s="6">
        <f>Table256[[#This Row],[Age]]/$E$1</f>
        <v>0.55000000000000004</v>
      </c>
      <c r="J555" s="6">
        <f>LOG10(Table256[[#This Row],[Fare]] +1)</f>
        <v>0.9566485792052033</v>
      </c>
      <c r="K555">
        <f>IF(Table256[[#This Row],[Pclass]]=1, 1, 0)</f>
        <v>0</v>
      </c>
      <c r="L555">
        <f>IF(Table256[[#This Row],[Pclass]]=2, 1,0)</f>
        <v>0</v>
      </c>
      <c r="M555">
        <f>IF(Table256[[#This Row],[Embarked]]="S", 1, 0)</f>
        <v>1</v>
      </c>
      <c r="N555">
        <f>IF(Table256[[#This Row],[Embarked]]="C", 1, 0)</f>
        <v>0</v>
      </c>
      <c r="O555">
        <f>IF(Table256[[#This Row],[Sex]]="male", 1, 0)</f>
        <v>1</v>
      </c>
      <c r="P555">
        <v>1</v>
      </c>
      <c r="AC555" s="6">
        <f>SUMPRODUCT(Table256[[#This Row],[SibSp]:[Ones]], $R$4:$AA$4)</f>
        <v>-0.36786916530136271</v>
      </c>
      <c r="AD555" s="6">
        <f>SUMPRODUCT(Table256[[#This Row],[SibSp]:[Ones]], $R$5:$AA$5)</f>
        <v>-3.6678889170374984E-2</v>
      </c>
      <c r="AE555" s="6">
        <f t="shared" si="24"/>
        <v>0</v>
      </c>
      <c r="AF555" s="6">
        <f t="shared" si="25"/>
        <v>0</v>
      </c>
      <c r="AG555" s="6">
        <f t="shared" si="26"/>
        <v>0</v>
      </c>
      <c r="AH555" s="6">
        <f>(AG555-Table256[[#This Row],[Survived]])^2</f>
        <v>0</v>
      </c>
    </row>
    <row r="556" spans="1:34" x14ac:dyDescent="0.2">
      <c r="A556">
        <v>0</v>
      </c>
      <c r="B556" t="s">
        <v>20</v>
      </c>
      <c r="C556">
        <v>1</v>
      </c>
      <c r="D556" t="s">
        <v>13</v>
      </c>
      <c r="E556">
        <v>49</v>
      </c>
      <c r="F556">
        <v>110.88330000000001</v>
      </c>
      <c r="G556">
        <v>1</v>
      </c>
      <c r="H556">
        <v>1</v>
      </c>
      <c r="I556" s="6">
        <f>Table256[[#This Row],[Age]]/$E$1</f>
        <v>0.61250000000000004</v>
      </c>
      <c r="J556" s="6">
        <f>LOG10(Table256[[#This Row],[Fare]] +1)</f>
        <v>2.048765267412167</v>
      </c>
      <c r="K556">
        <f>IF(Table256[[#This Row],[Pclass]]=1, 1, 0)</f>
        <v>1</v>
      </c>
      <c r="L556">
        <f>IF(Table256[[#This Row],[Pclass]]=2, 1,0)</f>
        <v>0</v>
      </c>
      <c r="M556">
        <f>IF(Table256[[#This Row],[Embarked]]="S", 1, 0)</f>
        <v>0</v>
      </c>
      <c r="N556">
        <f>IF(Table256[[#This Row],[Embarked]]="C", 1, 0)</f>
        <v>1</v>
      </c>
      <c r="O556">
        <f>IF(Table256[[#This Row],[Sex]]="male", 1, 0)</f>
        <v>1</v>
      </c>
      <c r="P556">
        <v>1</v>
      </c>
      <c r="AC556" s="6">
        <f>SUMPRODUCT(Table256[[#This Row],[SibSp]:[Ones]], $R$4:$AA$4)</f>
        <v>-0.18073030763532294</v>
      </c>
      <c r="AD556" s="6">
        <f>SUMPRODUCT(Table256[[#This Row],[SibSp]:[Ones]], $R$5:$AA$5)</f>
        <v>0.31575621862741771</v>
      </c>
      <c r="AE556" s="6">
        <f t="shared" si="24"/>
        <v>0</v>
      </c>
      <c r="AF556" s="6">
        <f t="shared" si="25"/>
        <v>0.31575621862741771</v>
      </c>
      <c r="AG556" s="6">
        <f t="shared" si="26"/>
        <v>0.31575621862741771</v>
      </c>
      <c r="AH556" s="6">
        <f>(AG556-Table256[[#This Row],[Survived]])^2</f>
        <v>9.9701989601885602E-2</v>
      </c>
    </row>
    <row r="557" spans="1:34" x14ac:dyDescent="0.2">
      <c r="A557">
        <v>0</v>
      </c>
      <c r="B557" t="s">
        <v>15</v>
      </c>
      <c r="C557">
        <v>3</v>
      </c>
      <c r="D557" t="s">
        <v>13</v>
      </c>
      <c r="E557">
        <v>42</v>
      </c>
      <c r="F557">
        <v>7.65</v>
      </c>
      <c r="G557">
        <v>0</v>
      </c>
      <c r="H557">
        <v>0</v>
      </c>
      <c r="I557" s="6">
        <f>Table256[[#This Row],[Age]]/$E$1</f>
        <v>0.52500000000000002</v>
      </c>
      <c r="J557" s="6">
        <f>LOG10(Table256[[#This Row],[Fare]] +1)</f>
        <v>0.93701610746481423</v>
      </c>
      <c r="K557">
        <f>IF(Table256[[#This Row],[Pclass]]=1, 1, 0)</f>
        <v>0</v>
      </c>
      <c r="L557">
        <f>IF(Table256[[#This Row],[Pclass]]=2, 1,0)</f>
        <v>0</v>
      </c>
      <c r="M557">
        <f>IF(Table256[[#This Row],[Embarked]]="S", 1, 0)</f>
        <v>1</v>
      </c>
      <c r="N557">
        <f>IF(Table256[[#This Row],[Embarked]]="C", 1, 0)</f>
        <v>0</v>
      </c>
      <c r="O557">
        <f>IF(Table256[[#This Row],[Sex]]="male", 1, 0)</f>
        <v>1</v>
      </c>
      <c r="P557">
        <v>1</v>
      </c>
      <c r="AC557" s="6">
        <f>SUMPRODUCT(Table256[[#This Row],[SibSp]:[Ones]], $R$4:$AA$4)</f>
        <v>-0.38863618478009687</v>
      </c>
      <c r="AD557" s="6">
        <f>SUMPRODUCT(Table256[[#This Row],[SibSp]:[Ones]], $R$5:$AA$5)</f>
        <v>-2.0023883926590713E-2</v>
      </c>
      <c r="AE557" s="6">
        <f t="shared" si="24"/>
        <v>0</v>
      </c>
      <c r="AF557" s="6">
        <f t="shared" si="25"/>
        <v>0</v>
      </c>
      <c r="AG557" s="6">
        <f t="shared" si="26"/>
        <v>0</v>
      </c>
      <c r="AH557" s="6">
        <f>(AG557-Table256[[#This Row],[Survived]])^2</f>
        <v>0</v>
      </c>
    </row>
    <row r="558" spans="1:34" x14ac:dyDescent="0.2">
      <c r="A558">
        <v>1</v>
      </c>
      <c r="B558" t="s">
        <v>20</v>
      </c>
      <c r="C558">
        <v>1</v>
      </c>
      <c r="D558" t="s">
        <v>17</v>
      </c>
      <c r="E558">
        <v>18</v>
      </c>
      <c r="F558">
        <v>227.52500000000001</v>
      </c>
      <c r="G558">
        <v>1</v>
      </c>
      <c r="H558">
        <v>0</v>
      </c>
      <c r="I558" s="6">
        <f>Table256[[#This Row],[Age]]/$E$1</f>
        <v>0.22500000000000001</v>
      </c>
      <c r="J558" s="6">
        <f>LOG10(Table256[[#This Row],[Fare]] +1)</f>
        <v>2.3589337176143736</v>
      </c>
      <c r="K558">
        <f>IF(Table256[[#This Row],[Pclass]]=1, 1, 0)</f>
        <v>1</v>
      </c>
      <c r="L558">
        <f>IF(Table256[[#This Row],[Pclass]]=2, 1,0)</f>
        <v>0</v>
      </c>
      <c r="M558">
        <f>IF(Table256[[#This Row],[Embarked]]="S", 1, 0)</f>
        <v>0</v>
      </c>
      <c r="N558">
        <f>IF(Table256[[#This Row],[Embarked]]="C", 1, 0)</f>
        <v>1</v>
      </c>
      <c r="O558">
        <f>IF(Table256[[#This Row],[Sex]]="male", 1, 0)</f>
        <v>0</v>
      </c>
      <c r="P558">
        <v>1</v>
      </c>
      <c r="AC558" s="6">
        <f>SUMPRODUCT(Table256[[#This Row],[SibSp]:[Ones]], $R$4:$AA$4)</f>
        <v>-9.8621552296696446E-2</v>
      </c>
      <c r="AD558" s="6">
        <f>SUMPRODUCT(Table256[[#This Row],[SibSp]:[Ones]], $R$5:$AA$5)</f>
        <v>1.0476393977499052</v>
      </c>
      <c r="AE558" s="6">
        <f t="shared" si="24"/>
        <v>0</v>
      </c>
      <c r="AF558" s="6">
        <f t="shared" si="25"/>
        <v>1.0476393977499052</v>
      </c>
      <c r="AG558" s="6">
        <f t="shared" si="26"/>
        <v>1.0476393977499052</v>
      </c>
      <c r="AH558" s="6">
        <f>(AG558-Table256[[#This Row],[Survived]])^2</f>
        <v>2.2695122179736747E-3</v>
      </c>
    </row>
    <row r="559" spans="1:34" x14ac:dyDescent="0.2">
      <c r="A559">
        <v>1</v>
      </c>
      <c r="B559" t="s">
        <v>15</v>
      </c>
      <c r="C559">
        <v>1</v>
      </c>
      <c r="D559" t="s">
        <v>13</v>
      </c>
      <c r="E559">
        <v>35</v>
      </c>
      <c r="F559">
        <v>26.287500000000001</v>
      </c>
      <c r="G559">
        <v>0</v>
      </c>
      <c r="H559">
        <v>0</v>
      </c>
      <c r="I559" s="6">
        <f>Table256[[#This Row],[Age]]/$E$1</f>
        <v>0.4375</v>
      </c>
      <c r="J559" s="6">
        <f>LOG10(Table256[[#This Row],[Fare]] +1)</f>
        <v>1.4359637487171957</v>
      </c>
      <c r="K559">
        <f>IF(Table256[[#This Row],[Pclass]]=1, 1, 0)</f>
        <v>1</v>
      </c>
      <c r="L559">
        <f>IF(Table256[[#This Row],[Pclass]]=2, 1,0)</f>
        <v>0</v>
      </c>
      <c r="M559">
        <f>IF(Table256[[#This Row],[Embarked]]="S", 1, 0)</f>
        <v>1</v>
      </c>
      <c r="N559">
        <f>IF(Table256[[#This Row],[Embarked]]="C", 1, 0)</f>
        <v>0</v>
      </c>
      <c r="O559">
        <f>IF(Table256[[#This Row],[Sex]]="male", 1, 0)</f>
        <v>1</v>
      </c>
      <c r="P559">
        <v>1</v>
      </c>
      <c r="AC559" s="6">
        <f>SUMPRODUCT(Table256[[#This Row],[SibSp]:[Ones]], $R$4:$AA$4)</f>
        <v>-0.26039022621805252</v>
      </c>
      <c r="AD559" s="6">
        <f>SUMPRODUCT(Table256[[#This Row],[SibSp]:[Ones]], $R$5:$AA$5)</f>
        <v>0.41704820406941795</v>
      </c>
      <c r="AE559" s="6">
        <f t="shared" si="24"/>
        <v>0</v>
      </c>
      <c r="AF559" s="6">
        <f t="shared" si="25"/>
        <v>0.41704820406941795</v>
      </c>
      <c r="AG559" s="6">
        <f t="shared" si="26"/>
        <v>0.41704820406941795</v>
      </c>
      <c r="AH559" s="6">
        <f>(AG559-Table256[[#This Row],[Survived]])^2</f>
        <v>0.33983279637869107</v>
      </c>
    </row>
    <row r="560" spans="1:34" x14ac:dyDescent="0.2">
      <c r="A560">
        <v>0</v>
      </c>
      <c r="B560" t="s">
        <v>20</v>
      </c>
      <c r="C560">
        <v>3</v>
      </c>
      <c r="D560" t="s">
        <v>17</v>
      </c>
      <c r="E560">
        <v>18</v>
      </c>
      <c r="F560">
        <v>14.4542</v>
      </c>
      <c r="G560">
        <v>0</v>
      </c>
      <c r="H560">
        <v>1</v>
      </c>
      <c r="I560" s="6">
        <f>Table256[[#This Row],[Age]]/$E$1</f>
        <v>0.22500000000000001</v>
      </c>
      <c r="J560" s="6">
        <f>LOG10(Table256[[#This Row],[Fare]] +1)</f>
        <v>1.1890465283525415</v>
      </c>
      <c r="K560">
        <f>IF(Table256[[#This Row],[Pclass]]=1, 1, 0)</f>
        <v>0</v>
      </c>
      <c r="L560">
        <f>IF(Table256[[#This Row],[Pclass]]=2, 1,0)</f>
        <v>0</v>
      </c>
      <c r="M560">
        <f>IF(Table256[[#This Row],[Embarked]]="S", 1, 0)</f>
        <v>0</v>
      </c>
      <c r="N560">
        <f>IF(Table256[[#This Row],[Embarked]]="C", 1, 0)</f>
        <v>1</v>
      </c>
      <c r="O560">
        <f>IF(Table256[[#This Row],[Sex]]="male", 1, 0)</f>
        <v>0</v>
      </c>
      <c r="P560">
        <v>1</v>
      </c>
      <c r="AC560" s="6">
        <f>SUMPRODUCT(Table256[[#This Row],[SibSp]:[Ones]], $R$4:$AA$4)</f>
        <v>-0.42861382946239357</v>
      </c>
      <c r="AD560" s="6">
        <f>SUMPRODUCT(Table256[[#This Row],[SibSp]:[Ones]], $R$5:$AA$5)</f>
        <v>0.72285286567624696</v>
      </c>
      <c r="AE560" s="6">
        <f t="shared" si="24"/>
        <v>0</v>
      </c>
      <c r="AF560" s="6">
        <f t="shared" si="25"/>
        <v>0.72285286567624696</v>
      </c>
      <c r="AG560" s="6">
        <f t="shared" si="26"/>
        <v>0.72285286567624696</v>
      </c>
      <c r="AH560" s="6">
        <f>(AG560-Table256[[#This Row],[Survived]])^2</f>
        <v>0.52251626541636231</v>
      </c>
    </row>
    <row r="561" spans="1:34" x14ac:dyDescent="0.2">
      <c r="A561">
        <v>0</v>
      </c>
      <c r="B561" t="s">
        <v>27</v>
      </c>
      <c r="C561">
        <v>3</v>
      </c>
      <c r="D561" t="s">
        <v>13</v>
      </c>
      <c r="E561">
        <v>25</v>
      </c>
      <c r="F561">
        <v>7.7416999999999998</v>
      </c>
      <c r="G561">
        <v>0</v>
      </c>
      <c r="H561">
        <v>0</v>
      </c>
      <c r="I561" s="6">
        <f>Table256[[#This Row],[Age]]/$E$1</f>
        <v>0.3125</v>
      </c>
      <c r="J561" s="6">
        <f>LOG10(Table256[[#This Row],[Fare]] +1)</f>
        <v>0.94159589817511846</v>
      </c>
      <c r="K561">
        <f>IF(Table256[[#This Row],[Pclass]]=1, 1, 0)</f>
        <v>0</v>
      </c>
      <c r="L561">
        <f>IF(Table256[[#This Row],[Pclass]]=2, 1,0)</f>
        <v>0</v>
      </c>
      <c r="M561">
        <f>IF(Table256[[#This Row],[Embarked]]="S", 1, 0)</f>
        <v>0</v>
      </c>
      <c r="N561">
        <f>IF(Table256[[#This Row],[Embarked]]="C", 1, 0)</f>
        <v>0</v>
      </c>
      <c r="O561">
        <f>IF(Table256[[#This Row],[Sex]]="male", 1, 0)</f>
        <v>1</v>
      </c>
      <c r="P561">
        <v>1</v>
      </c>
      <c r="AC561" s="6">
        <f>SUMPRODUCT(Table256[[#This Row],[SibSp]:[Ones]], $R$4:$AA$4)</f>
        <v>-0.68217111618346615</v>
      </c>
      <c r="AD561" s="6">
        <f>SUMPRODUCT(Table256[[#This Row],[SibSp]:[Ones]], $R$5:$AA$5)</f>
        <v>0.13278248193733633</v>
      </c>
      <c r="AE561" s="6">
        <f t="shared" si="24"/>
        <v>0</v>
      </c>
      <c r="AF561" s="6">
        <f t="shared" si="25"/>
        <v>0.13278248193733633</v>
      </c>
      <c r="AG561" s="6">
        <f t="shared" si="26"/>
        <v>0.13278248193733633</v>
      </c>
      <c r="AH561" s="6">
        <f>(AG561-Table256[[#This Row],[Survived]])^2</f>
        <v>1.763118750943905E-2</v>
      </c>
    </row>
    <row r="562" spans="1:34" x14ac:dyDescent="0.2">
      <c r="A562">
        <v>0</v>
      </c>
      <c r="B562" t="s">
        <v>15</v>
      </c>
      <c r="C562">
        <v>3</v>
      </c>
      <c r="D562" t="s">
        <v>13</v>
      </c>
      <c r="E562">
        <v>26</v>
      </c>
      <c r="F562">
        <v>7.8541999999999996</v>
      </c>
      <c r="G562">
        <v>1</v>
      </c>
      <c r="H562">
        <v>0</v>
      </c>
      <c r="I562" s="6">
        <f>Table256[[#This Row],[Age]]/$E$1</f>
        <v>0.32500000000000001</v>
      </c>
      <c r="J562" s="6">
        <f>LOG10(Table256[[#This Row],[Fare]] +1)</f>
        <v>0.94714932766263737</v>
      </c>
      <c r="K562">
        <f>IF(Table256[[#This Row],[Pclass]]=1, 1, 0)</f>
        <v>0</v>
      </c>
      <c r="L562">
        <f>IF(Table256[[#This Row],[Pclass]]=2, 1,0)</f>
        <v>0</v>
      </c>
      <c r="M562">
        <f>IF(Table256[[#This Row],[Embarked]]="S", 1, 0)</f>
        <v>1</v>
      </c>
      <c r="N562">
        <f>IF(Table256[[#This Row],[Embarked]]="C", 1, 0)</f>
        <v>0</v>
      </c>
      <c r="O562">
        <f>IF(Table256[[#This Row],[Sex]]="male", 1, 0)</f>
        <v>1</v>
      </c>
      <c r="P562">
        <v>1</v>
      </c>
      <c r="AC562" s="6">
        <f>SUMPRODUCT(Table256[[#This Row],[SibSp]:[Ones]], $R$4:$AA$4)</f>
        <v>-0.47059900325037679</v>
      </c>
      <c r="AD562" s="6">
        <f>SUMPRODUCT(Table256[[#This Row],[SibSp]:[Ones]], $R$5:$AA$5)</f>
        <v>4.8024400622572627E-2</v>
      </c>
      <c r="AE562" s="6">
        <f t="shared" si="24"/>
        <v>0</v>
      </c>
      <c r="AF562" s="6">
        <f t="shared" si="25"/>
        <v>4.8024400622572627E-2</v>
      </c>
      <c r="AG562" s="6">
        <f t="shared" si="26"/>
        <v>4.8024400622572627E-2</v>
      </c>
      <c r="AH562" s="6">
        <f>(AG562-Table256[[#This Row],[Survived]])^2</f>
        <v>2.3063430551573541E-3</v>
      </c>
    </row>
    <row r="563" spans="1:34" x14ac:dyDescent="0.2">
      <c r="A563">
        <v>0</v>
      </c>
      <c r="B563" t="s">
        <v>15</v>
      </c>
      <c r="C563">
        <v>2</v>
      </c>
      <c r="D563" t="s">
        <v>13</v>
      </c>
      <c r="E563">
        <v>39</v>
      </c>
      <c r="F563">
        <v>26</v>
      </c>
      <c r="G563">
        <v>0</v>
      </c>
      <c r="H563">
        <v>0</v>
      </c>
      <c r="I563" s="6">
        <f>Table256[[#This Row],[Age]]/$E$1</f>
        <v>0.48749999999999999</v>
      </c>
      <c r="J563" s="6">
        <f>LOG10(Table256[[#This Row],[Fare]] +1)</f>
        <v>1.4313637641589874</v>
      </c>
      <c r="K563">
        <f>IF(Table256[[#This Row],[Pclass]]=1, 1, 0)</f>
        <v>0</v>
      </c>
      <c r="L563">
        <f>IF(Table256[[#This Row],[Pclass]]=2, 1,0)</f>
        <v>1</v>
      </c>
      <c r="M563">
        <f>IF(Table256[[#This Row],[Embarked]]="S", 1, 0)</f>
        <v>1</v>
      </c>
      <c r="N563">
        <f>IF(Table256[[#This Row],[Embarked]]="C", 1, 0)</f>
        <v>0</v>
      </c>
      <c r="O563">
        <f>IF(Table256[[#This Row],[Sex]]="male", 1, 0)</f>
        <v>1</v>
      </c>
      <c r="P563">
        <v>1</v>
      </c>
      <c r="AC563" s="6">
        <f>SUMPRODUCT(Table256[[#This Row],[SibSp]:[Ones]], $R$4:$AA$4)</f>
        <v>-0.67926468146901398</v>
      </c>
      <c r="AD563" s="6">
        <f>SUMPRODUCT(Table256[[#This Row],[SibSp]:[Ones]], $R$5:$AA$5)</f>
        <v>0.23133511954056263</v>
      </c>
      <c r="AE563" s="6">
        <f t="shared" si="24"/>
        <v>0</v>
      </c>
      <c r="AF563" s="6">
        <f t="shared" si="25"/>
        <v>0.23133511954056263</v>
      </c>
      <c r="AG563" s="6">
        <f t="shared" si="26"/>
        <v>0.23133511954056263</v>
      </c>
      <c r="AH563" s="6">
        <f>(AG563-Table256[[#This Row],[Survived]])^2</f>
        <v>5.3515937532846398E-2</v>
      </c>
    </row>
    <row r="564" spans="1:34" x14ac:dyDescent="0.2">
      <c r="A564">
        <v>1</v>
      </c>
      <c r="B564" t="s">
        <v>15</v>
      </c>
      <c r="C564">
        <v>2</v>
      </c>
      <c r="D564" t="s">
        <v>17</v>
      </c>
      <c r="E564">
        <v>45</v>
      </c>
      <c r="F564">
        <v>13.5</v>
      </c>
      <c r="G564">
        <v>0</v>
      </c>
      <c r="H564">
        <v>0</v>
      </c>
      <c r="I564" s="6">
        <f>Table256[[#This Row],[Age]]/$E$1</f>
        <v>0.5625</v>
      </c>
      <c r="J564" s="6">
        <f>LOG10(Table256[[#This Row],[Fare]] +1)</f>
        <v>1.1613680022349748</v>
      </c>
      <c r="K564">
        <f>IF(Table256[[#This Row],[Pclass]]=1, 1, 0)</f>
        <v>0</v>
      </c>
      <c r="L564">
        <f>IF(Table256[[#This Row],[Pclass]]=2, 1,0)</f>
        <v>1</v>
      </c>
      <c r="M564">
        <f>IF(Table256[[#This Row],[Embarked]]="S", 1, 0)</f>
        <v>1</v>
      </c>
      <c r="N564">
        <f>IF(Table256[[#This Row],[Embarked]]="C", 1, 0)</f>
        <v>0</v>
      </c>
      <c r="O564">
        <f>IF(Table256[[#This Row],[Sex]]="male", 1, 0)</f>
        <v>0</v>
      </c>
      <c r="P564">
        <v>1</v>
      </c>
      <c r="AC564" s="6">
        <f>SUMPRODUCT(Table256[[#This Row],[SibSp]:[Ones]], $R$4:$AA$4)</f>
        <v>-0.26208905884075401</v>
      </c>
      <c r="AD564" s="6">
        <f>SUMPRODUCT(Table256[[#This Row],[SibSp]:[Ones]], $R$5:$AA$5)</f>
        <v>0.63523535409396037</v>
      </c>
      <c r="AE564" s="6">
        <f t="shared" si="24"/>
        <v>0</v>
      </c>
      <c r="AF564" s="6">
        <f t="shared" si="25"/>
        <v>0.63523535409396037</v>
      </c>
      <c r="AG564" s="6">
        <f t="shared" si="26"/>
        <v>0.63523535409396037</v>
      </c>
      <c r="AH564" s="6">
        <f>(AG564-Table256[[#This Row],[Survived]])^2</f>
        <v>0.13305324690295847</v>
      </c>
    </row>
    <row r="565" spans="1:34" x14ac:dyDescent="0.2">
      <c r="A565">
        <v>1</v>
      </c>
      <c r="B565" t="s">
        <v>15</v>
      </c>
      <c r="C565">
        <v>1</v>
      </c>
      <c r="D565" t="s">
        <v>13</v>
      </c>
      <c r="E565">
        <v>42</v>
      </c>
      <c r="F565">
        <v>26.287500000000001</v>
      </c>
      <c r="G565">
        <v>0</v>
      </c>
      <c r="H565">
        <v>0</v>
      </c>
      <c r="I565" s="6">
        <f>Table256[[#This Row],[Age]]/$E$1</f>
        <v>0.52500000000000002</v>
      </c>
      <c r="J565" s="6">
        <f>LOG10(Table256[[#This Row],[Fare]] +1)</f>
        <v>1.4359637487171957</v>
      </c>
      <c r="K565">
        <f>IF(Table256[[#This Row],[Pclass]]=1, 1, 0)</f>
        <v>1</v>
      </c>
      <c r="L565">
        <f>IF(Table256[[#This Row],[Pclass]]=2, 1,0)</f>
        <v>0</v>
      </c>
      <c r="M565">
        <f>IF(Table256[[#This Row],[Embarked]]="S", 1, 0)</f>
        <v>1</v>
      </c>
      <c r="N565">
        <f>IF(Table256[[#This Row],[Embarked]]="C", 1, 0)</f>
        <v>0</v>
      </c>
      <c r="O565">
        <f>IF(Table256[[#This Row],[Sex]]="male", 1, 0)</f>
        <v>1</v>
      </c>
      <c r="P565">
        <v>1</v>
      </c>
      <c r="AC565" s="6">
        <f>SUMPRODUCT(Table256[[#This Row],[SibSp]:[Ones]], $R$4:$AA$4)</f>
        <v>-0.18827806629461874</v>
      </c>
      <c r="AD565" s="6">
        <f>SUMPRODUCT(Table256[[#This Row],[SibSp]:[Ones]], $R$5:$AA$5)</f>
        <v>0.35758417656273372</v>
      </c>
      <c r="AE565" s="6">
        <f t="shared" si="24"/>
        <v>0</v>
      </c>
      <c r="AF565" s="6">
        <f t="shared" si="25"/>
        <v>0.35758417656273372</v>
      </c>
      <c r="AG565" s="6">
        <f t="shared" si="26"/>
        <v>0.35758417656273372</v>
      </c>
      <c r="AH565" s="6">
        <f>(AG565-Table256[[#This Row],[Survived]])^2</f>
        <v>0.41269809020258097</v>
      </c>
    </row>
    <row r="566" spans="1:34" x14ac:dyDescent="0.2">
      <c r="A566">
        <v>1</v>
      </c>
      <c r="B566" t="s">
        <v>15</v>
      </c>
      <c r="C566">
        <v>1</v>
      </c>
      <c r="D566" t="s">
        <v>17</v>
      </c>
      <c r="E566">
        <v>22</v>
      </c>
      <c r="F566">
        <v>151.55000000000001</v>
      </c>
      <c r="G566">
        <v>0</v>
      </c>
      <c r="H566">
        <v>0</v>
      </c>
      <c r="I566" s="6">
        <f>Table256[[#This Row],[Age]]/$E$1</f>
        <v>0.27500000000000002</v>
      </c>
      <c r="J566" s="6">
        <f>LOG10(Table256[[#This Row],[Fare]] +1)</f>
        <v>2.1834122119784261</v>
      </c>
      <c r="K566">
        <f>IF(Table256[[#This Row],[Pclass]]=1, 1, 0)</f>
        <v>1</v>
      </c>
      <c r="L566">
        <f>IF(Table256[[#This Row],[Pclass]]=2, 1,0)</f>
        <v>0</v>
      </c>
      <c r="M566">
        <f>IF(Table256[[#This Row],[Embarked]]="S", 1, 0)</f>
        <v>1</v>
      </c>
      <c r="N566">
        <f>IF(Table256[[#This Row],[Embarked]]="C", 1, 0)</f>
        <v>0</v>
      </c>
      <c r="O566">
        <f>IF(Table256[[#This Row],[Sex]]="male", 1, 0)</f>
        <v>0</v>
      </c>
      <c r="P566">
        <v>1</v>
      </c>
      <c r="AC566" s="6">
        <f>SUMPRODUCT(Table256[[#This Row],[SibSp]:[Ones]], $R$4:$AA$4)</f>
        <v>-3.0471950164820072E-2</v>
      </c>
      <c r="AD566" s="6">
        <f>SUMPRODUCT(Table256[[#This Row],[SibSp]:[Ones]], $R$5:$AA$5)</f>
        <v>0.99969735538081439</v>
      </c>
      <c r="AE566" s="6">
        <f t="shared" si="24"/>
        <v>0</v>
      </c>
      <c r="AF566" s="6">
        <f t="shared" si="25"/>
        <v>0.99969735538081439</v>
      </c>
      <c r="AG566" s="6">
        <f t="shared" si="26"/>
        <v>0.99969735538081439</v>
      </c>
      <c r="AH566" s="6">
        <f>(AG566-Table256[[#This Row],[Survived]])^2</f>
        <v>9.1593765522003046E-8</v>
      </c>
    </row>
    <row r="567" spans="1:34" x14ac:dyDescent="0.2">
      <c r="A567">
        <v>1</v>
      </c>
      <c r="B567" t="s">
        <v>20</v>
      </c>
      <c r="C567">
        <v>1</v>
      </c>
      <c r="D567" t="s">
        <v>17</v>
      </c>
      <c r="E567">
        <v>24</v>
      </c>
      <c r="F567">
        <v>49.504199999999997</v>
      </c>
      <c r="G567">
        <v>0</v>
      </c>
      <c r="H567">
        <v>0</v>
      </c>
      <c r="I567" s="6">
        <f>Table256[[#This Row],[Age]]/$E$1</f>
        <v>0.3</v>
      </c>
      <c r="J567" s="6">
        <f>LOG10(Table256[[#This Row],[Fare]] +1)</f>
        <v>1.7033274961578131</v>
      </c>
      <c r="K567">
        <f>IF(Table256[[#This Row],[Pclass]]=1, 1, 0)</f>
        <v>1</v>
      </c>
      <c r="L567">
        <f>IF(Table256[[#This Row],[Pclass]]=2, 1,0)</f>
        <v>0</v>
      </c>
      <c r="M567">
        <f>IF(Table256[[#This Row],[Embarked]]="S", 1, 0)</f>
        <v>0</v>
      </c>
      <c r="N567">
        <f>IF(Table256[[#This Row],[Embarked]]="C", 1, 0)</f>
        <v>1</v>
      </c>
      <c r="O567">
        <f>IF(Table256[[#This Row],[Sex]]="male", 1, 0)</f>
        <v>0</v>
      </c>
      <c r="P567">
        <v>1</v>
      </c>
      <c r="AC567" s="6">
        <f>SUMPRODUCT(Table256[[#This Row],[SibSp]:[Ones]], $R$4:$AA$4)</f>
        <v>-0.12505311635929206</v>
      </c>
      <c r="AD567" s="6">
        <f>SUMPRODUCT(Table256[[#This Row],[SibSp]:[Ones]], $R$5:$AA$5)</f>
        <v>1.0535349596999675</v>
      </c>
      <c r="AE567" s="6">
        <f t="shared" si="24"/>
        <v>0</v>
      </c>
      <c r="AF567" s="6">
        <f t="shared" si="25"/>
        <v>1.0535349596999675</v>
      </c>
      <c r="AG567" s="6">
        <f t="shared" si="26"/>
        <v>1.0535349596999675</v>
      </c>
      <c r="AH567" s="6">
        <f>(AG567-Table256[[#This Row],[Survived]])^2</f>
        <v>2.8659919100771408E-3</v>
      </c>
    </row>
    <row r="568" spans="1:34" x14ac:dyDescent="0.2">
      <c r="A568">
        <v>1</v>
      </c>
      <c r="B568" t="s">
        <v>15</v>
      </c>
      <c r="C568">
        <v>1</v>
      </c>
      <c r="D568" t="s">
        <v>13</v>
      </c>
      <c r="E568">
        <v>48</v>
      </c>
      <c r="F568">
        <v>52</v>
      </c>
      <c r="G568">
        <v>1</v>
      </c>
      <c r="H568">
        <v>0</v>
      </c>
      <c r="I568" s="6">
        <f>Table256[[#This Row],[Age]]/$E$1</f>
        <v>0.6</v>
      </c>
      <c r="J568" s="6">
        <f>LOG10(Table256[[#This Row],[Fare]] +1)</f>
        <v>1.7242758696007889</v>
      </c>
      <c r="K568">
        <f>IF(Table256[[#This Row],[Pclass]]=1, 1, 0)</f>
        <v>1</v>
      </c>
      <c r="L568">
        <f>IF(Table256[[#This Row],[Pclass]]=2, 1,0)</f>
        <v>0</v>
      </c>
      <c r="M568">
        <f>IF(Table256[[#This Row],[Embarked]]="S", 1, 0)</f>
        <v>1</v>
      </c>
      <c r="N568">
        <f>IF(Table256[[#This Row],[Embarked]]="C", 1, 0)</f>
        <v>0</v>
      </c>
      <c r="O568">
        <f>IF(Table256[[#This Row],[Sex]]="male", 1, 0)</f>
        <v>1</v>
      </c>
      <c r="P568">
        <v>1</v>
      </c>
      <c r="AC568" s="6">
        <f>SUMPRODUCT(Table256[[#This Row],[SibSp]:[Ones]], $R$4:$AA$4)</f>
        <v>-4.1285342327015195E-2</v>
      </c>
      <c r="AD568" s="6">
        <f>SUMPRODUCT(Table256[[#This Row],[SibSp]:[Ones]], $R$5:$AA$5)</f>
        <v>0.24348823055058366</v>
      </c>
      <c r="AE568" s="6">
        <f t="shared" si="24"/>
        <v>0</v>
      </c>
      <c r="AF568" s="6">
        <f t="shared" si="25"/>
        <v>0.24348823055058366</v>
      </c>
      <c r="AG568" s="6">
        <f t="shared" si="26"/>
        <v>0.24348823055058366</v>
      </c>
      <c r="AH568" s="6">
        <f>(AG568-Table256[[#This Row],[Survived]])^2</f>
        <v>0.5723100573154869</v>
      </c>
    </row>
    <row r="569" spans="1:34" x14ac:dyDescent="0.2">
      <c r="A569">
        <v>0</v>
      </c>
      <c r="B569" t="s">
        <v>15</v>
      </c>
      <c r="C569">
        <v>3</v>
      </c>
      <c r="D569" t="s">
        <v>13</v>
      </c>
      <c r="E569">
        <v>29</v>
      </c>
      <c r="F569">
        <v>9.4832999999999998</v>
      </c>
      <c r="G569">
        <v>0</v>
      </c>
      <c r="H569">
        <v>0</v>
      </c>
      <c r="I569" s="6">
        <f>Table256[[#This Row],[Age]]/$E$1</f>
        <v>0.36249999999999999</v>
      </c>
      <c r="J569" s="6">
        <f>LOG10(Table256[[#This Row],[Fare]] +1)</f>
        <v>1.020498014154877</v>
      </c>
      <c r="K569">
        <f>IF(Table256[[#This Row],[Pclass]]=1, 1, 0)</f>
        <v>0</v>
      </c>
      <c r="L569">
        <f>IF(Table256[[#This Row],[Pclass]]=2, 1,0)</f>
        <v>0</v>
      </c>
      <c r="M569">
        <f>IF(Table256[[#This Row],[Embarked]]="S", 1, 0)</f>
        <v>1</v>
      </c>
      <c r="N569">
        <f>IF(Table256[[#This Row],[Embarked]]="C", 1, 0)</f>
        <v>0</v>
      </c>
      <c r="O569">
        <f>IF(Table256[[#This Row],[Sex]]="male", 1, 0)</f>
        <v>1</v>
      </c>
      <c r="P569">
        <v>1</v>
      </c>
      <c r="AC569" s="6">
        <f>SUMPRODUCT(Table256[[#This Row],[SibSp]:[Ones]], $R$4:$AA$4)</f>
        <v>-0.52186333461475953</v>
      </c>
      <c r="AD569" s="6">
        <f>SUMPRODUCT(Table256[[#This Row],[SibSp]:[Ones]], $R$5:$AA$5)</f>
        <v>9.183260533170956E-2</v>
      </c>
      <c r="AE569" s="6">
        <f t="shared" si="24"/>
        <v>0</v>
      </c>
      <c r="AF569" s="6">
        <f t="shared" si="25"/>
        <v>9.183260533170956E-2</v>
      </c>
      <c r="AG569" s="6">
        <f t="shared" si="26"/>
        <v>9.183260533170956E-2</v>
      </c>
      <c r="AH569" s="6">
        <f>(AG569-Table256[[#This Row],[Survived]])^2</f>
        <v>8.4332274020095313E-3</v>
      </c>
    </row>
    <row r="570" spans="1:34" x14ac:dyDescent="0.2">
      <c r="A570">
        <v>0</v>
      </c>
      <c r="B570" t="s">
        <v>15</v>
      </c>
      <c r="C570">
        <v>2</v>
      </c>
      <c r="D570" t="s">
        <v>13</v>
      </c>
      <c r="E570">
        <v>52</v>
      </c>
      <c r="F570">
        <v>13</v>
      </c>
      <c r="G570">
        <v>0</v>
      </c>
      <c r="H570">
        <v>0</v>
      </c>
      <c r="I570" s="6">
        <f>Table256[[#This Row],[Age]]/$E$1</f>
        <v>0.65</v>
      </c>
      <c r="J570" s="6">
        <f>LOG10(Table256[[#This Row],[Fare]] +1)</f>
        <v>1.146128035678238</v>
      </c>
      <c r="K570">
        <f>IF(Table256[[#This Row],[Pclass]]=1, 1, 0)</f>
        <v>0</v>
      </c>
      <c r="L570">
        <f>IF(Table256[[#This Row],[Pclass]]=2, 1,0)</f>
        <v>1</v>
      </c>
      <c r="M570">
        <f>IF(Table256[[#This Row],[Embarked]]="S", 1, 0)</f>
        <v>1</v>
      </c>
      <c r="N570">
        <f>IF(Table256[[#This Row],[Embarked]]="C", 1, 0)</f>
        <v>0</v>
      </c>
      <c r="O570">
        <f>IF(Table256[[#This Row],[Sex]]="male", 1, 0)</f>
        <v>1</v>
      </c>
      <c r="P570">
        <v>1</v>
      </c>
      <c r="AC570" s="6">
        <f>SUMPRODUCT(Table256[[#This Row],[SibSp]:[Ones]], $R$4:$AA$4)</f>
        <v>-0.54771821008264687</v>
      </c>
      <c r="AD570" s="6">
        <f>SUMPRODUCT(Table256[[#This Row],[SibSp]:[Ones]], $R$5:$AA$5)</f>
        <v>0.11603889967247605</v>
      </c>
      <c r="AE570" s="6">
        <f t="shared" si="24"/>
        <v>0</v>
      </c>
      <c r="AF570" s="6">
        <f t="shared" si="25"/>
        <v>0.11603889967247605</v>
      </c>
      <c r="AG570" s="6">
        <f t="shared" si="26"/>
        <v>0.11603889967247605</v>
      </c>
      <c r="AH570" s="6">
        <f>(AG570-Table256[[#This Row],[Survived]])^2</f>
        <v>1.3465026237198962E-2</v>
      </c>
    </row>
    <row r="571" spans="1:34" x14ac:dyDescent="0.2">
      <c r="A571">
        <v>0</v>
      </c>
      <c r="B571" t="s">
        <v>15</v>
      </c>
      <c r="C571">
        <v>3</v>
      </c>
      <c r="D571" t="s">
        <v>13</v>
      </c>
      <c r="E571">
        <v>19</v>
      </c>
      <c r="F571">
        <v>7.65</v>
      </c>
      <c r="G571">
        <v>0</v>
      </c>
      <c r="H571">
        <v>0</v>
      </c>
      <c r="I571" s="6">
        <f>Table256[[#This Row],[Age]]/$E$1</f>
        <v>0.23749999999999999</v>
      </c>
      <c r="J571" s="6">
        <f>LOG10(Table256[[#This Row],[Fare]] +1)</f>
        <v>0.93701610746481423</v>
      </c>
      <c r="K571">
        <f>IF(Table256[[#This Row],[Pclass]]=1, 1, 0)</f>
        <v>0</v>
      </c>
      <c r="L571">
        <f>IF(Table256[[#This Row],[Pclass]]=2, 1,0)</f>
        <v>0</v>
      </c>
      <c r="M571">
        <f>IF(Table256[[#This Row],[Embarked]]="S", 1, 0)</f>
        <v>1</v>
      </c>
      <c r="N571">
        <f>IF(Table256[[#This Row],[Embarked]]="C", 1, 0)</f>
        <v>0</v>
      </c>
      <c r="O571">
        <f>IF(Table256[[#This Row],[Sex]]="male", 1, 0)</f>
        <v>1</v>
      </c>
      <c r="P571">
        <v>1</v>
      </c>
      <c r="AC571" s="6">
        <f>SUMPRODUCT(Table256[[#This Row],[SibSp]:[Ones]], $R$4:$AA$4)</f>
        <v>-0.62557613881423668</v>
      </c>
      <c r="AD571" s="6">
        <f>SUMPRODUCT(Table256[[#This Row],[SibSp]:[Ones]], $R$5:$AA$5)</f>
        <v>0.17535792073822909</v>
      </c>
      <c r="AE571" s="6">
        <f t="shared" si="24"/>
        <v>0</v>
      </c>
      <c r="AF571" s="6">
        <f t="shared" si="25"/>
        <v>0.17535792073822909</v>
      </c>
      <c r="AG571" s="6">
        <f t="shared" si="26"/>
        <v>0.17535792073822909</v>
      </c>
      <c r="AH571" s="6">
        <f>(AG571-Table256[[#This Row],[Survived]])^2</f>
        <v>3.0750400365635037E-2</v>
      </c>
    </row>
    <row r="572" spans="1:34" x14ac:dyDescent="0.2">
      <c r="A572">
        <v>1</v>
      </c>
      <c r="B572" t="s">
        <v>20</v>
      </c>
      <c r="C572">
        <v>1</v>
      </c>
      <c r="D572" t="s">
        <v>17</v>
      </c>
      <c r="E572">
        <v>38</v>
      </c>
      <c r="F572">
        <v>227.52500000000001</v>
      </c>
      <c r="G572">
        <v>0</v>
      </c>
      <c r="H572">
        <v>0</v>
      </c>
      <c r="I572" s="6">
        <f>Table256[[#This Row],[Age]]/$E$1</f>
        <v>0.47499999999999998</v>
      </c>
      <c r="J572" s="6">
        <f>LOG10(Table256[[#This Row],[Fare]] +1)</f>
        <v>2.3589337176143736</v>
      </c>
      <c r="K572">
        <f>IF(Table256[[#This Row],[Pclass]]=1, 1, 0)</f>
        <v>1</v>
      </c>
      <c r="L572">
        <f>IF(Table256[[#This Row],[Pclass]]=2, 1,0)</f>
        <v>0</v>
      </c>
      <c r="M572">
        <f>IF(Table256[[#This Row],[Embarked]]="S", 1, 0)</f>
        <v>0</v>
      </c>
      <c r="N572">
        <f>IF(Table256[[#This Row],[Embarked]]="C", 1, 0)</f>
        <v>1</v>
      </c>
      <c r="O572">
        <f>IF(Table256[[#This Row],[Sex]]="male", 1, 0)</f>
        <v>0</v>
      </c>
      <c r="P572">
        <v>1</v>
      </c>
      <c r="AC572" s="6">
        <f>SUMPRODUCT(Table256[[#This Row],[SibSp]:[Ones]], $R$4:$AA$4)</f>
        <v>2.4632627896743253E-2</v>
      </c>
      <c r="AD572" s="6">
        <f>SUMPRODUCT(Table256[[#This Row],[SibSp]:[Ones]], $R$5:$AA$5)</f>
        <v>0.94578443167416737</v>
      </c>
      <c r="AE572" s="6">
        <f t="shared" si="24"/>
        <v>2.4632627896743253E-2</v>
      </c>
      <c r="AF572" s="6">
        <f t="shared" si="25"/>
        <v>0.94578443167416737</v>
      </c>
      <c r="AG572" s="6">
        <f t="shared" si="26"/>
        <v>0.97041705957091062</v>
      </c>
      <c r="AH572" s="6">
        <f>(AG572-Table256[[#This Row],[Survived]])^2</f>
        <v>8.7515036443105076E-4</v>
      </c>
    </row>
    <row r="573" spans="1:34" x14ac:dyDescent="0.2">
      <c r="A573">
        <v>1</v>
      </c>
      <c r="B573" t="s">
        <v>15</v>
      </c>
      <c r="C573">
        <v>2</v>
      </c>
      <c r="D573" t="s">
        <v>17</v>
      </c>
      <c r="E573">
        <v>27</v>
      </c>
      <c r="F573">
        <v>10.5</v>
      </c>
      <c r="G573">
        <v>0</v>
      </c>
      <c r="H573">
        <v>0</v>
      </c>
      <c r="I573" s="6">
        <f>Table256[[#This Row],[Age]]/$E$1</f>
        <v>0.33750000000000002</v>
      </c>
      <c r="J573" s="6">
        <f>LOG10(Table256[[#This Row],[Fare]] +1)</f>
        <v>1.0606978403536116</v>
      </c>
      <c r="K573">
        <f>IF(Table256[[#This Row],[Pclass]]=1, 1, 0)</f>
        <v>0</v>
      </c>
      <c r="L573">
        <f>IF(Table256[[#This Row],[Pclass]]=2, 1,0)</f>
        <v>1</v>
      </c>
      <c r="M573">
        <f>IF(Table256[[#This Row],[Embarked]]="S", 1, 0)</f>
        <v>1</v>
      </c>
      <c r="N573">
        <f>IF(Table256[[#This Row],[Embarked]]="C", 1, 0)</f>
        <v>0</v>
      </c>
      <c r="O573">
        <f>IF(Table256[[#This Row],[Sex]]="male", 1, 0)</f>
        <v>0</v>
      </c>
      <c r="P573">
        <v>1</v>
      </c>
      <c r="AC573" s="6">
        <f>SUMPRODUCT(Table256[[#This Row],[SibSp]:[Ones]], $R$4:$AA$4)</f>
        <v>-0.44835894414933558</v>
      </c>
      <c r="AD573" s="6">
        <f>SUMPRODUCT(Table256[[#This Row],[SibSp]:[Ones]], $R$5:$AA$5)</f>
        <v>0.78642651298634636</v>
      </c>
      <c r="AE573" s="6">
        <f t="shared" si="24"/>
        <v>0</v>
      </c>
      <c r="AF573" s="6">
        <f t="shared" si="25"/>
        <v>0.78642651298634636</v>
      </c>
      <c r="AG573" s="6">
        <f t="shared" si="26"/>
        <v>0.78642651298634636</v>
      </c>
      <c r="AH573" s="6">
        <f>(AG573-Table256[[#This Row],[Survived]])^2</f>
        <v>4.5613634355171281E-2</v>
      </c>
    </row>
    <row r="574" spans="1:34" x14ac:dyDescent="0.2">
      <c r="A574">
        <v>0</v>
      </c>
      <c r="B574" t="s">
        <v>15</v>
      </c>
      <c r="C574">
        <v>3</v>
      </c>
      <c r="D574" t="s">
        <v>13</v>
      </c>
      <c r="E574">
        <v>33</v>
      </c>
      <c r="F574">
        <v>7.7750000000000004</v>
      </c>
      <c r="G574">
        <v>0</v>
      </c>
      <c r="H574">
        <v>0</v>
      </c>
      <c r="I574" s="6">
        <f>Table256[[#This Row],[Age]]/$E$1</f>
        <v>0.41249999999999998</v>
      </c>
      <c r="J574" s="6">
        <f>LOG10(Table256[[#This Row],[Fare]] +1)</f>
        <v>0.94324712513786169</v>
      </c>
      <c r="K574">
        <f>IF(Table256[[#This Row],[Pclass]]=1, 1, 0)</f>
        <v>0</v>
      </c>
      <c r="L574">
        <f>IF(Table256[[#This Row],[Pclass]]=2, 1,0)</f>
        <v>0</v>
      </c>
      <c r="M574">
        <f>IF(Table256[[#This Row],[Embarked]]="S", 1, 0)</f>
        <v>1</v>
      </c>
      <c r="N574">
        <f>IF(Table256[[#This Row],[Embarked]]="C", 1, 0)</f>
        <v>0</v>
      </c>
      <c r="O574">
        <f>IF(Table256[[#This Row],[Sex]]="male", 1, 0)</f>
        <v>1</v>
      </c>
      <c r="P574">
        <v>1</v>
      </c>
      <c r="AC574" s="6">
        <f>SUMPRODUCT(Table256[[#This Row],[SibSp]:[Ones]], $R$4:$AA$4)</f>
        <v>-0.48129991245565545</v>
      </c>
      <c r="AD574" s="6">
        <f>SUMPRODUCT(Table256[[#This Row],[SibSp]:[Ones]], $R$5:$AA$5)</f>
        <v>5.6536099262495032E-2</v>
      </c>
      <c r="AE574" s="6">
        <f t="shared" si="24"/>
        <v>0</v>
      </c>
      <c r="AF574" s="6">
        <f t="shared" si="25"/>
        <v>5.6536099262495032E-2</v>
      </c>
      <c r="AG574" s="6">
        <f t="shared" si="26"/>
        <v>5.6536099262495032E-2</v>
      </c>
      <c r="AH574" s="6">
        <f>(AG574-Table256[[#This Row],[Survived]])^2</f>
        <v>3.1963305198186914E-3</v>
      </c>
    </row>
    <row r="575" spans="1:34" x14ac:dyDescent="0.2">
      <c r="A575">
        <v>1</v>
      </c>
      <c r="B575" t="s">
        <v>15</v>
      </c>
      <c r="C575">
        <v>2</v>
      </c>
      <c r="D575" t="s">
        <v>17</v>
      </c>
      <c r="E575">
        <v>6</v>
      </c>
      <c r="F575">
        <v>33</v>
      </c>
      <c r="G575">
        <v>0</v>
      </c>
      <c r="H575">
        <v>1</v>
      </c>
      <c r="I575" s="6">
        <f>Table256[[#This Row],[Age]]/$E$1</f>
        <v>7.4999999999999997E-2</v>
      </c>
      <c r="J575" s="6">
        <f>LOG10(Table256[[#This Row],[Fare]] +1)</f>
        <v>1.5314789170422551</v>
      </c>
      <c r="K575">
        <f>IF(Table256[[#This Row],[Pclass]]=1, 1, 0)</f>
        <v>0</v>
      </c>
      <c r="L575">
        <f>IF(Table256[[#This Row],[Pclass]]=2, 1,0)</f>
        <v>1</v>
      </c>
      <c r="M575">
        <f>IF(Table256[[#This Row],[Embarked]]="S", 1, 0)</f>
        <v>1</v>
      </c>
      <c r="N575">
        <f>IF(Table256[[#This Row],[Embarked]]="C", 1, 0)</f>
        <v>0</v>
      </c>
      <c r="O575">
        <f>IF(Table256[[#This Row],[Sex]]="male", 1, 0)</f>
        <v>0</v>
      </c>
      <c r="P575">
        <v>1</v>
      </c>
      <c r="AC575" s="6">
        <f>SUMPRODUCT(Table256[[#This Row],[SibSp]:[Ones]], $R$4:$AA$4)</f>
        <v>-0.70203809624341829</v>
      </c>
      <c r="AD575" s="6">
        <f>SUMPRODUCT(Table256[[#This Row],[SibSp]:[Ones]], $R$5:$AA$5)</f>
        <v>0.9690632315640384</v>
      </c>
      <c r="AE575" s="6">
        <f t="shared" si="24"/>
        <v>0</v>
      </c>
      <c r="AF575" s="6">
        <f t="shared" si="25"/>
        <v>0.9690632315640384</v>
      </c>
      <c r="AG575" s="6">
        <f t="shared" si="26"/>
        <v>0.9690632315640384</v>
      </c>
      <c r="AH575" s="6">
        <f>(AG575-Table256[[#This Row],[Survived]])^2</f>
        <v>9.5708364126031011E-4</v>
      </c>
    </row>
    <row r="576" spans="1:34" x14ac:dyDescent="0.2">
      <c r="A576">
        <v>0</v>
      </c>
      <c r="B576" t="s">
        <v>15</v>
      </c>
      <c r="C576">
        <v>3</v>
      </c>
      <c r="D576" t="s">
        <v>13</v>
      </c>
      <c r="E576">
        <v>17</v>
      </c>
      <c r="F576">
        <v>7.0541999999999998</v>
      </c>
      <c r="G576">
        <v>1</v>
      </c>
      <c r="H576">
        <v>0</v>
      </c>
      <c r="I576" s="6">
        <f>Table256[[#This Row],[Age]]/$E$1</f>
        <v>0.21249999999999999</v>
      </c>
      <c r="J576" s="6">
        <f>LOG10(Table256[[#This Row],[Fare]] +1)</f>
        <v>0.90602240970373726</v>
      </c>
      <c r="K576">
        <f>IF(Table256[[#This Row],[Pclass]]=1, 1, 0)</f>
        <v>0</v>
      </c>
      <c r="L576">
        <f>IF(Table256[[#This Row],[Pclass]]=2, 1,0)</f>
        <v>0</v>
      </c>
      <c r="M576">
        <f>IF(Table256[[#This Row],[Embarked]]="S", 1, 0)</f>
        <v>1</v>
      </c>
      <c r="N576">
        <f>IF(Table256[[#This Row],[Embarked]]="C", 1, 0)</f>
        <v>0</v>
      </c>
      <c r="O576">
        <f>IF(Table256[[#This Row],[Sex]]="male", 1, 0)</f>
        <v>1</v>
      </c>
      <c r="P576">
        <v>1</v>
      </c>
      <c r="AC576" s="6">
        <f>SUMPRODUCT(Table256[[#This Row],[SibSp]:[Ones]], $R$4:$AA$4)</f>
        <v>-0.56365723875268148</v>
      </c>
      <c r="AD576" s="6">
        <f>SUMPRODUCT(Table256[[#This Row],[SibSp]:[Ones]], $R$5:$AA$5)</f>
        <v>0.12377697139506227</v>
      </c>
      <c r="AE576" s="6">
        <f t="shared" si="24"/>
        <v>0</v>
      </c>
      <c r="AF576" s="6">
        <f t="shared" si="25"/>
        <v>0.12377697139506227</v>
      </c>
      <c r="AG576" s="6">
        <f t="shared" si="26"/>
        <v>0.12377697139506227</v>
      </c>
      <c r="AH576" s="6">
        <f>(AG576-Table256[[#This Row],[Survived]])^2</f>
        <v>1.5320738647734065E-2</v>
      </c>
    </row>
    <row r="577" spans="1:34" x14ac:dyDescent="0.2">
      <c r="A577">
        <v>0</v>
      </c>
      <c r="B577" t="s">
        <v>15</v>
      </c>
      <c r="C577">
        <v>2</v>
      </c>
      <c r="D577" t="s">
        <v>13</v>
      </c>
      <c r="E577">
        <v>34</v>
      </c>
      <c r="F577">
        <v>13</v>
      </c>
      <c r="G577">
        <v>0</v>
      </c>
      <c r="H577">
        <v>0</v>
      </c>
      <c r="I577" s="6">
        <f>Table256[[#This Row],[Age]]/$E$1</f>
        <v>0.42499999999999999</v>
      </c>
      <c r="J577" s="6">
        <f>LOG10(Table256[[#This Row],[Fare]] +1)</f>
        <v>1.146128035678238</v>
      </c>
      <c r="K577">
        <f>IF(Table256[[#This Row],[Pclass]]=1, 1, 0)</f>
        <v>0</v>
      </c>
      <c r="L577">
        <f>IF(Table256[[#This Row],[Pclass]]=2, 1,0)</f>
        <v>1</v>
      </c>
      <c r="M577">
        <f>IF(Table256[[#This Row],[Embarked]]="S", 1, 0)</f>
        <v>1</v>
      </c>
      <c r="N577">
        <f>IF(Table256[[#This Row],[Embarked]]="C", 1, 0)</f>
        <v>0</v>
      </c>
      <c r="O577">
        <f>IF(Table256[[#This Row],[Sex]]="male", 1, 0)</f>
        <v>1</v>
      </c>
      <c r="P577">
        <v>1</v>
      </c>
      <c r="AC577" s="6">
        <f>SUMPRODUCT(Table256[[#This Row],[SibSp]:[Ones]], $R$4:$AA$4)</f>
        <v>-0.73314947845719103</v>
      </c>
      <c r="AD577" s="6">
        <f>SUMPRODUCT(Table256[[#This Row],[SibSp]:[Ones]], $R$5:$AA$5)</f>
        <v>0.26894639897537842</v>
      </c>
      <c r="AE577" s="6">
        <f t="shared" si="24"/>
        <v>0</v>
      </c>
      <c r="AF577" s="6">
        <f t="shared" si="25"/>
        <v>0.26894639897537842</v>
      </c>
      <c r="AG577" s="6">
        <f t="shared" si="26"/>
        <v>0.26894639897537842</v>
      </c>
      <c r="AH577" s="6">
        <f>(AG577-Table256[[#This Row],[Survived]])^2</f>
        <v>7.2332165521823436E-2</v>
      </c>
    </row>
    <row r="578" spans="1:34" x14ac:dyDescent="0.2">
      <c r="A578">
        <v>0</v>
      </c>
      <c r="B578" t="s">
        <v>15</v>
      </c>
      <c r="C578">
        <v>2</v>
      </c>
      <c r="D578" t="s">
        <v>13</v>
      </c>
      <c r="E578">
        <v>50</v>
      </c>
      <c r="F578">
        <v>13</v>
      </c>
      <c r="G578">
        <v>0</v>
      </c>
      <c r="H578">
        <v>0</v>
      </c>
      <c r="I578" s="6">
        <f>Table256[[#This Row],[Age]]/$E$1</f>
        <v>0.625</v>
      </c>
      <c r="J578" s="6">
        <f>LOG10(Table256[[#This Row],[Fare]] +1)</f>
        <v>1.146128035678238</v>
      </c>
      <c r="K578">
        <f>IF(Table256[[#This Row],[Pclass]]=1, 1, 0)</f>
        <v>0</v>
      </c>
      <c r="L578">
        <f>IF(Table256[[#This Row],[Pclass]]=2, 1,0)</f>
        <v>1</v>
      </c>
      <c r="M578">
        <f>IF(Table256[[#This Row],[Embarked]]="S", 1, 0)</f>
        <v>1</v>
      </c>
      <c r="N578">
        <f>IF(Table256[[#This Row],[Embarked]]="C", 1, 0)</f>
        <v>0</v>
      </c>
      <c r="O578">
        <f>IF(Table256[[#This Row],[Sex]]="male", 1, 0)</f>
        <v>1</v>
      </c>
      <c r="P578">
        <v>1</v>
      </c>
      <c r="AC578" s="6">
        <f>SUMPRODUCT(Table256[[#This Row],[SibSp]:[Ones]], $R$4:$AA$4)</f>
        <v>-0.56832168434648511</v>
      </c>
      <c r="AD578" s="6">
        <f>SUMPRODUCT(Table256[[#This Row],[SibSp]:[Ones]], $R$5:$AA$5)</f>
        <v>0.13302862181724306</v>
      </c>
      <c r="AE578" s="6">
        <f t="shared" si="24"/>
        <v>0</v>
      </c>
      <c r="AF578" s="6">
        <f t="shared" si="25"/>
        <v>0.13302862181724306</v>
      </c>
      <c r="AG578" s="6">
        <f t="shared" si="26"/>
        <v>0.13302862181724306</v>
      </c>
      <c r="AH578" s="6">
        <f>(AG578-Table256[[#This Row],[Survived]])^2</f>
        <v>1.7696614222595077E-2</v>
      </c>
    </row>
    <row r="579" spans="1:34" x14ac:dyDescent="0.2">
      <c r="A579">
        <v>1</v>
      </c>
      <c r="B579" t="s">
        <v>15</v>
      </c>
      <c r="C579">
        <v>1</v>
      </c>
      <c r="D579" t="s">
        <v>13</v>
      </c>
      <c r="E579">
        <v>27</v>
      </c>
      <c r="F579">
        <v>53.1</v>
      </c>
      <c r="G579">
        <v>1</v>
      </c>
      <c r="H579">
        <v>0</v>
      </c>
      <c r="I579" s="6">
        <f>Table256[[#This Row],[Age]]/$E$1</f>
        <v>0.33750000000000002</v>
      </c>
      <c r="J579" s="6">
        <f>LOG10(Table256[[#This Row],[Fare]] +1)</f>
        <v>1.7331972651065695</v>
      </c>
      <c r="K579">
        <f>IF(Table256[[#This Row],[Pclass]]=1, 1, 0)</f>
        <v>1</v>
      </c>
      <c r="L579">
        <f>IF(Table256[[#This Row],[Pclass]]=2, 1,0)</f>
        <v>0</v>
      </c>
      <c r="M579">
        <f>IF(Table256[[#This Row],[Embarked]]="S", 1, 0)</f>
        <v>1</v>
      </c>
      <c r="N579">
        <f>IF(Table256[[#This Row],[Embarked]]="C", 1, 0)</f>
        <v>0</v>
      </c>
      <c r="O579">
        <f>IF(Table256[[#This Row],[Sex]]="male", 1, 0)</f>
        <v>1</v>
      </c>
      <c r="P579">
        <v>1</v>
      </c>
      <c r="AC579" s="6">
        <f>SUMPRODUCT(Table256[[#This Row],[SibSp]:[Ones]], $R$4:$AA$4)</f>
        <v>-0.25754750381664082</v>
      </c>
      <c r="AD579" s="6">
        <f>SUMPRODUCT(Table256[[#This Row],[SibSp]:[Ones]], $R$5:$AA$5)</f>
        <v>0.42203241525601698</v>
      </c>
      <c r="AE579" s="6">
        <f t="shared" si="24"/>
        <v>0</v>
      </c>
      <c r="AF579" s="6">
        <f t="shared" si="25"/>
        <v>0.42203241525601698</v>
      </c>
      <c r="AG579" s="6">
        <f t="shared" si="26"/>
        <v>0.42203241525601698</v>
      </c>
      <c r="AH579" s="6">
        <f>(AG579-Table256[[#This Row],[Survived]])^2</f>
        <v>0.3340465290147932</v>
      </c>
    </row>
    <row r="580" spans="1:34" x14ac:dyDescent="0.2">
      <c r="A580">
        <v>0</v>
      </c>
      <c r="B580" t="s">
        <v>15</v>
      </c>
      <c r="C580">
        <v>3</v>
      </c>
      <c r="D580" t="s">
        <v>13</v>
      </c>
      <c r="E580">
        <v>20</v>
      </c>
      <c r="F580">
        <v>8.6624999999999996</v>
      </c>
      <c r="G580">
        <v>0</v>
      </c>
      <c r="H580">
        <v>0</v>
      </c>
      <c r="I580" s="6">
        <f>Table256[[#This Row],[Age]]/$E$1</f>
        <v>0.25</v>
      </c>
      <c r="J580" s="6">
        <f>LOG10(Table256[[#This Row],[Fare]] +1)</f>
        <v>0.98508950692638131</v>
      </c>
      <c r="K580">
        <f>IF(Table256[[#This Row],[Pclass]]=1, 1, 0)</f>
        <v>0</v>
      </c>
      <c r="L580">
        <f>IF(Table256[[#This Row],[Pclass]]=2, 1,0)</f>
        <v>0</v>
      </c>
      <c r="M580">
        <f>IF(Table256[[#This Row],[Embarked]]="S", 1, 0)</f>
        <v>1</v>
      </c>
      <c r="N580">
        <f>IF(Table256[[#This Row],[Embarked]]="C", 1, 0)</f>
        <v>0</v>
      </c>
      <c r="O580">
        <f>IF(Table256[[#This Row],[Sex]]="male", 1, 0)</f>
        <v>1</v>
      </c>
      <c r="P580">
        <v>1</v>
      </c>
      <c r="AC580" s="6">
        <f>SUMPRODUCT(Table256[[#This Row],[SibSp]:[Ones]], $R$4:$AA$4)</f>
        <v>-0.61487393379678146</v>
      </c>
      <c r="AD580" s="6">
        <f>SUMPRODUCT(Table256[[#This Row],[SibSp]:[Ones]], $R$5:$AA$5)</f>
        <v>0.1676826701306029</v>
      </c>
      <c r="AE580" s="6">
        <f t="shared" si="24"/>
        <v>0</v>
      </c>
      <c r="AF580" s="6">
        <f t="shared" si="25"/>
        <v>0.1676826701306029</v>
      </c>
      <c r="AG580" s="6">
        <f t="shared" si="26"/>
        <v>0.1676826701306029</v>
      </c>
      <c r="AH580" s="6">
        <f>(AG580-Table256[[#This Row],[Survived]])^2</f>
        <v>2.8117477862128586E-2</v>
      </c>
    </row>
    <row r="581" spans="1:34" x14ac:dyDescent="0.2">
      <c r="A581">
        <v>1</v>
      </c>
      <c r="B581" t="s">
        <v>15</v>
      </c>
      <c r="C581">
        <v>2</v>
      </c>
      <c r="D581" t="s">
        <v>17</v>
      </c>
      <c r="E581">
        <v>30</v>
      </c>
      <c r="F581">
        <v>21</v>
      </c>
      <c r="G581">
        <v>3</v>
      </c>
      <c r="H581">
        <v>0</v>
      </c>
      <c r="I581" s="6">
        <f>Table256[[#This Row],[Age]]/$E$1</f>
        <v>0.375</v>
      </c>
      <c r="J581" s="6">
        <f>LOG10(Table256[[#This Row],[Fare]] +1)</f>
        <v>1.3424226808222062</v>
      </c>
      <c r="K581">
        <f>IF(Table256[[#This Row],[Pclass]]=1, 1, 0)</f>
        <v>0</v>
      </c>
      <c r="L581">
        <f>IF(Table256[[#This Row],[Pclass]]=2, 1,0)</f>
        <v>1</v>
      </c>
      <c r="M581">
        <f>IF(Table256[[#This Row],[Embarked]]="S", 1, 0)</f>
        <v>1</v>
      </c>
      <c r="N581">
        <f>IF(Table256[[#This Row],[Embarked]]="C", 1, 0)</f>
        <v>0</v>
      </c>
      <c r="O581">
        <f>IF(Table256[[#This Row],[Sex]]="male", 1, 0)</f>
        <v>0</v>
      </c>
      <c r="P581">
        <v>1</v>
      </c>
      <c r="AC581" s="6">
        <f>SUMPRODUCT(Table256[[#This Row],[SibSp]:[Ones]], $R$4:$AA$4)</f>
        <v>-0.16676518098999926</v>
      </c>
      <c r="AD581" s="6">
        <f>SUMPRODUCT(Table256[[#This Row],[SibSp]:[Ones]], $R$5:$AA$5)</f>
        <v>0.56161833193391297</v>
      </c>
      <c r="AE581" s="6">
        <f t="shared" ref="AE581:AE644" si="27">MAX(AC581, 0)</f>
        <v>0</v>
      </c>
      <c r="AF581" s="6">
        <f t="shared" ref="AF581:AF644" si="28">MAX(AD581, 0)</f>
        <v>0.56161833193391297</v>
      </c>
      <c r="AG581" s="6">
        <f t="shared" ref="AG581:AG644" si="29">AE581+AF581</f>
        <v>0.56161833193391297</v>
      </c>
      <c r="AH581" s="6">
        <f>(AG581-Table256[[#This Row],[Survived]])^2</f>
        <v>0.1921784868964049</v>
      </c>
    </row>
    <row r="582" spans="1:34" x14ac:dyDescent="0.2">
      <c r="A582">
        <v>0</v>
      </c>
      <c r="B582" t="s">
        <v>15</v>
      </c>
      <c r="C582">
        <v>2</v>
      </c>
      <c r="D582" t="s">
        <v>13</v>
      </c>
      <c r="E582">
        <v>25</v>
      </c>
      <c r="F582">
        <v>26</v>
      </c>
      <c r="G582">
        <v>1</v>
      </c>
      <c r="H582">
        <v>0</v>
      </c>
      <c r="I582" s="6">
        <f>Table256[[#This Row],[Age]]/$E$1</f>
        <v>0.3125</v>
      </c>
      <c r="J582" s="6">
        <f>LOG10(Table256[[#This Row],[Fare]] +1)</f>
        <v>1.4313637641589874</v>
      </c>
      <c r="K582">
        <f>IF(Table256[[#This Row],[Pclass]]=1, 1, 0)</f>
        <v>0</v>
      </c>
      <c r="L582">
        <f>IF(Table256[[#This Row],[Pclass]]=2, 1,0)</f>
        <v>1</v>
      </c>
      <c r="M582">
        <f>IF(Table256[[#This Row],[Embarked]]="S", 1, 0)</f>
        <v>1</v>
      </c>
      <c r="N582">
        <f>IF(Table256[[#This Row],[Embarked]]="C", 1, 0)</f>
        <v>0</v>
      </c>
      <c r="O582">
        <f>IF(Table256[[#This Row],[Sex]]="male", 1, 0)</f>
        <v>1</v>
      </c>
      <c r="P582">
        <v>1</v>
      </c>
      <c r="AC582" s="6">
        <f>SUMPRODUCT(Table256[[#This Row],[SibSp]:[Ones]], $R$4:$AA$4)</f>
        <v>-0.74070843887093885</v>
      </c>
      <c r="AD582" s="6">
        <f>SUMPRODUCT(Table256[[#This Row],[SibSp]:[Ones]], $R$5:$AA$5)</f>
        <v>0.28222091918199965</v>
      </c>
      <c r="AE582" s="6">
        <f t="shared" si="27"/>
        <v>0</v>
      </c>
      <c r="AF582" s="6">
        <f t="shared" si="28"/>
        <v>0.28222091918199965</v>
      </c>
      <c r="AG582" s="6">
        <f t="shared" si="29"/>
        <v>0.28222091918199965</v>
      </c>
      <c r="AH582" s="6">
        <f>(AG582-Table256[[#This Row],[Survived]])^2</f>
        <v>7.9648647223932778E-2</v>
      </c>
    </row>
    <row r="583" spans="1:34" x14ac:dyDescent="0.2">
      <c r="A583">
        <v>0</v>
      </c>
      <c r="B583" t="s">
        <v>15</v>
      </c>
      <c r="C583">
        <v>3</v>
      </c>
      <c r="D583" t="s">
        <v>17</v>
      </c>
      <c r="E583">
        <v>25</v>
      </c>
      <c r="F583">
        <v>7.9249999999999998</v>
      </c>
      <c r="G583">
        <v>1</v>
      </c>
      <c r="H583">
        <v>0</v>
      </c>
      <c r="I583" s="6">
        <f>Table256[[#This Row],[Age]]/$E$1</f>
        <v>0.3125</v>
      </c>
      <c r="J583" s="6">
        <f>LOG10(Table256[[#This Row],[Fare]] +1)</f>
        <v>0.95060822478423079</v>
      </c>
      <c r="K583">
        <f>IF(Table256[[#This Row],[Pclass]]=1, 1, 0)</f>
        <v>0</v>
      </c>
      <c r="L583">
        <f>IF(Table256[[#This Row],[Pclass]]=2, 1,0)</f>
        <v>0</v>
      </c>
      <c r="M583">
        <f>IF(Table256[[#This Row],[Embarked]]="S", 1, 0)</f>
        <v>1</v>
      </c>
      <c r="N583">
        <f>IF(Table256[[#This Row],[Embarked]]="C", 1, 0)</f>
        <v>0</v>
      </c>
      <c r="O583">
        <f>IF(Table256[[#This Row],[Sex]]="male", 1, 0)</f>
        <v>0</v>
      </c>
      <c r="P583">
        <v>1</v>
      </c>
      <c r="AC583" s="6">
        <f>SUMPRODUCT(Table256[[#This Row],[SibSp]:[Ones]], $R$4:$AA$4)</f>
        <v>-0.12325756956108652</v>
      </c>
      <c r="AD583" s="6">
        <f>SUMPRODUCT(Table256[[#This Row],[SibSp]:[Ones]], $R$5:$AA$5)</f>
        <v>0.51605083142255426</v>
      </c>
      <c r="AE583" s="6">
        <f t="shared" si="27"/>
        <v>0</v>
      </c>
      <c r="AF583" s="6">
        <f t="shared" si="28"/>
        <v>0.51605083142255426</v>
      </c>
      <c r="AG583" s="6">
        <f t="shared" si="29"/>
        <v>0.51605083142255426</v>
      </c>
      <c r="AH583" s="6">
        <f>(AG583-Table256[[#This Row],[Survived]])^2</f>
        <v>0.26630846061190949</v>
      </c>
    </row>
    <row r="584" spans="1:34" x14ac:dyDescent="0.2">
      <c r="A584">
        <v>1</v>
      </c>
      <c r="B584" t="s">
        <v>15</v>
      </c>
      <c r="C584">
        <v>1</v>
      </c>
      <c r="D584" t="s">
        <v>17</v>
      </c>
      <c r="E584">
        <v>29</v>
      </c>
      <c r="F584">
        <v>211.33750000000001</v>
      </c>
      <c r="G584">
        <v>0</v>
      </c>
      <c r="H584">
        <v>0</v>
      </c>
      <c r="I584" s="6">
        <f>Table256[[#This Row],[Age]]/$E$1</f>
        <v>0.36249999999999999</v>
      </c>
      <c r="J584" s="6">
        <f>LOG10(Table256[[#This Row],[Fare]] +1)</f>
        <v>2.3270266997942759</v>
      </c>
      <c r="K584">
        <f>IF(Table256[[#This Row],[Pclass]]=1, 1, 0)</f>
        <v>1</v>
      </c>
      <c r="L584">
        <f>IF(Table256[[#This Row],[Pclass]]=2, 1,0)</f>
        <v>0</v>
      </c>
      <c r="M584">
        <f>IF(Table256[[#This Row],[Embarked]]="S", 1, 0)</f>
        <v>1</v>
      </c>
      <c r="N584">
        <f>IF(Table256[[#This Row],[Embarked]]="C", 1, 0)</f>
        <v>0</v>
      </c>
      <c r="O584">
        <f>IF(Table256[[#This Row],[Sex]]="male", 1, 0)</f>
        <v>0</v>
      </c>
      <c r="P584">
        <v>1</v>
      </c>
      <c r="AC584" s="6">
        <f>SUMPRODUCT(Table256[[#This Row],[SibSp]:[Ones]], $R$4:$AA$4)</f>
        <v>4.2836567638691481E-2</v>
      </c>
      <c r="AD584" s="6">
        <f>SUMPRODUCT(Table256[[#This Row],[SibSp]:[Ones]], $R$5:$AA$5)</f>
        <v>0.94268183241974146</v>
      </c>
      <c r="AE584" s="6">
        <f t="shared" si="27"/>
        <v>4.2836567638691481E-2</v>
      </c>
      <c r="AF584" s="6">
        <f t="shared" si="28"/>
        <v>0.94268183241974146</v>
      </c>
      <c r="AG584" s="6">
        <f t="shared" si="29"/>
        <v>0.98551840005843294</v>
      </c>
      <c r="AH584" s="6">
        <f>(AG584-Table256[[#This Row],[Survived]])^2</f>
        <v>2.0971673686759503E-4</v>
      </c>
    </row>
    <row r="585" spans="1:34" x14ac:dyDescent="0.2">
      <c r="A585">
        <v>0</v>
      </c>
      <c r="B585" t="s">
        <v>20</v>
      </c>
      <c r="C585">
        <v>3</v>
      </c>
      <c r="D585" t="s">
        <v>13</v>
      </c>
      <c r="E585">
        <v>11</v>
      </c>
      <c r="F585">
        <v>18.787500000000001</v>
      </c>
      <c r="G585">
        <v>0</v>
      </c>
      <c r="H585">
        <v>0</v>
      </c>
      <c r="I585" s="6">
        <f>Table256[[#This Row],[Age]]/$E$1</f>
        <v>0.13750000000000001</v>
      </c>
      <c r="J585" s="6">
        <f>LOG10(Table256[[#This Row],[Fare]] +1)</f>
        <v>1.2963909278704124</v>
      </c>
      <c r="K585">
        <f>IF(Table256[[#This Row],[Pclass]]=1, 1, 0)</f>
        <v>0</v>
      </c>
      <c r="L585">
        <f>IF(Table256[[#This Row],[Pclass]]=2, 1,0)</f>
        <v>0</v>
      </c>
      <c r="M585">
        <f>IF(Table256[[#This Row],[Embarked]]="S", 1, 0)</f>
        <v>0</v>
      </c>
      <c r="N585">
        <f>IF(Table256[[#This Row],[Embarked]]="C", 1, 0)</f>
        <v>1</v>
      </c>
      <c r="O585">
        <f>IF(Table256[[#This Row],[Sex]]="male", 1, 0)</f>
        <v>1</v>
      </c>
      <c r="P585">
        <v>1</v>
      </c>
      <c r="AC585" s="6">
        <f>SUMPRODUCT(Table256[[#This Row],[SibSp]:[Ones]], $R$4:$AA$4)</f>
        <v>-0.81618169082591896</v>
      </c>
      <c r="AD585" s="6">
        <f>SUMPRODUCT(Table256[[#This Row],[SibSp]:[Ones]], $R$5:$AA$5)</f>
        <v>0.32845620499906786</v>
      </c>
      <c r="AE585" s="6">
        <f t="shared" si="27"/>
        <v>0</v>
      </c>
      <c r="AF585" s="6">
        <f t="shared" si="28"/>
        <v>0.32845620499906786</v>
      </c>
      <c r="AG585" s="6">
        <f t="shared" si="29"/>
        <v>0.32845620499906786</v>
      </c>
      <c r="AH585" s="6">
        <f>(AG585-Table256[[#This Row],[Survived]])^2</f>
        <v>0.10788347860238968</v>
      </c>
    </row>
    <row r="586" spans="1:34" x14ac:dyDescent="0.2">
      <c r="A586">
        <v>0</v>
      </c>
      <c r="B586" t="s">
        <v>15</v>
      </c>
      <c r="C586">
        <v>2</v>
      </c>
      <c r="D586" t="s">
        <v>13</v>
      </c>
      <c r="E586">
        <v>23</v>
      </c>
      <c r="F586">
        <v>13</v>
      </c>
      <c r="G586">
        <v>0</v>
      </c>
      <c r="H586">
        <v>0</v>
      </c>
      <c r="I586" s="6">
        <f>Table256[[#This Row],[Age]]/$E$1</f>
        <v>0.28749999999999998</v>
      </c>
      <c r="J586" s="6">
        <f>LOG10(Table256[[#This Row],[Fare]] +1)</f>
        <v>1.146128035678238</v>
      </c>
      <c r="K586">
        <f>IF(Table256[[#This Row],[Pclass]]=1, 1, 0)</f>
        <v>0</v>
      </c>
      <c r="L586">
        <f>IF(Table256[[#This Row],[Pclass]]=2, 1,0)</f>
        <v>1</v>
      </c>
      <c r="M586">
        <f>IF(Table256[[#This Row],[Embarked]]="S", 1, 0)</f>
        <v>1</v>
      </c>
      <c r="N586">
        <f>IF(Table256[[#This Row],[Embarked]]="C", 1, 0)</f>
        <v>0</v>
      </c>
      <c r="O586">
        <f>IF(Table256[[#This Row],[Sex]]="male", 1, 0)</f>
        <v>1</v>
      </c>
      <c r="P586">
        <v>1</v>
      </c>
      <c r="AC586" s="6">
        <f>SUMPRODUCT(Table256[[#This Row],[SibSp]:[Ones]], $R$4:$AA$4)</f>
        <v>-0.84646858690830151</v>
      </c>
      <c r="AD586" s="6">
        <f>SUMPRODUCT(Table256[[#This Row],[SibSp]:[Ones]], $R$5:$AA$5)</f>
        <v>0.36238987077159662</v>
      </c>
      <c r="AE586" s="6">
        <f t="shared" si="27"/>
        <v>0</v>
      </c>
      <c r="AF586" s="6">
        <f t="shared" si="28"/>
        <v>0.36238987077159662</v>
      </c>
      <c r="AG586" s="6">
        <f t="shared" si="29"/>
        <v>0.36238987077159662</v>
      </c>
      <c r="AH586" s="6">
        <f>(AG586-Table256[[#This Row],[Survived]])^2</f>
        <v>0.1313264184378545</v>
      </c>
    </row>
    <row r="587" spans="1:34" x14ac:dyDescent="0.2">
      <c r="A587">
        <v>0</v>
      </c>
      <c r="B587" t="s">
        <v>15</v>
      </c>
      <c r="C587">
        <v>2</v>
      </c>
      <c r="D587" t="s">
        <v>13</v>
      </c>
      <c r="E587">
        <v>23</v>
      </c>
      <c r="F587">
        <v>13</v>
      </c>
      <c r="G587">
        <v>0</v>
      </c>
      <c r="H587">
        <v>0</v>
      </c>
      <c r="I587" s="6">
        <f>Table256[[#This Row],[Age]]/$E$1</f>
        <v>0.28749999999999998</v>
      </c>
      <c r="J587" s="6">
        <f>LOG10(Table256[[#This Row],[Fare]] +1)</f>
        <v>1.146128035678238</v>
      </c>
      <c r="K587">
        <f>IF(Table256[[#This Row],[Pclass]]=1, 1, 0)</f>
        <v>0</v>
      </c>
      <c r="L587">
        <f>IF(Table256[[#This Row],[Pclass]]=2, 1,0)</f>
        <v>1</v>
      </c>
      <c r="M587">
        <f>IF(Table256[[#This Row],[Embarked]]="S", 1, 0)</f>
        <v>1</v>
      </c>
      <c r="N587">
        <f>IF(Table256[[#This Row],[Embarked]]="C", 1, 0)</f>
        <v>0</v>
      </c>
      <c r="O587">
        <f>IF(Table256[[#This Row],[Sex]]="male", 1, 0)</f>
        <v>1</v>
      </c>
      <c r="P587">
        <v>1</v>
      </c>
      <c r="AC587" s="6">
        <f>SUMPRODUCT(Table256[[#This Row],[SibSp]:[Ones]], $R$4:$AA$4)</f>
        <v>-0.84646858690830151</v>
      </c>
      <c r="AD587" s="6">
        <f>SUMPRODUCT(Table256[[#This Row],[SibSp]:[Ones]], $R$5:$AA$5)</f>
        <v>0.36238987077159662</v>
      </c>
      <c r="AE587" s="6">
        <f t="shared" si="27"/>
        <v>0</v>
      </c>
      <c r="AF587" s="6">
        <f t="shared" si="28"/>
        <v>0.36238987077159662</v>
      </c>
      <c r="AG587" s="6">
        <f t="shared" si="29"/>
        <v>0.36238987077159662</v>
      </c>
      <c r="AH587" s="6">
        <f>(AG587-Table256[[#This Row],[Survived]])^2</f>
        <v>0.1313264184378545</v>
      </c>
    </row>
    <row r="588" spans="1:34" x14ac:dyDescent="0.2">
      <c r="A588">
        <v>0</v>
      </c>
      <c r="B588" t="s">
        <v>15</v>
      </c>
      <c r="C588">
        <v>3</v>
      </c>
      <c r="D588" t="s">
        <v>13</v>
      </c>
      <c r="E588">
        <v>28.5</v>
      </c>
      <c r="F588">
        <v>16.100000000000001</v>
      </c>
      <c r="G588">
        <v>0</v>
      </c>
      <c r="H588">
        <v>0</v>
      </c>
      <c r="I588" s="6">
        <f>Table256[[#This Row],[Age]]/$E$1</f>
        <v>0.35625000000000001</v>
      </c>
      <c r="J588" s="6">
        <f>LOG10(Table256[[#This Row],[Fare]] +1)</f>
        <v>1.2329961103921538</v>
      </c>
      <c r="K588">
        <f>IF(Table256[[#This Row],[Pclass]]=1, 1, 0)</f>
        <v>0</v>
      </c>
      <c r="L588">
        <f>IF(Table256[[#This Row],[Pclass]]=2, 1,0)</f>
        <v>0</v>
      </c>
      <c r="M588">
        <f>IF(Table256[[#This Row],[Embarked]]="S", 1, 0)</f>
        <v>1</v>
      </c>
      <c r="N588">
        <f>IF(Table256[[#This Row],[Embarked]]="C", 1, 0)</f>
        <v>0</v>
      </c>
      <c r="O588">
        <f>IF(Table256[[#This Row],[Sex]]="male", 1, 0)</f>
        <v>1</v>
      </c>
      <c r="P588">
        <v>1</v>
      </c>
      <c r="AC588" s="6">
        <f>SUMPRODUCT(Table256[[#This Row],[SibSp]:[Ones]], $R$4:$AA$4)</f>
        <v>-0.52524402124572533</v>
      </c>
      <c r="AD588" s="6">
        <f>SUMPRODUCT(Table256[[#This Row],[SibSp]:[Ones]], $R$5:$AA$5)</f>
        <v>9.970294719449313E-2</v>
      </c>
      <c r="AE588" s="6">
        <f t="shared" si="27"/>
        <v>0</v>
      </c>
      <c r="AF588" s="6">
        <f t="shared" si="28"/>
        <v>9.970294719449313E-2</v>
      </c>
      <c r="AG588" s="6">
        <f t="shared" si="29"/>
        <v>9.970294719449313E-2</v>
      </c>
      <c r="AH588" s="6">
        <f>(AG588-Table256[[#This Row],[Survived]])^2</f>
        <v>9.9406776792678852E-3</v>
      </c>
    </row>
    <row r="589" spans="1:34" x14ac:dyDescent="0.2">
      <c r="A589">
        <v>0</v>
      </c>
      <c r="B589" t="s">
        <v>15</v>
      </c>
      <c r="C589">
        <v>3</v>
      </c>
      <c r="D589" t="s">
        <v>17</v>
      </c>
      <c r="E589">
        <v>48</v>
      </c>
      <c r="F589">
        <v>34.375</v>
      </c>
      <c r="G589">
        <v>1</v>
      </c>
      <c r="H589">
        <v>3</v>
      </c>
      <c r="I589" s="6">
        <f>Table256[[#This Row],[Age]]/$E$1</f>
        <v>0.6</v>
      </c>
      <c r="J589" s="6">
        <f>LOG10(Table256[[#This Row],[Fare]] +1)</f>
        <v>1.5486964485323467</v>
      </c>
      <c r="K589">
        <f>IF(Table256[[#This Row],[Pclass]]=1, 1, 0)</f>
        <v>0</v>
      </c>
      <c r="L589">
        <f>IF(Table256[[#This Row],[Pclass]]=2, 1,0)</f>
        <v>0</v>
      </c>
      <c r="M589">
        <f>IF(Table256[[#This Row],[Embarked]]="S", 1, 0)</f>
        <v>1</v>
      </c>
      <c r="N589">
        <f>IF(Table256[[#This Row],[Embarked]]="C", 1, 0)</f>
        <v>0</v>
      </c>
      <c r="O589">
        <f>IF(Table256[[#This Row],[Sex]]="male", 1, 0)</f>
        <v>0</v>
      </c>
      <c r="P589">
        <v>1</v>
      </c>
      <c r="AC589" s="6">
        <f>SUMPRODUCT(Table256[[#This Row],[SibSp]:[Ones]], $R$4:$AA$4)</f>
        <v>-5.1286556320713217E-3</v>
      </c>
      <c r="AD589" s="6">
        <f>SUMPRODUCT(Table256[[#This Row],[SibSp]:[Ones]], $R$5:$AA$5)</f>
        <v>0.31952058145380535</v>
      </c>
      <c r="AE589" s="6">
        <f t="shared" si="27"/>
        <v>0</v>
      </c>
      <c r="AF589" s="6">
        <f t="shared" si="28"/>
        <v>0.31952058145380535</v>
      </c>
      <c r="AG589" s="6">
        <f t="shared" si="29"/>
        <v>0.31952058145380535</v>
      </c>
      <c r="AH589" s="6">
        <f>(AG589-Table256[[#This Row],[Survived]])^2</f>
        <v>0.10209340197257787</v>
      </c>
    </row>
    <row r="590" spans="1:34" x14ac:dyDescent="0.2">
      <c r="A590">
        <v>1</v>
      </c>
      <c r="B590" t="s">
        <v>20</v>
      </c>
      <c r="C590">
        <v>1</v>
      </c>
      <c r="D590" t="s">
        <v>13</v>
      </c>
      <c r="E590">
        <v>35</v>
      </c>
      <c r="F590">
        <v>512.32920000000001</v>
      </c>
      <c r="G590">
        <v>0</v>
      </c>
      <c r="H590">
        <v>0</v>
      </c>
      <c r="I590" s="6">
        <f>Table256[[#This Row],[Age]]/$E$1</f>
        <v>0.4375</v>
      </c>
      <c r="J590" s="6">
        <f>LOG10(Table256[[#This Row],[Fare]] +1)</f>
        <v>2.7103959691861146</v>
      </c>
      <c r="K590">
        <f>IF(Table256[[#This Row],[Pclass]]=1, 1, 0)</f>
        <v>1</v>
      </c>
      <c r="L590">
        <f>IF(Table256[[#This Row],[Pclass]]=2, 1,0)</f>
        <v>0</v>
      </c>
      <c r="M590">
        <f>IF(Table256[[#This Row],[Embarked]]="S", 1, 0)</f>
        <v>0</v>
      </c>
      <c r="N590">
        <f>IF(Table256[[#This Row],[Embarked]]="C", 1, 0)</f>
        <v>1</v>
      </c>
      <c r="O590">
        <f>IF(Table256[[#This Row],[Sex]]="male", 1, 0)</f>
        <v>1</v>
      </c>
      <c r="P590">
        <v>1</v>
      </c>
      <c r="AC590" s="6">
        <f>SUMPRODUCT(Table256[[#This Row],[SibSp]:[Ones]], $R$4:$AA$4)</f>
        <v>-0.36095913956983716</v>
      </c>
      <c r="AD590" s="6">
        <f>SUMPRODUCT(Table256[[#This Row],[SibSp]:[Ones]], $R$5:$AA$5)</f>
        <v>0.51778854807907115</v>
      </c>
      <c r="AE590" s="6">
        <f t="shared" si="27"/>
        <v>0</v>
      </c>
      <c r="AF590" s="6">
        <f t="shared" si="28"/>
        <v>0.51778854807907115</v>
      </c>
      <c r="AG590" s="6">
        <f t="shared" si="29"/>
        <v>0.51778854807907115</v>
      </c>
      <c r="AH590" s="6">
        <f>(AG590-Table256[[#This Row],[Survived]])^2</f>
        <v>0.23252788436369026</v>
      </c>
    </row>
    <row r="591" spans="1:34" x14ac:dyDescent="0.2">
      <c r="A591">
        <v>0</v>
      </c>
      <c r="B591" t="s">
        <v>15</v>
      </c>
      <c r="C591">
        <v>1</v>
      </c>
      <c r="D591" t="s">
        <v>13</v>
      </c>
      <c r="E591">
        <v>36</v>
      </c>
      <c r="F591">
        <v>78.849999999999994</v>
      </c>
      <c r="G591">
        <v>1</v>
      </c>
      <c r="H591">
        <v>0</v>
      </c>
      <c r="I591" s="6">
        <f>Table256[[#This Row],[Age]]/$E$1</f>
        <v>0.45</v>
      </c>
      <c r="J591" s="6">
        <f>LOG10(Table256[[#This Row],[Fare]] +1)</f>
        <v>1.9022749204745018</v>
      </c>
      <c r="K591">
        <f>IF(Table256[[#This Row],[Pclass]]=1, 1, 0)</f>
        <v>1</v>
      </c>
      <c r="L591">
        <f>IF(Table256[[#This Row],[Pclass]]=2, 1,0)</f>
        <v>0</v>
      </c>
      <c r="M591">
        <f>IF(Table256[[#This Row],[Embarked]]="S", 1, 0)</f>
        <v>1</v>
      </c>
      <c r="N591">
        <f>IF(Table256[[#This Row],[Embarked]]="C", 1, 0)</f>
        <v>0</v>
      </c>
      <c r="O591">
        <f>IF(Table256[[#This Row],[Sex]]="male", 1, 0)</f>
        <v>1</v>
      </c>
      <c r="P591">
        <v>1</v>
      </c>
      <c r="AC591" s="6">
        <f>SUMPRODUCT(Table256[[#This Row],[SibSp]:[Ones]], $R$4:$AA$4)</f>
        <v>-0.16342339484092061</v>
      </c>
      <c r="AD591" s="6">
        <f>SUMPRODUCT(Table256[[#This Row],[SibSp]:[Ones]], $R$5:$AA$5)</f>
        <v>0.34846129544244486</v>
      </c>
      <c r="AE591" s="6">
        <f t="shared" si="27"/>
        <v>0</v>
      </c>
      <c r="AF591" s="6">
        <f t="shared" si="28"/>
        <v>0.34846129544244486</v>
      </c>
      <c r="AG591" s="6">
        <f t="shared" si="29"/>
        <v>0.34846129544244486</v>
      </c>
      <c r="AH591" s="6">
        <f>(AG591-Table256[[#This Row],[Survived]])^2</f>
        <v>0.12142527442142685</v>
      </c>
    </row>
    <row r="592" spans="1:34" x14ac:dyDescent="0.2">
      <c r="A592">
        <v>1</v>
      </c>
      <c r="B592" t="s">
        <v>20</v>
      </c>
      <c r="C592">
        <v>1</v>
      </c>
      <c r="D592" t="s">
        <v>17</v>
      </c>
      <c r="E592">
        <v>21</v>
      </c>
      <c r="F592">
        <v>262.375</v>
      </c>
      <c r="G592">
        <v>2</v>
      </c>
      <c r="H592">
        <v>2</v>
      </c>
      <c r="I592" s="6">
        <f>Table256[[#This Row],[Age]]/$E$1</f>
        <v>0.26250000000000001</v>
      </c>
      <c r="J592" s="6">
        <f>LOG10(Table256[[#This Row],[Fare]] +1)</f>
        <v>2.4205745486161567</v>
      </c>
      <c r="K592">
        <f>IF(Table256[[#This Row],[Pclass]]=1, 1, 0)</f>
        <v>1</v>
      </c>
      <c r="L592">
        <f>IF(Table256[[#This Row],[Pclass]]=2, 1,0)</f>
        <v>0</v>
      </c>
      <c r="M592">
        <f>IF(Table256[[#This Row],[Embarked]]="S", 1, 0)</f>
        <v>0</v>
      </c>
      <c r="N592">
        <f>IF(Table256[[#This Row],[Embarked]]="C", 1, 0)</f>
        <v>1</v>
      </c>
      <c r="O592">
        <f>IF(Table256[[#This Row],[Sex]]="male", 1, 0)</f>
        <v>0</v>
      </c>
      <c r="P592">
        <v>1</v>
      </c>
      <c r="AC592" s="6">
        <f>SUMPRODUCT(Table256[[#This Row],[SibSp]:[Ones]], $R$4:$AA$4)</f>
        <v>-6.69511691447503E-2</v>
      </c>
      <c r="AD592" s="6">
        <f>SUMPRODUCT(Table256[[#This Row],[SibSp]:[Ones]], $R$5:$AA$5)</f>
        <v>0.94759992310943164</v>
      </c>
      <c r="AE592" s="6">
        <f t="shared" si="27"/>
        <v>0</v>
      </c>
      <c r="AF592" s="6">
        <f t="shared" si="28"/>
        <v>0.94759992310943164</v>
      </c>
      <c r="AG592" s="6">
        <f t="shared" si="29"/>
        <v>0.94759992310943164</v>
      </c>
      <c r="AH592" s="6">
        <f>(AG592-Table256[[#This Row],[Survived]])^2</f>
        <v>2.7457680581374762E-3</v>
      </c>
    </row>
    <row r="593" spans="1:34" x14ac:dyDescent="0.2">
      <c r="A593">
        <v>0</v>
      </c>
      <c r="B593" t="s">
        <v>15</v>
      </c>
      <c r="C593">
        <v>3</v>
      </c>
      <c r="D593" t="s">
        <v>13</v>
      </c>
      <c r="E593">
        <v>24</v>
      </c>
      <c r="F593">
        <v>16.100000000000001</v>
      </c>
      <c r="G593">
        <v>1</v>
      </c>
      <c r="H593">
        <v>0</v>
      </c>
      <c r="I593" s="6">
        <f>Table256[[#This Row],[Age]]/$E$1</f>
        <v>0.3</v>
      </c>
      <c r="J593" s="6">
        <f>LOG10(Table256[[#This Row],[Fare]] +1)</f>
        <v>1.2329961103921538</v>
      </c>
      <c r="K593">
        <f>IF(Table256[[#This Row],[Pclass]]=1, 1, 0)</f>
        <v>0</v>
      </c>
      <c r="L593">
        <f>IF(Table256[[#This Row],[Pclass]]=2, 1,0)</f>
        <v>0</v>
      </c>
      <c r="M593">
        <f>IF(Table256[[#This Row],[Embarked]]="S", 1, 0)</f>
        <v>1</v>
      </c>
      <c r="N593">
        <f>IF(Table256[[#This Row],[Embarked]]="C", 1, 0)</f>
        <v>0</v>
      </c>
      <c r="O593">
        <f>IF(Table256[[#This Row],[Sex]]="male", 1, 0)</f>
        <v>1</v>
      </c>
      <c r="P593">
        <v>1</v>
      </c>
      <c r="AC593" s="6">
        <f>SUMPRODUCT(Table256[[#This Row],[SibSp]:[Ones]], $R$4:$AA$4)</f>
        <v>-0.48882127589441859</v>
      </c>
      <c r="AD593" s="6">
        <f>SUMPRODUCT(Table256[[#This Row],[SibSp]:[Ones]], $R$5:$AA$5)</f>
        <v>6.9887566648287325E-2</v>
      </c>
      <c r="AE593" s="6">
        <f t="shared" si="27"/>
        <v>0</v>
      </c>
      <c r="AF593" s="6">
        <f t="shared" si="28"/>
        <v>6.9887566648287325E-2</v>
      </c>
      <c r="AG593" s="6">
        <f t="shared" si="29"/>
        <v>6.9887566648287325E-2</v>
      </c>
      <c r="AH593" s="6">
        <f>(AG593-Table256[[#This Row],[Survived]])^2</f>
        <v>4.884271972018803E-3</v>
      </c>
    </row>
    <row r="594" spans="1:34" x14ac:dyDescent="0.2">
      <c r="A594">
        <v>1</v>
      </c>
      <c r="B594" t="s">
        <v>15</v>
      </c>
      <c r="C594">
        <v>3</v>
      </c>
      <c r="D594" t="s">
        <v>13</v>
      </c>
      <c r="E594">
        <v>31</v>
      </c>
      <c r="F594">
        <v>7.9249999999999998</v>
      </c>
      <c r="G594">
        <v>0</v>
      </c>
      <c r="H594">
        <v>0</v>
      </c>
      <c r="I594" s="6">
        <f>Table256[[#This Row],[Age]]/$E$1</f>
        <v>0.38750000000000001</v>
      </c>
      <c r="J594" s="6">
        <f>LOG10(Table256[[#This Row],[Fare]] +1)</f>
        <v>0.95060822478423079</v>
      </c>
      <c r="K594">
        <f>IF(Table256[[#This Row],[Pclass]]=1, 1, 0)</f>
        <v>0</v>
      </c>
      <c r="L594">
        <f>IF(Table256[[#This Row],[Pclass]]=2, 1,0)</f>
        <v>0</v>
      </c>
      <c r="M594">
        <f>IF(Table256[[#This Row],[Embarked]]="S", 1, 0)</f>
        <v>1</v>
      </c>
      <c r="N594">
        <f>IF(Table256[[#This Row],[Embarked]]="C", 1, 0)</f>
        <v>0</v>
      </c>
      <c r="O594">
        <f>IF(Table256[[#This Row],[Sex]]="male", 1, 0)</f>
        <v>1</v>
      </c>
      <c r="P594">
        <v>1</v>
      </c>
      <c r="AC594" s="6">
        <f>SUMPRODUCT(Table256[[#This Row],[SibSp]:[Ones]], $R$4:$AA$4)</f>
        <v>-0.50184206623782157</v>
      </c>
      <c r="AD594" s="6">
        <f>SUMPRODUCT(Table256[[#This Row],[SibSp]:[Ones]], $R$5:$AA$5)</f>
        <v>7.3651321878829612E-2</v>
      </c>
      <c r="AE594" s="6">
        <f t="shared" si="27"/>
        <v>0</v>
      </c>
      <c r="AF594" s="6">
        <f t="shared" si="28"/>
        <v>7.3651321878829612E-2</v>
      </c>
      <c r="AG594" s="6">
        <f t="shared" si="29"/>
        <v>7.3651321878829612E-2</v>
      </c>
      <c r="AH594" s="6">
        <f>(AG594-Table256[[#This Row],[Survived]])^2</f>
        <v>0.85812187345683977</v>
      </c>
    </row>
    <row r="595" spans="1:34" x14ac:dyDescent="0.2">
      <c r="A595">
        <v>0</v>
      </c>
      <c r="B595" t="s">
        <v>15</v>
      </c>
      <c r="C595">
        <v>1</v>
      </c>
      <c r="D595" t="s">
        <v>13</v>
      </c>
      <c r="E595">
        <v>70</v>
      </c>
      <c r="F595">
        <v>71</v>
      </c>
      <c r="G595">
        <v>1</v>
      </c>
      <c r="H595">
        <v>1</v>
      </c>
      <c r="I595" s="6">
        <f>Table256[[#This Row],[Age]]/$E$1</f>
        <v>0.875</v>
      </c>
      <c r="J595" s="6">
        <f>LOG10(Table256[[#This Row],[Fare]] +1)</f>
        <v>1.8573324964312685</v>
      </c>
      <c r="K595">
        <f>IF(Table256[[#This Row],[Pclass]]=1, 1, 0)</f>
        <v>1</v>
      </c>
      <c r="L595">
        <f>IF(Table256[[#This Row],[Pclass]]=2, 1,0)</f>
        <v>0</v>
      </c>
      <c r="M595">
        <f>IF(Table256[[#This Row],[Embarked]]="S", 1, 0)</f>
        <v>1</v>
      </c>
      <c r="N595">
        <f>IF(Table256[[#This Row],[Embarked]]="C", 1, 0)</f>
        <v>0</v>
      </c>
      <c r="O595">
        <f>IF(Table256[[#This Row],[Sex]]="male", 1, 0)</f>
        <v>1</v>
      </c>
      <c r="P595">
        <v>1</v>
      </c>
      <c r="AC595" s="6">
        <f>SUMPRODUCT(Table256[[#This Row],[SibSp]:[Ones]], $R$4:$AA$4)</f>
        <v>0.14519684189323556</v>
      </c>
      <c r="AD595" s="6">
        <f>SUMPRODUCT(Table256[[#This Row],[SibSp]:[Ones]], $R$5:$AA$5)</f>
        <v>5.5088009150563555E-2</v>
      </c>
      <c r="AE595" s="6">
        <f t="shared" si="27"/>
        <v>0.14519684189323556</v>
      </c>
      <c r="AF595" s="6">
        <f t="shared" si="28"/>
        <v>5.5088009150563555E-2</v>
      </c>
      <c r="AG595" s="6">
        <f t="shared" si="29"/>
        <v>0.20028485104379912</v>
      </c>
      <c r="AH595" s="6">
        <f>(AG595-Table256[[#This Row],[Survived]])^2</f>
        <v>4.0114021557636798E-2</v>
      </c>
    </row>
    <row r="596" spans="1:34" x14ac:dyDescent="0.2">
      <c r="A596">
        <v>0</v>
      </c>
      <c r="B596" t="s">
        <v>15</v>
      </c>
      <c r="C596">
        <v>3</v>
      </c>
      <c r="D596" t="s">
        <v>13</v>
      </c>
      <c r="E596">
        <v>16</v>
      </c>
      <c r="F596">
        <v>20.25</v>
      </c>
      <c r="G596">
        <v>1</v>
      </c>
      <c r="H596">
        <v>1</v>
      </c>
      <c r="I596" s="6">
        <f>Table256[[#This Row],[Age]]/$E$1</f>
        <v>0.2</v>
      </c>
      <c r="J596" s="6">
        <f>LOG10(Table256[[#This Row],[Fare]] +1)</f>
        <v>1.3273589343863303</v>
      </c>
      <c r="K596">
        <f>IF(Table256[[#This Row],[Pclass]]=1, 1, 0)</f>
        <v>0</v>
      </c>
      <c r="L596">
        <f>IF(Table256[[#This Row],[Pclass]]=2, 1,0)</f>
        <v>0</v>
      </c>
      <c r="M596">
        <f>IF(Table256[[#This Row],[Embarked]]="S", 1, 0)</f>
        <v>1</v>
      </c>
      <c r="N596">
        <f>IF(Table256[[#This Row],[Embarked]]="C", 1, 0)</f>
        <v>0</v>
      </c>
      <c r="O596">
        <f>IF(Table256[[#This Row],[Sex]]="male", 1, 0)</f>
        <v>1</v>
      </c>
      <c r="P596">
        <v>1</v>
      </c>
      <c r="AC596" s="6">
        <f>SUMPRODUCT(Table256[[#This Row],[SibSp]:[Ones]], $R$4:$AA$4)</f>
        <v>-0.61171353826431529</v>
      </c>
      <c r="AD596" s="6">
        <f>SUMPRODUCT(Table256[[#This Row],[SibSp]:[Ones]], $R$5:$AA$5)</f>
        <v>0.13567348107873645</v>
      </c>
      <c r="AE596" s="6">
        <f t="shared" si="27"/>
        <v>0</v>
      </c>
      <c r="AF596" s="6">
        <f t="shared" si="28"/>
        <v>0.13567348107873645</v>
      </c>
      <c r="AG596" s="6">
        <f t="shared" si="29"/>
        <v>0.13567348107873645</v>
      </c>
      <c r="AH596" s="6">
        <f>(AG596-Table256[[#This Row],[Survived]])^2</f>
        <v>1.8407293468022258E-2</v>
      </c>
    </row>
    <row r="597" spans="1:34" x14ac:dyDescent="0.2">
      <c r="A597">
        <v>1</v>
      </c>
      <c r="B597" t="s">
        <v>15</v>
      </c>
      <c r="C597">
        <v>2</v>
      </c>
      <c r="D597" t="s">
        <v>17</v>
      </c>
      <c r="E597">
        <v>30</v>
      </c>
      <c r="F597">
        <v>13</v>
      </c>
      <c r="G597">
        <v>0</v>
      </c>
      <c r="H597">
        <v>0</v>
      </c>
      <c r="I597" s="6">
        <f>Table256[[#This Row],[Age]]/$E$1</f>
        <v>0.375</v>
      </c>
      <c r="J597" s="6">
        <f>LOG10(Table256[[#This Row],[Fare]] +1)</f>
        <v>1.146128035678238</v>
      </c>
      <c r="K597">
        <f>IF(Table256[[#This Row],[Pclass]]=1, 1, 0)</f>
        <v>0</v>
      </c>
      <c r="L597">
        <f>IF(Table256[[#This Row],[Pclass]]=2, 1,0)</f>
        <v>1</v>
      </c>
      <c r="M597">
        <f>IF(Table256[[#This Row],[Embarked]]="S", 1, 0)</f>
        <v>1</v>
      </c>
      <c r="N597">
        <f>IF(Table256[[#This Row],[Embarked]]="C", 1, 0)</f>
        <v>0</v>
      </c>
      <c r="O597">
        <f>IF(Table256[[#This Row],[Sex]]="male", 1, 0)</f>
        <v>0</v>
      </c>
      <c r="P597">
        <v>1</v>
      </c>
      <c r="AC597" s="6">
        <f>SUMPRODUCT(Table256[[#This Row],[SibSp]:[Ones]], $R$4:$AA$4)</f>
        <v>-0.41674206996156066</v>
      </c>
      <c r="AD597" s="6">
        <f>SUMPRODUCT(Table256[[#This Row],[SibSp]:[Ones]], $R$5:$AA$5)</f>
        <v>0.76239844174626781</v>
      </c>
      <c r="AE597" s="6">
        <f t="shared" si="27"/>
        <v>0</v>
      </c>
      <c r="AF597" s="6">
        <f t="shared" si="28"/>
        <v>0.76239844174626781</v>
      </c>
      <c r="AG597" s="6">
        <f t="shared" si="29"/>
        <v>0.76239844174626781</v>
      </c>
      <c r="AH597" s="6">
        <f>(AG597-Table256[[#This Row],[Survived]])^2</f>
        <v>5.645450048460169E-2</v>
      </c>
    </row>
    <row r="598" spans="1:34" x14ac:dyDescent="0.2">
      <c r="A598">
        <v>0</v>
      </c>
      <c r="B598" t="s">
        <v>15</v>
      </c>
      <c r="C598">
        <v>1</v>
      </c>
      <c r="D598" t="s">
        <v>13</v>
      </c>
      <c r="E598">
        <v>19</v>
      </c>
      <c r="F598">
        <v>53.1</v>
      </c>
      <c r="G598">
        <v>1</v>
      </c>
      <c r="H598">
        <v>0</v>
      </c>
      <c r="I598" s="6">
        <f>Table256[[#This Row],[Age]]/$E$1</f>
        <v>0.23749999999999999</v>
      </c>
      <c r="J598" s="6">
        <f>LOG10(Table256[[#This Row],[Fare]] +1)</f>
        <v>1.7331972651065695</v>
      </c>
      <c r="K598">
        <f>IF(Table256[[#This Row],[Pclass]]=1, 1, 0)</f>
        <v>1</v>
      </c>
      <c r="L598">
        <f>IF(Table256[[#This Row],[Pclass]]=2, 1,0)</f>
        <v>0</v>
      </c>
      <c r="M598">
        <f>IF(Table256[[#This Row],[Embarked]]="S", 1, 0)</f>
        <v>1</v>
      </c>
      <c r="N598">
        <f>IF(Table256[[#This Row],[Embarked]]="C", 1, 0)</f>
        <v>0</v>
      </c>
      <c r="O598">
        <f>IF(Table256[[#This Row],[Sex]]="male", 1, 0)</f>
        <v>1</v>
      </c>
      <c r="P598">
        <v>1</v>
      </c>
      <c r="AC598" s="6">
        <f>SUMPRODUCT(Table256[[#This Row],[SibSp]:[Ones]], $R$4:$AA$4)</f>
        <v>-0.33996140087199378</v>
      </c>
      <c r="AD598" s="6">
        <f>SUMPRODUCT(Table256[[#This Row],[SibSp]:[Ones]], $R$5:$AA$5)</f>
        <v>0.48999130383508471</v>
      </c>
      <c r="AE598" s="6">
        <f t="shared" si="27"/>
        <v>0</v>
      </c>
      <c r="AF598" s="6">
        <f t="shared" si="28"/>
        <v>0.48999130383508471</v>
      </c>
      <c r="AG598" s="6">
        <f t="shared" si="29"/>
        <v>0.48999130383508471</v>
      </c>
      <c r="AH598" s="6">
        <f>(AG598-Table256[[#This Row],[Survived]])^2</f>
        <v>0.24009147783400631</v>
      </c>
    </row>
    <row r="599" spans="1:34" x14ac:dyDescent="0.2">
      <c r="A599">
        <v>0</v>
      </c>
      <c r="B599" t="s">
        <v>27</v>
      </c>
      <c r="C599">
        <v>3</v>
      </c>
      <c r="D599" t="s">
        <v>13</v>
      </c>
      <c r="E599">
        <v>31</v>
      </c>
      <c r="F599">
        <v>7.75</v>
      </c>
      <c r="G599">
        <v>0</v>
      </c>
      <c r="H599">
        <v>0</v>
      </c>
      <c r="I599" s="6">
        <f>Table256[[#This Row],[Age]]/$E$1</f>
        <v>0.38750000000000001</v>
      </c>
      <c r="J599" s="6">
        <f>LOG10(Table256[[#This Row],[Fare]] +1)</f>
        <v>0.94200805302231327</v>
      </c>
      <c r="K599">
        <f>IF(Table256[[#This Row],[Pclass]]=1, 1, 0)</f>
        <v>0</v>
      </c>
      <c r="L599">
        <f>IF(Table256[[#This Row],[Pclass]]=2, 1,0)</f>
        <v>0</v>
      </c>
      <c r="M599">
        <f>IF(Table256[[#This Row],[Embarked]]="S", 1, 0)</f>
        <v>0</v>
      </c>
      <c r="N599">
        <f>IF(Table256[[#This Row],[Embarked]]="C", 1, 0)</f>
        <v>0</v>
      </c>
      <c r="O599">
        <f>IF(Table256[[#This Row],[Sex]]="male", 1, 0)</f>
        <v>1</v>
      </c>
      <c r="P599">
        <v>1</v>
      </c>
      <c r="AC599" s="6">
        <f>SUMPRODUCT(Table256[[#This Row],[SibSp]:[Ones]], $R$4:$AA$4)</f>
        <v>-0.62035726000088665</v>
      </c>
      <c r="AD599" s="6">
        <f>SUMPRODUCT(Table256[[#This Row],[SibSp]:[Ones]], $R$5:$AA$5)</f>
        <v>8.1820342391702661E-2</v>
      </c>
      <c r="AE599" s="6">
        <f t="shared" si="27"/>
        <v>0</v>
      </c>
      <c r="AF599" s="6">
        <f t="shared" si="28"/>
        <v>8.1820342391702661E-2</v>
      </c>
      <c r="AG599" s="6">
        <f t="shared" si="29"/>
        <v>8.1820342391702661E-2</v>
      </c>
      <c r="AH599" s="6">
        <f>(AG599-Table256[[#This Row],[Survived]])^2</f>
        <v>6.694568429095455E-3</v>
      </c>
    </row>
    <row r="600" spans="1:34" x14ac:dyDescent="0.2">
      <c r="A600">
        <v>1</v>
      </c>
      <c r="B600" t="s">
        <v>15</v>
      </c>
      <c r="C600">
        <v>2</v>
      </c>
      <c r="D600" t="s">
        <v>17</v>
      </c>
      <c r="E600">
        <v>4</v>
      </c>
      <c r="F600">
        <v>23</v>
      </c>
      <c r="G600">
        <v>1</v>
      </c>
      <c r="H600">
        <v>1</v>
      </c>
      <c r="I600" s="6">
        <f>Table256[[#This Row],[Age]]/$E$1</f>
        <v>0.05</v>
      </c>
      <c r="J600" s="6">
        <f>LOG10(Table256[[#This Row],[Fare]] +1)</f>
        <v>1.3802112417116059</v>
      </c>
      <c r="K600">
        <f>IF(Table256[[#This Row],[Pclass]]=1, 1, 0)</f>
        <v>0</v>
      </c>
      <c r="L600">
        <f>IF(Table256[[#This Row],[Pclass]]=2, 1,0)</f>
        <v>1</v>
      </c>
      <c r="M600">
        <f>IF(Table256[[#This Row],[Embarked]]="S", 1, 0)</f>
        <v>1</v>
      </c>
      <c r="N600">
        <f>IF(Table256[[#This Row],[Embarked]]="C", 1, 0)</f>
        <v>0</v>
      </c>
      <c r="O600">
        <f>IF(Table256[[#This Row],[Sex]]="male", 1, 0)</f>
        <v>0</v>
      </c>
      <c r="P600">
        <v>1</v>
      </c>
      <c r="AC600" s="6">
        <f>SUMPRODUCT(Table256[[#This Row],[SibSp]:[Ones]], $R$4:$AA$4)</f>
        <v>-0.64112111961606522</v>
      </c>
      <c r="AD600" s="6">
        <f>SUMPRODUCT(Table256[[#This Row],[SibSp]:[Ones]], $R$5:$AA$5)</f>
        <v>0.91543171347062502</v>
      </c>
      <c r="AE600" s="6">
        <f t="shared" si="27"/>
        <v>0</v>
      </c>
      <c r="AF600" s="6">
        <f t="shared" si="28"/>
        <v>0.91543171347062502</v>
      </c>
      <c r="AG600" s="6">
        <f t="shared" si="29"/>
        <v>0.91543171347062502</v>
      </c>
      <c r="AH600" s="6">
        <f>(AG600-Table256[[#This Row],[Survived]])^2</f>
        <v>7.1517950865144656E-3</v>
      </c>
    </row>
    <row r="601" spans="1:34" x14ac:dyDescent="0.2">
      <c r="A601">
        <v>1</v>
      </c>
      <c r="B601" t="s">
        <v>15</v>
      </c>
      <c r="C601">
        <v>3</v>
      </c>
      <c r="D601" t="s">
        <v>13</v>
      </c>
      <c r="E601">
        <v>6</v>
      </c>
      <c r="F601">
        <v>12.475</v>
      </c>
      <c r="G601">
        <v>0</v>
      </c>
      <c r="H601">
        <v>1</v>
      </c>
      <c r="I601" s="6">
        <f>Table256[[#This Row],[Age]]/$E$1</f>
        <v>7.4999999999999997E-2</v>
      </c>
      <c r="J601" s="6">
        <f>LOG10(Table256[[#This Row],[Fare]] +1)</f>
        <v>1.1295287738587763</v>
      </c>
      <c r="K601">
        <f>IF(Table256[[#This Row],[Pclass]]=1, 1, 0)</f>
        <v>0</v>
      </c>
      <c r="L601">
        <f>IF(Table256[[#This Row],[Pclass]]=2, 1,0)</f>
        <v>0</v>
      </c>
      <c r="M601">
        <f>IF(Table256[[#This Row],[Embarked]]="S", 1, 0)</f>
        <v>1</v>
      </c>
      <c r="N601">
        <f>IF(Table256[[#This Row],[Embarked]]="C", 1, 0)</f>
        <v>0</v>
      </c>
      <c r="O601">
        <f>IF(Table256[[#This Row],[Sex]]="male", 1, 0)</f>
        <v>1</v>
      </c>
      <c r="P601">
        <v>1</v>
      </c>
      <c r="AC601" s="6">
        <f>SUMPRODUCT(Table256[[#This Row],[SibSp]:[Ones]], $R$4:$AA$4)</f>
        <v>-0.79915946503433377</v>
      </c>
      <c r="AD601" s="6">
        <f>SUMPRODUCT(Table256[[#This Row],[SibSp]:[Ones]], $R$5:$AA$5)</f>
        <v>0.28529151164323052</v>
      </c>
      <c r="AE601" s="6">
        <f t="shared" si="27"/>
        <v>0</v>
      </c>
      <c r="AF601" s="6">
        <f t="shared" si="28"/>
        <v>0.28529151164323052</v>
      </c>
      <c r="AG601" s="6">
        <f t="shared" si="29"/>
        <v>0.28529151164323052</v>
      </c>
      <c r="AH601" s="6">
        <f>(AG601-Table256[[#This Row],[Survived]])^2</f>
        <v>0.51080822332921849</v>
      </c>
    </row>
    <row r="602" spans="1:34" x14ac:dyDescent="0.2">
      <c r="A602">
        <v>0</v>
      </c>
      <c r="B602" t="s">
        <v>15</v>
      </c>
      <c r="C602">
        <v>3</v>
      </c>
      <c r="D602" t="s">
        <v>13</v>
      </c>
      <c r="E602">
        <v>33</v>
      </c>
      <c r="F602">
        <v>9.5</v>
      </c>
      <c r="G602">
        <v>0</v>
      </c>
      <c r="H602">
        <v>0</v>
      </c>
      <c r="I602" s="6">
        <f>Table256[[#This Row],[Age]]/$E$1</f>
        <v>0.41249999999999998</v>
      </c>
      <c r="J602" s="6">
        <f>LOG10(Table256[[#This Row],[Fare]] +1)</f>
        <v>1.0211892990699381</v>
      </c>
      <c r="K602">
        <f>IF(Table256[[#This Row],[Pclass]]=1, 1, 0)</f>
        <v>0</v>
      </c>
      <c r="L602">
        <f>IF(Table256[[#This Row],[Pclass]]=2, 1,0)</f>
        <v>0</v>
      </c>
      <c r="M602">
        <f>IF(Table256[[#This Row],[Embarked]]="S", 1, 0)</f>
        <v>1</v>
      </c>
      <c r="N602">
        <f>IF(Table256[[#This Row],[Embarked]]="C", 1, 0)</f>
        <v>0</v>
      </c>
      <c r="O602">
        <f>IF(Table256[[#This Row],[Sex]]="male", 1, 0)</f>
        <v>1</v>
      </c>
      <c r="P602">
        <v>1</v>
      </c>
      <c r="AC602" s="6">
        <f>SUMPRODUCT(Table256[[#This Row],[SibSp]:[Ones]], $R$4:$AA$4)</f>
        <v>-0.48065062744693404</v>
      </c>
      <c r="AD602" s="6">
        <f>SUMPRODUCT(Table256[[#This Row],[SibSp]:[Ones]], $R$5:$AA$5)</f>
        <v>5.7864946860463173E-2</v>
      </c>
      <c r="AE602" s="6">
        <f t="shared" si="27"/>
        <v>0</v>
      </c>
      <c r="AF602" s="6">
        <f t="shared" si="28"/>
        <v>5.7864946860463173E-2</v>
      </c>
      <c r="AG602" s="6">
        <f t="shared" si="29"/>
        <v>5.7864946860463173E-2</v>
      </c>
      <c r="AH602" s="6">
        <f>(AG602-Table256[[#This Row],[Survived]])^2</f>
        <v>3.348352075164227E-3</v>
      </c>
    </row>
    <row r="603" spans="1:34" x14ac:dyDescent="0.2">
      <c r="A603">
        <v>0</v>
      </c>
      <c r="B603" t="s">
        <v>15</v>
      </c>
      <c r="C603">
        <v>3</v>
      </c>
      <c r="D603" t="s">
        <v>13</v>
      </c>
      <c r="E603">
        <v>23</v>
      </c>
      <c r="F603">
        <v>7.8958000000000004</v>
      </c>
      <c r="G603">
        <v>0</v>
      </c>
      <c r="H603">
        <v>0</v>
      </c>
      <c r="I603" s="6">
        <f>Table256[[#This Row],[Age]]/$E$1</f>
        <v>0.28749999999999998</v>
      </c>
      <c r="J603" s="6">
        <f>LOG10(Table256[[#This Row],[Fare]] +1)</f>
        <v>0.94918501031343461</v>
      </c>
      <c r="K603">
        <f>IF(Table256[[#This Row],[Pclass]]=1, 1, 0)</f>
        <v>0</v>
      </c>
      <c r="L603">
        <f>IF(Table256[[#This Row],[Pclass]]=2, 1,0)</f>
        <v>0</v>
      </c>
      <c r="M603">
        <f>IF(Table256[[#This Row],[Embarked]]="S", 1, 0)</f>
        <v>1</v>
      </c>
      <c r="N603">
        <f>IF(Table256[[#This Row],[Embarked]]="C", 1, 0)</f>
        <v>0</v>
      </c>
      <c r="O603">
        <f>IF(Table256[[#This Row],[Sex]]="male", 1, 0)</f>
        <v>1</v>
      </c>
      <c r="P603">
        <v>1</v>
      </c>
      <c r="AC603" s="6">
        <f>SUMPRODUCT(Table256[[#This Row],[SibSp]:[Ones]], $R$4:$AA$4)</f>
        <v>-0.58426781915725257</v>
      </c>
      <c r="AD603" s="6">
        <f>SUMPRODUCT(Table256[[#This Row],[SibSp]:[Ones]], $R$5:$AA$5)</f>
        <v>0.14158594586485995</v>
      </c>
      <c r="AE603" s="6">
        <f t="shared" si="27"/>
        <v>0</v>
      </c>
      <c r="AF603" s="6">
        <f t="shared" si="28"/>
        <v>0.14158594586485995</v>
      </c>
      <c r="AG603" s="6">
        <f t="shared" si="29"/>
        <v>0.14158594586485995</v>
      </c>
      <c r="AH603" s="6">
        <f>(AG603-Table256[[#This Row],[Survived]])^2</f>
        <v>2.0046580066447054E-2</v>
      </c>
    </row>
    <row r="604" spans="1:34" x14ac:dyDescent="0.2">
      <c r="A604">
        <v>1</v>
      </c>
      <c r="B604" t="s">
        <v>15</v>
      </c>
      <c r="C604">
        <v>2</v>
      </c>
      <c r="D604" t="s">
        <v>17</v>
      </c>
      <c r="E604">
        <v>48</v>
      </c>
      <c r="F604">
        <v>65</v>
      </c>
      <c r="G604">
        <v>1</v>
      </c>
      <c r="H604">
        <v>2</v>
      </c>
      <c r="I604" s="6">
        <f>Table256[[#This Row],[Age]]/$E$1</f>
        <v>0.6</v>
      </c>
      <c r="J604" s="6">
        <f>LOG10(Table256[[#This Row],[Fare]] +1)</f>
        <v>1.8195439355418688</v>
      </c>
      <c r="K604">
        <f>IF(Table256[[#This Row],[Pclass]]=1, 1, 0)</f>
        <v>0</v>
      </c>
      <c r="L604">
        <f>IF(Table256[[#This Row],[Pclass]]=2, 1,0)</f>
        <v>1</v>
      </c>
      <c r="M604">
        <f>IF(Table256[[#This Row],[Embarked]]="S", 1, 0)</f>
        <v>1</v>
      </c>
      <c r="N604">
        <f>IF(Table256[[#This Row],[Embarked]]="C", 1, 0)</f>
        <v>0</v>
      </c>
      <c r="O604">
        <f>IF(Table256[[#This Row],[Sex]]="male", 1, 0)</f>
        <v>0</v>
      </c>
      <c r="P604">
        <v>1</v>
      </c>
      <c r="AC604" s="6">
        <f>SUMPRODUCT(Table256[[#This Row],[SibSp]:[Ones]], $R$4:$AA$4)</f>
        <v>-0.22544933393757161</v>
      </c>
      <c r="AD604" s="6">
        <f>SUMPRODUCT(Table256[[#This Row],[SibSp]:[Ones]], $R$5:$AA$5)</f>
        <v>0.54536629423422722</v>
      </c>
      <c r="AE604" s="6">
        <f t="shared" si="27"/>
        <v>0</v>
      </c>
      <c r="AF604" s="6">
        <f t="shared" si="28"/>
        <v>0.54536629423422722</v>
      </c>
      <c r="AG604" s="6">
        <f t="shared" si="29"/>
        <v>0.54536629423422722</v>
      </c>
      <c r="AH604" s="6">
        <f>(AG604-Table256[[#This Row],[Survived]])^2</f>
        <v>0.20669180641831925</v>
      </c>
    </row>
    <row r="605" spans="1:34" x14ac:dyDescent="0.2">
      <c r="A605">
        <v>1</v>
      </c>
      <c r="B605" t="s">
        <v>15</v>
      </c>
      <c r="C605">
        <v>2</v>
      </c>
      <c r="D605" t="s">
        <v>13</v>
      </c>
      <c r="E605">
        <v>0.67</v>
      </c>
      <c r="F605">
        <v>14.5</v>
      </c>
      <c r="G605">
        <v>1</v>
      </c>
      <c r="H605">
        <v>1</v>
      </c>
      <c r="I605" s="6">
        <f>Table256[[#This Row],[Age]]/$E$1</f>
        <v>8.3750000000000005E-3</v>
      </c>
      <c r="J605" s="6">
        <f>LOG10(Table256[[#This Row],[Fare]] +1)</f>
        <v>1.1903316981702914</v>
      </c>
      <c r="K605">
        <f>IF(Table256[[#This Row],[Pclass]]=1, 1, 0)</f>
        <v>0</v>
      </c>
      <c r="L605">
        <f>IF(Table256[[#This Row],[Pclass]]=2, 1,0)</f>
        <v>1</v>
      </c>
      <c r="M605">
        <f>IF(Table256[[#This Row],[Embarked]]="S", 1, 0)</f>
        <v>1</v>
      </c>
      <c r="N605">
        <f>IF(Table256[[#This Row],[Embarked]]="C", 1, 0)</f>
        <v>0</v>
      </c>
      <c r="O605">
        <f>IF(Table256[[#This Row],[Sex]]="male", 1, 0)</f>
        <v>1</v>
      </c>
      <c r="P605">
        <v>1</v>
      </c>
      <c r="AC605" s="6">
        <f>SUMPRODUCT(Table256[[#This Row],[SibSp]:[Ones]], $R$4:$AA$4)</f>
        <v>-1.0346220229314889</v>
      </c>
      <c r="AD605" s="6">
        <f>SUMPRODUCT(Table256[[#This Row],[SibSp]:[Ones]], $R$5:$AA$5)</f>
        <v>0.481009718068518</v>
      </c>
      <c r="AE605" s="6">
        <f t="shared" si="27"/>
        <v>0</v>
      </c>
      <c r="AF605" s="6">
        <f t="shared" si="28"/>
        <v>0.481009718068518</v>
      </c>
      <c r="AG605" s="6">
        <f t="shared" si="29"/>
        <v>0.481009718068518</v>
      </c>
      <c r="AH605" s="6">
        <f>(AG605-Table256[[#This Row],[Survived]])^2</f>
        <v>0.26935091273931916</v>
      </c>
    </row>
    <row r="606" spans="1:34" x14ac:dyDescent="0.2">
      <c r="A606">
        <v>0</v>
      </c>
      <c r="B606" t="s">
        <v>15</v>
      </c>
      <c r="C606">
        <v>3</v>
      </c>
      <c r="D606" t="s">
        <v>13</v>
      </c>
      <c r="E606">
        <v>28</v>
      </c>
      <c r="F606">
        <v>7.7957999999999998</v>
      </c>
      <c r="G606">
        <v>0</v>
      </c>
      <c r="H606">
        <v>0</v>
      </c>
      <c r="I606" s="6">
        <f>Table256[[#This Row],[Age]]/$E$1</f>
        <v>0.35</v>
      </c>
      <c r="J606" s="6">
        <f>LOG10(Table256[[#This Row],[Fare]] +1)</f>
        <v>0.94427534575879857</v>
      </c>
      <c r="K606">
        <f>IF(Table256[[#This Row],[Pclass]]=1, 1, 0)</f>
        <v>0</v>
      </c>
      <c r="L606">
        <f>IF(Table256[[#This Row],[Pclass]]=2, 1,0)</f>
        <v>0</v>
      </c>
      <c r="M606">
        <f>IF(Table256[[#This Row],[Embarked]]="S", 1, 0)</f>
        <v>1</v>
      </c>
      <c r="N606">
        <f>IF(Table256[[#This Row],[Embarked]]="C", 1, 0)</f>
        <v>0</v>
      </c>
      <c r="O606">
        <f>IF(Table256[[#This Row],[Sex]]="male", 1, 0)</f>
        <v>1</v>
      </c>
      <c r="P606">
        <v>1</v>
      </c>
      <c r="AC606" s="6">
        <f>SUMPRODUCT(Table256[[#This Row],[SibSp]:[Ones]], $R$4:$AA$4)</f>
        <v>-0.53280003268525145</v>
      </c>
      <c r="AD606" s="6">
        <f>SUMPRODUCT(Table256[[#This Row],[SibSp]:[Ones]], $R$5:$AA$5)</f>
        <v>9.9027934909152737E-2</v>
      </c>
      <c r="AE606" s="6">
        <f t="shared" si="27"/>
        <v>0</v>
      </c>
      <c r="AF606" s="6">
        <f t="shared" si="28"/>
        <v>9.9027934909152737E-2</v>
      </c>
      <c r="AG606" s="6">
        <f t="shared" si="29"/>
        <v>9.9027934909152737E-2</v>
      </c>
      <c r="AH606" s="6">
        <f>(AG606-Table256[[#This Row],[Survived]])^2</f>
        <v>9.8065318923713906E-3</v>
      </c>
    </row>
    <row r="607" spans="1:34" x14ac:dyDescent="0.2">
      <c r="A607">
        <v>0</v>
      </c>
      <c r="B607" t="s">
        <v>15</v>
      </c>
      <c r="C607">
        <v>2</v>
      </c>
      <c r="D607" t="s">
        <v>13</v>
      </c>
      <c r="E607">
        <v>18</v>
      </c>
      <c r="F607">
        <v>11.5</v>
      </c>
      <c r="G607">
        <v>0</v>
      </c>
      <c r="H607">
        <v>0</v>
      </c>
      <c r="I607" s="6">
        <f>Table256[[#This Row],[Age]]/$E$1</f>
        <v>0.22500000000000001</v>
      </c>
      <c r="J607" s="6">
        <f>LOG10(Table256[[#This Row],[Fare]] +1)</f>
        <v>1.0969100130080565</v>
      </c>
      <c r="K607">
        <f>IF(Table256[[#This Row],[Pclass]]=1, 1, 0)</f>
        <v>0</v>
      </c>
      <c r="L607">
        <f>IF(Table256[[#This Row],[Pclass]]=2, 1,0)</f>
        <v>1</v>
      </c>
      <c r="M607">
        <f>IF(Table256[[#This Row],[Embarked]]="S", 1, 0)</f>
        <v>1</v>
      </c>
      <c r="N607">
        <f>IF(Table256[[#This Row],[Embarked]]="C", 1, 0)</f>
        <v>0</v>
      </c>
      <c r="O607">
        <f>IF(Table256[[#This Row],[Sex]]="male", 1, 0)</f>
        <v>1</v>
      </c>
      <c r="P607">
        <v>1</v>
      </c>
      <c r="AC607" s="6">
        <f>SUMPRODUCT(Table256[[#This Row],[SibSp]:[Ones]], $R$4:$AA$4)</f>
        <v>-0.89838727555686304</v>
      </c>
      <c r="AD607" s="6">
        <f>SUMPRODUCT(Table256[[#This Row],[SibSp]:[Ones]], $R$5:$AA$5)</f>
        <v>0.40402505081916218</v>
      </c>
      <c r="AE607" s="6">
        <f t="shared" si="27"/>
        <v>0</v>
      </c>
      <c r="AF607" s="6">
        <f t="shared" si="28"/>
        <v>0.40402505081916218</v>
      </c>
      <c r="AG607" s="6">
        <f t="shared" si="29"/>
        <v>0.40402505081916218</v>
      </c>
      <c r="AH607" s="6">
        <f>(AG607-Table256[[#This Row],[Survived]])^2</f>
        <v>0.16323624168942658</v>
      </c>
    </row>
    <row r="608" spans="1:34" x14ac:dyDescent="0.2">
      <c r="A608">
        <v>0</v>
      </c>
      <c r="B608" t="s">
        <v>15</v>
      </c>
      <c r="C608">
        <v>3</v>
      </c>
      <c r="D608" t="s">
        <v>13</v>
      </c>
      <c r="E608">
        <v>34</v>
      </c>
      <c r="F608">
        <v>8.0500000000000007</v>
      </c>
      <c r="G608">
        <v>0</v>
      </c>
      <c r="H608">
        <v>0</v>
      </c>
      <c r="I608" s="6">
        <f>Table256[[#This Row],[Age]]/$E$1</f>
        <v>0.42499999999999999</v>
      </c>
      <c r="J608" s="6">
        <f>LOG10(Table256[[#This Row],[Fare]] +1)</f>
        <v>0.9566485792052033</v>
      </c>
      <c r="K608">
        <f>IF(Table256[[#This Row],[Pclass]]=1, 1, 0)</f>
        <v>0</v>
      </c>
      <c r="L608">
        <f>IF(Table256[[#This Row],[Pclass]]=2, 1,0)</f>
        <v>0</v>
      </c>
      <c r="M608">
        <f>IF(Table256[[#This Row],[Embarked]]="S", 1, 0)</f>
        <v>1</v>
      </c>
      <c r="N608">
        <f>IF(Table256[[#This Row],[Embarked]]="C", 1, 0)</f>
        <v>0</v>
      </c>
      <c r="O608">
        <f>IF(Table256[[#This Row],[Sex]]="male", 1, 0)</f>
        <v>1</v>
      </c>
      <c r="P608">
        <v>1</v>
      </c>
      <c r="AC608" s="6">
        <f>SUMPRODUCT(Table256[[#This Row],[SibSp]:[Ones]], $R$4:$AA$4)</f>
        <v>-0.47088653662055396</v>
      </c>
      <c r="AD608" s="6">
        <f>SUMPRODUCT(Table256[[#This Row],[SibSp]:[Ones]], $R$5:$AA$5)</f>
        <v>4.8269721553459655E-2</v>
      </c>
      <c r="AE608" s="6">
        <f t="shared" si="27"/>
        <v>0</v>
      </c>
      <c r="AF608" s="6">
        <f t="shared" si="28"/>
        <v>4.8269721553459655E-2</v>
      </c>
      <c r="AG608" s="6">
        <f t="shared" si="29"/>
        <v>4.8269721553459655E-2</v>
      </c>
      <c r="AH608" s="6">
        <f>(AG608-Table256[[#This Row],[Survived]])^2</f>
        <v>2.3299660188485275E-3</v>
      </c>
    </row>
    <row r="609" spans="1:34" x14ac:dyDescent="0.2">
      <c r="A609">
        <v>1</v>
      </c>
      <c r="B609" t="s">
        <v>15</v>
      </c>
      <c r="C609">
        <v>1</v>
      </c>
      <c r="D609" t="s">
        <v>17</v>
      </c>
      <c r="E609">
        <v>33</v>
      </c>
      <c r="F609">
        <v>86.5</v>
      </c>
      <c r="G609">
        <v>0</v>
      </c>
      <c r="H609">
        <v>0</v>
      </c>
      <c r="I609" s="6">
        <f>Table256[[#This Row],[Age]]/$E$1</f>
        <v>0.41249999999999998</v>
      </c>
      <c r="J609" s="6">
        <f>LOG10(Table256[[#This Row],[Fare]] +1)</f>
        <v>1.9420080530223132</v>
      </c>
      <c r="K609">
        <f>IF(Table256[[#This Row],[Pclass]]=1, 1, 0)</f>
        <v>1</v>
      </c>
      <c r="L609">
        <f>IF(Table256[[#This Row],[Pclass]]=2, 1,0)</f>
        <v>0</v>
      </c>
      <c r="M609">
        <f>IF(Table256[[#This Row],[Embarked]]="S", 1, 0)</f>
        <v>1</v>
      </c>
      <c r="N609">
        <f>IF(Table256[[#This Row],[Embarked]]="C", 1, 0)</f>
        <v>0</v>
      </c>
      <c r="O609">
        <f>IF(Table256[[#This Row],[Sex]]="male", 1, 0)</f>
        <v>0</v>
      </c>
      <c r="P609">
        <v>1</v>
      </c>
      <c r="AC609" s="6">
        <f>SUMPRODUCT(Table256[[#This Row],[SibSp]:[Ones]], $R$4:$AA$4)</f>
        <v>8.0836178946789183E-2</v>
      </c>
      <c r="AD609" s="6">
        <f>SUMPRODUCT(Table256[[#This Row],[SibSp]:[Ones]], $R$5:$AA$5)</f>
        <v>0.90213814853917784</v>
      </c>
      <c r="AE609" s="6">
        <f t="shared" si="27"/>
        <v>8.0836178946789183E-2</v>
      </c>
      <c r="AF609" s="6">
        <f t="shared" si="28"/>
        <v>0.90213814853917784</v>
      </c>
      <c r="AG609" s="6">
        <f t="shared" si="29"/>
        <v>0.98297432748596703</v>
      </c>
      <c r="AH609" s="6">
        <f>(AG609-Table256[[#This Row],[Survived]])^2</f>
        <v>2.8987352455509793E-4</v>
      </c>
    </row>
    <row r="610" spans="1:34" x14ac:dyDescent="0.2">
      <c r="A610">
        <v>0</v>
      </c>
      <c r="B610" t="s">
        <v>15</v>
      </c>
      <c r="C610">
        <v>3</v>
      </c>
      <c r="D610" t="s">
        <v>13</v>
      </c>
      <c r="E610">
        <v>41</v>
      </c>
      <c r="F610">
        <v>7.125</v>
      </c>
      <c r="G610">
        <v>0</v>
      </c>
      <c r="H610">
        <v>0</v>
      </c>
      <c r="I610" s="6">
        <f>Table256[[#This Row],[Age]]/$E$1</f>
        <v>0.51249999999999996</v>
      </c>
      <c r="J610" s="6">
        <f>LOG10(Table256[[#This Row],[Fare]] +1)</f>
        <v>0.90982336965091204</v>
      </c>
      <c r="K610">
        <f>IF(Table256[[#This Row],[Pclass]]=1, 1, 0)</f>
        <v>0</v>
      </c>
      <c r="L610">
        <f>IF(Table256[[#This Row],[Pclass]]=2, 1,0)</f>
        <v>0</v>
      </c>
      <c r="M610">
        <f>IF(Table256[[#This Row],[Embarked]]="S", 1, 0)</f>
        <v>1</v>
      </c>
      <c r="N610">
        <f>IF(Table256[[#This Row],[Embarked]]="C", 1, 0)</f>
        <v>0</v>
      </c>
      <c r="O610">
        <f>IF(Table256[[#This Row],[Sex]]="male", 1, 0)</f>
        <v>1</v>
      </c>
      <c r="P610">
        <v>1</v>
      </c>
      <c r="AC610" s="6">
        <f>SUMPRODUCT(Table256[[#This Row],[SibSp]:[Ones]], $R$4:$AA$4)</f>
        <v>-0.39916444673314877</v>
      </c>
      <c r="AD610" s="6">
        <f>SUMPRODUCT(Table256[[#This Row],[SibSp]:[Ones]], $R$5:$AA$5)</f>
        <v>-1.1992635844494948E-2</v>
      </c>
      <c r="AE610" s="6">
        <f t="shared" si="27"/>
        <v>0</v>
      </c>
      <c r="AF610" s="6">
        <f t="shared" si="28"/>
        <v>0</v>
      </c>
      <c r="AG610" s="6">
        <f t="shared" si="29"/>
        <v>0</v>
      </c>
      <c r="AH610" s="6">
        <f>(AG610-Table256[[#This Row],[Survived]])^2</f>
        <v>0</v>
      </c>
    </row>
    <row r="611" spans="1:34" x14ac:dyDescent="0.2">
      <c r="A611">
        <v>1</v>
      </c>
      <c r="B611" t="s">
        <v>20</v>
      </c>
      <c r="C611">
        <v>3</v>
      </c>
      <c r="D611" t="s">
        <v>13</v>
      </c>
      <c r="E611">
        <v>20</v>
      </c>
      <c r="F611">
        <v>7.2291999999999996</v>
      </c>
      <c r="G611">
        <v>0</v>
      </c>
      <c r="H611">
        <v>0</v>
      </c>
      <c r="I611" s="6">
        <f>Table256[[#This Row],[Age]]/$E$1</f>
        <v>0.25</v>
      </c>
      <c r="J611" s="6">
        <f>LOG10(Table256[[#This Row],[Fare]] +1)</f>
        <v>0.91535761741483168</v>
      </c>
      <c r="K611">
        <f>IF(Table256[[#This Row],[Pclass]]=1, 1, 0)</f>
        <v>0</v>
      </c>
      <c r="L611">
        <f>IF(Table256[[#This Row],[Pclass]]=2, 1,0)</f>
        <v>0</v>
      </c>
      <c r="M611">
        <f>IF(Table256[[#This Row],[Embarked]]="S", 1, 0)</f>
        <v>0</v>
      </c>
      <c r="N611">
        <f>IF(Table256[[#This Row],[Embarked]]="C", 1, 0)</f>
        <v>1</v>
      </c>
      <c r="O611">
        <f>IF(Table256[[#This Row],[Sex]]="male", 1, 0)</f>
        <v>1</v>
      </c>
      <c r="P611">
        <v>1</v>
      </c>
      <c r="AC611" s="6">
        <f>SUMPRODUCT(Table256[[#This Row],[SibSp]:[Ones]], $R$4:$AA$4)</f>
        <v>-0.72664019464149354</v>
      </c>
      <c r="AD611" s="6">
        <f>SUMPRODUCT(Table256[[#This Row],[SibSp]:[Ones]], $R$5:$AA$5)</f>
        <v>0.2455061623421636</v>
      </c>
      <c r="AE611" s="6">
        <f t="shared" si="27"/>
        <v>0</v>
      </c>
      <c r="AF611" s="6">
        <f t="shared" si="28"/>
        <v>0.2455061623421636</v>
      </c>
      <c r="AG611" s="6">
        <f t="shared" si="29"/>
        <v>0.2455061623421636</v>
      </c>
      <c r="AH611" s="6">
        <f>(AG611-Table256[[#This Row],[Survived]])^2</f>
        <v>0.5692609510636496</v>
      </c>
    </row>
    <row r="612" spans="1:34" x14ac:dyDescent="0.2">
      <c r="A612">
        <v>1</v>
      </c>
      <c r="B612" t="s">
        <v>15</v>
      </c>
      <c r="C612">
        <v>1</v>
      </c>
      <c r="D612" t="s">
        <v>17</v>
      </c>
      <c r="E612">
        <v>36</v>
      </c>
      <c r="F612">
        <v>120</v>
      </c>
      <c r="G612">
        <v>1</v>
      </c>
      <c r="H612">
        <v>2</v>
      </c>
      <c r="I612" s="6">
        <f>Table256[[#This Row],[Age]]/$E$1</f>
        <v>0.45</v>
      </c>
      <c r="J612" s="6">
        <f>LOG10(Table256[[#This Row],[Fare]] +1)</f>
        <v>2.0827853703164503</v>
      </c>
      <c r="K612">
        <f>IF(Table256[[#This Row],[Pclass]]=1, 1, 0)</f>
        <v>1</v>
      </c>
      <c r="L612">
        <f>IF(Table256[[#This Row],[Pclass]]=2, 1,0)</f>
        <v>0</v>
      </c>
      <c r="M612">
        <f>IF(Table256[[#This Row],[Embarked]]="S", 1, 0)</f>
        <v>1</v>
      </c>
      <c r="N612">
        <f>IF(Table256[[#This Row],[Embarked]]="C", 1, 0)</f>
        <v>0</v>
      </c>
      <c r="O612">
        <f>IF(Table256[[#This Row],[Sex]]="male", 1, 0)</f>
        <v>0</v>
      </c>
      <c r="P612">
        <v>1</v>
      </c>
      <c r="AC612" s="6">
        <f>SUMPRODUCT(Table256[[#This Row],[SibSp]:[Ones]], $R$4:$AA$4)</f>
        <v>0.11316579613854139</v>
      </c>
      <c r="AD612" s="6">
        <f>SUMPRODUCT(Table256[[#This Row],[SibSp]:[Ones]], $R$5:$AA$5)</f>
        <v>0.80344788350392871</v>
      </c>
      <c r="AE612" s="6">
        <f t="shared" si="27"/>
        <v>0.11316579613854139</v>
      </c>
      <c r="AF612" s="6">
        <f t="shared" si="28"/>
        <v>0.80344788350392871</v>
      </c>
      <c r="AG612" s="6">
        <f t="shared" si="29"/>
        <v>0.91661367964247009</v>
      </c>
      <c r="AH612" s="6">
        <f>(AG612-Table256[[#This Row],[Survived]])^2</f>
        <v>6.9532784227686068E-3</v>
      </c>
    </row>
    <row r="613" spans="1:34" x14ac:dyDescent="0.2">
      <c r="A613">
        <v>0</v>
      </c>
      <c r="B613" t="s">
        <v>15</v>
      </c>
      <c r="C613">
        <v>3</v>
      </c>
      <c r="D613" t="s">
        <v>13</v>
      </c>
      <c r="E613">
        <v>16</v>
      </c>
      <c r="F613">
        <v>7.7750000000000004</v>
      </c>
      <c r="G613">
        <v>0</v>
      </c>
      <c r="H613">
        <v>0</v>
      </c>
      <c r="I613" s="6">
        <f>Table256[[#This Row],[Age]]/$E$1</f>
        <v>0.2</v>
      </c>
      <c r="J613" s="6">
        <f>LOG10(Table256[[#This Row],[Fare]] +1)</f>
        <v>0.94324712513786169</v>
      </c>
      <c r="K613">
        <f>IF(Table256[[#This Row],[Pclass]]=1, 1, 0)</f>
        <v>0</v>
      </c>
      <c r="L613">
        <f>IF(Table256[[#This Row],[Pclass]]=2, 1,0)</f>
        <v>0</v>
      </c>
      <c r="M613">
        <f>IF(Table256[[#This Row],[Embarked]]="S", 1, 0)</f>
        <v>1</v>
      </c>
      <c r="N613">
        <f>IF(Table256[[#This Row],[Embarked]]="C", 1, 0)</f>
        <v>0</v>
      </c>
      <c r="O613">
        <f>IF(Table256[[#This Row],[Sex]]="male", 1, 0)</f>
        <v>1</v>
      </c>
      <c r="P613">
        <v>1</v>
      </c>
      <c r="AC613" s="6">
        <f>SUMPRODUCT(Table256[[#This Row],[SibSp]:[Ones]], $R$4:$AA$4)</f>
        <v>-0.65642944369828049</v>
      </c>
      <c r="AD613" s="6">
        <f>SUMPRODUCT(Table256[[#This Row],[SibSp]:[Ones]], $R$5:$AA$5)</f>
        <v>0.2009487374930139</v>
      </c>
      <c r="AE613" s="6">
        <f t="shared" si="27"/>
        <v>0</v>
      </c>
      <c r="AF613" s="6">
        <f t="shared" si="28"/>
        <v>0.2009487374930139</v>
      </c>
      <c r="AG613" s="6">
        <f t="shared" si="29"/>
        <v>0.2009487374930139</v>
      </c>
      <c r="AH613" s="6">
        <f>(AG613-Table256[[#This Row],[Survived]])^2</f>
        <v>4.0380395100036208E-2</v>
      </c>
    </row>
    <row r="614" spans="1:34" x14ac:dyDescent="0.2">
      <c r="A614">
        <v>1</v>
      </c>
      <c r="B614" t="s">
        <v>15</v>
      </c>
      <c r="C614">
        <v>1</v>
      </c>
      <c r="D614" t="s">
        <v>17</v>
      </c>
      <c r="E614">
        <v>51</v>
      </c>
      <c r="F614">
        <v>77.958299999999994</v>
      </c>
      <c r="G614">
        <v>1</v>
      </c>
      <c r="H614">
        <v>0</v>
      </c>
      <c r="I614" s="6">
        <f>Table256[[#This Row],[Age]]/$E$1</f>
        <v>0.63749999999999996</v>
      </c>
      <c r="J614" s="6">
        <f>LOG10(Table256[[#This Row],[Fare]] +1)</f>
        <v>1.8973977892491294</v>
      </c>
      <c r="K614">
        <f>IF(Table256[[#This Row],[Pclass]]=1, 1, 0)</f>
        <v>1</v>
      </c>
      <c r="L614">
        <f>IF(Table256[[#This Row],[Pclass]]=2, 1,0)</f>
        <v>0</v>
      </c>
      <c r="M614">
        <f>IF(Table256[[#This Row],[Embarked]]="S", 1, 0)</f>
        <v>1</v>
      </c>
      <c r="N614">
        <f>IF(Table256[[#This Row],[Embarked]]="C", 1, 0)</f>
        <v>0</v>
      </c>
      <c r="O614">
        <f>IF(Table256[[#This Row],[Sex]]="male", 1, 0)</f>
        <v>0</v>
      </c>
      <c r="P614">
        <v>1</v>
      </c>
      <c r="AC614" s="6">
        <f>SUMPRODUCT(Table256[[#This Row],[SibSp]:[Ones]], $R$4:$AA$4)</f>
        <v>0.34867639098735581</v>
      </c>
      <c r="AD614" s="6">
        <f>SUMPRODUCT(Table256[[#This Row],[SibSp]:[Ones]], $R$5:$AA$5)</f>
        <v>0.68042782690977865</v>
      </c>
      <c r="AE614" s="6">
        <f t="shared" si="27"/>
        <v>0.34867639098735581</v>
      </c>
      <c r="AF614" s="6">
        <f t="shared" si="28"/>
        <v>0.68042782690977865</v>
      </c>
      <c r="AG614" s="6">
        <f t="shared" si="29"/>
        <v>1.0291042178971344</v>
      </c>
      <c r="AH614" s="6">
        <f>(AG614-Table256[[#This Row],[Survived]])^2</f>
        <v>8.4705549940387566E-4</v>
      </c>
    </row>
    <row r="615" spans="1:34" x14ac:dyDescent="0.2">
      <c r="A615">
        <v>0</v>
      </c>
      <c r="B615" t="s">
        <v>27</v>
      </c>
      <c r="C615">
        <v>3</v>
      </c>
      <c r="D615" t="s">
        <v>17</v>
      </c>
      <c r="E615">
        <v>30.5</v>
      </c>
      <c r="F615">
        <v>7.75</v>
      </c>
      <c r="G615">
        <v>0</v>
      </c>
      <c r="H615">
        <v>0</v>
      </c>
      <c r="I615" s="6">
        <f>Table256[[#This Row],[Age]]/$E$1</f>
        <v>0.38124999999999998</v>
      </c>
      <c r="J615" s="6">
        <f>LOG10(Table256[[#This Row],[Fare]] +1)</f>
        <v>0.94200805302231327</v>
      </c>
      <c r="K615">
        <f>IF(Table256[[#This Row],[Pclass]]=1, 1, 0)</f>
        <v>0</v>
      </c>
      <c r="L615">
        <f>IF(Table256[[#This Row],[Pclass]]=2, 1,0)</f>
        <v>0</v>
      </c>
      <c r="M615">
        <f>IF(Table256[[#This Row],[Embarked]]="S", 1, 0)</f>
        <v>0</v>
      </c>
      <c r="N615">
        <f>IF(Table256[[#This Row],[Embarked]]="C", 1, 0)</f>
        <v>0</v>
      </c>
      <c r="O615">
        <f>IF(Table256[[#This Row],[Sex]]="male", 1, 0)</f>
        <v>0</v>
      </c>
      <c r="P615">
        <v>1</v>
      </c>
      <c r="AC615" s="6">
        <f>SUMPRODUCT(Table256[[#This Row],[SibSp]:[Ones]], $R$4:$AA$4)</f>
        <v>-0.26789377154353927</v>
      </c>
      <c r="AD615" s="6">
        <f>SUMPRODUCT(Table256[[#This Row],[SibSp]:[Ones]], $R$5:$AA$5)</f>
        <v>0.54554037140924971</v>
      </c>
      <c r="AE615" s="6">
        <f t="shared" si="27"/>
        <v>0</v>
      </c>
      <c r="AF615" s="6">
        <f t="shared" si="28"/>
        <v>0.54554037140924971</v>
      </c>
      <c r="AG615" s="6">
        <f t="shared" si="29"/>
        <v>0.54554037140924971</v>
      </c>
      <c r="AH615" s="6">
        <f>(AG615-Table256[[#This Row],[Survived]])^2</f>
        <v>0.29761429683734214</v>
      </c>
    </row>
    <row r="616" spans="1:34" x14ac:dyDescent="0.2">
      <c r="A616">
        <v>0</v>
      </c>
      <c r="B616" t="s">
        <v>15</v>
      </c>
      <c r="C616">
        <v>3</v>
      </c>
      <c r="D616" t="s">
        <v>13</v>
      </c>
      <c r="E616">
        <v>32</v>
      </c>
      <c r="F616">
        <v>8.3625000000000007</v>
      </c>
      <c r="G616">
        <v>0</v>
      </c>
      <c r="H616">
        <v>0</v>
      </c>
      <c r="I616" s="6">
        <f>Table256[[#This Row],[Age]]/$E$1</f>
        <v>0.4</v>
      </c>
      <c r="J616" s="6">
        <f>LOG10(Table256[[#This Row],[Fare]] +1)</f>
        <v>0.97139183070752289</v>
      </c>
      <c r="K616">
        <f>IF(Table256[[#This Row],[Pclass]]=1, 1, 0)</f>
        <v>0</v>
      </c>
      <c r="L616">
        <f>IF(Table256[[#This Row],[Pclass]]=2, 1,0)</f>
        <v>0</v>
      </c>
      <c r="M616">
        <f>IF(Table256[[#This Row],[Embarked]]="S", 1, 0)</f>
        <v>1</v>
      </c>
      <c r="N616">
        <f>IF(Table256[[#This Row],[Embarked]]="C", 1, 0)</f>
        <v>0</v>
      </c>
      <c r="O616">
        <f>IF(Table256[[#This Row],[Sex]]="male", 1, 0)</f>
        <v>1</v>
      </c>
      <c r="P616">
        <v>1</v>
      </c>
      <c r="AC616" s="6">
        <f>SUMPRODUCT(Table256[[#This Row],[SibSp]:[Ones]], $R$4:$AA$4)</f>
        <v>-0.4913671945489303</v>
      </c>
      <c r="AD616" s="6">
        <f>SUMPRODUCT(Table256[[#This Row],[SibSp]:[Ones]], $R$5:$AA$5)</f>
        <v>6.5510803563582298E-2</v>
      </c>
      <c r="AE616" s="6">
        <f t="shared" si="27"/>
        <v>0</v>
      </c>
      <c r="AF616" s="6">
        <f t="shared" si="28"/>
        <v>6.5510803563582298E-2</v>
      </c>
      <c r="AG616" s="6">
        <f t="shared" si="29"/>
        <v>6.5510803563582298E-2</v>
      </c>
      <c r="AH616" s="6">
        <f>(AG616-Table256[[#This Row],[Survived]])^2</f>
        <v>4.2916653835462669E-3</v>
      </c>
    </row>
    <row r="617" spans="1:34" x14ac:dyDescent="0.2">
      <c r="A617">
        <v>0</v>
      </c>
      <c r="B617" t="s">
        <v>15</v>
      </c>
      <c r="C617">
        <v>3</v>
      </c>
      <c r="D617" t="s">
        <v>13</v>
      </c>
      <c r="E617">
        <v>24</v>
      </c>
      <c r="F617">
        <v>9.5</v>
      </c>
      <c r="G617">
        <v>0</v>
      </c>
      <c r="H617">
        <v>0</v>
      </c>
      <c r="I617" s="6">
        <f>Table256[[#This Row],[Age]]/$E$1</f>
        <v>0.3</v>
      </c>
      <c r="J617" s="6">
        <f>LOG10(Table256[[#This Row],[Fare]] +1)</f>
        <v>1.0211892990699381</v>
      </c>
      <c r="K617">
        <f>IF(Table256[[#This Row],[Pclass]]=1, 1, 0)</f>
        <v>0</v>
      </c>
      <c r="L617">
        <f>IF(Table256[[#This Row],[Pclass]]=2, 1,0)</f>
        <v>0</v>
      </c>
      <c r="M617">
        <f>IF(Table256[[#This Row],[Embarked]]="S", 1, 0)</f>
        <v>1</v>
      </c>
      <c r="N617">
        <f>IF(Table256[[#This Row],[Embarked]]="C", 1, 0)</f>
        <v>0</v>
      </c>
      <c r="O617">
        <f>IF(Table256[[#This Row],[Sex]]="male", 1, 0)</f>
        <v>1</v>
      </c>
      <c r="P617">
        <v>1</v>
      </c>
      <c r="AC617" s="6">
        <f>SUMPRODUCT(Table256[[#This Row],[SibSp]:[Ones]], $R$4:$AA$4)</f>
        <v>-0.57336626163420612</v>
      </c>
      <c r="AD617" s="6">
        <f>SUMPRODUCT(Table256[[#This Row],[SibSp]:[Ones]], $R$5:$AA$5)</f>
        <v>0.1343186965119143</v>
      </c>
      <c r="AE617" s="6">
        <f t="shared" si="27"/>
        <v>0</v>
      </c>
      <c r="AF617" s="6">
        <f t="shared" si="28"/>
        <v>0.1343186965119143</v>
      </c>
      <c r="AG617" s="6">
        <f t="shared" si="29"/>
        <v>0.1343186965119143</v>
      </c>
      <c r="AH617" s="6">
        <f>(AG617-Table256[[#This Row],[Survived]])^2</f>
        <v>1.8041512232659741E-2</v>
      </c>
    </row>
    <row r="618" spans="1:34" x14ac:dyDescent="0.2">
      <c r="A618">
        <v>0</v>
      </c>
      <c r="B618" t="s">
        <v>15</v>
      </c>
      <c r="C618">
        <v>3</v>
      </c>
      <c r="D618" t="s">
        <v>13</v>
      </c>
      <c r="E618">
        <v>48</v>
      </c>
      <c r="F618">
        <v>7.8541999999999996</v>
      </c>
      <c r="G618">
        <v>0</v>
      </c>
      <c r="H618">
        <v>0</v>
      </c>
      <c r="I618" s="6">
        <f>Table256[[#This Row],[Age]]/$E$1</f>
        <v>0.6</v>
      </c>
      <c r="J618" s="6">
        <f>LOG10(Table256[[#This Row],[Fare]] +1)</f>
        <v>0.94714932766263737</v>
      </c>
      <c r="K618">
        <f>IF(Table256[[#This Row],[Pclass]]=1, 1, 0)</f>
        <v>0</v>
      </c>
      <c r="L618">
        <f>IF(Table256[[#This Row],[Pclass]]=2, 1,0)</f>
        <v>0</v>
      </c>
      <c r="M618">
        <f>IF(Table256[[#This Row],[Embarked]]="S", 1, 0)</f>
        <v>1</v>
      </c>
      <c r="N618">
        <f>IF(Table256[[#This Row],[Embarked]]="C", 1, 0)</f>
        <v>0</v>
      </c>
      <c r="O618">
        <f>IF(Table256[[#This Row],[Sex]]="male", 1, 0)</f>
        <v>1</v>
      </c>
      <c r="P618">
        <v>1</v>
      </c>
      <c r="AC618" s="6">
        <f>SUMPRODUCT(Table256[[#This Row],[SibSp]:[Ones]], $R$4:$AA$4)</f>
        <v>-0.32674134879309891</v>
      </c>
      <c r="AD618" s="6">
        <f>SUMPRODUCT(Table256[[#This Row],[SibSp]:[Ones]], $R$5:$AA$5)</f>
        <v>-7.082028759793213E-2</v>
      </c>
      <c r="AE618" s="6">
        <f t="shared" si="27"/>
        <v>0</v>
      </c>
      <c r="AF618" s="6">
        <f t="shared" si="28"/>
        <v>0</v>
      </c>
      <c r="AG618" s="6">
        <f t="shared" si="29"/>
        <v>0</v>
      </c>
      <c r="AH618" s="6">
        <f>(AG618-Table256[[#This Row],[Survived]])^2</f>
        <v>0</v>
      </c>
    </row>
    <row r="619" spans="1:34" x14ac:dyDescent="0.2">
      <c r="A619">
        <v>0</v>
      </c>
      <c r="B619" t="s">
        <v>15</v>
      </c>
      <c r="C619">
        <v>2</v>
      </c>
      <c r="D619" t="s">
        <v>17</v>
      </c>
      <c r="E619">
        <v>57</v>
      </c>
      <c r="F619">
        <v>10.5</v>
      </c>
      <c r="G619">
        <v>0</v>
      </c>
      <c r="H619">
        <v>0</v>
      </c>
      <c r="I619" s="6">
        <f>Table256[[#This Row],[Age]]/$E$1</f>
        <v>0.71250000000000002</v>
      </c>
      <c r="J619" s="6">
        <f>LOG10(Table256[[#This Row],[Fare]] +1)</f>
        <v>1.0606978403536116</v>
      </c>
      <c r="K619">
        <f>IF(Table256[[#This Row],[Pclass]]=1, 1, 0)</f>
        <v>0</v>
      </c>
      <c r="L619">
        <f>IF(Table256[[#This Row],[Pclass]]=2, 1,0)</f>
        <v>1</v>
      </c>
      <c r="M619">
        <f>IF(Table256[[#This Row],[Embarked]]="S", 1, 0)</f>
        <v>1</v>
      </c>
      <c r="N619">
        <f>IF(Table256[[#This Row],[Embarked]]="C", 1, 0)</f>
        <v>0</v>
      </c>
      <c r="O619">
        <f>IF(Table256[[#This Row],[Sex]]="male", 1, 0)</f>
        <v>0</v>
      </c>
      <c r="P619">
        <v>1</v>
      </c>
      <c r="AC619" s="6">
        <f>SUMPRODUCT(Table256[[#This Row],[SibSp]:[Ones]], $R$4:$AA$4)</f>
        <v>-0.13930683019176182</v>
      </c>
      <c r="AD619" s="6">
        <f>SUMPRODUCT(Table256[[#This Row],[SibSp]:[Ones]], $R$5:$AA$5)</f>
        <v>0.53158068081484244</v>
      </c>
      <c r="AE619" s="6">
        <f t="shared" si="27"/>
        <v>0</v>
      </c>
      <c r="AF619" s="6">
        <f t="shared" si="28"/>
        <v>0.53158068081484244</v>
      </c>
      <c r="AG619" s="6">
        <f t="shared" si="29"/>
        <v>0.53158068081484244</v>
      </c>
      <c r="AH619" s="6">
        <f>(AG619-Table256[[#This Row],[Survived]])^2</f>
        <v>0.28257802021557138</v>
      </c>
    </row>
    <row r="620" spans="1:34" x14ac:dyDescent="0.2">
      <c r="A620">
        <v>1</v>
      </c>
      <c r="B620" t="s">
        <v>15</v>
      </c>
      <c r="C620">
        <v>2</v>
      </c>
      <c r="D620" t="s">
        <v>17</v>
      </c>
      <c r="E620">
        <v>54</v>
      </c>
      <c r="F620">
        <v>23</v>
      </c>
      <c r="G620">
        <v>1</v>
      </c>
      <c r="H620">
        <v>3</v>
      </c>
      <c r="I620" s="6">
        <f>Table256[[#This Row],[Age]]/$E$1</f>
        <v>0.67500000000000004</v>
      </c>
      <c r="J620" s="6">
        <f>LOG10(Table256[[#This Row],[Fare]] +1)</f>
        <v>1.3802112417116059</v>
      </c>
      <c r="K620">
        <f>IF(Table256[[#This Row],[Pclass]]=1, 1, 0)</f>
        <v>0</v>
      </c>
      <c r="L620">
        <f>IF(Table256[[#This Row],[Pclass]]=2, 1,0)</f>
        <v>1</v>
      </c>
      <c r="M620">
        <f>IF(Table256[[#This Row],[Embarked]]="S", 1, 0)</f>
        <v>1</v>
      </c>
      <c r="N620">
        <f>IF(Table256[[#This Row],[Embarked]]="C", 1, 0)</f>
        <v>0</v>
      </c>
      <c r="O620">
        <f>IF(Table256[[#This Row],[Sex]]="male", 1, 0)</f>
        <v>0</v>
      </c>
      <c r="P620">
        <v>1</v>
      </c>
      <c r="AC620" s="6">
        <f>SUMPRODUCT(Table256[[#This Row],[SibSp]:[Ones]], $R$4:$AA$4)</f>
        <v>-0.2085631429467879</v>
      </c>
      <c r="AD620" s="6">
        <f>SUMPRODUCT(Table256[[#This Row],[SibSp]:[Ones]], $R$5:$AA$5)</f>
        <v>0.48312510019758437</v>
      </c>
      <c r="AE620" s="6">
        <f t="shared" si="27"/>
        <v>0</v>
      </c>
      <c r="AF620" s="6">
        <f t="shared" si="28"/>
        <v>0.48312510019758437</v>
      </c>
      <c r="AG620" s="6">
        <f t="shared" si="29"/>
        <v>0.48312510019758437</v>
      </c>
      <c r="AH620" s="6">
        <f>(AG620-Table256[[#This Row],[Survived]])^2</f>
        <v>0.2671596620457572</v>
      </c>
    </row>
    <row r="621" spans="1:34" x14ac:dyDescent="0.2">
      <c r="A621">
        <v>0</v>
      </c>
      <c r="B621" t="s">
        <v>15</v>
      </c>
      <c r="C621">
        <v>3</v>
      </c>
      <c r="D621" t="s">
        <v>13</v>
      </c>
      <c r="E621">
        <v>18</v>
      </c>
      <c r="F621">
        <v>7.75</v>
      </c>
      <c r="G621">
        <v>0</v>
      </c>
      <c r="H621">
        <v>0</v>
      </c>
      <c r="I621" s="6">
        <f>Table256[[#This Row],[Age]]/$E$1</f>
        <v>0.22500000000000001</v>
      </c>
      <c r="J621" s="6">
        <f>LOG10(Table256[[#This Row],[Fare]] +1)</f>
        <v>0.94200805302231327</v>
      </c>
      <c r="K621">
        <f>IF(Table256[[#This Row],[Pclass]]=1, 1, 0)</f>
        <v>0</v>
      </c>
      <c r="L621">
        <f>IF(Table256[[#This Row],[Pclass]]=2, 1,0)</f>
        <v>0</v>
      </c>
      <c r="M621">
        <f>IF(Table256[[#This Row],[Embarked]]="S", 1, 0)</f>
        <v>1</v>
      </c>
      <c r="N621">
        <f>IF(Table256[[#This Row],[Embarked]]="C", 1, 0)</f>
        <v>0</v>
      </c>
      <c r="O621">
        <f>IF(Table256[[#This Row],[Sex]]="male", 1, 0)</f>
        <v>1</v>
      </c>
      <c r="P621">
        <v>1</v>
      </c>
      <c r="AC621" s="6">
        <f>SUMPRODUCT(Table256[[#This Row],[SibSp]:[Ones]], $R$4:$AA$4)</f>
        <v>-0.63583629132962127</v>
      </c>
      <c r="AD621" s="6">
        <f>SUMPRODUCT(Table256[[#This Row],[SibSp]:[Ones]], $R$5:$AA$5)</f>
        <v>0.18393789022533358</v>
      </c>
      <c r="AE621" s="6">
        <f t="shared" si="27"/>
        <v>0</v>
      </c>
      <c r="AF621" s="6">
        <f t="shared" si="28"/>
        <v>0.18393789022533358</v>
      </c>
      <c r="AG621" s="6">
        <f t="shared" si="29"/>
        <v>0.18393789022533358</v>
      </c>
      <c r="AH621" s="6">
        <f>(AG621-Table256[[#This Row],[Survived]])^2</f>
        <v>3.3833147460546865E-2</v>
      </c>
    </row>
    <row r="622" spans="1:34" x14ac:dyDescent="0.2">
      <c r="A622">
        <v>1</v>
      </c>
      <c r="B622" t="s">
        <v>15</v>
      </c>
      <c r="C622">
        <v>3</v>
      </c>
      <c r="D622" t="s">
        <v>17</v>
      </c>
      <c r="E622">
        <v>5</v>
      </c>
      <c r="F622">
        <v>12.475</v>
      </c>
      <c r="G622">
        <v>0</v>
      </c>
      <c r="H622">
        <v>0</v>
      </c>
      <c r="I622" s="6">
        <f>Table256[[#This Row],[Age]]/$E$1</f>
        <v>6.25E-2</v>
      </c>
      <c r="J622" s="6">
        <f>LOG10(Table256[[#This Row],[Fare]] +1)</f>
        <v>1.1295287738587763</v>
      </c>
      <c r="K622">
        <f>IF(Table256[[#This Row],[Pclass]]=1, 1, 0)</f>
        <v>0</v>
      </c>
      <c r="L622">
        <f>IF(Table256[[#This Row],[Pclass]]=2, 1,0)</f>
        <v>0</v>
      </c>
      <c r="M622">
        <f>IF(Table256[[#This Row],[Embarked]]="S", 1, 0)</f>
        <v>1</v>
      </c>
      <c r="N622">
        <f>IF(Table256[[#This Row],[Embarked]]="C", 1, 0)</f>
        <v>0</v>
      </c>
      <c r="O622">
        <f>IF(Table256[[#This Row],[Sex]]="male", 1, 0)</f>
        <v>0</v>
      </c>
      <c r="P622">
        <v>1</v>
      </c>
      <c r="AC622" s="6">
        <f>SUMPRODUCT(Table256[[#This Row],[SibSp]:[Ones]], $R$4:$AA$4)</f>
        <v>-0.41058240517960654</v>
      </c>
      <c r="AD622" s="6">
        <f>SUMPRODUCT(Table256[[#This Row],[SibSp]:[Ones]], $R$5:$AA$5)</f>
        <v>0.75704075102390311</v>
      </c>
      <c r="AE622" s="6">
        <f t="shared" si="27"/>
        <v>0</v>
      </c>
      <c r="AF622" s="6">
        <f t="shared" si="28"/>
        <v>0.75704075102390311</v>
      </c>
      <c r="AG622" s="6">
        <f t="shared" si="29"/>
        <v>0.75704075102390311</v>
      </c>
      <c r="AH622" s="6">
        <f>(AG622-Table256[[#This Row],[Survived]])^2</f>
        <v>5.9029196663029034E-2</v>
      </c>
    </row>
    <row r="623" spans="1:34" x14ac:dyDescent="0.2">
      <c r="A623">
        <v>1</v>
      </c>
      <c r="B623" t="s">
        <v>15</v>
      </c>
      <c r="C623">
        <v>1</v>
      </c>
      <c r="D623" t="s">
        <v>17</v>
      </c>
      <c r="E623">
        <v>43</v>
      </c>
      <c r="F623">
        <v>211.33750000000001</v>
      </c>
      <c r="G623">
        <v>0</v>
      </c>
      <c r="H623">
        <v>1</v>
      </c>
      <c r="I623" s="6">
        <f>Table256[[#This Row],[Age]]/$E$1</f>
        <v>0.53749999999999998</v>
      </c>
      <c r="J623" s="6">
        <f>LOG10(Table256[[#This Row],[Fare]] +1)</f>
        <v>2.3270266997942759</v>
      </c>
      <c r="K623">
        <f>IF(Table256[[#This Row],[Pclass]]=1, 1, 0)</f>
        <v>1</v>
      </c>
      <c r="L623">
        <f>IF(Table256[[#This Row],[Pclass]]=2, 1,0)</f>
        <v>0</v>
      </c>
      <c r="M623">
        <f>IF(Table256[[#This Row],[Embarked]]="S", 1, 0)</f>
        <v>1</v>
      </c>
      <c r="N623">
        <f>IF(Table256[[#This Row],[Embarked]]="C", 1, 0)</f>
        <v>0</v>
      </c>
      <c r="O623">
        <f>IF(Table256[[#This Row],[Sex]]="male", 1, 0)</f>
        <v>0</v>
      </c>
      <c r="P623">
        <v>1</v>
      </c>
      <c r="AC623" s="6">
        <f>SUMPRODUCT(Table256[[#This Row],[SibSp]:[Ones]], $R$4:$AA$4)</f>
        <v>0.14579644752221976</v>
      </c>
      <c r="AD623" s="6">
        <f>SUMPRODUCT(Table256[[#This Row],[SibSp]:[Ones]], $R$5:$AA$5)</f>
        <v>0.81997199757943939</v>
      </c>
      <c r="AE623" s="6">
        <f t="shared" si="27"/>
        <v>0.14579644752221976</v>
      </c>
      <c r="AF623" s="6">
        <f t="shared" si="28"/>
        <v>0.81997199757943939</v>
      </c>
      <c r="AG623" s="6">
        <f t="shared" si="29"/>
        <v>0.96576844510165916</v>
      </c>
      <c r="AH623" s="6">
        <f>(AG623-Table256[[#This Row],[Survived]])^2</f>
        <v>1.1717993507581229E-3</v>
      </c>
    </row>
    <row r="624" spans="1:34" x14ac:dyDescent="0.2">
      <c r="A624">
        <v>1</v>
      </c>
      <c r="B624" t="s">
        <v>20</v>
      </c>
      <c r="C624">
        <v>3</v>
      </c>
      <c r="D624" t="s">
        <v>17</v>
      </c>
      <c r="E624">
        <v>13</v>
      </c>
      <c r="F624">
        <v>7.2291999999999996</v>
      </c>
      <c r="G624">
        <v>0</v>
      </c>
      <c r="H624">
        <v>0</v>
      </c>
      <c r="I624" s="6">
        <f>Table256[[#This Row],[Age]]/$E$1</f>
        <v>0.16250000000000001</v>
      </c>
      <c r="J624" s="6">
        <f>LOG10(Table256[[#This Row],[Fare]] +1)</f>
        <v>0.91535761741483168</v>
      </c>
      <c r="K624">
        <f>IF(Table256[[#This Row],[Pclass]]=1, 1, 0)</f>
        <v>0</v>
      </c>
      <c r="L624">
        <f>IF(Table256[[#This Row],[Pclass]]=2, 1,0)</f>
        <v>0</v>
      </c>
      <c r="M624">
        <f>IF(Table256[[#This Row],[Embarked]]="S", 1, 0)</f>
        <v>0</v>
      </c>
      <c r="N624">
        <f>IF(Table256[[#This Row],[Embarked]]="C", 1, 0)</f>
        <v>1</v>
      </c>
      <c r="O624">
        <f>IF(Table256[[#This Row],[Sex]]="male", 1, 0)</f>
        <v>0</v>
      </c>
      <c r="P624">
        <v>1</v>
      </c>
      <c r="AC624" s="6">
        <f>SUMPRODUCT(Table256[[#This Row],[SibSp]:[Ones]], $R$4:$AA$4)</f>
        <v>-0.44113799754162042</v>
      </c>
      <c r="AD624" s="6">
        <f>SUMPRODUCT(Table256[[#This Row],[SibSp]:[Ones]], $R$5:$AA$5)</f>
        <v>0.76444278833020329</v>
      </c>
      <c r="AE624" s="6">
        <f t="shared" si="27"/>
        <v>0</v>
      </c>
      <c r="AF624" s="6">
        <f t="shared" si="28"/>
        <v>0.76444278833020329</v>
      </c>
      <c r="AG624" s="6">
        <f t="shared" si="29"/>
        <v>0.76444278833020329</v>
      </c>
      <c r="AH624" s="6">
        <f>(AG624-Table256[[#This Row],[Survived]])^2</f>
        <v>5.548719996964941E-2</v>
      </c>
    </row>
    <row r="625" spans="1:34" x14ac:dyDescent="0.2">
      <c r="A625">
        <v>1</v>
      </c>
      <c r="B625" t="s">
        <v>15</v>
      </c>
      <c r="C625">
        <v>1</v>
      </c>
      <c r="D625" t="s">
        <v>17</v>
      </c>
      <c r="E625">
        <v>17</v>
      </c>
      <c r="F625">
        <v>57</v>
      </c>
      <c r="G625">
        <v>1</v>
      </c>
      <c r="H625">
        <v>0</v>
      </c>
      <c r="I625" s="6">
        <f>Table256[[#This Row],[Age]]/$E$1</f>
        <v>0.21249999999999999</v>
      </c>
      <c r="J625" s="6">
        <f>LOG10(Table256[[#This Row],[Fare]] +1)</f>
        <v>1.7634279935629373</v>
      </c>
      <c r="K625">
        <f>IF(Table256[[#This Row],[Pclass]]=1, 1, 0)</f>
        <v>1</v>
      </c>
      <c r="L625">
        <f>IF(Table256[[#This Row],[Pclass]]=2, 1,0)</f>
        <v>0</v>
      </c>
      <c r="M625">
        <f>IF(Table256[[#This Row],[Embarked]]="S", 1, 0)</f>
        <v>1</v>
      </c>
      <c r="N625">
        <f>IF(Table256[[#This Row],[Embarked]]="C", 1, 0)</f>
        <v>0</v>
      </c>
      <c r="O625">
        <f>IF(Table256[[#This Row],[Sex]]="male", 1, 0)</f>
        <v>0</v>
      </c>
      <c r="P625">
        <v>1</v>
      </c>
      <c r="AC625" s="6">
        <f>SUMPRODUCT(Table256[[#This Row],[SibSp]:[Ones]], $R$4:$AA$4)</f>
        <v>-2.6986857886467375E-3</v>
      </c>
      <c r="AD625" s="6">
        <f>SUMPRODUCT(Table256[[#This Row],[SibSp]:[Ones]], $R$5:$AA$5)</f>
        <v>0.96696903260120948</v>
      </c>
      <c r="AE625" s="6">
        <f t="shared" si="27"/>
        <v>0</v>
      </c>
      <c r="AF625" s="6">
        <f t="shared" si="28"/>
        <v>0.96696903260120948</v>
      </c>
      <c r="AG625" s="6">
        <f t="shared" si="29"/>
        <v>0.96696903260120948</v>
      </c>
      <c r="AH625" s="6">
        <f>(AG625-Table256[[#This Row],[Survived]])^2</f>
        <v>1.0910448072999623E-3</v>
      </c>
    </row>
    <row r="626" spans="1:34" x14ac:dyDescent="0.2">
      <c r="A626">
        <v>0</v>
      </c>
      <c r="B626" t="s">
        <v>15</v>
      </c>
      <c r="C626">
        <v>1</v>
      </c>
      <c r="D626" t="s">
        <v>13</v>
      </c>
      <c r="E626">
        <v>29</v>
      </c>
      <c r="F626">
        <v>30</v>
      </c>
      <c r="G626">
        <v>0</v>
      </c>
      <c r="H626">
        <v>0</v>
      </c>
      <c r="I626" s="6">
        <f>Table256[[#This Row],[Age]]/$E$1</f>
        <v>0.36249999999999999</v>
      </c>
      <c r="J626" s="6">
        <f>LOG10(Table256[[#This Row],[Fare]] +1)</f>
        <v>1.4913616938342726</v>
      </c>
      <c r="K626">
        <f>IF(Table256[[#This Row],[Pclass]]=1, 1, 0)</f>
        <v>1</v>
      </c>
      <c r="L626">
        <f>IF(Table256[[#This Row],[Pclass]]=2, 1,0)</f>
        <v>0</v>
      </c>
      <c r="M626">
        <f>IF(Table256[[#This Row],[Embarked]]="S", 1, 0)</f>
        <v>1</v>
      </c>
      <c r="N626">
        <f>IF(Table256[[#This Row],[Embarked]]="C", 1, 0)</f>
        <v>0</v>
      </c>
      <c r="O626">
        <f>IF(Table256[[#This Row],[Sex]]="male", 1, 0)</f>
        <v>1</v>
      </c>
      <c r="P626">
        <v>1</v>
      </c>
      <c r="AC626" s="6">
        <f>SUMPRODUCT(Table256[[#This Row],[SibSp]:[Ones]], $R$4:$AA$4)</f>
        <v>-0.32173916514962475</v>
      </c>
      <c r="AD626" s="6">
        <f>SUMPRODUCT(Table256[[#This Row],[SibSp]:[Ones]], $R$5:$AA$5)</f>
        <v>0.46896185822567216</v>
      </c>
      <c r="AE626" s="6">
        <f t="shared" si="27"/>
        <v>0</v>
      </c>
      <c r="AF626" s="6">
        <f t="shared" si="28"/>
        <v>0.46896185822567216</v>
      </c>
      <c r="AG626" s="6">
        <f t="shared" si="29"/>
        <v>0.46896185822567216</v>
      </c>
      <c r="AH626" s="6">
        <f>(AG626-Table256[[#This Row],[Survived]])^2</f>
        <v>0.21992522447047544</v>
      </c>
    </row>
    <row r="627" spans="1:34" x14ac:dyDescent="0.2">
      <c r="A627">
        <v>0</v>
      </c>
      <c r="B627" t="s">
        <v>15</v>
      </c>
      <c r="C627">
        <v>3</v>
      </c>
      <c r="D627" t="s">
        <v>13</v>
      </c>
      <c r="E627">
        <v>25</v>
      </c>
      <c r="F627">
        <v>7.05</v>
      </c>
      <c r="G627">
        <v>0</v>
      </c>
      <c r="H627">
        <v>0</v>
      </c>
      <c r="I627" s="6">
        <f>Table256[[#This Row],[Age]]/$E$1</f>
        <v>0.3125</v>
      </c>
      <c r="J627" s="6">
        <f>LOG10(Table256[[#This Row],[Fare]] +1)</f>
        <v>0.90579588036786851</v>
      </c>
      <c r="K627">
        <f>IF(Table256[[#This Row],[Pclass]]=1, 1, 0)</f>
        <v>0</v>
      </c>
      <c r="L627">
        <f>IF(Table256[[#This Row],[Pclass]]=2, 1,0)</f>
        <v>0</v>
      </c>
      <c r="M627">
        <f>IF(Table256[[#This Row],[Embarked]]="S", 1, 0)</f>
        <v>1</v>
      </c>
      <c r="N627">
        <f>IF(Table256[[#This Row],[Embarked]]="C", 1, 0)</f>
        <v>0</v>
      </c>
      <c r="O627">
        <f>IF(Table256[[#This Row],[Sex]]="male", 1, 0)</f>
        <v>1</v>
      </c>
      <c r="P627">
        <v>1</v>
      </c>
      <c r="AC627" s="6">
        <f>SUMPRODUCT(Table256[[#This Row],[SibSp]:[Ones]], $R$4:$AA$4)</f>
        <v>-0.56402579120923901</v>
      </c>
      <c r="AD627" s="6">
        <f>SUMPRODUCT(Table256[[#This Row],[SibSp]:[Ones]], $R$5:$AA$5)</f>
        <v>0.12385647605592931</v>
      </c>
      <c r="AE627" s="6">
        <f t="shared" si="27"/>
        <v>0</v>
      </c>
      <c r="AF627" s="6">
        <f t="shared" si="28"/>
        <v>0.12385647605592931</v>
      </c>
      <c r="AG627" s="6">
        <f t="shared" si="29"/>
        <v>0.12385647605592931</v>
      </c>
      <c r="AH627" s="6">
        <f>(AG627-Table256[[#This Row],[Survived]])^2</f>
        <v>1.534042666099299E-2</v>
      </c>
    </row>
    <row r="628" spans="1:34" x14ac:dyDescent="0.2">
      <c r="A628">
        <v>0</v>
      </c>
      <c r="B628" t="s">
        <v>15</v>
      </c>
      <c r="C628">
        <v>3</v>
      </c>
      <c r="D628" t="s">
        <v>13</v>
      </c>
      <c r="E628">
        <v>25</v>
      </c>
      <c r="F628">
        <v>7.25</v>
      </c>
      <c r="G628">
        <v>0</v>
      </c>
      <c r="H628">
        <v>0</v>
      </c>
      <c r="I628" s="6">
        <f>Table256[[#This Row],[Age]]/$E$1</f>
        <v>0.3125</v>
      </c>
      <c r="J628" s="6">
        <f>LOG10(Table256[[#This Row],[Fare]] +1)</f>
        <v>0.91645394854992512</v>
      </c>
      <c r="K628">
        <f>IF(Table256[[#This Row],[Pclass]]=1, 1, 0)</f>
        <v>0</v>
      </c>
      <c r="L628">
        <f>IF(Table256[[#This Row],[Pclass]]=2, 1,0)</f>
        <v>0</v>
      </c>
      <c r="M628">
        <f>IF(Table256[[#This Row],[Embarked]]="S", 1, 0)</f>
        <v>1</v>
      </c>
      <c r="N628">
        <f>IF(Table256[[#This Row],[Embarked]]="C", 1, 0)</f>
        <v>0</v>
      </c>
      <c r="O628">
        <f>IF(Table256[[#This Row],[Sex]]="male", 1, 0)</f>
        <v>1</v>
      </c>
      <c r="P628">
        <v>1</v>
      </c>
      <c r="AC628" s="6">
        <f>SUMPRODUCT(Table256[[#This Row],[SibSp]:[Ones]], $R$4:$AA$4)</f>
        <v>-0.56393700585025508</v>
      </c>
      <c r="AD628" s="6">
        <f>SUMPRODUCT(Table256[[#This Row],[SibSp]:[Ones]], $R$5:$AA$5)</f>
        <v>0.12403818702943958</v>
      </c>
      <c r="AE628" s="6">
        <f t="shared" si="27"/>
        <v>0</v>
      </c>
      <c r="AF628" s="6">
        <f t="shared" si="28"/>
        <v>0.12403818702943958</v>
      </c>
      <c r="AG628" s="6">
        <f t="shared" si="29"/>
        <v>0.12403818702943958</v>
      </c>
      <c r="AH628" s="6">
        <f>(AG628-Table256[[#This Row],[Survived]])^2</f>
        <v>1.5385471841550234E-2</v>
      </c>
    </row>
    <row r="629" spans="1:34" x14ac:dyDescent="0.2">
      <c r="A629">
        <v>1</v>
      </c>
      <c r="B629" t="s">
        <v>15</v>
      </c>
      <c r="C629">
        <v>3</v>
      </c>
      <c r="D629" t="s">
        <v>17</v>
      </c>
      <c r="E629">
        <v>18</v>
      </c>
      <c r="F629">
        <v>7.4958</v>
      </c>
      <c r="G629">
        <v>0</v>
      </c>
      <c r="H629">
        <v>0</v>
      </c>
      <c r="I629" s="6">
        <f>Table256[[#This Row],[Age]]/$E$1</f>
        <v>0.22500000000000001</v>
      </c>
      <c r="J629" s="6">
        <f>LOG10(Table256[[#This Row],[Fare]] +1)</f>
        <v>0.92920428011230582</v>
      </c>
      <c r="K629">
        <f>IF(Table256[[#This Row],[Pclass]]=1, 1, 0)</f>
        <v>0</v>
      </c>
      <c r="L629">
        <f>IF(Table256[[#This Row],[Pclass]]=2, 1,0)</f>
        <v>0</v>
      </c>
      <c r="M629">
        <f>IF(Table256[[#This Row],[Embarked]]="S", 1, 0)</f>
        <v>1</v>
      </c>
      <c r="N629">
        <f>IF(Table256[[#This Row],[Embarked]]="C", 1, 0)</f>
        <v>0</v>
      </c>
      <c r="O629">
        <f>IF(Table256[[#This Row],[Sex]]="male", 1, 0)</f>
        <v>0</v>
      </c>
      <c r="P629">
        <v>1</v>
      </c>
      <c r="AC629" s="6">
        <f>SUMPRODUCT(Table256[[#This Row],[SibSp]:[Ones]], $R$4:$AA$4)</f>
        <v>-0.27832859412071453</v>
      </c>
      <c r="AD629" s="6">
        <f>SUMPRODUCT(Table256[[#This Row],[SibSp]:[Ones]], $R$5:$AA$5)</f>
        <v>0.64319219529738247</v>
      </c>
      <c r="AE629" s="6">
        <f t="shared" si="27"/>
        <v>0</v>
      </c>
      <c r="AF629" s="6">
        <f t="shared" si="28"/>
        <v>0.64319219529738247</v>
      </c>
      <c r="AG629" s="6">
        <f t="shared" si="29"/>
        <v>0.64319219529738247</v>
      </c>
      <c r="AH629" s="6">
        <f>(AG629-Table256[[#This Row],[Survived]])^2</f>
        <v>0.12731180949670126</v>
      </c>
    </row>
    <row r="630" spans="1:34" x14ac:dyDescent="0.2">
      <c r="A630">
        <v>0</v>
      </c>
      <c r="B630" t="s">
        <v>27</v>
      </c>
      <c r="C630">
        <v>3</v>
      </c>
      <c r="D630" t="s">
        <v>13</v>
      </c>
      <c r="E630">
        <v>8</v>
      </c>
      <c r="F630">
        <v>29.125</v>
      </c>
      <c r="G630">
        <v>4</v>
      </c>
      <c r="H630">
        <v>1</v>
      </c>
      <c r="I630" s="6">
        <f>Table256[[#This Row],[Age]]/$E$1</f>
        <v>0.1</v>
      </c>
      <c r="J630" s="6">
        <f>LOG10(Table256[[#This Row],[Fare]] +1)</f>
        <v>1.4789270555829248</v>
      </c>
      <c r="K630">
        <f>IF(Table256[[#This Row],[Pclass]]=1, 1, 0)</f>
        <v>0</v>
      </c>
      <c r="L630">
        <f>IF(Table256[[#This Row],[Pclass]]=2, 1,0)</f>
        <v>0</v>
      </c>
      <c r="M630">
        <f>IF(Table256[[#This Row],[Embarked]]="S", 1, 0)</f>
        <v>0</v>
      </c>
      <c r="N630">
        <f>IF(Table256[[#This Row],[Embarked]]="C", 1, 0)</f>
        <v>0</v>
      </c>
      <c r="O630">
        <f>IF(Table256[[#This Row],[Sex]]="male", 1, 0)</f>
        <v>1</v>
      </c>
      <c r="P630">
        <v>1</v>
      </c>
      <c r="AC630" s="6">
        <f>SUMPRODUCT(Table256[[#This Row],[SibSp]:[Ones]], $R$4:$AA$4)</f>
        <v>-0.5629666850003181</v>
      </c>
      <c r="AD630" s="6">
        <f>SUMPRODUCT(Table256[[#This Row],[SibSp]:[Ones]], $R$5:$AA$5)</f>
        <v>1.040535686141264E-2</v>
      </c>
      <c r="AE630" s="6">
        <f t="shared" si="27"/>
        <v>0</v>
      </c>
      <c r="AF630" s="6">
        <f t="shared" si="28"/>
        <v>1.040535686141264E-2</v>
      </c>
      <c r="AG630" s="6">
        <f t="shared" si="29"/>
        <v>1.040535686141264E-2</v>
      </c>
      <c r="AH630" s="6">
        <f>(AG630-Table256[[#This Row],[Survived]])^2</f>
        <v>1.0827145141334711E-4</v>
      </c>
    </row>
    <row r="631" spans="1:34" x14ac:dyDescent="0.2">
      <c r="A631">
        <v>1</v>
      </c>
      <c r="B631" t="s">
        <v>15</v>
      </c>
      <c r="C631">
        <v>3</v>
      </c>
      <c r="D631" t="s">
        <v>13</v>
      </c>
      <c r="E631">
        <v>1</v>
      </c>
      <c r="F631">
        <v>20.574999999999999</v>
      </c>
      <c r="G631">
        <v>1</v>
      </c>
      <c r="H631">
        <v>2</v>
      </c>
      <c r="I631" s="6">
        <f>Table256[[#This Row],[Age]]/$E$1</f>
        <v>1.2500000000000001E-2</v>
      </c>
      <c r="J631" s="6">
        <f>LOG10(Table256[[#This Row],[Fare]] +1)</f>
        <v>1.3339508043872472</v>
      </c>
      <c r="K631">
        <f>IF(Table256[[#This Row],[Pclass]]=1, 1, 0)</f>
        <v>0</v>
      </c>
      <c r="L631">
        <f>IF(Table256[[#This Row],[Pclass]]=2, 1,0)</f>
        <v>0</v>
      </c>
      <c r="M631">
        <f>IF(Table256[[#This Row],[Embarked]]="S", 1, 0)</f>
        <v>1</v>
      </c>
      <c r="N631">
        <f>IF(Table256[[#This Row],[Embarked]]="C", 1, 0)</f>
        <v>0</v>
      </c>
      <c r="O631">
        <f>IF(Table256[[#This Row],[Sex]]="male", 1, 0)</f>
        <v>1</v>
      </c>
      <c r="P631">
        <v>1</v>
      </c>
      <c r="AC631" s="6">
        <f>SUMPRODUCT(Table256[[#This Row],[SibSp]:[Ones]], $R$4:$AA$4)</f>
        <v>-0.80744912267122326</v>
      </c>
      <c r="AD631" s="6">
        <f>SUMPRODUCT(Table256[[#This Row],[SibSp]:[Ones]], $R$5:$AA$5)</f>
        <v>0.25942700309965161</v>
      </c>
      <c r="AE631" s="6">
        <f t="shared" si="27"/>
        <v>0</v>
      </c>
      <c r="AF631" s="6">
        <f t="shared" si="28"/>
        <v>0.25942700309965161</v>
      </c>
      <c r="AG631" s="6">
        <f t="shared" si="29"/>
        <v>0.25942700309965161</v>
      </c>
      <c r="AH631" s="6">
        <f>(AG631-Table256[[#This Row],[Survived]])^2</f>
        <v>0.54844836373796346</v>
      </c>
    </row>
    <row r="632" spans="1:34" x14ac:dyDescent="0.2">
      <c r="A632">
        <v>0</v>
      </c>
      <c r="B632" t="s">
        <v>20</v>
      </c>
      <c r="C632">
        <v>1</v>
      </c>
      <c r="D632" t="s">
        <v>13</v>
      </c>
      <c r="E632">
        <v>46</v>
      </c>
      <c r="F632">
        <v>79.2</v>
      </c>
      <c r="G632">
        <v>0</v>
      </c>
      <c r="H632">
        <v>0</v>
      </c>
      <c r="I632" s="6">
        <f>Table256[[#This Row],[Age]]/$E$1</f>
        <v>0.57499999999999996</v>
      </c>
      <c r="J632" s="6">
        <f>LOG10(Table256[[#This Row],[Fare]] +1)</f>
        <v>1.9041743682841634</v>
      </c>
      <c r="K632">
        <f>IF(Table256[[#This Row],[Pclass]]=1, 1, 0)</f>
        <v>1</v>
      </c>
      <c r="L632">
        <f>IF(Table256[[#This Row],[Pclass]]=2, 1,0)</f>
        <v>0</v>
      </c>
      <c r="M632">
        <f>IF(Table256[[#This Row],[Embarked]]="S", 1, 0)</f>
        <v>0</v>
      </c>
      <c r="N632">
        <f>IF(Table256[[#This Row],[Embarked]]="C", 1, 0)</f>
        <v>1</v>
      </c>
      <c r="O632">
        <f>IF(Table256[[#This Row],[Sex]]="male", 1, 0)</f>
        <v>1</v>
      </c>
      <c r="P632">
        <v>1</v>
      </c>
      <c r="AC632" s="6">
        <f>SUMPRODUCT(Table256[[#This Row],[SibSp]:[Ones]], $R$4:$AA$4)</f>
        <v>-0.25435613323347128</v>
      </c>
      <c r="AD632" s="6">
        <f>SUMPRODUCT(Table256[[#This Row],[SibSp]:[Ones]], $R$5:$AA$5)</f>
        <v>0.41059968551761439</v>
      </c>
      <c r="AE632" s="6">
        <f t="shared" si="27"/>
        <v>0</v>
      </c>
      <c r="AF632" s="6">
        <f t="shared" si="28"/>
        <v>0.41059968551761439</v>
      </c>
      <c r="AG632" s="6">
        <f t="shared" si="29"/>
        <v>0.41059968551761439</v>
      </c>
      <c r="AH632" s="6">
        <f>(AG632-Table256[[#This Row],[Survived]])^2</f>
        <v>0.16859210174716383</v>
      </c>
    </row>
    <row r="633" spans="1:34" x14ac:dyDescent="0.2">
      <c r="A633">
        <v>0</v>
      </c>
      <c r="B633" t="s">
        <v>15</v>
      </c>
      <c r="C633">
        <v>2</v>
      </c>
      <c r="D633" t="s">
        <v>13</v>
      </c>
      <c r="E633">
        <v>16</v>
      </c>
      <c r="F633">
        <v>26</v>
      </c>
      <c r="G633">
        <v>0</v>
      </c>
      <c r="H633">
        <v>0</v>
      </c>
      <c r="I633" s="6">
        <f>Table256[[#This Row],[Age]]/$E$1</f>
        <v>0.2</v>
      </c>
      <c r="J633" s="6">
        <f>LOG10(Table256[[#This Row],[Fare]] +1)</f>
        <v>1.4313637641589874</v>
      </c>
      <c r="K633">
        <f>IF(Table256[[#This Row],[Pclass]]=1, 1, 0)</f>
        <v>0</v>
      </c>
      <c r="L633">
        <f>IF(Table256[[#This Row],[Pclass]]=2, 1,0)</f>
        <v>1</v>
      </c>
      <c r="M633">
        <f>IF(Table256[[#This Row],[Embarked]]="S", 1, 0)</f>
        <v>1</v>
      </c>
      <c r="N633">
        <f>IF(Table256[[#This Row],[Embarked]]="C", 1, 0)</f>
        <v>0</v>
      </c>
      <c r="O633">
        <f>IF(Table256[[#This Row],[Sex]]="male", 1, 0)</f>
        <v>1</v>
      </c>
      <c r="P633">
        <v>1</v>
      </c>
      <c r="AC633" s="6">
        <f>SUMPRODUCT(Table256[[#This Row],[SibSp]:[Ones]], $R$4:$AA$4)</f>
        <v>-0.91620463550315379</v>
      </c>
      <c r="AD633" s="6">
        <f>SUMPRODUCT(Table256[[#This Row],[SibSp]:[Ones]], $R$5:$AA$5)</f>
        <v>0.42671692420538232</v>
      </c>
      <c r="AE633" s="6">
        <f t="shared" si="27"/>
        <v>0</v>
      </c>
      <c r="AF633" s="6">
        <f t="shared" si="28"/>
        <v>0.42671692420538232</v>
      </c>
      <c r="AG633" s="6">
        <f t="shared" si="29"/>
        <v>0.42671692420538232</v>
      </c>
      <c r="AH633" s="6">
        <f>(AG633-Table256[[#This Row],[Survived]])^2</f>
        <v>0.18208733340330199</v>
      </c>
    </row>
    <row r="634" spans="1:34" x14ac:dyDescent="0.2">
      <c r="A634">
        <v>0</v>
      </c>
      <c r="B634" t="s">
        <v>15</v>
      </c>
      <c r="C634">
        <v>3</v>
      </c>
      <c r="D634" t="s">
        <v>13</v>
      </c>
      <c r="E634">
        <v>25</v>
      </c>
      <c r="F634">
        <v>7.8958000000000004</v>
      </c>
      <c r="G634">
        <v>0</v>
      </c>
      <c r="H634">
        <v>0</v>
      </c>
      <c r="I634" s="6">
        <f>Table256[[#This Row],[Age]]/$E$1</f>
        <v>0.3125</v>
      </c>
      <c r="J634" s="6">
        <f>LOG10(Table256[[#This Row],[Fare]] +1)</f>
        <v>0.94918501031343461</v>
      </c>
      <c r="K634">
        <f>IF(Table256[[#This Row],[Pclass]]=1, 1, 0)</f>
        <v>0</v>
      </c>
      <c r="L634">
        <f>IF(Table256[[#This Row],[Pclass]]=2, 1,0)</f>
        <v>0</v>
      </c>
      <c r="M634">
        <f>IF(Table256[[#This Row],[Embarked]]="S", 1, 0)</f>
        <v>1</v>
      </c>
      <c r="N634">
        <f>IF(Table256[[#This Row],[Embarked]]="C", 1, 0)</f>
        <v>0</v>
      </c>
      <c r="O634">
        <f>IF(Table256[[#This Row],[Sex]]="male", 1, 0)</f>
        <v>1</v>
      </c>
      <c r="P634">
        <v>1</v>
      </c>
      <c r="AC634" s="6">
        <f>SUMPRODUCT(Table256[[#This Row],[SibSp]:[Ones]], $R$4:$AA$4)</f>
        <v>-0.56366434489341422</v>
      </c>
      <c r="AD634" s="6">
        <f>SUMPRODUCT(Table256[[#This Row],[SibSp]:[Ones]], $R$5:$AA$5)</f>
        <v>0.12459622372009294</v>
      </c>
      <c r="AE634" s="6">
        <f t="shared" si="27"/>
        <v>0</v>
      </c>
      <c r="AF634" s="6">
        <f t="shared" si="28"/>
        <v>0.12459622372009294</v>
      </c>
      <c r="AG634" s="6">
        <f t="shared" si="29"/>
        <v>0.12459622372009294</v>
      </c>
      <c r="AH634" s="6">
        <f>(AG634-Table256[[#This Row],[Survived]])^2</f>
        <v>1.552421896530745E-2</v>
      </c>
    </row>
    <row r="635" spans="1:34" x14ac:dyDescent="0.2">
      <c r="A635">
        <v>0</v>
      </c>
      <c r="B635" t="s">
        <v>15</v>
      </c>
      <c r="C635">
        <v>2</v>
      </c>
      <c r="D635" t="s">
        <v>13</v>
      </c>
      <c r="E635">
        <v>39</v>
      </c>
      <c r="F635">
        <v>13</v>
      </c>
      <c r="G635">
        <v>0</v>
      </c>
      <c r="H635">
        <v>0</v>
      </c>
      <c r="I635" s="6">
        <f>Table256[[#This Row],[Age]]/$E$1</f>
        <v>0.48749999999999999</v>
      </c>
      <c r="J635" s="6">
        <f>LOG10(Table256[[#This Row],[Fare]] +1)</f>
        <v>1.146128035678238</v>
      </c>
      <c r="K635">
        <f>IF(Table256[[#This Row],[Pclass]]=1, 1, 0)</f>
        <v>0</v>
      </c>
      <c r="L635">
        <f>IF(Table256[[#This Row],[Pclass]]=2, 1,0)</f>
        <v>1</v>
      </c>
      <c r="M635">
        <f>IF(Table256[[#This Row],[Embarked]]="S", 1, 0)</f>
        <v>1</v>
      </c>
      <c r="N635">
        <f>IF(Table256[[#This Row],[Embarked]]="C", 1, 0)</f>
        <v>0</v>
      </c>
      <c r="O635">
        <f>IF(Table256[[#This Row],[Sex]]="male", 1, 0)</f>
        <v>1</v>
      </c>
      <c r="P635">
        <v>1</v>
      </c>
      <c r="AC635" s="6">
        <f>SUMPRODUCT(Table256[[#This Row],[SibSp]:[Ones]], $R$4:$AA$4)</f>
        <v>-0.68164079279759537</v>
      </c>
      <c r="AD635" s="6">
        <f>SUMPRODUCT(Table256[[#This Row],[SibSp]:[Ones]], $R$5:$AA$5)</f>
        <v>0.2264720936134611</v>
      </c>
      <c r="AE635" s="6">
        <f t="shared" si="27"/>
        <v>0</v>
      </c>
      <c r="AF635" s="6">
        <f t="shared" si="28"/>
        <v>0.2264720936134611</v>
      </c>
      <c r="AG635" s="6">
        <f t="shared" si="29"/>
        <v>0.2264720936134611</v>
      </c>
      <c r="AH635" s="6">
        <f>(AG635-Table256[[#This Row],[Survived]])^2</f>
        <v>5.1289609185664289E-2</v>
      </c>
    </row>
    <row r="636" spans="1:34" x14ac:dyDescent="0.2">
      <c r="A636">
        <v>1</v>
      </c>
      <c r="B636" t="s">
        <v>15</v>
      </c>
      <c r="C636">
        <v>1</v>
      </c>
      <c r="D636" t="s">
        <v>17</v>
      </c>
      <c r="E636">
        <v>49</v>
      </c>
      <c r="F636">
        <v>25.929200000000002</v>
      </c>
      <c r="G636">
        <v>0</v>
      </c>
      <c r="H636">
        <v>0</v>
      </c>
      <c r="I636" s="6">
        <f>Table256[[#This Row],[Age]]/$E$1</f>
        <v>0.61250000000000004</v>
      </c>
      <c r="J636" s="6">
        <f>LOG10(Table256[[#This Row],[Fare]] +1)</f>
        <v>1.4302234517870693</v>
      </c>
      <c r="K636">
        <f>IF(Table256[[#This Row],[Pclass]]=1, 1, 0)</f>
        <v>1</v>
      </c>
      <c r="L636">
        <f>IF(Table256[[#This Row],[Pclass]]=2, 1,0)</f>
        <v>0</v>
      </c>
      <c r="M636">
        <f>IF(Table256[[#This Row],[Embarked]]="S", 1, 0)</f>
        <v>1</v>
      </c>
      <c r="N636">
        <f>IF(Table256[[#This Row],[Embarked]]="C", 1, 0)</f>
        <v>0</v>
      </c>
      <c r="O636">
        <f>IF(Table256[[#This Row],[Sex]]="male", 1, 0)</f>
        <v>0</v>
      </c>
      <c r="P636">
        <v>1</v>
      </c>
      <c r="AC636" s="6">
        <f>SUMPRODUCT(Table256[[#This Row],[SibSp]:[Ones]], $R$4:$AA$4)</f>
        <v>0.24140063201229833</v>
      </c>
      <c r="AD636" s="6">
        <f>SUMPRODUCT(Table256[[#This Row],[SibSp]:[Ones]], $R$5:$AA$5)</f>
        <v>0.75749488036996004</v>
      </c>
      <c r="AE636" s="6">
        <f t="shared" si="27"/>
        <v>0.24140063201229833</v>
      </c>
      <c r="AF636" s="6">
        <f t="shared" si="28"/>
        <v>0.75749488036996004</v>
      </c>
      <c r="AG636" s="6">
        <f t="shared" si="29"/>
        <v>0.99889551238225838</v>
      </c>
      <c r="AH636" s="6">
        <f>(AG636-Table256[[#This Row],[Survived]])^2</f>
        <v>1.2198928977445654E-6</v>
      </c>
    </row>
    <row r="637" spans="1:34" x14ac:dyDescent="0.2">
      <c r="A637">
        <v>1</v>
      </c>
      <c r="B637" t="s">
        <v>15</v>
      </c>
      <c r="C637">
        <v>3</v>
      </c>
      <c r="D637" t="s">
        <v>17</v>
      </c>
      <c r="E637">
        <v>31</v>
      </c>
      <c r="F637">
        <v>8.6832999999999991</v>
      </c>
      <c r="G637">
        <v>0</v>
      </c>
      <c r="H637">
        <v>0</v>
      </c>
      <c r="I637" s="6">
        <f>Table256[[#This Row],[Age]]/$E$1</f>
        <v>0.38750000000000001</v>
      </c>
      <c r="J637" s="6">
        <f>LOG10(Table256[[#This Row],[Fare]] +1)</f>
        <v>0.98602338701450321</v>
      </c>
      <c r="K637">
        <f>IF(Table256[[#This Row],[Pclass]]=1, 1, 0)</f>
        <v>0</v>
      </c>
      <c r="L637">
        <f>IF(Table256[[#This Row],[Pclass]]=2, 1,0)</f>
        <v>0</v>
      </c>
      <c r="M637">
        <f>IF(Table256[[#This Row],[Embarked]]="S", 1, 0)</f>
        <v>1</v>
      </c>
      <c r="N637">
        <f>IF(Table256[[#This Row],[Embarked]]="C", 1, 0)</f>
        <v>0</v>
      </c>
      <c r="O637">
        <f>IF(Table256[[#This Row],[Sex]]="male", 1, 0)</f>
        <v>0</v>
      </c>
      <c r="P637">
        <v>1</v>
      </c>
      <c r="AC637" s="6">
        <f>SUMPRODUCT(Table256[[#This Row],[SibSp]:[Ones]], $R$4:$AA$4)</f>
        <v>-0.14393268878132026</v>
      </c>
      <c r="AD637" s="6">
        <f>SUMPRODUCT(Table256[[#This Row],[SibSp]:[Ones]], $R$5:$AA$5)</f>
        <v>0.53372771867484792</v>
      </c>
      <c r="AE637" s="6">
        <f t="shared" si="27"/>
        <v>0</v>
      </c>
      <c r="AF637" s="6">
        <f t="shared" si="28"/>
        <v>0.53372771867484792</v>
      </c>
      <c r="AG637" s="6">
        <f t="shared" si="29"/>
        <v>0.53372771867484792</v>
      </c>
      <c r="AH637" s="6">
        <f>(AG637-Table256[[#This Row],[Survived]])^2</f>
        <v>0.21740984033216176</v>
      </c>
    </row>
    <row r="638" spans="1:34" x14ac:dyDescent="0.2">
      <c r="A638">
        <v>0</v>
      </c>
      <c r="B638" t="s">
        <v>20</v>
      </c>
      <c r="C638">
        <v>3</v>
      </c>
      <c r="D638" t="s">
        <v>13</v>
      </c>
      <c r="E638">
        <v>30</v>
      </c>
      <c r="F638">
        <v>7.2291999999999996</v>
      </c>
      <c r="G638">
        <v>0</v>
      </c>
      <c r="H638">
        <v>0</v>
      </c>
      <c r="I638" s="6">
        <f>Table256[[#This Row],[Age]]/$E$1</f>
        <v>0.375</v>
      </c>
      <c r="J638" s="6">
        <f>LOG10(Table256[[#This Row],[Fare]] +1)</f>
        <v>0.91535761741483168</v>
      </c>
      <c r="K638">
        <f>IF(Table256[[#This Row],[Pclass]]=1, 1, 0)</f>
        <v>0</v>
      </c>
      <c r="L638">
        <f>IF(Table256[[#This Row],[Pclass]]=2, 1,0)</f>
        <v>0</v>
      </c>
      <c r="M638">
        <f>IF(Table256[[#This Row],[Embarked]]="S", 1, 0)</f>
        <v>0</v>
      </c>
      <c r="N638">
        <f>IF(Table256[[#This Row],[Embarked]]="C", 1, 0)</f>
        <v>1</v>
      </c>
      <c r="O638">
        <f>IF(Table256[[#This Row],[Sex]]="male", 1, 0)</f>
        <v>1</v>
      </c>
      <c r="P638">
        <v>1</v>
      </c>
      <c r="AC638" s="6">
        <f>SUMPRODUCT(Table256[[#This Row],[SibSp]:[Ones]], $R$4:$AA$4)</f>
        <v>-0.62362282332230223</v>
      </c>
      <c r="AD638" s="6">
        <f>SUMPRODUCT(Table256[[#This Row],[SibSp]:[Ones]], $R$5:$AA$5)</f>
        <v>0.16055755161832896</v>
      </c>
      <c r="AE638" s="6">
        <f t="shared" si="27"/>
        <v>0</v>
      </c>
      <c r="AF638" s="6">
        <f t="shared" si="28"/>
        <v>0.16055755161832896</v>
      </c>
      <c r="AG638" s="6">
        <f t="shared" si="29"/>
        <v>0.16055755161832896</v>
      </c>
      <c r="AH638" s="6">
        <f>(AG638-Table256[[#This Row],[Survived]])^2</f>
        <v>2.5778727381672369E-2</v>
      </c>
    </row>
    <row r="639" spans="1:34" x14ac:dyDescent="0.2">
      <c r="A639">
        <v>0</v>
      </c>
      <c r="B639" t="s">
        <v>15</v>
      </c>
      <c r="C639">
        <v>3</v>
      </c>
      <c r="D639" t="s">
        <v>17</v>
      </c>
      <c r="E639">
        <v>30</v>
      </c>
      <c r="F639">
        <v>24.15</v>
      </c>
      <c r="G639">
        <v>1</v>
      </c>
      <c r="H639">
        <v>1</v>
      </c>
      <c r="I639" s="6">
        <f>Table256[[#This Row],[Age]]/$E$1</f>
        <v>0.375</v>
      </c>
      <c r="J639" s="6">
        <f>LOG10(Table256[[#This Row],[Fare]] +1)</f>
        <v>1.4005379893919461</v>
      </c>
      <c r="K639">
        <f>IF(Table256[[#This Row],[Pclass]]=1, 1, 0)</f>
        <v>0</v>
      </c>
      <c r="L639">
        <f>IF(Table256[[#This Row],[Pclass]]=2, 1,0)</f>
        <v>0</v>
      </c>
      <c r="M639">
        <f>IF(Table256[[#This Row],[Embarked]]="S", 1, 0)</f>
        <v>1</v>
      </c>
      <c r="N639">
        <f>IF(Table256[[#This Row],[Embarked]]="C", 1, 0)</f>
        <v>0</v>
      </c>
      <c r="O639">
        <f>IF(Table256[[#This Row],[Sex]]="male", 1, 0)</f>
        <v>0</v>
      </c>
      <c r="P639">
        <v>1</v>
      </c>
      <c r="AC639" s="6">
        <f>SUMPRODUCT(Table256[[#This Row],[SibSp]:[Ones]], $R$4:$AA$4)</f>
        <v>-0.10926525479773053</v>
      </c>
      <c r="AD639" s="6">
        <f>SUMPRODUCT(Table256[[#This Row],[SibSp]:[Ones]], $R$5:$AA$5)</f>
        <v>0.47746566502889076</v>
      </c>
      <c r="AE639" s="6">
        <f t="shared" si="27"/>
        <v>0</v>
      </c>
      <c r="AF639" s="6">
        <f t="shared" si="28"/>
        <v>0.47746566502889076</v>
      </c>
      <c r="AG639" s="6">
        <f t="shared" si="29"/>
        <v>0.47746566502889076</v>
      </c>
      <c r="AH639" s="6">
        <f>(AG639-Table256[[#This Row],[Survived]])^2</f>
        <v>0.22797346128148091</v>
      </c>
    </row>
    <row r="640" spans="1:34" x14ac:dyDescent="0.2">
      <c r="A640">
        <v>0</v>
      </c>
      <c r="B640" t="s">
        <v>15</v>
      </c>
      <c r="C640">
        <v>2</v>
      </c>
      <c r="D640" t="s">
        <v>13</v>
      </c>
      <c r="E640">
        <v>34</v>
      </c>
      <c r="F640">
        <v>13</v>
      </c>
      <c r="G640">
        <v>0</v>
      </c>
      <c r="H640">
        <v>0</v>
      </c>
      <c r="I640" s="6">
        <f>Table256[[#This Row],[Age]]/$E$1</f>
        <v>0.42499999999999999</v>
      </c>
      <c r="J640" s="6">
        <f>LOG10(Table256[[#This Row],[Fare]] +1)</f>
        <v>1.146128035678238</v>
      </c>
      <c r="K640">
        <f>IF(Table256[[#This Row],[Pclass]]=1, 1, 0)</f>
        <v>0</v>
      </c>
      <c r="L640">
        <f>IF(Table256[[#This Row],[Pclass]]=2, 1,0)</f>
        <v>1</v>
      </c>
      <c r="M640">
        <f>IF(Table256[[#This Row],[Embarked]]="S", 1, 0)</f>
        <v>1</v>
      </c>
      <c r="N640">
        <f>IF(Table256[[#This Row],[Embarked]]="C", 1, 0)</f>
        <v>0</v>
      </c>
      <c r="O640">
        <f>IF(Table256[[#This Row],[Sex]]="male", 1, 0)</f>
        <v>1</v>
      </c>
      <c r="P640">
        <v>1</v>
      </c>
      <c r="AC640" s="6">
        <f>SUMPRODUCT(Table256[[#This Row],[SibSp]:[Ones]], $R$4:$AA$4)</f>
        <v>-0.73314947845719103</v>
      </c>
      <c r="AD640" s="6">
        <f>SUMPRODUCT(Table256[[#This Row],[SibSp]:[Ones]], $R$5:$AA$5)</f>
        <v>0.26894639897537842</v>
      </c>
      <c r="AE640" s="6">
        <f t="shared" si="27"/>
        <v>0</v>
      </c>
      <c r="AF640" s="6">
        <f t="shared" si="28"/>
        <v>0.26894639897537842</v>
      </c>
      <c r="AG640" s="6">
        <f t="shared" si="29"/>
        <v>0.26894639897537842</v>
      </c>
      <c r="AH640" s="6">
        <f>(AG640-Table256[[#This Row],[Survived]])^2</f>
        <v>7.2332165521823436E-2</v>
      </c>
    </row>
    <row r="641" spans="1:34" x14ac:dyDescent="0.2">
      <c r="A641">
        <v>1</v>
      </c>
      <c r="B641" t="s">
        <v>15</v>
      </c>
      <c r="C641">
        <v>2</v>
      </c>
      <c r="D641" t="s">
        <v>17</v>
      </c>
      <c r="E641">
        <v>31</v>
      </c>
      <c r="F641">
        <v>26.25</v>
      </c>
      <c r="G641">
        <v>1</v>
      </c>
      <c r="H641">
        <v>1</v>
      </c>
      <c r="I641" s="6">
        <f>Table256[[#This Row],[Age]]/$E$1</f>
        <v>0.38750000000000001</v>
      </c>
      <c r="J641" s="6">
        <f>LOG10(Table256[[#This Row],[Fare]] +1)</f>
        <v>1.4353665066126613</v>
      </c>
      <c r="K641">
        <f>IF(Table256[[#This Row],[Pclass]]=1, 1, 0)</f>
        <v>0</v>
      </c>
      <c r="L641">
        <f>IF(Table256[[#This Row],[Pclass]]=2, 1,0)</f>
        <v>1</v>
      </c>
      <c r="M641">
        <f>IF(Table256[[#This Row],[Embarked]]="S", 1, 0)</f>
        <v>1</v>
      </c>
      <c r="N641">
        <f>IF(Table256[[#This Row],[Embarked]]="C", 1, 0)</f>
        <v>0</v>
      </c>
      <c r="O641">
        <f>IF(Table256[[#This Row],[Sex]]="male", 1, 0)</f>
        <v>0</v>
      </c>
      <c r="P641">
        <v>1</v>
      </c>
      <c r="AC641" s="6">
        <f>SUMPRODUCT(Table256[[#This Row],[SibSp]:[Ones]], $R$4:$AA$4)</f>
        <v>-0.36251475480363837</v>
      </c>
      <c r="AD641" s="6">
        <f>SUMPRODUCT(Table256[[#This Row],[SibSp]:[Ones]], $R$5:$AA$5)</f>
        <v>0.68701081474749459</v>
      </c>
      <c r="AE641" s="6">
        <f t="shared" si="27"/>
        <v>0</v>
      </c>
      <c r="AF641" s="6">
        <f t="shared" si="28"/>
        <v>0.68701081474749459</v>
      </c>
      <c r="AG641" s="6">
        <f t="shared" si="29"/>
        <v>0.68701081474749459</v>
      </c>
      <c r="AH641" s="6">
        <f>(AG641-Table256[[#This Row],[Survived]])^2</f>
        <v>9.7962230085027149E-2</v>
      </c>
    </row>
    <row r="642" spans="1:34" x14ac:dyDescent="0.2">
      <c r="A642">
        <v>1</v>
      </c>
      <c r="B642" t="s">
        <v>15</v>
      </c>
      <c r="C642">
        <v>1</v>
      </c>
      <c r="D642" t="s">
        <v>13</v>
      </c>
      <c r="E642">
        <v>11</v>
      </c>
      <c r="F642">
        <v>120</v>
      </c>
      <c r="G642">
        <v>1</v>
      </c>
      <c r="H642">
        <v>2</v>
      </c>
      <c r="I642" s="6">
        <f>Table256[[#This Row],[Age]]/$E$1</f>
        <v>0.13750000000000001</v>
      </c>
      <c r="J642" s="6">
        <f>LOG10(Table256[[#This Row],[Fare]] +1)</f>
        <v>2.0827853703164503</v>
      </c>
      <c r="K642">
        <f>IF(Table256[[#This Row],[Pclass]]=1, 1, 0)</f>
        <v>1</v>
      </c>
      <c r="L642">
        <f>IF(Table256[[#This Row],[Pclass]]=2, 1,0)</f>
        <v>0</v>
      </c>
      <c r="M642">
        <f>IF(Table256[[#This Row],[Embarked]]="S", 1, 0)</f>
        <v>1</v>
      </c>
      <c r="N642">
        <f>IF(Table256[[#This Row],[Embarked]]="C", 1, 0)</f>
        <v>0</v>
      </c>
      <c r="O642">
        <f>IF(Table256[[#This Row],[Sex]]="male", 1, 0)</f>
        <v>1</v>
      </c>
      <c r="P642">
        <v>1</v>
      </c>
      <c r="AC642" s="6">
        <f>SUMPRODUCT(Table256[[#This Row],[SibSp]:[Ones]], $R$4:$AA$4)</f>
        <v>-0.50199198918274357</v>
      </c>
      <c r="AD642" s="6">
        <f>SUMPRODUCT(Table256[[#This Row],[SibSp]:[Ones]], $R$5:$AA$5)</f>
        <v>0.55634681183215995</v>
      </c>
      <c r="AE642" s="6">
        <f t="shared" si="27"/>
        <v>0</v>
      </c>
      <c r="AF642" s="6">
        <f t="shared" si="28"/>
        <v>0.55634681183215995</v>
      </c>
      <c r="AG642" s="6">
        <f t="shared" si="29"/>
        <v>0.55634681183215995</v>
      </c>
      <c r="AH642" s="6">
        <f>(AG642-Table256[[#This Row],[Survived]])^2</f>
        <v>0.1968281513714889</v>
      </c>
    </row>
    <row r="643" spans="1:34" x14ac:dyDescent="0.2">
      <c r="A643">
        <v>1</v>
      </c>
      <c r="B643" t="s">
        <v>20</v>
      </c>
      <c r="C643">
        <v>3</v>
      </c>
      <c r="D643" t="s">
        <v>13</v>
      </c>
      <c r="E643">
        <v>0.42</v>
      </c>
      <c r="F643">
        <v>8.5167000000000002</v>
      </c>
      <c r="G643">
        <v>0</v>
      </c>
      <c r="H643">
        <v>1</v>
      </c>
      <c r="I643" s="6">
        <f>Table256[[#This Row],[Age]]/$E$1</f>
        <v>5.2499999999999995E-3</v>
      </c>
      <c r="J643" s="6">
        <f>LOG10(Table256[[#This Row],[Fare]] +1)</f>
        <v>0.97848637903110569</v>
      </c>
      <c r="K643">
        <f>IF(Table256[[#This Row],[Pclass]]=1, 1, 0)</f>
        <v>0</v>
      </c>
      <c r="L643">
        <f>IF(Table256[[#This Row],[Pclass]]=2, 1,0)</f>
        <v>0</v>
      </c>
      <c r="M643">
        <f>IF(Table256[[#This Row],[Embarked]]="S", 1, 0)</f>
        <v>0</v>
      </c>
      <c r="N643">
        <f>IF(Table256[[#This Row],[Embarked]]="C", 1, 0)</f>
        <v>1</v>
      </c>
      <c r="O643">
        <f>IF(Table256[[#This Row],[Sex]]="male", 1, 0)</f>
        <v>1</v>
      </c>
      <c r="P643">
        <v>1</v>
      </c>
      <c r="AC643" s="6">
        <f>SUMPRODUCT(Table256[[#This Row],[SibSp]:[Ones]], $R$4:$AA$4)</f>
        <v>-0.96908676343816036</v>
      </c>
      <c r="AD643" s="6">
        <f>SUMPRODUCT(Table256[[#This Row],[SibSp]:[Ones]], $R$5:$AA$5)</f>
        <v>0.40913005386307255</v>
      </c>
      <c r="AE643" s="6">
        <f t="shared" si="27"/>
        <v>0</v>
      </c>
      <c r="AF643" s="6">
        <f t="shared" si="28"/>
        <v>0.40913005386307255</v>
      </c>
      <c r="AG643" s="6">
        <f t="shared" si="29"/>
        <v>0.40913005386307255</v>
      </c>
      <c r="AH643" s="6">
        <f>(AG643-Table256[[#This Row],[Survived]])^2</f>
        <v>0.34912729324785552</v>
      </c>
    </row>
    <row r="644" spans="1:34" x14ac:dyDescent="0.2">
      <c r="A644">
        <v>1</v>
      </c>
      <c r="B644" t="s">
        <v>15</v>
      </c>
      <c r="C644">
        <v>3</v>
      </c>
      <c r="D644" t="s">
        <v>13</v>
      </c>
      <c r="E644">
        <v>27</v>
      </c>
      <c r="F644">
        <v>6.9749999999999996</v>
      </c>
      <c r="G644">
        <v>0</v>
      </c>
      <c r="H644">
        <v>0</v>
      </c>
      <c r="I644" s="6">
        <f>Table256[[#This Row],[Age]]/$E$1</f>
        <v>0.33750000000000002</v>
      </c>
      <c r="J644" s="6">
        <f>LOG10(Table256[[#This Row],[Fare]] +1)</f>
        <v>0.90173069172921871</v>
      </c>
      <c r="K644">
        <f>IF(Table256[[#This Row],[Pclass]]=1, 1, 0)</f>
        <v>0</v>
      </c>
      <c r="L644">
        <f>IF(Table256[[#This Row],[Pclass]]=2, 1,0)</f>
        <v>0</v>
      </c>
      <c r="M644">
        <f>IF(Table256[[#This Row],[Embarked]]="S", 1, 0)</f>
        <v>1</v>
      </c>
      <c r="N644">
        <f>IF(Table256[[#This Row],[Embarked]]="C", 1, 0)</f>
        <v>0</v>
      </c>
      <c r="O644">
        <f>IF(Table256[[#This Row],[Sex]]="male", 1, 0)</f>
        <v>1</v>
      </c>
      <c r="P644">
        <v>1</v>
      </c>
      <c r="AC644" s="6">
        <f>SUMPRODUCT(Table256[[#This Row],[SibSp]:[Ones]], $R$4:$AA$4)</f>
        <v>-0.54345618135933149</v>
      </c>
      <c r="AD644" s="6">
        <f>SUMPRODUCT(Table256[[#This Row],[SibSp]:[Ones]], $R$5:$AA$5)</f>
        <v>0.10679744591158735</v>
      </c>
      <c r="AE644" s="6">
        <f t="shared" si="27"/>
        <v>0</v>
      </c>
      <c r="AF644" s="6">
        <f t="shared" si="28"/>
        <v>0.10679744591158735</v>
      </c>
      <c r="AG644" s="6">
        <f t="shared" si="29"/>
        <v>0.10679744591158735</v>
      </c>
      <c r="AH644" s="6">
        <f>(AG644-Table256[[#This Row],[Survived]])^2</f>
        <v>0.79781080263006376</v>
      </c>
    </row>
    <row r="645" spans="1:34" x14ac:dyDescent="0.2">
      <c r="A645">
        <v>0</v>
      </c>
      <c r="B645" t="s">
        <v>15</v>
      </c>
      <c r="C645">
        <v>3</v>
      </c>
      <c r="D645" t="s">
        <v>13</v>
      </c>
      <c r="E645">
        <v>31</v>
      </c>
      <c r="F645">
        <v>7.7750000000000004</v>
      </c>
      <c r="G645">
        <v>0</v>
      </c>
      <c r="H645">
        <v>0</v>
      </c>
      <c r="I645" s="6">
        <f>Table256[[#This Row],[Age]]/$E$1</f>
        <v>0.38750000000000001</v>
      </c>
      <c r="J645" s="6">
        <f>LOG10(Table256[[#This Row],[Fare]] +1)</f>
        <v>0.94324712513786169</v>
      </c>
      <c r="K645">
        <f>IF(Table256[[#This Row],[Pclass]]=1, 1, 0)</f>
        <v>0</v>
      </c>
      <c r="L645">
        <f>IF(Table256[[#This Row],[Pclass]]=2, 1,0)</f>
        <v>0</v>
      </c>
      <c r="M645">
        <f>IF(Table256[[#This Row],[Embarked]]="S", 1, 0)</f>
        <v>1</v>
      </c>
      <c r="N645">
        <f>IF(Table256[[#This Row],[Embarked]]="C", 1, 0)</f>
        <v>0</v>
      </c>
      <c r="O645">
        <f>IF(Table256[[#This Row],[Sex]]="male", 1, 0)</f>
        <v>1</v>
      </c>
      <c r="P645">
        <v>1</v>
      </c>
      <c r="AC645" s="6">
        <f>SUMPRODUCT(Table256[[#This Row],[SibSp]:[Ones]], $R$4:$AA$4)</f>
        <v>-0.50190338671949375</v>
      </c>
      <c r="AD645" s="6">
        <f>SUMPRODUCT(Table256[[#This Row],[SibSp]:[Ones]], $R$5:$AA$5)</f>
        <v>7.3525821407261938E-2</v>
      </c>
      <c r="AE645" s="6">
        <f t="shared" ref="AE645:AE708" si="30">MAX(AC645, 0)</f>
        <v>0</v>
      </c>
      <c r="AF645" s="6">
        <f t="shared" ref="AF645:AF708" si="31">MAX(AD645, 0)</f>
        <v>7.3525821407261938E-2</v>
      </c>
      <c r="AG645" s="6">
        <f t="shared" ref="AG645:AG708" si="32">AE645+AF645</f>
        <v>7.3525821407261938E-2</v>
      </c>
      <c r="AH645" s="6">
        <f>(AG645-Table256[[#This Row],[Survived]])^2</f>
        <v>5.4060464136125776E-3</v>
      </c>
    </row>
    <row r="646" spans="1:34" x14ac:dyDescent="0.2">
      <c r="A646">
        <v>0</v>
      </c>
      <c r="B646" t="s">
        <v>15</v>
      </c>
      <c r="C646">
        <v>1</v>
      </c>
      <c r="D646" t="s">
        <v>13</v>
      </c>
      <c r="E646">
        <v>39</v>
      </c>
      <c r="F646">
        <v>0</v>
      </c>
      <c r="G646">
        <v>0</v>
      </c>
      <c r="H646">
        <v>0</v>
      </c>
      <c r="I646" s="6">
        <f>Table256[[#This Row],[Age]]/$E$1</f>
        <v>0.48749999999999999</v>
      </c>
      <c r="J646" s="6">
        <f>LOG10(Table256[[#This Row],[Fare]] +1)</f>
        <v>0</v>
      </c>
      <c r="K646">
        <f>IF(Table256[[#This Row],[Pclass]]=1, 1, 0)</f>
        <v>1</v>
      </c>
      <c r="L646">
        <f>IF(Table256[[#This Row],[Pclass]]=2, 1,0)</f>
        <v>0</v>
      </c>
      <c r="M646">
        <f>IF(Table256[[#This Row],[Embarked]]="S", 1, 0)</f>
        <v>1</v>
      </c>
      <c r="N646">
        <f>IF(Table256[[#This Row],[Embarked]]="C", 1, 0)</f>
        <v>0</v>
      </c>
      <c r="O646">
        <f>IF(Table256[[#This Row],[Sex]]="male", 1, 0)</f>
        <v>1</v>
      </c>
      <c r="P646">
        <v>1</v>
      </c>
      <c r="AC646" s="6">
        <f>SUMPRODUCT(Table256[[#This Row],[SibSp]:[Ones]], $R$4:$AA$4)</f>
        <v>-0.23114534762086003</v>
      </c>
      <c r="AD646" s="6">
        <f>SUMPRODUCT(Table256[[#This Row],[SibSp]:[Ones]], $R$5:$AA$5)</f>
        <v>0.35858680242628133</v>
      </c>
      <c r="AE646" s="6">
        <f t="shared" si="30"/>
        <v>0</v>
      </c>
      <c r="AF646" s="6">
        <f t="shared" si="31"/>
        <v>0.35858680242628133</v>
      </c>
      <c r="AG646" s="6">
        <f t="shared" si="32"/>
        <v>0.35858680242628133</v>
      </c>
      <c r="AH646" s="6">
        <f>(AG646-Table256[[#This Row],[Survived]])^2</f>
        <v>0.12858449487430493</v>
      </c>
    </row>
    <row r="647" spans="1:34" x14ac:dyDescent="0.2">
      <c r="A647">
        <v>0</v>
      </c>
      <c r="B647" t="s">
        <v>15</v>
      </c>
      <c r="C647">
        <v>3</v>
      </c>
      <c r="D647" t="s">
        <v>17</v>
      </c>
      <c r="E647">
        <v>18</v>
      </c>
      <c r="F647">
        <v>7.7750000000000004</v>
      </c>
      <c r="G647">
        <v>0</v>
      </c>
      <c r="H647">
        <v>0</v>
      </c>
      <c r="I647" s="6">
        <f>Table256[[#This Row],[Age]]/$E$1</f>
        <v>0.22500000000000001</v>
      </c>
      <c r="J647" s="6">
        <f>LOG10(Table256[[#This Row],[Fare]] +1)</f>
        <v>0.94324712513786169</v>
      </c>
      <c r="K647">
        <f>IF(Table256[[#This Row],[Pclass]]=1, 1, 0)</f>
        <v>0</v>
      </c>
      <c r="L647">
        <f>IF(Table256[[#This Row],[Pclass]]=2, 1,0)</f>
        <v>0</v>
      </c>
      <c r="M647">
        <f>IF(Table256[[#This Row],[Embarked]]="S", 1, 0)</f>
        <v>1</v>
      </c>
      <c r="N647">
        <f>IF(Table256[[#This Row],[Embarked]]="C", 1, 0)</f>
        <v>0</v>
      </c>
      <c r="O647">
        <f>IF(Table256[[#This Row],[Sex]]="male", 1, 0)</f>
        <v>0</v>
      </c>
      <c r="P647">
        <v>1</v>
      </c>
      <c r="AC647" s="6">
        <f>SUMPRODUCT(Table256[[#This Row],[SibSp]:[Ones]], $R$4:$AA$4)</f>
        <v>-0.27821161241113535</v>
      </c>
      <c r="AD647" s="6">
        <f>SUMPRODUCT(Table256[[#This Row],[SibSp]:[Ones]], $R$5:$AA$5)</f>
        <v>0.64343161382960234</v>
      </c>
      <c r="AE647" s="6">
        <f t="shared" si="30"/>
        <v>0</v>
      </c>
      <c r="AF647" s="6">
        <f t="shared" si="31"/>
        <v>0.64343161382960234</v>
      </c>
      <c r="AG647" s="6">
        <f t="shared" si="32"/>
        <v>0.64343161382960234</v>
      </c>
      <c r="AH647" s="6">
        <f>(AG647-Table256[[#This Row],[Survived]])^2</f>
        <v>0.41400424167536654</v>
      </c>
    </row>
    <row r="648" spans="1:34" x14ac:dyDescent="0.2">
      <c r="A648">
        <v>0</v>
      </c>
      <c r="B648" t="s">
        <v>15</v>
      </c>
      <c r="C648">
        <v>2</v>
      </c>
      <c r="D648" t="s">
        <v>13</v>
      </c>
      <c r="E648">
        <v>39</v>
      </c>
      <c r="F648">
        <v>13</v>
      </c>
      <c r="G648">
        <v>0</v>
      </c>
      <c r="H648">
        <v>0</v>
      </c>
      <c r="I648" s="6">
        <f>Table256[[#This Row],[Age]]/$E$1</f>
        <v>0.48749999999999999</v>
      </c>
      <c r="J648" s="6">
        <f>LOG10(Table256[[#This Row],[Fare]] +1)</f>
        <v>1.146128035678238</v>
      </c>
      <c r="K648">
        <f>IF(Table256[[#This Row],[Pclass]]=1, 1, 0)</f>
        <v>0</v>
      </c>
      <c r="L648">
        <f>IF(Table256[[#This Row],[Pclass]]=2, 1,0)</f>
        <v>1</v>
      </c>
      <c r="M648">
        <f>IF(Table256[[#This Row],[Embarked]]="S", 1, 0)</f>
        <v>1</v>
      </c>
      <c r="N648">
        <f>IF(Table256[[#This Row],[Embarked]]="C", 1, 0)</f>
        <v>0</v>
      </c>
      <c r="O648">
        <f>IF(Table256[[#This Row],[Sex]]="male", 1, 0)</f>
        <v>1</v>
      </c>
      <c r="P648">
        <v>1</v>
      </c>
      <c r="AC648" s="6">
        <f>SUMPRODUCT(Table256[[#This Row],[SibSp]:[Ones]], $R$4:$AA$4)</f>
        <v>-0.68164079279759537</v>
      </c>
      <c r="AD648" s="6">
        <f>SUMPRODUCT(Table256[[#This Row],[SibSp]:[Ones]], $R$5:$AA$5)</f>
        <v>0.2264720936134611</v>
      </c>
      <c r="AE648" s="6">
        <f t="shared" si="30"/>
        <v>0</v>
      </c>
      <c r="AF648" s="6">
        <f t="shared" si="31"/>
        <v>0.2264720936134611</v>
      </c>
      <c r="AG648" s="6">
        <f t="shared" si="32"/>
        <v>0.2264720936134611</v>
      </c>
      <c r="AH648" s="6">
        <f>(AG648-Table256[[#This Row],[Survived]])^2</f>
        <v>5.1289609185664289E-2</v>
      </c>
    </row>
    <row r="649" spans="1:34" x14ac:dyDescent="0.2">
      <c r="A649">
        <v>1</v>
      </c>
      <c r="B649" t="s">
        <v>15</v>
      </c>
      <c r="C649">
        <v>1</v>
      </c>
      <c r="D649" t="s">
        <v>17</v>
      </c>
      <c r="E649">
        <v>33</v>
      </c>
      <c r="F649">
        <v>53.1</v>
      </c>
      <c r="G649">
        <v>1</v>
      </c>
      <c r="H649">
        <v>0</v>
      </c>
      <c r="I649" s="6">
        <f>Table256[[#This Row],[Age]]/$E$1</f>
        <v>0.41249999999999998</v>
      </c>
      <c r="J649" s="6">
        <f>LOG10(Table256[[#This Row],[Fare]] +1)</f>
        <v>1.7331972651065695</v>
      </c>
      <c r="K649">
        <f>IF(Table256[[#This Row],[Pclass]]=1, 1, 0)</f>
        <v>1</v>
      </c>
      <c r="L649">
        <f>IF(Table256[[#This Row],[Pclass]]=2, 1,0)</f>
        <v>0</v>
      </c>
      <c r="M649">
        <f>IF(Table256[[#This Row],[Embarked]]="S", 1, 0)</f>
        <v>1</v>
      </c>
      <c r="N649">
        <f>IF(Table256[[#This Row],[Embarked]]="C", 1, 0)</f>
        <v>0</v>
      </c>
      <c r="O649">
        <f>IF(Table256[[#This Row],[Sex]]="male", 1, 0)</f>
        <v>0</v>
      </c>
      <c r="P649">
        <v>1</v>
      </c>
      <c r="AC649" s="6">
        <f>SUMPRODUCT(Table256[[#This Row],[SibSp]:[Ones]], $R$4:$AA$4)</f>
        <v>0.1618772759981808</v>
      </c>
      <c r="AD649" s="6">
        <f>SUMPRODUCT(Table256[[#This Row],[SibSp]:[Ones]], $R$5:$AA$5)</f>
        <v>0.83053584730307162</v>
      </c>
      <c r="AE649" s="6">
        <f t="shared" si="30"/>
        <v>0.1618772759981808</v>
      </c>
      <c r="AF649" s="6">
        <f t="shared" si="31"/>
        <v>0.83053584730307162</v>
      </c>
      <c r="AG649" s="6">
        <f t="shared" si="32"/>
        <v>0.99241312330125242</v>
      </c>
      <c r="AH649" s="6">
        <f>(AG649-Table256[[#This Row],[Survived]])^2</f>
        <v>5.7560698041998977E-5</v>
      </c>
    </row>
    <row r="650" spans="1:34" x14ac:dyDescent="0.2">
      <c r="A650">
        <v>0</v>
      </c>
      <c r="B650" t="s">
        <v>15</v>
      </c>
      <c r="C650">
        <v>3</v>
      </c>
      <c r="D650" t="s">
        <v>13</v>
      </c>
      <c r="E650">
        <v>26</v>
      </c>
      <c r="F650">
        <v>7.8875000000000002</v>
      </c>
      <c r="G650">
        <v>0</v>
      </c>
      <c r="H650">
        <v>0</v>
      </c>
      <c r="I650" s="6">
        <f>Table256[[#This Row],[Age]]/$E$1</f>
        <v>0.32500000000000001</v>
      </c>
      <c r="J650" s="6">
        <f>LOG10(Table256[[#This Row],[Fare]] +1)</f>
        <v>0.94877961373782271</v>
      </c>
      <c r="K650">
        <f>IF(Table256[[#This Row],[Pclass]]=1, 1, 0)</f>
        <v>0</v>
      </c>
      <c r="L650">
        <f>IF(Table256[[#This Row],[Pclass]]=2, 1,0)</f>
        <v>0</v>
      </c>
      <c r="M650">
        <f>IF(Table256[[#This Row],[Embarked]]="S", 1, 0)</f>
        <v>1</v>
      </c>
      <c r="N650">
        <f>IF(Table256[[#This Row],[Embarked]]="C", 1, 0)</f>
        <v>0</v>
      </c>
      <c r="O650">
        <f>IF(Table256[[#This Row],[Sex]]="male", 1, 0)</f>
        <v>1</v>
      </c>
      <c r="P650">
        <v>1</v>
      </c>
      <c r="AC650" s="6">
        <f>SUMPRODUCT(Table256[[#This Row],[SibSp]:[Ones]], $R$4:$AA$4)</f>
        <v>-0.55336598485384259</v>
      </c>
      <c r="AD650" s="6">
        <f>SUMPRODUCT(Table256[[#This Row],[SibSp]:[Ones]], $R$5:$AA$5)</f>
        <v>0.1160944509818097</v>
      </c>
      <c r="AE650" s="6">
        <f t="shared" si="30"/>
        <v>0</v>
      </c>
      <c r="AF650" s="6">
        <f t="shared" si="31"/>
        <v>0.1160944509818097</v>
      </c>
      <c r="AG650" s="6">
        <f t="shared" si="32"/>
        <v>0.1160944509818097</v>
      </c>
      <c r="AH650" s="6">
        <f>(AG650-Table256[[#This Row],[Survived]])^2</f>
        <v>1.3477921548767816E-2</v>
      </c>
    </row>
    <row r="651" spans="1:34" x14ac:dyDescent="0.2">
      <c r="A651">
        <v>0</v>
      </c>
      <c r="B651" t="s">
        <v>15</v>
      </c>
      <c r="C651">
        <v>3</v>
      </c>
      <c r="D651" t="s">
        <v>13</v>
      </c>
      <c r="E651">
        <v>39</v>
      </c>
      <c r="F651">
        <v>24.15</v>
      </c>
      <c r="G651">
        <v>0</v>
      </c>
      <c r="H651">
        <v>0</v>
      </c>
      <c r="I651" s="6">
        <f>Table256[[#This Row],[Age]]/$E$1</f>
        <v>0.48749999999999999</v>
      </c>
      <c r="J651" s="6">
        <f>LOG10(Table256[[#This Row],[Fare]] +1)</f>
        <v>1.4005379893919461</v>
      </c>
      <c r="K651">
        <f>IF(Table256[[#This Row],[Pclass]]=1, 1, 0)</f>
        <v>0</v>
      </c>
      <c r="L651">
        <f>IF(Table256[[#This Row],[Pclass]]=2, 1,0)</f>
        <v>0</v>
      </c>
      <c r="M651">
        <f>IF(Table256[[#This Row],[Embarked]]="S", 1, 0)</f>
        <v>1</v>
      </c>
      <c r="N651">
        <f>IF(Table256[[#This Row],[Embarked]]="C", 1, 0)</f>
        <v>0</v>
      </c>
      <c r="O651">
        <f>IF(Table256[[#This Row],[Sex]]="male", 1, 0)</f>
        <v>1</v>
      </c>
      <c r="P651">
        <v>1</v>
      </c>
      <c r="AC651" s="6">
        <f>SUMPRODUCT(Table256[[#This Row],[SibSp]:[Ones]], $R$4:$AA$4)</f>
        <v>-0.4156801001153686</v>
      </c>
      <c r="AD651" s="6">
        <f>SUMPRODUCT(Table256[[#This Row],[SibSp]:[Ones]], $R$5:$AA$5)</f>
        <v>1.3363352094949321E-2</v>
      </c>
      <c r="AE651" s="6">
        <f t="shared" si="30"/>
        <v>0</v>
      </c>
      <c r="AF651" s="6">
        <f t="shared" si="31"/>
        <v>1.3363352094949321E-2</v>
      </c>
      <c r="AG651" s="6">
        <f t="shared" si="32"/>
        <v>1.3363352094949321E-2</v>
      </c>
      <c r="AH651" s="6">
        <f>(AG651-Table256[[#This Row],[Survived]])^2</f>
        <v>1.7857917921358641E-4</v>
      </c>
    </row>
    <row r="652" spans="1:34" x14ac:dyDescent="0.2">
      <c r="A652">
        <v>0</v>
      </c>
      <c r="B652" t="s">
        <v>15</v>
      </c>
      <c r="C652">
        <v>2</v>
      </c>
      <c r="D652" t="s">
        <v>13</v>
      </c>
      <c r="E652">
        <v>35</v>
      </c>
      <c r="F652">
        <v>10.5</v>
      </c>
      <c r="G652">
        <v>0</v>
      </c>
      <c r="H652">
        <v>0</v>
      </c>
      <c r="I652" s="6">
        <f>Table256[[#This Row],[Age]]/$E$1</f>
        <v>0.4375</v>
      </c>
      <c r="J652" s="6">
        <f>LOG10(Table256[[#This Row],[Fare]] +1)</f>
        <v>1.0606978403536116</v>
      </c>
      <c r="K652">
        <f>IF(Table256[[#This Row],[Pclass]]=1, 1, 0)</f>
        <v>0</v>
      </c>
      <c r="L652">
        <f>IF(Table256[[#This Row],[Pclass]]=2, 1,0)</f>
        <v>1</v>
      </c>
      <c r="M652">
        <f>IF(Table256[[#This Row],[Embarked]]="S", 1, 0)</f>
        <v>1</v>
      </c>
      <c r="N652">
        <f>IF(Table256[[#This Row],[Embarked]]="C", 1, 0)</f>
        <v>0</v>
      </c>
      <c r="O652">
        <f>IF(Table256[[#This Row],[Sex]]="male", 1, 0)</f>
        <v>1</v>
      </c>
      <c r="P652">
        <v>1</v>
      </c>
      <c r="AC652" s="6">
        <f>SUMPRODUCT(Table256[[#This Row],[SibSp]:[Ones]], $R$4:$AA$4)</f>
        <v>-0.72355940411728947</v>
      </c>
      <c r="AD652" s="6">
        <f>SUMPRODUCT(Table256[[#This Row],[SibSp]:[Ones]], $R$5:$AA$5)</f>
        <v>0.25899502592592327</v>
      </c>
      <c r="AE652" s="6">
        <f t="shared" si="30"/>
        <v>0</v>
      </c>
      <c r="AF652" s="6">
        <f t="shared" si="31"/>
        <v>0.25899502592592327</v>
      </c>
      <c r="AG652" s="6">
        <f t="shared" si="32"/>
        <v>0.25899502592592327</v>
      </c>
      <c r="AH652" s="6">
        <f>(AG652-Table256[[#This Row],[Survived]])^2</f>
        <v>6.7078423454369665E-2</v>
      </c>
    </row>
    <row r="653" spans="1:34" x14ac:dyDescent="0.2">
      <c r="A653">
        <v>0</v>
      </c>
      <c r="B653" t="s">
        <v>15</v>
      </c>
      <c r="C653">
        <v>3</v>
      </c>
      <c r="D653" t="s">
        <v>17</v>
      </c>
      <c r="E653">
        <v>6</v>
      </c>
      <c r="F653">
        <v>31.274999999999999</v>
      </c>
      <c r="G653">
        <v>4</v>
      </c>
      <c r="H653">
        <v>2</v>
      </c>
      <c r="I653" s="6">
        <f>Table256[[#This Row],[Age]]/$E$1</f>
        <v>7.4999999999999997E-2</v>
      </c>
      <c r="J653" s="6">
        <f>LOG10(Table256[[#This Row],[Fare]] +1)</f>
        <v>1.5088662509384578</v>
      </c>
      <c r="K653">
        <f>IF(Table256[[#This Row],[Pclass]]=1, 1, 0)</f>
        <v>0</v>
      </c>
      <c r="L653">
        <f>IF(Table256[[#This Row],[Pclass]]=2, 1,0)</f>
        <v>0</v>
      </c>
      <c r="M653">
        <f>IF(Table256[[#This Row],[Embarked]]="S", 1, 0)</f>
        <v>1</v>
      </c>
      <c r="N653">
        <f>IF(Table256[[#This Row],[Embarked]]="C", 1, 0)</f>
        <v>0</v>
      </c>
      <c r="O653">
        <f>IF(Table256[[#This Row],[Sex]]="male", 1, 0)</f>
        <v>0</v>
      </c>
      <c r="P653">
        <v>1</v>
      </c>
      <c r="AC653" s="6">
        <f>SUMPRODUCT(Table256[[#This Row],[SibSp]:[Ones]], $R$4:$AA$4)</f>
        <v>-0.14852728706469426</v>
      </c>
      <c r="AD653" s="6">
        <f>SUMPRODUCT(Table256[[#This Row],[SibSp]:[Ones]], $R$5:$AA$5)</f>
        <v>0.47528068930249412</v>
      </c>
      <c r="AE653" s="6">
        <f t="shared" si="30"/>
        <v>0</v>
      </c>
      <c r="AF653" s="6">
        <f t="shared" si="31"/>
        <v>0.47528068930249412</v>
      </c>
      <c r="AG653" s="6">
        <f t="shared" si="32"/>
        <v>0.47528068930249412</v>
      </c>
      <c r="AH653" s="6">
        <f>(AG653-Table256[[#This Row],[Survived]])^2</f>
        <v>0.22589173362385395</v>
      </c>
    </row>
    <row r="654" spans="1:34" x14ac:dyDescent="0.2">
      <c r="A654">
        <v>0</v>
      </c>
      <c r="B654" t="s">
        <v>15</v>
      </c>
      <c r="C654">
        <v>3</v>
      </c>
      <c r="D654" t="s">
        <v>13</v>
      </c>
      <c r="E654">
        <v>30.5</v>
      </c>
      <c r="F654">
        <v>8.0500000000000007</v>
      </c>
      <c r="G654">
        <v>0</v>
      </c>
      <c r="H654">
        <v>0</v>
      </c>
      <c r="I654" s="6">
        <f>Table256[[#This Row],[Age]]/$E$1</f>
        <v>0.38124999999999998</v>
      </c>
      <c r="J654" s="6">
        <f>LOG10(Table256[[#This Row],[Fare]] +1)</f>
        <v>0.9566485792052033</v>
      </c>
      <c r="K654">
        <f>IF(Table256[[#This Row],[Pclass]]=1, 1, 0)</f>
        <v>0</v>
      </c>
      <c r="L654">
        <f>IF(Table256[[#This Row],[Pclass]]=2, 1,0)</f>
        <v>0</v>
      </c>
      <c r="M654">
        <f>IF(Table256[[#This Row],[Embarked]]="S", 1, 0)</f>
        <v>1</v>
      </c>
      <c r="N654">
        <f>IF(Table256[[#This Row],[Embarked]]="C", 1, 0)</f>
        <v>0</v>
      </c>
      <c r="O654">
        <f>IF(Table256[[#This Row],[Sex]]="male", 1, 0)</f>
        <v>1</v>
      </c>
      <c r="P654">
        <v>1</v>
      </c>
      <c r="AC654" s="6">
        <f>SUMPRODUCT(Table256[[#This Row],[SibSp]:[Ones]], $R$4:$AA$4)</f>
        <v>-0.50694261658227091</v>
      </c>
      <c r="AD654" s="6">
        <f>SUMPRODUCT(Table256[[#This Row],[SibSp]:[Ones]], $R$5:$AA$5)</f>
        <v>7.8001735306801767E-2</v>
      </c>
      <c r="AE654" s="6">
        <f t="shared" si="30"/>
        <v>0</v>
      </c>
      <c r="AF654" s="6">
        <f t="shared" si="31"/>
        <v>7.8001735306801767E-2</v>
      </c>
      <c r="AG654" s="6">
        <f t="shared" si="32"/>
        <v>7.8001735306801767E-2</v>
      </c>
      <c r="AH654" s="6">
        <f>(AG654-Table256[[#This Row],[Survived]])^2</f>
        <v>6.0842707108723654E-3</v>
      </c>
    </row>
    <row r="655" spans="1:34" x14ac:dyDescent="0.2">
      <c r="A655">
        <v>0</v>
      </c>
      <c r="B655" t="s">
        <v>15</v>
      </c>
      <c r="C655">
        <v>3</v>
      </c>
      <c r="D655" t="s">
        <v>17</v>
      </c>
      <c r="E655">
        <v>23</v>
      </c>
      <c r="F655">
        <v>7.9249999999999998</v>
      </c>
      <c r="G655">
        <v>0</v>
      </c>
      <c r="H655">
        <v>0</v>
      </c>
      <c r="I655" s="6">
        <f>Table256[[#This Row],[Age]]/$E$1</f>
        <v>0.28749999999999998</v>
      </c>
      <c r="J655" s="6">
        <f>LOG10(Table256[[#This Row],[Fare]] +1)</f>
        <v>0.95060822478423079</v>
      </c>
      <c r="K655">
        <f>IF(Table256[[#This Row],[Pclass]]=1, 1, 0)</f>
        <v>0</v>
      </c>
      <c r="L655">
        <f>IF(Table256[[#This Row],[Pclass]]=2, 1,0)</f>
        <v>0</v>
      </c>
      <c r="M655">
        <f>IF(Table256[[#This Row],[Embarked]]="S", 1, 0)</f>
        <v>1</v>
      </c>
      <c r="N655">
        <f>IF(Table256[[#This Row],[Embarked]]="C", 1, 0)</f>
        <v>0</v>
      </c>
      <c r="O655">
        <f>IF(Table256[[#This Row],[Sex]]="male", 1, 0)</f>
        <v>0</v>
      </c>
      <c r="P655">
        <v>1</v>
      </c>
      <c r="AC655" s="6">
        <f>SUMPRODUCT(Table256[[#This Row],[SibSp]:[Ones]], $R$4:$AA$4)</f>
        <v>-0.22664160626986762</v>
      </c>
      <c r="AD655" s="6">
        <f>SUMPRODUCT(Table256[[#This Row],[SibSp]:[Ones]], $R$5:$AA$5)</f>
        <v>0.6010828089392527</v>
      </c>
      <c r="AE655" s="6">
        <f t="shared" si="30"/>
        <v>0</v>
      </c>
      <c r="AF655" s="6">
        <f t="shared" si="31"/>
        <v>0.6010828089392527</v>
      </c>
      <c r="AG655" s="6">
        <f t="shared" si="32"/>
        <v>0.6010828089392527</v>
      </c>
      <c r="AH655" s="6">
        <f>(AG655-Table256[[#This Row],[Survived]])^2</f>
        <v>0.36130054320230215</v>
      </c>
    </row>
    <row r="656" spans="1:34" x14ac:dyDescent="0.2">
      <c r="A656">
        <v>0</v>
      </c>
      <c r="B656" t="s">
        <v>20</v>
      </c>
      <c r="C656">
        <v>2</v>
      </c>
      <c r="D656" t="s">
        <v>13</v>
      </c>
      <c r="E656">
        <v>31</v>
      </c>
      <c r="F656">
        <v>37.004199999999997</v>
      </c>
      <c r="G656">
        <v>1</v>
      </c>
      <c r="H656">
        <v>1</v>
      </c>
      <c r="I656" s="6">
        <f>Table256[[#This Row],[Age]]/$E$1</f>
        <v>0.38750000000000001</v>
      </c>
      <c r="J656" s="6">
        <f>LOG10(Table256[[#This Row],[Fare]] +1)</f>
        <v>1.579831594933373</v>
      </c>
      <c r="K656">
        <f>IF(Table256[[#This Row],[Pclass]]=1, 1, 0)</f>
        <v>0</v>
      </c>
      <c r="L656">
        <f>IF(Table256[[#This Row],[Pclass]]=2, 1,0)</f>
        <v>1</v>
      </c>
      <c r="M656">
        <f>IF(Table256[[#This Row],[Embarked]]="S", 1, 0)</f>
        <v>0</v>
      </c>
      <c r="N656">
        <f>IF(Table256[[#This Row],[Embarked]]="C", 1, 0)</f>
        <v>1</v>
      </c>
      <c r="O656">
        <f>IF(Table256[[#This Row],[Sex]]="male", 1, 0)</f>
        <v>1</v>
      </c>
      <c r="P656">
        <v>1</v>
      </c>
      <c r="AC656" s="6">
        <f>SUMPRODUCT(Table256[[#This Row],[SibSp]:[Ones]], $R$4:$AA$4)</f>
        <v>-0.83011103847100864</v>
      </c>
      <c r="AD656" s="6">
        <f>SUMPRODUCT(Table256[[#This Row],[SibSp]:[Ones]], $R$5:$AA$5)</f>
        <v>0.30901358428671299</v>
      </c>
      <c r="AE656" s="6">
        <f t="shared" si="30"/>
        <v>0</v>
      </c>
      <c r="AF656" s="6">
        <f t="shared" si="31"/>
        <v>0.30901358428671299</v>
      </c>
      <c r="AG656" s="6">
        <f t="shared" si="32"/>
        <v>0.30901358428671299</v>
      </c>
      <c r="AH656" s="6">
        <f>(AG656-Table256[[#This Row],[Survived]])^2</f>
        <v>9.5489395273721481E-2</v>
      </c>
    </row>
    <row r="657" spans="1:34" x14ac:dyDescent="0.2">
      <c r="A657">
        <v>0</v>
      </c>
      <c r="B657" t="s">
        <v>15</v>
      </c>
      <c r="C657">
        <v>3</v>
      </c>
      <c r="D657" t="s">
        <v>13</v>
      </c>
      <c r="E657">
        <v>43</v>
      </c>
      <c r="F657">
        <v>6.45</v>
      </c>
      <c r="G657">
        <v>0</v>
      </c>
      <c r="H657">
        <v>0</v>
      </c>
      <c r="I657" s="6">
        <f>Table256[[#This Row],[Age]]/$E$1</f>
        <v>0.53749999999999998</v>
      </c>
      <c r="J657" s="6">
        <f>LOG10(Table256[[#This Row],[Fare]] +1)</f>
        <v>0.87215627274829288</v>
      </c>
      <c r="K657">
        <f>IF(Table256[[#This Row],[Pclass]]=1, 1, 0)</f>
        <v>0</v>
      </c>
      <c r="L657">
        <f>IF(Table256[[#This Row],[Pclass]]=2, 1,0)</f>
        <v>0</v>
      </c>
      <c r="M657">
        <f>IF(Table256[[#This Row],[Embarked]]="S", 1, 0)</f>
        <v>1</v>
      </c>
      <c r="N657">
        <f>IF(Table256[[#This Row],[Embarked]]="C", 1, 0)</f>
        <v>0</v>
      </c>
      <c r="O657">
        <f>IF(Table256[[#This Row],[Sex]]="male", 1, 0)</f>
        <v>1</v>
      </c>
      <c r="P657">
        <v>1</v>
      </c>
      <c r="AC657" s="6">
        <f>SUMPRODUCT(Table256[[#This Row],[SibSp]:[Ones]], $R$4:$AA$4)</f>
        <v>-0.3788747522897481</v>
      </c>
      <c r="AD657" s="6">
        <f>SUMPRODUCT(Table256[[#This Row],[SibSp]:[Ones]], $R$5:$AA$5)</f>
        <v>-2.9624549869682104E-2</v>
      </c>
      <c r="AE657" s="6">
        <f t="shared" si="30"/>
        <v>0</v>
      </c>
      <c r="AF657" s="6">
        <f t="shared" si="31"/>
        <v>0</v>
      </c>
      <c r="AG657" s="6">
        <f t="shared" si="32"/>
        <v>0</v>
      </c>
      <c r="AH657" s="6">
        <f>(AG657-Table256[[#This Row],[Survived]])^2</f>
        <v>0</v>
      </c>
    </row>
    <row r="658" spans="1:34" x14ac:dyDescent="0.2">
      <c r="A658">
        <v>0</v>
      </c>
      <c r="B658" t="s">
        <v>15</v>
      </c>
      <c r="C658">
        <v>3</v>
      </c>
      <c r="D658" t="s">
        <v>13</v>
      </c>
      <c r="E658">
        <v>10</v>
      </c>
      <c r="F658">
        <v>27.9</v>
      </c>
      <c r="G658">
        <v>3</v>
      </c>
      <c r="H658">
        <v>2</v>
      </c>
      <c r="I658" s="6">
        <f>Table256[[#This Row],[Age]]/$E$1</f>
        <v>0.125</v>
      </c>
      <c r="J658" s="6">
        <f>LOG10(Table256[[#This Row],[Fare]] +1)</f>
        <v>1.4608978427565478</v>
      </c>
      <c r="K658">
        <f>IF(Table256[[#This Row],[Pclass]]=1, 1, 0)</f>
        <v>0</v>
      </c>
      <c r="L658">
        <f>IF(Table256[[#This Row],[Pclass]]=2, 1,0)</f>
        <v>0</v>
      </c>
      <c r="M658">
        <f>IF(Table256[[#This Row],[Embarked]]="S", 1, 0)</f>
        <v>1</v>
      </c>
      <c r="N658">
        <f>IF(Table256[[#This Row],[Embarked]]="C", 1, 0)</f>
        <v>0</v>
      </c>
      <c r="O658">
        <f>IF(Table256[[#This Row],[Sex]]="male", 1, 0)</f>
        <v>1</v>
      </c>
      <c r="P658">
        <v>1</v>
      </c>
      <c r="AC658" s="6">
        <f>SUMPRODUCT(Table256[[#This Row],[SibSp]:[Ones]], $R$4:$AA$4)</f>
        <v>-0.54811485127747828</v>
      </c>
      <c r="AD658" s="6">
        <f>SUMPRODUCT(Table256[[#This Row],[SibSp]:[Ones]], $R$5:$AA$5)</f>
        <v>4.9053081450562641E-2</v>
      </c>
      <c r="AE658" s="6">
        <f t="shared" si="30"/>
        <v>0</v>
      </c>
      <c r="AF658" s="6">
        <f t="shared" si="31"/>
        <v>4.9053081450562641E-2</v>
      </c>
      <c r="AG658" s="6">
        <f t="shared" si="32"/>
        <v>4.9053081450562641E-2</v>
      </c>
      <c r="AH658" s="6">
        <f>(AG658-Table256[[#This Row],[Survived]])^2</f>
        <v>2.4062047997955326E-3</v>
      </c>
    </row>
    <row r="659" spans="1:34" x14ac:dyDescent="0.2">
      <c r="A659">
        <v>1</v>
      </c>
      <c r="B659" t="s">
        <v>15</v>
      </c>
      <c r="C659">
        <v>1</v>
      </c>
      <c r="D659" t="s">
        <v>17</v>
      </c>
      <c r="E659">
        <v>52</v>
      </c>
      <c r="F659">
        <v>93.5</v>
      </c>
      <c r="G659">
        <v>1</v>
      </c>
      <c r="H659">
        <v>1</v>
      </c>
      <c r="I659" s="6">
        <f>Table256[[#This Row],[Age]]/$E$1</f>
        <v>0.65</v>
      </c>
      <c r="J659" s="6">
        <f>LOG10(Table256[[#This Row],[Fare]] +1)</f>
        <v>1.975431808509263</v>
      </c>
      <c r="K659">
        <f>IF(Table256[[#This Row],[Pclass]]=1, 1, 0)</f>
        <v>1</v>
      </c>
      <c r="L659">
        <f>IF(Table256[[#This Row],[Pclass]]=2, 1,0)</f>
        <v>0</v>
      </c>
      <c r="M659">
        <f>IF(Table256[[#This Row],[Embarked]]="S", 1, 0)</f>
        <v>1</v>
      </c>
      <c r="N659">
        <f>IF(Table256[[#This Row],[Embarked]]="C", 1, 0)</f>
        <v>0</v>
      </c>
      <c r="O659">
        <f>IF(Table256[[#This Row],[Sex]]="male", 1, 0)</f>
        <v>0</v>
      </c>
      <c r="P659">
        <v>1</v>
      </c>
      <c r="AC659" s="6">
        <f>SUMPRODUCT(Table256[[#This Row],[SibSp]:[Ones]], $R$4:$AA$4)</f>
        <v>0.31836373826770226</v>
      </c>
      <c r="AD659" s="6">
        <f>SUMPRODUCT(Table256[[#This Row],[SibSp]:[Ones]], $R$5:$AA$5)</f>
        <v>0.66948159949294905</v>
      </c>
      <c r="AE659" s="6">
        <f t="shared" si="30"/>
        <v>0.31836373826770226</v>
      </c>
      <c r="AF659" s="6">
        <f t="shared" si="31"/>
        <v>0.66948159949294905</v>
      </c>
      <c r="AG659" s="6">
        <f t="shared" si="32"/>
        <v>0.98784533776065131</v>
      </c>
      <c r="AH659" s="6">
        <f>(AG659-Table256[[#This Row],[Survived]])^2</f>
        <v>1.4773581415264891E-4</v>
      </c>
    </row>
    <row r="660" spans="1:34" x14ac:dyDescent="0.2">
      <c r="A660">
        <v>1</v>
      </c>
      <c r="B660" t="s">
        <v>15</v>
      </c>
      <c r="C660">
        <v>3</v>
      </c>
      <c r="D660" t="s">
        <v>13</v>
      </c>
      <c r="E660">
        <v>27</v>
      </c>
      <c r="F660">
        <v>8.6624999999999996</v>
      </c>
      <c r="G660">
        <v>0</v>
      </c>
      <c r="H660">
        <v>0</v>
      </c>
      <c r="I660" s="6">
        <f>Table256[[#This Row],[Age]]/$E$1</f>
        <v>0.33750000000000002</v>
      </c>
      <c r="J660" s="6">
        <f>LOG10(Table256[[#This Row],[Fare]] +1)</f>
        <v>0.98508950692638131</v>
      </c>
      <c r="K660">
        <f>IF(Table256[[#This Row],[Pclass]]=1, 1, 0)</f>
        <v>0</v>
      </c>
      <c r="L660">
        <f>IF(Table256[[#This Row],[Pclass]]=2, 1,0)</f>
        <v>0</v>
      </c>
      <c r="M660">
        <f>IF(Table256[[#This Row],[Embarked]]="S", 1, 0)</f>
        <v>1</v>
      </c>
      <c r="N660">
        <f>IF(Table256[[#This Row],[Embarked]]="C", 1, 0)</f>
        <v>0</v>
      </c>
      <c r="O660">
        <f>IF(Table256[[#This Row],[Sex]]="male", 1, 0)</f>
        <v>1</v>
      </c>
      <c r="P660">
        <v>1</v>
      </c>
      <c r="AC660" s="6">
        <f>SUMPRODUCT(Table256[[#This Row],[SibSp]:[Ones]], $R$4:$AA$4)</f>
        <v>-0.54276177387334767</v>
      </c>
      <c r="AD660" s="6">
        <f>SUMPRODUCT(Table256[[#This Row],[SibSp]:[Ones]], $R$5:$AA$5)</f>
        <v>0.10821864262391867</v>
      </c>
      <c r="AE660" s="6">
        <f t="shared" si="30"/>
        <v>0</v>
      </c>
      <c r="AF660" s="6">
        <f t="shared" si="31"/>
        <v>0.10821864262391867</v>
      </c>
      <c r="AG660" s="6">
        <f t="shared" si="32"/>
        <v>0.10821864262391867</v>
      </c>
      <c r="AH660" s="6">
        <f>(AG660-Table256[[#This Row],[Survived]])^2</f>
        <v>0.79527398936352611</v>
      </c>
    </row>
    <row r="661" spans="1:34" x14ac:dyDescent="0.2">
      <c r="A661">
        <v>0</v>
      </c>
      <c r="B661" t="s">
        <v>15</v>
      </c>
      <c r="C661">
        <v>1</v>
      </c>
      <c r="D661" t="s">
        <v>13</v>
      </c>
      <c r="E661">
        <v>38</v>
      </c>
      <c r="F661">
        <v>0</v>
      </c>
      <c r="G661">
        <v>0</v>
      </c>
      <c r="H661">
        <v>0</v>
      </c>
      <c r="I661" s="6">
        <f>Table256[[#This Row],[Age]]/$E$1</f>
        <v>0.47499999999999998</v>
      </c>
      <c r="J661" s="6">
        <f>LOG10(Table256[[#This Row],[Fare]] +1)</f>
        <v>0</v>
      </c>
      <c r="K661">
        <f>IF(Table256[[#This Row],[Pclass]]=1, 1, 0)</f>
        <v>1</v>
      </c>
      <c r="L661">
        <f>IF(Table256[[#This Row],[Pclass]]=2, 1,0)</f>
        <v>0</v>
      </c>
      <c r="M661">
        <f>IF(Table256[[#This Row],[Embarked]]="S", 1, 0)</f>
        <v>1</v>
      </c>
      <c r="N661">
        <f>IF(Table256[[#This Row],[Embarked]]="C", 1, 0)</f>
        <v>0</v>
      </c>
      <c r="O661">
        <f>IF(Table256[[#This Row],[Sex]]="male", 1, 0)</f>
        <v>1</v>
      </c>
      <c r="P661">
        <v>1</v>
      </c>
      <c r="AC661" s="6">
        <f>SUMPRODUCT(Table256[[#This Row],[SibSp]:[Ones]], $R$4:$AA$4)</f>
        <v>-0.2414470847527791</v>
      </c>
      <c r="AD661" s="6">
        <f>SUMPRODUCT(Table256[[#This Row],[SibSp]:[Ones]], $R$5:$AA$5)</f>
        <v>0.36708166349866483</v>
      </c>
      <c r="AE661" s="6">
        <f t="shared" si="30"/>
        <v>0</v>
      </c>
      <c r="AF661" s="6">
        <f t="shared" si="31"/>
        <v>0.36708166349866483</v>
      </c>
      <c r="AG661" s="6">
        <f t="shared" si="32"/>
        <v>0.36708166349866483</v>
      </c>
      <c r="AH661" s="6">
        <f>(AG661-Table256[[#This Row],[Survived]])^2</f>
        <v>0.13474894767694701</v>
      </c>
    </row>
    <row r="662" spans="1:34" x14ac:dyDescent="0.2">
      <c r="A662">
        <v>1</v>
      </c>
      <c r="B662" t="s">
        <v>15</v>
      </c>
      <c r="C662">
        <v>3</v>
      </c>
      <c r="D662" t="s">
        <v>17</v>
      </c>
      <c r="E662">
        <v>27</v>
      </c>
      <c r="F662">
        <v>12.475</v>
      </c>
      <c r="G662">
        <v>0</v>
      </c>
      <c r="H662">
        <v>1</v>
      </c>
      <c r="I662" s="6">
        <f>Table256[[#This Row],[Age]]/$E$1</f>
        <v>0.33750000000000002</v>
      </c>
      <c r="J662" s="6">
        <f>LOG10(Table256[[#This Row],[Fare]] +1)</f>
        <v>1.1295287738587763</v>
      </c>
      <c r="K662">
        <f>IF(Table256[[#This Row],[Pclass]]=1, 1, 0)</f>
        <v>0</v>
      </c>
      <c r="L662">
        <f>IF(Table256[[#This Row],[Pclass]]=2, 1,0)</f>
        <v>0</v>
      </c>
      <c r="M662">
        <f>IF(Table256[[#This Row],[Embarked]]="S", 1, 0)</f>
        <v>1</v>
      </c>
      <c r="N662">
        <f>IF(Table256[[#This Row],[Embarked]]="C", 1, 0)</f>
        <v>0</v>
      </c>
      <c r="O662">
        <f>IF(Table256[[#This Row],[Sex]]="male", 1, 0)</f>
        <v>0</v>
      </c>
      <c r="P662">
        <v>1</v>
      </c>
      <c r="AC662" s="6">
        <f>SUMPRODUCT(Table256[[#This Row],[SibSp]:[Ones]], $R$4:$AA$4)</f>
        <v>-0.22520862824072529</v>
      </c>
      <c r="AD662" s="6">
        <f>SUMPRODUCT(Table256[[#This Row],[SibSp]:[Ones]], $R$5:$AA$5)</f>
        <v>0.5663720276045332</v>
      </c>
      <c r="AE662" s="6">
        <f t="shared" si="30"/>
        <v>0</v>
      </c>
      <c r="AF662" s="6">
        <f t="shared" si="31"/>
        <v>0.5663720276045332</v>
      </c>
      <c r="AG662" s="6">
        <f t="shared" si="32"/>
        <v>0.5663720276045332</v>
      </c>
      <c r="AH662" s="6">
        <f>(AG662-Table256[[#This Row],[Survived]])^2</f>
        <v>0.18803321844380372</v>
      </c>
    </row>
    <row r="663" spans="1:34" x14ac:dyDescent="0.2">
      <c r="A663">
        <v>0</v>
      </c>
      <c r="B663" t="s">
        <v>15</v>
      </c>
      <c r="C663">
        <v>3</v>
      </c>
      <c r="D663" t="s">
        <v>13</v>
      </c>
      <c r="E663">
        <v>2</v>
      </c>
      <c r="F663">
        <v>39.6875</v>
      </c>
      <c r="G663">
        <v>4</v>
      </c>
      <c r="H663">
        <v>1</v>
      </c>
      <c r="I663" s="6">
        <f>Table256[[#This Row],[Age]]/$E$1</f>
        <v>2.5000000000000001E-2</v>
      </c>
      <c r="J663" s="6">
        <f>LOG10(Table256[[#This Row],[Fare]] +1)</f>
        <v>1.6094610059122672</v>
      </c>
      <c r="K663">
        <f>IF(Table256[[#This Row],[Pclass]]=1, 1, 0)</f>
        <v>0</v>
      </c>
      <c r="L663">
        <f>IF(Table256[[#This Row],[Pclass]]=2, 1,0)</f>
        <v>0</v>
      </c>
      <c r="M663">
        <f>IF(Table256[[#This Row],[Embarked]]="S", 1, 0)</f>
        <v>1</v>
      </c>
      <c r="N663">
        <f>IF(Table256[[#This Row],[Embarked]]="C", 1, 0)</f>
        <v>0</v>
      </c>
      <c r="O663">
        <f>IF(Table256[[#This Row],[Sex]]="male", 1, 0)</f>
        <v>1</v>
      </c>
      <c r="P663">
        <v>1</v>
      </c>
      <c r="AC663" s="6">
        <f>SUMPRODUCT(Table256[[#This Row],[SibSp]:[Ones]], $R$4:$AA$4)</f>
        <v>-0.50524616388367205</v>
      </c>
      <c r="AD663" s="6">
        <f>SUMPRODUCT(Table256[[#This Row],[SibSp]:[Ones]], $R$5:$AA$5)</f>
        <v>5.5284369724654225E-2</v>
      </c>
      <c r="AE663" s="6">
        <f t="shared" si="30"/>
        <v>0</v>
      </c>
      <c r="AF663" s="6">
        <f t="shared" si="31"/>
        <v>5.5284369724654225E-2</v>
      </c>
      <c r="AG663" s="6">
        <f t="shared" si="32"/>
        <v>5.5284369724654225E-2</v>
      </c>
      <c r="AH663" s="6">
        <f>(AG663-Table256[[#This Row],[Survived]])^2</f>
        <v>3.0563615358522645E-3</v>
      </c>
    </row>
    <row r="664" spans="1:34" x14ac:dyDescent="0.2">
      <c r="A664">
        <v>1</v>
      </c>
      <c r="B664" t="s">
        <v>20</v>
      </c>
      <c r="C664">
        <v>2</v>
      </c>
      <c r="D664" t="s">
        <v>13</v>
      </c>
      <c r="E664">
        <v>1</v>
      </c>
      <c r="F664">
        <v>37.004199999999997</v>
      </c>
      <c r="G664">
        <v>0</v>
      </c>
      <c r="H664">
        <v>2</v>
      </c>
      <c r="I664" s="6">
        <f>Table256[[#This Row],[Age]]/$E$1</f>
        <v>1.2500000000000001E-2</v>
      </c>
      <c r="J664" s="6">
        <f>LOG10(Table256[[#This Row],[Fare]] +1)</f>
        <v>1.579831594933373</v>
      </c>
      <c r="K664">
        <f>IF(Table256[[#This Row],[Pclass]]=1, 1, 0)</f>
        <v>0</v>
      </c>
      <c r="L664">
        <f>IF(Table256[[#This Row],[Pclass]]=2, 1,0)</f>
        <v>1</v>
      </c>
      <c r="M664">
        <f>IF(Table256[[#This Row],[Embarked]]="S", 1, 0)</f>
        <v>0</v>
      </c>
      <c r="N664">
        <f>IF(Table256[[#This Row],[Embarked]]="C", 1, 0)</f>
        <v>1</v>
      </c>
      <c r="O664">
        <f>IF(Table256[[#This Row],[Sex]]="male", 1, 0)</f>
        <v>1</v>
      </c>
      <c r="P664">
        <v>1</v>
      </c>
      <c r="AC664" s="6">
        <f>SUMPRODUCT(Table256[[#This Row],[SibSp]:[Ones]], $R$4:$AA$4)</f>
        <v>-1.2632081548368645</v>
      </c>
      <c r="AD664" s="6">
        <f>SUMPRODUCT(Table256[[#This Row],[SibSp]:[Ones]], $R$5:$AA$5)</f>
        <v>0.62811989200321472</v>
      </c>
      <c r="AE664" s="6">
        <f t="shared" si="30"/>
        <v>0</v>
      </c>
      <c r="AF664" s="6">
        <f t="shared" si="31"/>
        <v>0.62811989200321472</v>
      </c>
      <c r="AG664" s="6">
        <f t="shared" si="32"/>
        <v>0.62811989200321472</v>
      </c>
      <c r="AH664" s="6">
        <f>(AG664-Table256[[#This Row],[Survived]])^2</f>
        <v>0.13829481472370067</v>
      </c>
    </row>
    <row r="665" spans="1:34" x14ac:dyDescent="0.2">
      <c r="A665">
        <v>1</v>
      </c>
      <c r="B665" t="s">
        <v>20</v>
      </c>
      <c r="C665">
        <v>3</v>
      </c>
      <c r="D665" t="s">
        <v>17</v>
      </c>
      <c r="E665">
        <v>15</v>
      </c>
      <c r="F665">
        <v>14.4542</v>
      </c>
      <c r="G665">
        <v>1</v>
      </c>
      <c r="H665">
        <v>0</v>
      </c>
      <c r="I665" s="6">
        <f>Table256[[#This Row],[Age]]/$E$1</f>
        <v>0.1875</v>
      </c>
      <c r="J665" s="6">
        <f>LOG10(Table256[[#This Row],[Fare]] +1)</f>
        <v>1.1890465283525415</v>
      </c>
      <c r="K665">
        <f>IF(Table256[[#This Row],[Pclass]]=1, 1, 0)</f>
        <v>0</v>
      </c>
      <c r="L665">
        <f>IF(Table256[[#This Row],[Pclass]]=2, 1,0)</f>
        <v>0</v>
      </c>
      <c r="M665">
        <f>IF(Table256[[#This Row],[Embarked]]="S", 1, 0)</f>
        <v>0</v>
      </c>
      <c r="N665">
        <f>IF(Table256[[#This Row],[Embarked]]="C", 1, 0)</f>
        <v>1</v>
      </c>
      <c r="O665">
        <f>IF(Table256[[#This Row],[Sex]]="male", 1, 0)</f>
        <v>0</v>
      </c>
      <c r="P665">
        <v>1</v>
      </c>
      <c r="AC665" s="6">
        <f>SUMPRODUCT(Table256[[#This Row],[SibSp]:[Ones]], $R$4:$AA$4)</f>
        <v>-0.33547403844986867</v>
      </c>
      <c r="AD665" s="6">
        <f>SUMPRODUCT(Table256[[#This Row],[SibSp]:[Ones]], $R$5:$AA$5)</f>
        <v>0.68407697334839956</v>
      </c>
      <c r="AE665" s="6">
        <f t="shared" si="30"/>
        <v>0</v>
      </c>
      <c r="AF665" s="6">
        <f t="shared" si="31"/>
        <v>0.68407697334839956</v>
      </c>
      <c r="AG665" s="6">
        <f t="shared" si="32"/>
        <v>0.68407697334839956</v>
      </c>
      <c r="AH665" s="6">
        <f>(AG665-Table256[[#This Row],[Survived]])^2</f>
        <v>9.9807358768707846E-2</v>
      </c>
    </row>
    <row r="666" spans="1:34" x14ac:dyDescent="0.2">
      <c r="A666">
        <v>1</v>
      </c>
      <c r="B666" t="s">
        <v>15</v>
      </c>
      <c r="C666">
        <v>2</v>
      </c>
      <c r="D666" t="s">
        <v>13</v>
      </c>
      <c r="E666">
        <v>0.83</v>
      </c>
      <c r="F666">
        <v>18.75</v>
      </c>
      <c r="G666">
        <v>1</v>
      </c>
      <c r="H666">
        <v>1</v>
      </c>
      <c r="I666" s="6">
        <f>Table256[[#This Row],[Age]]/$E$1</f>
        <v>1.0374999999999999E-2</v>
      </c>
      <c r="J666" s="6">
        <f>LOG10(Table256[[#This Row],[Fare]] +1)</f>
        <v>1.2955670999624791</v>
      </c>
      <c r="K666">
        <f>IF(Table256[[#This Row],[Pclass]]=1, 1, 0)</f>
        <v>0</v>
      </c>
      <c r="L666">
        <f>IF(Table256[[#This Row],[Pclass]]=2, 1,0)</f>
        <v>1</v>
      </c>
      <c r="M666">
        <f>IF(Table256[[#This Row],[Embarked]]="S", 1, 0)</f>
        <v>1</v>
      </c>
      <c r="N666">
        <f>IF(Table256[[#This Row],[Embarked]]="C", 1, 0)</f>
        <v>0</v>
      </c>
      <c r="O666">
        <f>IF(Table256[[#This Row],[Sex]]="male", 1, 0)</f>
        <v>1</v>
      </c>
      <c r="P666">
        <v>1</v>
      </c>
      <c r="AC666" s="6">
        <f>SUMPRODUCT(Table256[[#This Row],[SibSp]:[Ones]], $R$4:$AA$4)</f>
        <v>-1.0320970980440189</v>
      </c>
      <c r="AD666" s="6">
        <f>SUMPRODUCT(Table256[[#This Row],[SibSp]:[Ones]], $R$5:$AA$5)</f>
        <v>0.48144471415478451</v>
      </c>
      <c r="AE666" s="6">
        <f t="shared" si="30"/>
        <v>0</v>
      </c>
      <c r="AF666" s="6">
        <f t="shared" si="31"/>
        <v>0.48144471415478451</v>
      </c>
      <c r="AG666" s="6">
        <f t="shared" si="32"/>
        <v>0.48144471415478451</v>
      </c>
      <c r="AH666" s="6">
        <f>(AG666-Table256[[#This Row],[Survived]])^2</f>
        <v>0.26889958447801315</v>
      </c>
    </row>
    <row r="667" spans="1:34" x14ac:dyDescent="0.2">
      <c r="A667">
        <v>0</v>
      </c>
      <c r="B667" t="s">
        <v>15</v>
      </c>
      <c r="C667">
        <v>3</v>
      </c>
      <c r="D667" t="s">
        <v>13</v>
      </c>
      <c r="E667">
        <v>23</v>
      </c>
      <c r="F667">
        <v>7.8541999999999996</v>
      </c>
      <c r="G667">
        <v>0</v>
      </c>
      <c r="H667">
        <v>0</v>
      </c>
      <c r="I667" s="6">
        <f>Table256[[#This Row],[Age]]/$E$1</f>
        <v>0.28749999999999998</v>
      </c>
      <c r="J667" s="6">
        <f>LOG10(Table256[[#This Row],[Fare]] +1)</f>
        <v>0.94714932766263737</v>
      </c>
      <c r="K667">
        <f>IF(Table256[[#This Row],[Pclass]]=1, 1, 0)</f>
        <v>0</v>
      </c>
      <c r="L667">
        <f>IF(Table256[[#This Row],[Pclass]]=2, 1,0)</f>
        <v>0</v>
      </c>
      <c r="M667">
        <f>IF(Table256[[#This Row],[Embarked]]="S", 1, 0)</f>
        <v>1</v>
      </c>
      <c r="N667">
        <f>IF(Table256[[#This Row],[Embarked]]="C", 1, 0)</f>
        <v>0</v>
      </c>
      <c r="O667">
        <f>IF(Table256[[#This Row],[Sex]]="male", 1, 0)</f>
        <v>1</v>
      </c>
      <c r="P667">
        <v>1</v>
      </c>
      <c r="AC667" s="6">
        <f>SUMPRODUCT(Table256[[#This Row],[SibSp]:[Ones]], $R$4:$AA$4)</f>
        <v>-0.58428477709107696</v>
      </c>
      <c r="AD667" s="6">
        <f>SUMPRODUCT(Table256[[#This Row],[SibSp]:[Ones]], $R$5:$AA$5)</f>
        <v>0.14155123921165447</v>
      </c>
      <c r="AE667" s="6">
        <f t="shared" si="30"/>
        <v>0</v>
      </c>
      <c r="AF667" s="6">
        <f t="shared" si="31"/>
        <v>0.14155123921165447</v>
      </c>
      <c r="AG667" s="6">
        <f t="shared" si="32"/>
        <v>0.14155123921165447</v>
      </c>
      <c r="AH667" s="6">
        <f>(AG667-Table256[[#This Row],[Survived]])^2</f>
        <v>2.0036753322355026E-2</v>
      </c>
    </row>
    <row r="668" spans="1:34" x14ac:dyDescent="0.2">
      <c r="A668">
        <v>0</v>
      </c>
      <c r="B668" t="s">
        <v>15</v>
      </c>
      <c r="C668">
        <v>3</v>
      </c>
      <c r="D668" t="s">
        <v>13</v>
      </c>
      <c r="E668">
        <v>18</v>
      </c>
      <c r="F668">
        <v>8.3000000000000007</v>
      </c>
      <c r="G668">
        <v>0</v>
      </c>
      <c r="H668">
        <v>0</v>
      </c>
      <c r="I668" s="6">
        <f>Table256[[#This Row],[Age]]/$E$1</f>
        <v>0.22500000000000001</v>
      </c>
      <c r="J668" s="6">
        <f>LOG10(Table256[[#This Row],[Fare]] +1)</f>
        <v>0.96848294855393513</v>
      </c>
      <c r="K668">
        <f>IF(Table256[[#This Row],[Pclass]]=1, 1, 0)</f>
        <v>0</v>
      </c>
      <c r="L668">
        <f>IF(Table256[[#This Row],[Pclass]]=2, 1,0)</f>
        <v>0</v>
      </c>
      <c r="M668">
        <f>IF(Table256[[#This Row],[Embarked]]="S", 1, 0)</f>
        <v>1</v>
      </c>
      <c r="N668">
        <f>IF(Table256[[#This Row],[Embarked]]="C", 1, 0)</f>
        <v>0</v>
      </c>
      <c r="O668">
        <f>IF(Table256[[#This Row],[Sex]]="male", 1, 0)</f>
        <v>1</v>
      </c>
      <c r="P668">
        <v>1</v>
      </c>
      <c r="AC668" s="6">
        <f>SUMPRODUCT(Table256[[#This Row],[SibSp]:[Ones]], $R$4:$AA$4)</f>
        <v>-0.63561574638060403</v>
      </c>
      <c r="AD668" s="6">
        <f>SUMPRODUCT(Table256[[#This Row],[SibSp]:[Ones]], $R$5:$AA$5)</f>
        <v>0.18438926461687044</v>
      </c>
      <c r="AE668" s="6">
        <f t="shared" si="30"/>
        <v>0</v>
      </c>
      <c r="AF668" s="6">
        <f t="shared" si="31"/>
        <v>0.18438926461687044</v>
      </c>
      <c r="AG668" s="6">
        <f t="shared" si="32"/>
        <v>0.18438926461687044</v>
      </c>
      <c r="AH668" s="6">
        <f>(AG668-Table256[[#This Row],[Survived]])^2</f>
        <v>3.3999400905950272E-2</v>
      </c>
    </row>
    <row r="669" spans="1:34" x14ac:dyDescent="0.2">
      <c r="A669">
        <v>1</v>
      </c>
      <c r="B669" t="s">
        <v>20</v>
      </c>
      <c r="C669">
        <v>1</v>
      </c>
      <c r="D669" t="s">
        <v>17</v>
      </c>
      <c r="E669">
        <v>39</v>
      </c>
      <c r="F669">
        <v>83.158299999999997</v>
      </c>
      <c r="G669">
        <v>1</v>
      </c>
      <c r="H669">
        <v>1</v>
      </c>
      <c r="I669" s="6">
        <f>Table256[[#This Row],[Age]]/$E$1</f>
        <v>0.48749999999999999</v>
      </c>
      <c r="J669" s="6">
        <f>LOG10(Table256[[#This Row],[Fare]] +1)</f>
        <v>1.9250969541376577</v>
      </c>
      <c r="K669">
        <f>IF(Table256[[#This Row],[Pclass]]=1, 1, 0)</f>
        <v>1</v>
      </c>
      <c r="L669">
        <f>IF(Table256[[#This Row],[Pclass]]=2, 1,0)</f>
        <v>0</v>
      </c>
      <c r="M669">
        <f>IF(Table256[[#This Row],[Embarked]]="S", 1, 0)</f>
        <v>0</v>
      </c>
      <c r="N669">
        <f>IF(Table256[[#This Row],[Embarked]]="C", 1, 0)</f>
        <v>1</v>
      </c>
      <c r="O669">
        <f>IF(Table256[[#This Row],[Sex]]="male", 1, 0)</f>
        <v>0</v>
      </c>
      <c r="P669">
        <v>1</v>
      </c>
      <c r="AC669" s="6">
        <f>SUMPRODUCT(Table256[[#This Row],[SibSp]:[Ones]], $R$4:$AA$4)</f>
        <v>7.2836478655404768E-2</v>
      </c>
      <c r="AD669" s="6">
        <f>SUMPRODUCT(Table256[[#This Row],[SibSp]:[Ones]], $R$5:$AA$5)</f>
        <v>0.85806898855321567</v>
      </c>
      <c r="AE669" s="6">
        <f t="shared" si="30"/>
        <v>7.2836478655404768E-2</v>
      </c>
      <c r="AF669" s="6">
        <f t="shared" si="31"/>
        <v>0.85806898855321567</v>
      </c>
      <c r="AG669" s="6">
        <f t="shared" si="32"/>
        <v>0.93090546720862044</v>
      </c>
      <c r="AH669" s="6">
        <f>(AG669-Table256[[#This Row],[Survived]])^2</f>
        <v>4.774054461659025E-3</v>
      </c>
    </row>
    <row r="670" spans="1:34" x14ac:dyDescent="0.2">
      <c r="A670">
        <v>0</v>
      </c>
      <c r="B670" t="s">
        <v>15</v>
      </c>
      <c r="C670">
        <v>3</v>
      </c>
      <c r="D670" t="s">
        <v>13</v>
      </c>
      <c r="E670">
        <v>21</v>
      </c>
      <c r="F670">
        <v>8.6624999999999996</v>
      </c>
      <c r="G670">
        <v>0</v>
      </c>
      <c r="H670">
        <v>0</v>
      </c>
      <c r="I670" s="6">
        <f>Table256[[#This Row],[Age]]/$E$1</f>
        <v>0.26250000000000001</v>
      </c>
      <c r="J670" s="6">
        <f>LOG10(Table256[[#This Row],[Fare]] +1)</f>
        <v>0.98508950692638131</v>
      </c>
      <c r="K670">
        <f>IF(Table256[[#This Row],[Pclass]]=1, 1, 0)</f>
        <v>0</v>
      </c>
      <c r="L670">
        <f>IF(Table256[[#This Row],[Pclass]]=2, 1,0)</f>
        <v>0</v>
      </c>
      <c r="M670">
        <f>IF(Table256[[#This Row],[Embarked]]="S", 1, 0)</f>
        <v>1</v>
      </c>
      <c r="N670">
        <f>IF(Table256[[#This Row],[Embarked]]="C", 1, 0)</f>
        <v>0</v>
      </c>
      <c r="O670">
        <f>IF(Table256[[#This Row],[Sex]]="male", 1, 0)</f>
        <v>1</v>
      </c>
      <c r="P670">
        <v>1</v>
      </c>
      <c r="AC670" s="6">
        <f>SUMPRODUCT(Table256[[#This Row],[SibSp]:[Ones]], $R$4:$AA$4)</f>
        <v>-0.60457219666486228</v>
      </c>
      <c r="AD670" s="6">
        <f>SUMPRODUCT(Table256[[#This Row],[SibSp]:[Ones]], $R$5:$AA$5)</f>
        <v>0.15918780905821939</v>
      </c>
      <c r="AE670" s="6">
        <f t="shared" si="30"/>
        <v>0</v>
      </c>
      <c r="AF670" s="6">
        <f t="shared" si="31"/>
        <v>0.15918780905821939</v>
      </c>
      <c r="AG670" s="6">
        <f t="shared" si="32"/>
        <v>0.15918780905821939</v>
      </c>
      <c r="AH670" s="6">
        <f>(AG670-Table256[[#This Row],[Survived]])^2</f>
        <v>2.5340758552756113E-2</v>
      </c>
    </row>
    <row r="671" spans="1:34" x14ac:dyDescent="0.2">
      <c r="A671">
        <v>1</v>
      </c>
      <c r="B671" t="s">
        <v>15</v>
      </c>
      <c r="C671">
        <v>3</v>
      </c>
      <c r="D671" t="s">
        <v>13</v>
      </c>
      <c r="E671">
        <v>32</v>
      </c>
      <c r="F671">
        <v>56.495800000000003</v>
      </c>
      <c r="G671">
        <v>0</v>
      </c>
      <c r="H671">
        <v>0</v>
      </c>
      <c r="I671" s="6">
        <f>Table256[[#This Row],[Age]]/$E$1</f>
        <v>0.4</v>
      </c>
      <c r="J671" s="6">
        <f>LOG10(Table256[[#This Row],[Fare]] +1)</f>
        <v>1.7596361211514699</v>
      </c>
      <c r="K671">
        <f>IF(Table256[[#This Row],[Pclass]]=1, 1, 0)</f>
        <v>0</v>
      </c>
      <c r="L671">
        <f>IF(Table256[[#This Row],[Pclass]]=2, 1,0)</f>
        <v>0</v>
      </c>
      <c r="M671">
        <f>IF(Table256[[#This Row],[Embarked]]="S", 1, 0)</f>
        <v>1</v>
      </c>
      <c r="N671">
        <f>IF(Table256[[#This Row],[Embarked]]="C", 1, 0)</f>
        <v>0</v>
      </c>
      <c r="O671">
        <f>IF(Table256[[#This Row],[Sex]]="male", 1, 0)</f>
        <v>1</v>
      </c>
      <c r="P671">
        <v>1</v>
      </c>
      <c r="AC671" s="6">
        <f>SUMPRODUCT(Table256[[#This Row],[SibSp]:[Ones]], $R$4:$AA$4)</f>
        <v>-0.48480084958860764</v>
      </c>
      <c r="AD671" s="6">
        <f>SUMPRODUCT(Table256[[#This Row],[SibSp]:[Ones]], $R$5:$AA$5)</f>
        <v>7.8949696516213641E-2</v>
      </c>
      <c r="AE671" s="6">
        <f t="shared" si="30"/>
        <v>0</v>
      </c>
      <c r="AF671" s="6">
        <f t="shared" si="31"/>
        <v>7.8949696516213641E-2</v>
      </c>
      <c r="AG671" s="6">
        <f t="shared" si="32"/>
        <v>7.8949696516213641E-2</v>
      </c>
      <c r="AH671" s="6">
        <f>(AG671-Table256[[#This Row],[Survived]])^2</f>
        <v>0.84833366154757495</v>
      </c>
    </row>
    <row r="672" spans="1:34" x14ac:dyDescent="0.2">
      <c r="A672">
        <v>0</v>
      </c>
      <c r="B672" t="s">
        <v>15</v>
      </c>
      <c r="C672">
        <v>3</v>
      </c>
      <c r="D672" t="s">
        <v>13</v>
      </c>
      <c r="E672">
        <v>20</v>
      </c>
      <c r="F672">
        <v>7.9249999999999998</v>
      </c>
      <c r="G672">
        <v>0</v>
      </c>
      <c r="H672">
        <v>0</v>
      </c>
      <c r="I672" s="6">
        <f>Table256[[#This Row],[Age]]/$E$1</f>
        <v>0.25</v>
      </c>
      <c r="J672" s="6">
        <f>LOG10(Table256[[#This Row],[Fare]] +1)</f>
        <v>0.95060822478423079</v>
      </c>
      <c r="K672">
        <f>IF(Table256[[#This Row],[Pclass]]=1, 1, 0)</f>
        <v>0</v>
      </c>
      <c r="L672">
        <f>IF(Table256[[#This Row],[Pclass]]=2, 1,0)</f>
        <v>0</v>
      </c>
      <c r="M672">
        <f>IF(Table256[[#This Row],[Embarked]]="S", 1, 0)</f>
        <v>1</v>
      </c>
      <c r="N672">
        <f>IF(Table256[[#This Row],[Embarked]]="C", 1, 0)</f>
        <v>0</v>
      </c>
      <c r="O672">
        <f>IF(Table256[[#This Row],[Sex]]="male", 1, 0)</f>
        <v>1</v>
      </c>
      <c r="P672">
        <v>1</v>
      </c>
      <c r="AC672" s="6">
        <f>SUMPRODUCT(Table256[[#This Row],[SibSp]:[Ones]], $R$4:$AA$4)</f>
        <v>-0.61516117468893183</v>
      </c>
      <c r="AD672" s="6">
        <f>SUMPRODUCT(Table256[[#This Row],[SibSp]:[Ones]], $R$5:$AA$5)</f>
        <v>0.16709479367504765</v>
      </c>
      <c r="AE672" s="6">
        <f t="shared" si="30"/>
        <v>0</v>
      </c>
      <c r="AF672" s="6">
        <f t="shared" si="31"/>
        <v>0.16709479367504765</v>
      </c>
      <c r="AG672" s="6">
        <f t="shared" si="32"/>
        <v>0.16709479367504765</v>
      </c>
      <c r="AH672" s="6">
        <f>(AG672-Table256[[#This Row],[Survived]])^2</f>
        <v>2.7920670073306744E-2</v>
      </c>
    </row>
    <row r="673" spans="1:34" x14ac:dyDescent="0.2">
      <c r="A673">
        <v>0</v>
      </c>
      <c r="B673" t="s">
        <v>15</v>
      </c>
      <c r="C673">
        <v>2</v>
      </c>
      <c r="D673" t="s">
        <v>13</v>
      </c>
      <c r="E673">
        <v>16</v>
      </c>
      <c r="F673">
        <v>10.5</v>
      </c>
      <c r="G673">
        <v>0</v>
      </c>
      <c r="H673">
        <v>0</v>
      </c>
      <c r="I673" s="6">
        <f>Table256[[#This Row],[Age]]/$E$1</f>
        <v>0.2</v>
      </c>
      <c r="J673" s="6">
        <f>LOG10(Table256[[#This Row],[Fare]] +1)</f>
        <v>1.0606978403536116</v>
      </c>
      <c r="K673">
        <f>IF(Table256[[#This Row],[Pclass]]=1, 1, 0)</f>
        <v>0</v>
      </c>
      <c r="L673">
        <f>IF(Table256[[#This Row],[Pclass]]=2, 1,0)</f>
        <v>1</v>
      </c>
      <c r="M673">
        <f>IF(Table256[[#This Row],[Embarked]]="S", 1, 0)</f>
        <v>1</v>
      </c>
      <c r="N673">
        <f>IF(Table256[[#This Row],[Embarked]]="C", 1, 0)</f>
        <v>0</v>
      </c>
      <c r="O673">
        <f>IF(Table256[[#This Row],[Sex]]="male", 1, 0)</f>
        <v>1</v>
      </c>
      <c r="P673">
        <v>1</v>
      </c>
      <c r="AC673" s="6">
        <f>SUMPRODUCT(Table256[[#This Row],[SibSp]:[Ones]], $R$4:$AA$4)</f>
        <v>-0.91929240962375292</v>
      </c>
      <c r="AD673" s="6">
        <f>SUMPRODUCT(Table256[[#This Row],[SibSp]:[Ones]], $R$5:$AA$5)</f>
        <v>0.42039738630120915</v>
      </c>
      <c r="AE673" s="6">
        <f t="shared" si="30"/>
        <v>0</v>
      </c>
      <c r="AF673" s="6">
        <f t="shared" si="31"/>
        <v>0.42039738630120915</v>
      </c>
      <c r="AG673" s="6">
        <f t="shared" si="32"/>
        <v>0.42039738630120915</v>
      </c>
      <c r="AH673" s="6">
        <f>(AG673-Table256[[#This Row],[Survived]])^2</f>
        <v>0.17673396240888808</v>
      </c>
    </row>
    <row r="674" spans="1:34" x14ac:dyDescent="0.2">
      <c r="A674">
        <v>1</v>
      </c>
      <c r="B674" t="s">
        <v>20</v>
      </c>
      <c r="C674">
        <v>1</v>
      </c>
      <c r="D674" t="s">
        <v>17</v>
      </c>
      <c r="E674">
        <v>30</v>
      </c>
      <c r="F674">
        <v>31</v>
      </c>
      <c r="G674">
        <v>0</v>
      </c>
      <c r="H674">
        <v>0</v>
      </c>
      <c r="I674" s="6">
        <f>Table256[[#This Row],[Age]]/$E$1</f>
        <v>0.375</v>
      </c>
      <c r="J674" s="6">
        <f>LOG10(Table256[[#This Row],[Fare]] +1)</f>
        <v>1.505149978319906</v>
      </c>
      <c r="K674">
        <f>IF(Table256[[#This Row],[Pclass]]=1, 1, 0)</f>
        <v>1</v>
      </c>
      <c r="L674">
        <f>IF(Table256[[#This Row],[Pclass]]=2, 1,0)</f>
        <v>0</v>
      </c>
      <c r="M674">
        <f>IF(Table256[[#This Row],[Embarked]]="S", 1, 0)</f>
        <v>0</v>
      </c>
      <c r="N674">
        <f>IF(Table256[[#This Row],[Embarked]]="C", 1, 0)</f>
        <v>1</v>
      </c>
      <c r="O674">
        <f>IF(Table256[[#This Row],[Sex]]="male", 1, 0)</f>
        <v>0</v>
      </c>
      <c r="P674">
        <v>1</v>
      </c>
      <c r="AC674" s="6">
        <f>SUMPRODUCT(Table256[[#This Row],[SibSp]:[Ones]], $R$4:$AA$4)</f>
        <v>-6.4893580179047561E-2</v>
      </c>
      <c r="AD674" s="6">
        <f>SUMPRODUCT(Table256[[#This Row],[SibSp]:[Ones]], $R$5:$AA$5)</f>
        <v>0.99918703558847277</v>
      </c>
      <c r="AE674" s="6">
        <f t="shared" si="30"/>
        <v>0</v>
      </c>
      <c r="AF674" s="6">
        <f t="shared" si="31"/>
        <v>0.99918703558847277</v>
      </c>
      <c r="AG674" s="6">
        <f t="shared" si="32"/>
        <v>0.99918703558847277</v>
      </c>
      <c r="AH674" s="6">
        <f>(AG674-Table256[[#This Row],[Survived]])^2</f>
        <v>6.6091113440981258E-7</v>
      </c>
    </row>
    <row r="675" spans="1:34" x14ac:dyDescent="0.2">
      <c r="A675">
        <v>0</v>
      </c>
      <c r="B675" t="s">
        <v>20</v>
      </c>
      <c r="C675">
        <v>3</v>
      </c>
      <c r="D675" t="s">
        <v>13</v>
      </c>
      <c r="E675">
        <v>34.5</v>
      </c>
      <c r="F675">
        <v>6.4375</v>
      </c>
      <c r="G675">
        <v>0</v>
      </c>
      <c r="H675">
        <v>0</v>
      </c>
      <c r="I675" s="6">
        <f>Table256[[#This Row],[Age]]/$E$1</f>
        <v>0.43125000000000002</v>
      </c>
      <c r="J675" s="6">
        <f>LOG10(Table256[[#This Row],[Fare]] +1)</f>
        <v>0.87142697873660602</v>
      </c>
      <c r="K675">
        <f>IF(Table256[[#This Row],[Pclass]]=1, 1, 0)</f>
        <v>0</v>
      </c>
      <c r="L675">
        <f>IF(Table256[[#This Row],[Pclass]]=2, 1,0)</f>
        <v>0</v>
      </c>
      <c r="M675">
        <f>IF(Table256[[#This Row],[Embarked]]="S", 1, 0)</f>
        <v>0</v>
      </c>
      <c r="N675">
        <f>IF(Table256[[#This Row],[Embarked]]="C", 1, 0)</f>
        <v>1</v>
      </c>
      <c r="O675">
        <f>IF(Table256[[#This Row],[Sex]]="male", 1, 0)</f>
        <v>1</v>
      </c>
      <c r="P675">
        <v>1</v>
      </c>
      <c r="AC675" s="6">
        <f>SUMPRODUCT(Table256[[#This Row],[SibSp]:[Ones]], $R$4:$AA$4)</f>
        <v>-0.57763096349773324</v>
      </c>
      <c r="AD675" s="6">
        <f>SUMPRODUCT(Table256[[#This Row],[SibSp]:[Ones]], $R$5:$AA$5)</f>
        <v>0.12158169686633602</v>
      </c>
      <c r="AE675" s="6">
        <f t="shared" si="30"/>
        <v>0</v>
      </c>
      <c r="AF675" s="6">
        <f t="shared" si="31"/>
        <v>0.12158169686633602</v>
      </c>
      <c r="AG675" s="6">
        <f t="shared" si="32"/>
        <v>0.12158169686633602</v>
      </c>
      <c r="AH675" s="6">
        <f>(AG675-Table256[[#This Row],[Survived]])^2</f>
        <v>1.4782109012897622E-2</v>
      </c>
    </row>
    <row r="676" spans="1:34" x14ac:dyDescent="0.2">
      <c r="A676">
        <v>0</v>
      </c>
      <c r="B676" t="s">
        <v>15</v>
      </c>
      <c r="C676">
        <v>3</v>
      </c>
      <c r="D676" t="s">
        <v>13</v>
      </c>
      <c r="E676">
        <v>17</v>
      </c>
      <c r="F676">
        <v>8.6624999999999996</v>
      </c>
      <c r="G676">
        <v>0</v>
      </c>
      <c r="H676">
        <v>0</v>
      </c>
      <c r="I676" s="6">
        <f>Table256[[#This Row],[Age]]/$E$1</f>
        <v>0.21249999999999999</v>
      </c>
      <c r="J676" s="6">
        <f>LOG10(Table256[[#This Row],[Fare]] +1)</f>
        <v>0.98508950692638131</v>
      </c>
      <c r="K676">
        <f>IF(Table256[[#This Row],[Pclass]]=1, 1, 0)</f>
        <v>0</v>
      </c>
      <c r="L676">
        <f>IF(Table256[[#This Row],[Pclass]]=2, 1,0)</f>
        <v>0</v>
      </c>
      <c r="M676">
        <f>IF(Table256[[#This Row],[Embarked]]="S", 1, 0)</f>
        <v>1</v>
      </c>
      <c r="N676">
        <f>IF(Table256[[#This Row],[Embarked]]="C", 1, 0)</f>
        <v>0</v>
      </c>
      <c r="O676">
        <f>IF(Table256[[#This Row],[Sex]]="male", 1, 0)</f>
        <v>1</v>
      </c>
      <c r="P676">
        <v>1</v>
      </c>
      <c r="AC676" s="6">
        <f>SUMPRODUCT(Table256[[#This Row],[SibSp]:[Ones]], $R$4:$AA$4)</f>
        <v>-0.64577914519253887</v>
      </c>
      <c r="AD676" s="6">
        <f>SUMPRODUCT(Table256[[#This Row],[SibSp]:[Ones]], $R$5:$AA$5)</f>
        <v>0.19316725334775331</v>
      </c>
      <c r="AE676" s="6">
        <f t="shared" si="30"/>
        <v>0</v>
      </c>
      <c r="AF676" s="6">
        <f t="shared" si="31"/>
        <v>0.19316725334775331</v>
      </c>
      <c r="AG676" s="6">
        <f t="shared" si="32"/>
        <v>0.19316725334775331</v>
      </c>
      <c r="AH676" s="6">
        <f>(AG676-Table256[[#This Row],[Survived]])^2</f>
        <v>3.7313587765915111E-2</v>
      </c>
    </row>
    <row r="677" spans="1:34" x14ac:dyDescent="0.2">
      <c r="A677">
        <v>0</v>
      </c>
      <c r="B677" t="s">
        <v>15</v>
      </c>
      <c r="C677">
        <v>3</v>
      </c>
      <c r="D677" t="s">
        <v>13</v>
      </c>
      <c r="E677">
        <v>42</v>
      </c>
      <c r="F677">
        <v>7.55</v>
      </c>
      <c r="G677">
        <v>0</v>
      </c>
      <c r="H677">
        <v>0</v>
      </c>
      <c r="I677" s="6">
        <f>Table256[[#This Row],[Age]]/$E$1</f>
        <v>0.52500000000000002</v>
      </c>
      <c r="J677" s="6">
        <f>LOG10(Table256[[#This Row],[Fare]] +1)</f>
        <v>0.9319661147281727</v>
      </c>
      <c r="K677">
        <f>IF(Table256[[#This Row],[Pclass]]=1, 1, 0)</f>
        <v>0</v>
      </c>
      <c r="L677">
        <f>IF(Table256[[#This Row],[Pclass]]=2, 1,0)</f>
        <v>0</v>
      </c>
      <c r="M677">
        <f>IF(Table256[[#This Row],[Embarked]]="S", 1, 0)</f>
        <v>1</v>
      </c>
      <c r="N677">
        <f>IF(Table256[[#This Row],[Embarked]]="C", 1, 0)</f>
        <v>0</v>
      </c>
      <c r="O677">
        <f>IF(Table256[[#This Row],[Sex]]="male", 1, 0)</f>
        <v>1</v>
      </c>
      <c r="P677">
        <v>1</v>
      </c>
      <c r="AC677" s="6">
        <f>SUMPRODUCT(Table256[[#This Row],[SibSp]:[Ones]], $R$4:$AA$4)</f>
        <v>-0.38867825294951841</v>
      </c>
      <c r="AD677" s="6">
        <f>SUMPRODUCT(Table256[[#This Row],[SibSp]:[Ones]], $R$5:$AA$5)</f>
        <v>-2.010998199621461E-2</v>
      </c>
      <c r="AE677" s="6">
        <f t="shared" si="30"/>
        <v>0</v>
      </c>
      <c r="AF677" s="6">
        <f t="shared" si="31"/>
        <v>0</v>
      </c>
      <c r="AG677" s="6">
        <f t="shared" si="32"/>
        <v>0</v>
      </c>
      <c r="AH677" s="6">
        <f>(AG677-Table256[[#This Row],[Survived]])^2</f>
        <v>0</v>
      </c>
    </row>
    <row r="678" spans="1:34" x14ac:dyDescent="0.2">
      <c r="A678">
        <v>0</v>
      </c>
      <c r="B678" t="s">
        <v>20</v>
      </c>
      <c r="C678">
        <v>3</v>
      </c>
      <c r="D678" t="s">
        <v>13</v>
      </c>
      <c r="E678">
        <v>35</v>
      </c>
      <c r="F678">
        <v>7.8958000000000004</v>
      </c>
      <c r="G678">
        <v>0</v>
      </c>
      <c r="H678">
        <v>0</v>
      </c>
      <c r="I678" s="6">
        <f>Table256[[#This Row],[Age]]/$E$1</f>
        <v>0.4375</v>
      </c>
      <c r="J678" s="6">
        <f>LOG10(Table256[[#This Row],[Fare]] +1)</f>
        <v>0.94918501031343461</v>
      </c>
      <c r="K678">
        <f>IF(Table256[[#This Row],[Pclass]]=1, 1, 0)</f>
        <v>0</v>
      </c>
      <c r="L678">
        <f>IF(Table256[[#This Row],[Pclass]]=2, 1,0)</f>
        <v>0</v>
      </c>
      <c r="M678">
        <f>IF(Table256[[#This Row],[Embarked]]="S", 1, 0)</f>
        <v>0</v>
      </c>
      <c r="N678">
        <f>IF(Table256[[#This Row],[Embarked]]="C", 1, 0)</f>
        <v>1</v>
      </c>
      <c r="O678">
        <f>IF(Table256[[#This Row],[Sex]]="male", 1, 0)</f>
        <v>1</v>
      </c>
      <c r="P678">
        <v>1</v>
      </c>
      <c r="AC678" s="6">
        <f>SUMPRODUCT(Table256[[#This Row],[SibSp]:[Ones]], $R$4:$AA$4)</f>
        <v>-0.57183234389195126</v>
      </c>
      <c r="AD678" s="6">
        <f>SUMPRODUCT(Table256[[#This Row],[SibSp]:[Ones]], $R$5:$AA$5)</f>
        <v>0.11865997445798848</v>
      </c>
      <c r="AE678" s="6">
        <f t="shared" si="30"/>
        <v>0</v>
      </c>
      <c r="AF678" s="6">
        <f t="shared" si="31"/>
        <v>0.11865997445798848</v>
      </c>
      <c r="AG678" s="6">
        <f t="shared" si="32"/>
        <v>0.11865997445798848</v>
      </c>
      <c r="AH678" s="6">
        <f>(AG678-Table256[[#This Row],[Survived]])^2</f>
        <v>1.4080189538370478E-2</v>
      </c>
    </row>
    <row r="679" spans="1:34" x14ac:dyDescent="0.2">
      <c r="A679">
        <v>0</v>
      </c>
      <c r="B679" t="s">
        <v>15</v>
      </c>
      <c r="C679">
        <v>2</v>
      </c>
      <c r="D679" t="s">
        <v>13</v>
      </c>
      <c r="E679">
        <v>28</v>
      </c>
      <c r="F679">
        <v>33</v>
      </c>
      <c r="G679">
        <v>0</v>
      </c>
      <c r="H679">
        <v>1</v>
      </c>
      <c r="I679" s="6">
        <f>Table256[[#This Row],[Age]]/$E$1</f>
        <v>0.35</v>
      </c>
      <c r="J679" s="6">
        <f>LOG10(Table256[[#This Row],[Fare]] +1)</f>
        <v>1.5314789170422551</v>
      </c>
      <c r="K679">
        <f>IF(Table256[[#This Row],[Pclass]]=1, 1, 0)</f>
        <v>0</v>
      </c>
      <c r="L679">
        <f>IF(Table256[[#This Row],[Pclass]]=2, 1,0)</f>
        <v>1</v>
      </c>
      <c r="M679">
        <f>IF(Table256[[#This Row],[Embarked]]="S", 1, 0)</f>
        <v>1</v>
      </c>
      <c r="N679">
        <f>IF(Table256[[#This Row],[Embarked]]="C", 1, 0)</f>
        <v>0</v>
      </c>
      <c r="O679">
        <f>IF(Table256[[#This Row],[Sex]]="male", 1, 0)</f>
        <v>1</v>
      </c>
      <c r="P679">
        <v>1</v>
      </c>
      <c r="AC679" s="6">
        <f>SUMPRODUCT(Table256[[#This Row],[SibSp]:[Ones]], $R$4:$AA$4)</f>
        <v>-0.83301423636450445</v>
      </c>
      <c r="AD679" s="6">
        <f>SUMPRODUCT(Table256[[#This Row],[SibSp]:[Ones]], $R$5:$AA$5)</f>
        <v>0.3227036894902468</v>
      </c>
      <c r="AE679" s="6">
        <f t="shared" si="30"/>
        <v>0</v>
      </c>
      <c r="AF679" s="6">
        <f t="shared" si="31"/>
        <v>0.3227036894902468</v>
      </c>
      <c r="AG679" s="6">
        <f t="shared" si="32"/>
        <v>0.3227036894902468</v>
      </c>
      <c r="AH679" s="6">
        <f>(AG679-Table256[[#This Row],[Survived]])^2</f>
        <v>0.10413767121061762</v>
      </c>
    </row>
    <row r="680" spans="1:34" x14ac:dyDescent="0.2">
      <c r="A680">
        <v>0</v>
      </c>
      <c r="B680" t="s">
        <v>15</v>
      </c>
      <c r="C680">
        <v>3</v>
      </c>
      <c r="D680" t="s">
        <v>13</v>
      </c>
      <c r="E680">
        <v>4</v>
      </c>
      <c r="F680">
        <v>31.274999999999999</v>
      </c>
      <c r="G680">
        <v>4</v>
      </c>
      <c r="H680">
        <v>2</v>
      </c>
      <c r="I680" s="6">
        <f>Table256[[#This Row],[Age]]/$E$1</f>
        <v>0.05</v>
      </c>
      <c r="J680" s="6">
        <f>LOG10(Table256[[#This Row],[Fare]] +1)</f>
        <v>1.5088662509384578</v>
      </c>
      <c r="K680">
        <f>IF(Table256[[#This Row],[Pclass]]=1, 1, 0)</f>
        <v>0</v>
      </c>
      <c r="L680">
        <f>IF(Table256[[#This Row],[Pclass]]=2, 1,0)</f>
        <v>0</v>
      </c>
      <c r="M680">
        <f>IF(Table256[[#This Row],[Embarked]]="S", 1, 0)</f>
        <v>1</v>
      </c>
      <c r="N680">
        <f>IF(Table256[[#This Row],[Embarked]]="C", 1, 0)</f>
        <v>0</v>
      </c>
      <c r="O680">
        <f>IF(Table256[[#This Row],[Sex]]="male", 1, 0)</f>
        <v>1</v>
      </c>
      <c r="P680">
        <v>1</v>
      </c>
      <c r="AC680" s="6">
        <f>SUMPRODUCT(Table256[[#This Row],[SibSp]:[Ones]], $R$4:$AA$4)</f>
        <v>-0.52674511835183946</v>
      </c>
      <c r="AD680" s="6">
        <f>SUMPRODUCT(Table256[[#This Row],[SibSp]:[Ones]], $R$5:$AA$5)</f>
        <v>3.279781296590556E-2</v>
      </c>
      <c r="AE680" s="6">
        <f t="shared" si="30"/>
        <v>0</v>
      </c>
      <c r="AF680" s="6">
        <f t="shared" si="31"/>
        <v>3.279781296590556E-2</v>
      </c>
      <c r="AG680" s="6">
        <f t="shared" si="32"/>
        <v>3.279781296590556E-2</v>
      </c>
      <c r="AH680" s="6">
        <f>(AG680-Table256[[#This Row],[Survived]])^2</f>
        <v>1.0756965353465229E-3</v>
      </c>
    </row>
    <row r="681" spans="1:34" x14ac:dyDescent="0.2">
      <c r="A681">
        <v>0</v>
      </c>
      <c r="B681" t="s">
        <v>15</v>
      </c>
      <c r="C681">
        <v>3</v>
      </c>
      <c r="D681" t="s">
        <v>13</v>
      </c>
      <c r="E681">
        <v>74</v>
      </c>
      <c r="F681">
        <v>7.7750000000000004</v>
      </c>
      <c r="G681">
        <v>0</v>
      </c>
      <c r="H681">
        <v>0</v>
      </c>
      <c r="I681" s="6">
        <f>Table256[[#This Row],[Age]]/$E$1</f>
        <v>0.92500000000000004</v>
      </c>
      <c r="J681" s="6">
        <f>LOG10(Table256[[#This Row],[Fare]] +1)</f>
        <v>0.94324712513786169</v>
      </c>
      <c r="K681">
        <f>IF(Table256[[#This Row],[Pclass]]=1, 1, 0)</f>
        <v>0</v>
      </c>
      <c r="L681">
        <f>IF(Table256[[#This Row],[Pclass]]=2, 1,0)</f>
        <v>0</v>
      </c>
      <c r="M681">
        <f>IF(Table256[[#This Row],[Embarked]]="S", 1, 0)</f>
        <v>1</v>
      </c>
      <c r="N681">
        <f>IF(Table256[[#This Row],[Embarked]]="C", 1, 0)</f>
        <v>0</v>
      </c>
      <c r="O681">
        <f>IF(Table256[[#This Row],[Sex]]="male", 1, 0)</f>
        <v>1</v>
      </c>
      <c r="P681">
        <v>1</v>
      </c>
      <c r="AC681" s="6">
        <f>SUMPRODUCT(Table256[[#This Row],[SibSp]:[Ones]], $R$4:$AA$4)</f>
        <v>-5.8928690046971322E-2</v>
      </c>
      <c r="AD681" s="6">
        <f>SUMPRODUCT(Table256[[#This Row],[SibSp]:[Ones]], $R$5:$AA$5)</f>
        <v>-0.29175320470522725</v>
      </c>
      <c r="AE681" s="6">
        <f t="shared" si="30"/>
        <v>0</v>
      </c>
      <c r="AF681" s="6">
        <f t="shared" si="31"/>
        <v>0</v>
      </c>
      <c r="AG681" s="6">
        <f t="shared" si="32"/>
        <v>0</v>
      </c>
      <c r="AH681" s="6">
        <f>(AG681-Table256[[#This Row],[Survived]])^2</f>
        <v>0</v>
      </c>
    </row>
    <row r="682" spans="1:34" x14ac:dyDescent="0.2">
      <c r="A682">
        <v>0</v>
      </c>
      <c r="B682" t="s">
        <v>20</v>
      </c>
      <c r="C682">
        <v>3</v>
      </c>
      <c r="D682" t="s">
        <v>17</v>
      </c>
      <c r="E682">
        <v>9</v>
      </c>
      <c r="F682">
        <v>15.245799999999999</v>
      </c>
      <c r="G682">
        <v>1</v>
      </c>
      <c r="H682">
        <v>1</v>
      </c>
      <c r="I682" s="6">
        <f>Table256[[#This Row],[Age]]/$E$1</f>
        <v>0.1125</v>
      </c>
      <c r="J682" s="6">
        <f>LOG10(Table256[[#This Row],[Fare]] +1)</f>
        <v>1.2107411023865056</v>
      </c>
      <c r="K682">
        <f>IF(Table256[[#This Row],[Pclass]]=1, 1, 0)</f>
        <v>0</v>
      </c>
      <c r="L682">
        <f>IF(Table256[[#This Row],[Pclass]]=2, 1,0)</f>
        <v>0</v>
      </c>
      <c r="M682">
        <f>IF(Table256[[#This Row],[Embarked]]="S", 1, 0)</f>
        <v>0</v>
      </c>
      <c r="N682">
        <f>IF(Table256[[#This Row],[Embarked]]="C", 1, 0)</f>
        <v>1</v>
      </c>
      <c r="O682">
        <f>IF(Table256[[#This Row],[Sex]]="male", 1, 0)</f>
        <v>0</v>
      </c>
      <c r="P682">
        <v>1</v>
      </c>
      <c r="AC682" s="6">
        <f>SUMPRODUCT(Table256[[#This Row],[SibSp]:[Ones]], $R$4:$AA$4)</f>
        <v>-0.43836817797132777</v>
      </c>
      <c r="AD682" s="6">
        <f>SUMPRODUCT(Table256[[#This Row],[SibSp]:[Ones]], $R$5:$AA$5)</f>
        <v>0.73163423394233384</v>
      </c>
      <c r="AE682" s="6">
        <f t="shared" si="30"/>
        <v>0</v>
      </c>
      <c r="AF682" s="6">
        <f t="shared" si="31"/>
        <v>0.73163423394233384</v>
      </c>
      <c r="AG682" s="6">
        <f t="shared" si="32"/>
        <v>0.73163423394233384</v>
      </c>
      <c r="AH682" s="6">
        <f>(AG682-Table256[[#This Row],[Survived]])^2</f>
        <v>0.53528865227638567</v>
      </c>
    </row>
    <row r="683" spans="1:34" x14ac:dyDescent="0.2">
      <c r="A683">
        <v>1</v>
      </c>
      <c r="B683" t="s">
        <v>15</v>
      </c>
      <c r="C683">
        <v>1</v>
      </c>
      <c r="D683" t="s">
        <v>17</v>
      </c>
      <c r="E683">
        <v>16</v>
      </c>
      <c r="F683">
        <v>39.4</v>
      </c>
      <c r="G683">
        <v>0</v>
      </c>
      <c r="H683">
        <v>1</v>
      </c>
      <c r="I683" s="6">
        <f>Table256[[#This Row],[Age]]/$E$1</f>
        <v>0.2</v>
      </c>
      <c r="J683" s="6">
        <f>LOG10(Table256[[#This Row],[Fare]] +1)</f>
        <v>1.6063813651106049</v>
      </c>
      <c r="K683">
        <f>IF(Table256[[#This Row],[Pclass]]=1, 1, 0)</f>
        <v>1</v>
      </c>
      <c r="L683">
        <f>IF(Table256[[#This Row],[Pclass]]=2, 1,0)</f>
        <v>0</v>
      </c>
      <c r="M683">
        <f>IF(Table256[[#This Row],[Embarked]]="S", 1, 0)</f>
        <v>1</v>
      </c>
      <c r="N683">
        <f>IF(Table256[[#This Row],[Embarked]]="C", 1, 0)</f>
        <v>0</v>
      </c>
      <c r="O683">
        <f>IF(Table256[[#This Row],[Sex]]="male", 1, 0)</f>
        <v>0</v>
      </c>
      <c r="P683">
        <v>1</v>
      </c>
      <c r="AC683" s="6">
        <f>SUMPRODUCT(Table256[[#This Row],[SibSp]:[Ones]], $R$4:$AA$4)</f>
        <v>-0.13835367754174122</v>
      </c>
      <c r="AD683" s="6">
        <f>SUMPRODUCT(Table256[[#This Row],[SibSp]:[Ones]], $R$5:$AA$5)</f>
        <v>1.0370468581297962</v>
      </c>
      <c r="AE683" s="6">
        <f t="shared" si="30"/>
        <v>0</v>
      </c>
      <c r="AF683" s="6">
        <f t="shared" si="31"/>
        <v>1.0370468581297962</v>
      </c>
      <c r="AG683" s="6">
        <f t="shared" si="32"/>
        <v>1.0370468581297962</v>
      </c>
      <c r="AH683" s="6">
        <f>(AG683-Table256[[#This Row],[Survived]])^2</f>
        <v>1.3724696972892501E-3</v>
      </c>
    </row>
    <row r="684" spans="1:34" x14ac:dyDescent="0.2">
      <c r="A684">
        <v>0</v>
      </c>
      <c r="B684" t="s">
        <v>15</v>
      </c>
      <c r="C684">
        <v>2</v>
      </c>
      <c r="D684" t="s">
        <v>17</v>
      </c>
      <c r="E684">
        <v>44</v>
      </c>
      <c r="F684">
        <v>26</v>
      </c>
      <c r="G684">
        <v>1</v>
      </c>
      <c r="H684">
        <v>0</v>
      </c>
      <c r="I684" s="6">
        <f>Table256[[#This Row],[Age]]/$E$1</f>
        <v>0.55000000000000004</v>
      </c>
      <c r="J684" s="6">
        <f>LOG10(Table256[[#This Row],[Fare]] +1)</f>
        <v>1.4313637641589874</v>
      </c>
      <c r="K684">
        <f>IF(Table256[[#This Row],[Pclass]]=1, 1, 0)</f>
        <v>0</v>
      </c>
      <c r="L684">
        <f>IF(Table256[[#This Row],[Pclass]]=2, 1,0)</f>
        <v>1</v>
      </c>
      <c r="M684">
        <f>IF(Table256[[#This Row],[Embarked]]="S", 1, 0)</f>
        <v>1</v>
      </c>
      <c r="N684">
        <f>IF(Table256[[#This Row],[Embarked]]="C", 1, 0)</f>
        <v>0</v>
      </c>
      <c r="O684">
        <f>IF(Table256[[#This Row],[Sex]]="male", 1, 0)</f>
        <v>0</v>
      </c>
      <c r="P684">
        <v>1</v>
      </c>
      <c r="AC684" s="6">
        <f>SUMPRODUCT(Table256[[#This Row],[SibSp]:[Ones]], $R$4:$AA$4)</f>
        <v>-0.18736107634116861</v>
      </c>
      <c r="AD684" s="6">
        <f>SUMPRODUCT(Table256[[#This Row],[SibSp]:[Ones]], $R$5:$AA$5)</f>
        <v>0.58029115728806924</v>
      </c>
      <c r="AE684" s="6">
        <f t="shared" si="30"/>
        <v>0</v>
      </c>
      <c r="AF684" s="6">
        <f t="shared" si="31"/>
        <v>0.58029115728806924</v>
      </c>
      <c r="AG684" s="6">
        <f t="shared" si="32"/>
        <v>0.58029115728806924</v>
      </c>
      <c r="AH684" s="6">
        <f>(AG684-Table256[[#This Row],[Survived]])^2</f>
        <v>0.33673782722672674</v>
      </c>
    </row>
    <row r="685" spans="1:34" x14ac:dyDescent="0.2">
      <c r="A685">
        <v>1</v>
      </c>
      <c r="B685" t="s">
        <v>15</v>
      </c>
      <c r="C685">
        <v>3</v>
      </c>
      <c r="D685" t="s">
        <v>17</v>
      </c>
      <c r="E685">
        <v>18</v>
      </c>
      <c r="F685">
        <v>9.35</v>
      </c>
      <c r="G685">
        <v>0</v>
      </c>
      <c r="H685">
        <v>1</v>
      </c>
      <c r="I685" s="6">
        <f>Table256[[#This Row],[Age]]/$E$1</f>
        <v>0.22500000000000001</v>
      </c>
      <c r="J685" s="6">
        <f>LOG10(Table256[[#This Row],[Fare]] +1)</f>
        <v>1.0149403497929366</v>
      </c>
      <c r="K685">
        <f>IF(Table256[[#This Row],[Pclass]]=1, 1, 0)</f>
        <v>0</v>
      </c>
      <c r="L685">
        <f>IF(Table256[[#This Row],[Pclass]]=2, 1,0)</f>
        <v>0</v>
      </c>
      <c r="M685">
        <f>IF(Table256[[#This Row],[Embarked]]="S", 1, 0)</f>
        <v>1</v>
      </c>
      <c r="N685">
        <f>IF(Table256[[#This Row],[Embarked]]="C", 1, 0)</f>
        <v>0</v>
      </c>
      <c r="O685">
        <f>IF(Table256[[#This Row],[Sex]]="male", 1, 0)</f>
        <v>0</v>
      </c>
      <c r="P685">
        <v>1</v>
      </c>
      <c r="AC685" s="6">
        <f>SUMPRODUCT(Table256[[#This Row],[SibSp]:[Ones]], $R$4:$AA$4)</f>
        <v>-0.31887882325387062</v>
      </c>
      <c r="AD685" s="6">
        <f>SUMPRODUCT(Table256[[#This Row],[SibSp]:[Ones]], $R$5:$AA$5)</f>
        <v>0.64087214234444667</v>
      </c>
      <c r="AE685" s="6">
        <f t="shared" si="30"/>
        <v>0</v>
      </c>
      <c r="AF685" s="6">
        <f t="shared" si="31"/>
        <v>0.64087214234444667</v>
      </c>
      <c r="AG685" s="6">
        <f t="shared" si="32"/>
        <v>0.64087214234444667</v>
      </c>
      <c r="AH685" s="6">
        <f>(AG685-Table256[[#This Row],[Survived]])^2</f>
        <v>0.12897281814426736</v>
      </c>
    </row>
    <row r="686" spans="1:34" x14ac:dyDescent="0.2">
      <c r="A686">
        <v>1</v>
      </c>
      <c r="B686" t="s">
        <v>15</v>
      </c>
      <c r="C686">
        <v>1</v>
      </c>
      <c r="D686" t="s">
        <v>17</v>
      </c>
      <c r="E686">
        <v>45</v>
      </c>
      <c r="F686">
        <v>164.86670000000001</v>
      </c>
      <c r="G686">
        <v>1</v>
      </c>
      <c r="H686">
        <v>1</v>
      </c>
      <c r="I686" s="6">
        <f>Table256[[#This Row],[Age]]/$E$1</f>
        <v>0.5625</v>
      </c>
      <c r="J686" s="6">
        <f>LOG10(Table256[[#This Row],[Fare]] +1)</f>
        <v>2.2197592042409209</v>
      </c>
      <c r="K686">
        <f>IF(Table256[[#This Row],[Pclass]]=1, 1, 0)</f>
        <v>1</v>
      </c>
      <c r="L686">
        <f>IF(Table256[[#This Row],[Pclass]]=2, 1,0)</f>
        <v>0</v>
      </c>
      <c r="M686">
        <f>IF(Table256[[#This Row],[Embarked]]="S", 1, 0)</f>
        <v>1</v>
      </c>
      <c r="N686">
        <f>IF(Table256[[#This Row],[Embarked]]="C", 1, 0)</f>
        <v>0</v>
      </c>
      <c r="O686">
        <f>IF(Table256[[#This Row],[Sex]]="male", 1, 0)</f>
        <v>0</v>
      </c>
      <c r="P686">
        <v>1</v>
      </c>
      <c r="AC686" s="6">
        <f>SUMPRODUCT(Table256[[#This Row],[SibSp]:[Ones]], $R$4:$AA$4)</f>
        <v>0.24828690924749353</v>
      </c>
      <c r="AD686" s="6">
        <f>SUMPRODUCT(Table256[[#This Row],[SibSp]:[Ones]], $R$5:$AA$5)</f>
        <v>0.73311120073919522</v>
      </c>
      <c r="AE686" s="6">
        <f t="shared" si="30"/>
        <v>0.24828690924749353</v>
      </c>
      <c r="AF686" s="6">
        <f t="shared" si="31"/>
        <v>0.73311120073919522</v>
      </c>
      <c r="AG686" s="6">
        <f t="shared" si="32"/>
        <v>0.98139810998668875</v>
      </c>
      <c r="AH686" s="6">
        <f>(AG686-Table256[[#This Row],[Survived]])^2</f>
        <v>3.4603031206732884E-4</v>
      </c>
    </row>
    <row r="687" spans="1:34" x14ac:dyDescent="0.2">
      <c r="A687">
        <v>1</v>
      </c>
      <c r="B687" t="s">
        <v>15</v>
      </c>
      <c r="C687">
        <v>1</v>
      </c>
      <c r="D687" t="s">
        <v>13</v>
      </c>
      <c r="E687">
        <v>51</v>
      </c>
      <c r="F687">
        <v>26.55</v>
      </c>
      <c r="G687">
        <v>0</v>
      </c>
      <c r="H687">
        <v>0</v>
      </c>
      <c r="I687" s="6">
        <f>Table256[[#This Row],[Age]]/$E$1</f>
        <v>0.63749999999999996</v>
      </c>
      <c r="J687" s="6">
        <f>LOG10(Table256[[#This Row],[Fare]] +1)</f>
        <v>1.4401216031878039</v>
      </c>
      <c r="K687">
        <f>IF(Table256[[#This Row],[Pclass]]=1, 1, 0)</f>
        <v>1</v>
      </c>
      <c r="L687">
        <f>IF(Table256[[#This Row],[Pclass]]=2, 1,0)</f>
        <v>0</v>
      </c>
      <c r="M687">
        <f>IF(Table256[[#This Row],[Embarked]]="S", 1, 0)</f>
        <v>1</v>
      </c>
      <c r="N687">
        <f>IF(Table256[[#This Row],[Embarked]]="C", 1, 0)</f>
        <v>0</v>
      </c>
      <c r="O687">
        <f>IF(Table256[[#This Row],[Sex]]="male", 1, 0)</f>
        <v>1</v>
      </c>
      <c r="P687">
        <v>1</v>
      </c>
      <c r="AC687" s="6">
        <f>SUMPRODUCT(Table256[[#This Row],[SibSp]:[Ones]], $R$4:$AA$4)</f>
        <v>-9.5527795755292022E-2</v>
      </c>
      <c r="AD687" s="6">
        <f>SUMPRODUCT(Table256[[#This Row],[SibSp]:[Ones]], $R$5:$AA$5)</f>
        <v>0.2812013147842688</v>
      </c>
      <c r="AE687" s="6">
        <f t="shared" si="30"/>
        <v>0</v>
      </c>
      <c r="AF687" s="6">
        <f t="shared" si="31"/>
        <v>0.2812013147842688</v>
      </c>
      <c r="AG687" s="6">
        <f t="shared" si="32"/>
        <v>0.2812013147842688</v>
      </c>
      <c r="AH687" s="6">
        <f>(AG687-Table256[[#This Row],[Survived]])^2</f>
        <v>0.51667154986786379</v>
      </c>
    </row>
    <row r="688" spans="1:34" x14ac:dyDescent="0.2">
      <c r="A688">
        <v>1</v>
      </c>
      <c r="B688" t="s">
        <v>20</v>
      </c>
      <c r="C688">
        <v>3</v>
      </c>
      <c r="D688" t="s">
        <v>17</v>
      </c>
      <c r="E688">
        <v>24</v>
      </c>
      <c r="F688">
        <v>19.258299999999998</v>
      </c>
      <c r="G688">
        <v>0</v>
      </c>
      <c r="H688">
        <v>3</v>
      </c>
      <c r="I688" s="6">
        <f>Table256[[#This Row],[Age]]/$E$1</f>
        <v>0.3</v>
      </c>
      <c r="J688" s="6">
        <f>LOG10(Table256[[#This Row],[Fare]] +1)</f>
        <v>1.3066029982011584</v>
      </c>
      <c r="K688">
        <f>IF(Table256[[#This Row],[Pclass]]=1, 1, 0)</f>
        <v>0</v>
      </c>
      <c r="L688">
        <f>IF(Table256[[#This Row],[Pclass]]=2, 1,0)</f>
        <v>0</v>
      </c>
      <c r="M688">
        <f>IF(Table256[[#This Row],[Embarked]]="S", 1, 0)</f>
        <v>0</v>
      </c>
      <c r="N688">
        <f>IF(Table256[[#This Row],[Embarked]]="C", 1, 0)</f>
        <v>1</v>
      </c>
      <c r="O688">
        <f>IF(Table256[[#This Row],[Sex]]="male", 1, 0)</f>
        <v>0</v>
      </c>
      <c r="P688">
        <v>1</v>
      </c>
      <c r="AC688" s="6">
        <f>SUMPRODUCT(Table256[[#This Row],[SibSp]:[Ones]], $R$4:$AA$4)</f>
        <v>-0.44835300093358033</v>
      </c>
      <c r="AD688" s="6">
        <f>SUMPRODUCT(Table256[[#This Row],[SibSp]:[Ones]], $R$5:$AA$5)</f>
        <v>0.66632437714912096</v>
      </c>
      <c r="AE688" s="6">
        <f t="shared" si="30"/>
        <v>0</v>
      </c>
      <c r="AF688" s="6">
        <f t="shared" si="31"/>
        <v>0.66632437714912096</v>
      </c>
      <c r="AG688" s="6">
        <f t="shared" si="32"/>
        <v>0.66632437714912096</v>
      </c>
      <c r="AH688" s="6">
        <f>(AG688-Table256[[#This Row],[Survived]])^2</f>
        <v>0.11133942128492207</v>
      </c>
    </row>
    <row r="689" spans="1:34" x14ac:dyDescent="0.2">
      <c r="A689">
        <v>0</v>
      </c>
      <c r="B689" t="s">
        <v>15</v>
      </c>
      <c r="C689">
        <v>3</v>
      </c>
      <c r="D689" t="s">
        <v>13</v>
      </c>
      <c r="E689">
        <v>41</v>
      </c>
      <c r="F689">
        <v>14.1083</v>
      </c>
      <c r="G689">
        <v>2</v>
      </c>
      <c r="H689">
        <v>0</v>
      </c>
      <c r="I689" s="6">
        <f>Table256[[#This Row],[Age]]/$E$1</f>
        <v>0.51249999999999996</v>
      </c>
      <c r="J689" s="6">
        <f>LOG10(Table256[[#This Row],[Fare]] +1)</f>
        <v>1.1792155998681575</v>
      </c>
      <c r="K689">
        <f>IF(Table256[[#This Row],[Pclass]]=1, 1, 0)</f>
        <v>0</v>
      </c>
      <c r="L689">
        <f>IF(Table256[[#This Row],[Pclass]]=2, 1,0)</f>
        <v>0</v>
      </c>
      <c r="M689">
        <f>IF(Table256[[#This Row],[Embarked]]="S", 1, 0)</f>
        <v>1</v>
      </c>
      <c r="N689">
        <f>IF(Table256[[#This Row],[Embarked]]="C", 1, 0)</f>
        <v>0</v>
      </c>
      <c r="O689">
        <f>IF(Table256[[#This Row],[Sex]]="male", 1, 0)</f>
        <v>1</v>
      </c>
      <c r="P689">
        <v>1</v>
      </c>
      <c r="AC689" s="6">
        <f>SUMPRODUCT(Table256[[#This Row],[SibSp]:[Ones]], $R$4:$AA$4)</f>
        <v>-0.23135919228256474</v>
      </c>
      <c r="AD689" s="6">
        <f>SUMPRODUCT(Table256[[#This Row],[SibSp]:[Ones]], $R$5:$AA$5)</f>
        <v>-0.14348423879562133</v>
      </c>
      <c r="AE689" s="6">
        <f t="shared" si="30"/>
        <v>0</v>
      </c>
      <c r="AF689" s="6">
        <f t="shared" si="31"/>
        <v>0</v>
      </c>
      <c r="AG689" s="6">
        <f t="shared" si="32"/>
        <v>0</v>
      </c>
      <c r="AH689" s="6">
        <f>(AG689-Table256[[#This Row],[Survived]])^2</f>
        <v>0</v>
      </c>
    </row>
    <row r="690" spans="1:34" x14ac:dyDescent="0.2">
      <c r="A690">
        <v>0</v>
      </c>
      <c r="B690" t="s">
        <v>15</v>
      </c>
      <c r="C690">
        <v>2</v>
      </c>
      <c r="D690" t="s">
        <v>13</v>
      </c>
      <c r="E690">
        <v>21</v>
      </c>
      <c r="F690">
        <v>11.5</v>
      </c>
      <c r="G690">
        <v>1</v>
      </c>
      <c r="H690">
        <v>0</v>
      </c>
      <c r="I690" s="6">
        <f>Table256[[#This Row],[Age]]/$E$1</f>
        <v>0.26250000000000001</v>
      </c>
      <c r="J690" s="6">
        <f>LOG10(Table256[[#This Row],[Fare]] +1)</f>
        <v>1.0969100130080565</v>
      </c>
      <c r="K690">
        <f>IF(Table256[[#This Row],[Pclass]]=1, 1, 0)</f>
        <v>0</v>
      </c>
      <c r="L690">
        <f>IF(Table256[[#This Row],[Pclass]]=2, 1,0)</f>
        <v>1</v>
      </c>
      <c r="M690">
        <f>IF(Table256[[#This Row],[Embarked]]="S", 1, 0)</f>
        <v>1</v>
      </c>
      <c r="N690">
        <f>IF(Table256[[#This Row],[Embarked]]="C", 1, 0)</f>
        <v>0</v>
      </c>
      <c r="O690">
        <f>IF(Table256[[#This Row],[Sex]]="male", 1, 0)</f>
        <v>1</v>
      </c>
      <c r="P690">
        <v>1</v>
      </c>
      <c r="AC690" s="6">
        <f>SUMPRODUCT(Table256[[#This Row],[SibSp]:[Ones]], $R$4:$AA$4)</f>
        <v>-0.78470150171616293</v>
      </c>
      <c r="AD690" s="6">
        <f>SUMPRODUCT(Table256[[#This Row],[SibSp]:[Ones]], $R$5:$AA$5)</f>
        <v>0.31049821223008028</v>
      </c>
      <c r="AE690" s="6">
        <f t="shared" si="30"/>
        <v>0</v>
      </c>
      <c r="AF690" s="6">
        <f t="shared" si="31"/>
        <v>0.31049821223008028</v>
      </c>
      <c r="AG690" s="6">
        <f t="shared" si="32"/>
        <v>0.31049821223008028</v>
      </c>
      <c r="AH690" s="6">
        <f>(AG690-Table256[[#This Row],[Survived]])^2</f>
        <v>9.6409139798075971E-2</v>
      </c>
    </row>
    <row r="691" spans="1:34" x14ac:dyDescent="0.2">
      <c r="A691">
        <v>1</v>
      </c>
      <c r="B691" t="s">
        <v>15</v>
      </c>
      <c r="C691">
        <v>1</v>
      </c>
      <c r="D691" t="s">
        <v>17</v>
      </c>
      <c r="E691">
        <v>48</v>
      </c>
      <c r="F691">
        <v>25.929200000000002</v>
      </c>
      <c r="G691">
        <v>0</v>
      </c>
      <c r="H691">
        <v>0</v>
      </c>
      <c r="I691" s="6">
        <f>Table256[[#This Row],[Age]]/$E$1</f>
        <v>0.6</v>
      </c>
      <c r="J691" s="6">
        <f>LOG10(Table256[[#This Row],[Fare]] +1)</f>
        <v>1.4302234517870693</v>
      </c>
      <c r="K691">
        <f>IF(Table256[[#This Row],[Pclass]]=1, 1, 0)</f>
        <v>1</v>
      </c>
      <c r="L691">
        <f>IF(Table256[[#This Row],[Pclass]]=2, 1,0)</f>
        <v>0</v>
      </c>
      <c r="M691">
        <f>IF(Table256[[#This Row],[Embarked]]="S", 1, 0)</f>
        <v>1</v>
      </c>
      <c r="N691">
        <f>IF(Table256[[#This Row],[Embarked]]="C", 1, 0)</f>
        <v>0</v>
      </c>
      <c r="O691">
        <f>IF(Table256[[#This Row],[Sex]]="male", 1, 0)</f>
        <v>0</v>
      </c>
      <c r="P691">
        <v>1</v>
      </c>
      <c r="AC691" s="6">
        <f>SUMPRODUCT(Table256[[#This Row],[SibSp]:[Ones]], $R$4:$AA$4)</f>
        <v>0.23109889488037916</v>
      </c>
      <c r="AD691" s="6">
        <f>SUMPRODUCT(Table256[[#This Row],[SibSp]:[Ones]], $R$5:$AA$5)</f>
        <v>0.76598974144234355</v>
      </c>
      <c r="AE691" s="6">
        <f t="shared" si="30"/>
        <v>0.23109889488037916</v>
      </c>
      <c r="AF691" s="6">
        <f t="shared" si="31"/>
        <v>0.76598974144234355</v>
      </c>
      <c r="AG691" s="6">
        <f t="shared" si="32"/>
        <v>0.99708863632272271</v>
      </c>
      <c r="AH691" s="6">
        <f>(AG691-Table256[[#This Row],[Survived]])^2</f>
        <v>8.4760384613695447E-6</v>
      </c>
    </row>
    <row r="692" spans="1:34" x14ac:dyDescent="0.2">
      <c r="A692">
        <v>0</v>
      </c>
      <c r="B692" t="s">
        <v>15</v>
      </c>
      <c r="C692">
        <v>2</v>
      </c>
      <c r="D692" t="s">
        <v>13</v>
      </c>
      <c r="E692">
        <v>24</v>
      </c>
      <c r="F692">
        <v>13</v>
      </c>
      <c r="G692">
        <v>0</v>
      </c>
      <c r="H692">
        <v>0</v>
      </c>
      <c r="I692" s="6">
        <f>Table256[[#This Row],[Age]]/$E$1</f>
        <v>0.3</v>
      </c>
      <c r="J692" s="6">
        <f>LOG10(Table256[[#This Row],[Fare]] +1)</f>
        <v>1.146128035678238</v>
      </c>
      <c r="K692">
        <f>IF(Table256[[#This Row],[Pclass]]=1, 1, 0)</f>
        <v>0</v>
      </c>
      <c r="L692">
        <f>IF(Table256[[#This Row],[Pclass]]=2, 1,0)</f>
        <v>1</v>
      </c>
      <c r="M692">
        <f>IF(Table256[[#This Row],[Embarked]]="S", 1, 0)</f>
        <v>1</v>
      </c>
      <c r="N692">
        <f>IF(Table256[[#This Row],[Embarked]]="C", 1, 0)</f>
        <v>0</v>
      </c>
      <c r="O692">
        <f>IF(Table256[[#This Row],[Sex]]="male", 1, 0)</f>
        <v>1</v>
      </c>
      <c r="P692">
        <v>1</v>
      </c>
      <c r="AC692" s="6">
        <f>SUMPRODUCT(Table256[[#This Row],[SibSp]:[Ones]], $R$4:$AA$4)</f>
        <v>-0.83616684977638234</v>
      </c>
      <c r="AD692" s="6">
        <f>SUMPRODUCT(Table256[[#This Row],[SibSp]:[Ones]], $R$5:$AA$5)</f>
        <v>0.35389500969921317</v>
      </c>
      <c r="AE692" s="6">
        <f t="shared" si="30"/>
        <v>0</v>
      </c>
      <c r="AF692" s="6">
        <f t="shared" si="31"/>
        <v>0.35389500969921317</v>
      </c>
      <c r="AG692" s="6">
        <f t="shared" si="32"/>
        <v>0.35389500969921317</v>
      </c>
      <c r="AH692" s="6">
        <f>(AG692-Table256[[#This Row],[Survived]])^2</f>
        <v>0.12524167789000618</v>
      </c>
    </row>
    <row r="693" spans="1:34" x14ac:dyDescent="0.2">
      <c r="A693">
        <v>1</v>
      </c>
      <c r="B693" t="s">
        <v>15</v>
      </c>
      <c r="C693">
        <v>2</v>
      </c>
      <c r="D693" t="s">
        <v>17</v>
      </c>
      <c r="E693">
        <v>42</v>
      </c>
      <c r="F693">
        <v>13</v>
      </c>
      <c r="G693">
        <v>0</v>
      </c>
      <c r="H693">
        <v>0</v>
      </c>
      <c r="I693" s="6">
        <f>Table256[[#This Row],[Age]]/$E$1</f>
        <v>0.52500000000000002</v>
      </c>
      <c r="J693" s="6">
        <f>LOG10(Table256[[#This Row],[Fare]] +1)</f>
        <v>1.146128035678238</v>
      </c>
      <c r="K693">
        <f>IF(Table256[[#This Row],[Pclass]]=1, 1, 0)</f>
        <v>0</v>
      </c>
      <c r="L693">
        <f>IF(Table256[[#This Row],[Pclass]]=2, 1,0)</f>
        <v>1</v>
      </c>
      <c r="M693">
        <f>IF(Table256[[#This Row],[Embarked]]="S", 1, 0)</f>
        <v>1</v>
      </c>
      <c r="N693">
        <f>IF(Table256[[#This Row],[Embarked]]="C", 1, 0)</f>
        <v>0</v>
      </c>
      <c r="O693">
        <f>IF(Table256[[#This Row],[Sex]]="male", 1, 0)</f>
        <v>0</v>
      </c>
      <c r="P693">
        <v>1</v>
      </c>
      <c r="AC693" s="6">
        <f>SUMPRODUCT(Table256[[#This Row],[SibSp]:[Ones]], $R$4:$AA$4)</f>
        <v>-0.29312122437853116</v>
      </c>
      <c r="AD693" s="6">
        <f>SUMPRODUCT(Table256[[#This Row],[SibSp]:[Ones]], $R$5:$AA$5)</f>
        <v>0.66046010887766615</v>
      </c>
      <c r="AE693" s="6">
        <f t="shared" si="30"/>
        <v>0</v>
      </c>
      <c r="AF693" s="6">
        <f t="shared" si="31"/>
        <v>0.66046010887766615</v>
      </c>
      <c r="AG693" s="6">
        <f t="shared" si="32"/>
        <v>0.66046010887766615</v>
      </c>
      <c r="AH693" s="6">
        <f>(AG693-Table256[[#This Row],[Survived]])^2</f>
        <v>0.11528733766336632</v>
      </c>
    </row>
    <row r="694" spans="1:34" x14ac:dyDescent="0.2">
      <c r="A694">
        <v>1</v>
      </c>
      <c r="B694" t="s">
        <v>20</v>
      </c>
      <c r="C694">
        <v>2</v>
      </c>
      <c r="D694" t="s">
        <v>17</v>
      </c>
      <c r="E694">
        <v>27</v>
      </c>
      <c r="F694">
        <v>13.8583</v>
      </c>
      <c r="G694">
        <v>1</v>
      </c>
      <c r="H694">
        <v>0</v>
      </c>
      <c r="I694" s="6">
        <f>Table256[[#This Row],[Age]]/$E$1</f>
        <v>0.33750000000000002</v>
      </c>
      <c r="J694" s="6">
        <f>LOG10(Table256[[#This Row],[Fare]] +1)</f>
        <v>1.1719691228260605</v>
      </c>
      <c r="K694">
        <f>IF(Table256[[#This Row],[Pclass]]=1, 1, 0)</f>
        <v>0</v>
      </c>
      <c r="L694">
        <f>IF(Table256[[#This Row],[Pclass]]=2, 1,0)</f>
        <v>1</v>
      </c>
      <c r="M694">
        <f>IF(Table256[[#This Row],[Embarked]]="S", 1, 0)</f>
        <v>0</v>
      </c>
      <c r="N694">
        <f>IF(Table256[[#This Row],[Embarked]]="C", 1, 0)</f>
        <v>1</v>
      </c>
      <c r="O694">
        <f>IF(Table256[[#This Row],[Sex]]="male", 1, 0)</f>
        <v>0</v>
      </c>
      <c r="P694">
        <v>1</v>
      </c>
      <c r="AC694" s="6">
        <f>SUMPRODUCT(Table256[[#This Row],[SibSp]:[Ones]], $R$4:$AA$4)</f>
        <v>-0.47583682412204059</v>
      </c>
      <c r="AD694" s="6">
        <f>SUMPRODUCT(Table256[[#This Row],[SibSp]:[Ones]], $R$5:$AA$5)</f>
        <v>0.79929369955230944</v>
      </c>
      <c r="AE694" s="6">
        <f t="shared" si="30"/>
        <v>0</v>
      </c>
      <c r="AF694" s="6">
        <f t="shared" si="31"/>
        <v>0.79929369955230944</v>
      </c>
      <c r="AG694" s="6">
        <f t="shared" si="32"/>
        <v>0.79929369955230944</v>
      </c>
      <c r="AH694" s="6">
        <f>(AG694-Table256[[#This Row],[Survived]])^2</f>
        <v>4.0283019039398633E-2</v>
      </c>
    </row>
    <row r="695" spans="1:34" x14ac:dyDescent="0.2">
      <c r="A695">
        <v>0</v>
      </c>
      <c r="B695" t="s">
        <v>15</v>
      </c>
      <c r="C695">
        <v>1</v>
      </c>
      <c r="D695" t="s">
        <v>13</v>
      </c>
      <c r="E695">
        <v>31</v>
      </c>
      <c r="F695">
        <v>50.495800000000003</v>
      </c>
      <c r="G695">
        <v>0</v>
      </c>
      <c r="H695">
        <v>0</v>
      </c>
      <c r="I695" s="6">
        <f>Table256[[#This Row],[Age]]/$E$1</f>
        <v>0.38750000000000001</v>
      </c>
      <c r="J695" s="6">
        <f>LOG10(Table256[[#This Row],[Fare]] +1)</f>
        <v>1.7117718094061185</v>
      </c>
      <c r="K695">
        <f>IF(Table256[[#This Row],[Pclass]]=1, 1, 0)</f>
        <v>1</v>
      </c>
      <c r="L695">
        <f>IF(Table256[[#This Row],[Pclass]]=2, 1,0)</f>
        <v>0</v>
      </c>
      <c r="M695">
        <f>IF(Table256[[#This Row],[Embarked]]="S", 1, 0)</f>
        <v>1</v>
      </c>
      <c r="N695">
        <f>IF(Table256[[#This Row],[Embarked]]="C", 1, 0)</f>
        <v>0</v>
      </c>
      <c r="O695">
        <f>IF(Table256[[#This Row],[Sex]]="male", 1, 0)</f>
        <v>1</v>
      </c>
      <c r="P695">
        <v>1</v>
      </c>
      <c r="AC695" s="6">
        <f>SUMPRODUCT(Table256[[#This Row],[SibSp]:[Ones]], $R$4:$AA$4)</f>
        <v>-0.29929959911939485</v>
      </c>
      <c r="AD695" s="6">
        <f>SUMPRODUCT(Table256[[#This Row],[SibSp]:[Ones]], $R$5:$AA$5)</f>
        <v>0.45572994058993488</v>
      </c>
      <c r="AE695" s="6">
        <f t="shared" si="30"/>
        <v>0</v>
      </c>
      <c r="AF695" s="6">
        <f t="shared" si="31"/>
        <v>0.45572994058993488</v>
      </c>
      <c r="AG695" s="6">
        <f t="shared" si="32"/>
        <v>0.45572994058993488</v>
      </c>
      <c r="AH695" s="6">
        <f>(AG695-Table256[[#This Row],[Survived]])^2</f>
        <v>0.20768977875010558</v>
      </c>
    </row>
    <row r="696" spans="1:34" x14ac:dyDescent="0.2">
      <c r="A696">
        <v>1</v>
      </c>
      <c r="B696" t="s">
        <v>15</v>
      </c>
      <c r="C696">
        <v>3</v>
      </c>
      <c r="D696" t="s">
        <v>13</v>
      </c>
      <c r="E696">
        <v>4</v>
      </c>
      <c r="F696">
        <v>11.1333</v>
      </c>
      <c r="G696">
        <v>1</v>
      </c>
      <c r="H696">
        <v>1</v>
      </c>
      <c r="I696" s="6">
        <f>Table256[[#This Row],[Age]]/$E$1</f>
        <v>0.05</v>
      </c>
      <c r="J696" s="6">
        <f>LOG10(Table256[[#This Row],[Fare]] +1)</f>
        <v>1.0839789358110461</v>
      </c>
      <c r="K696">
        <f>IF(Table256[[#This Row],[Pclass]]=1, 1, 0)</f>
        <v>0</v>
      </c>
      <c r="L696">
        <f>IF(Table256[[#This Row],[Pclass]]=2, 1,0)</f>
        <v>0</v>
      </c>
      <c r="M696">
        <f>IF(Table256[[#This Row],[Embarked]]="S", 1, 0)</f>
        <v>1</v>
      </c>
      <c r="N696">
        <f>IF(Table256[[#This Row],[Embarked]]="C", 1, 0)</f>
        <v>0</v>
      </c>
      <c r="O696">
        <f>IF(Table256[[#This Row],[Sex]]="male", 1, 0)</f>
        <v>1</v>
      </c>
      <c r="P696">
        <v>1</v>
      </c>
      <c r="AC696" s="6">
        <f>SUMPRODUCT(Table256[[#This Row],[SibSp]:[Ones]], $R$4:$AA$4)</f>
        <v>-0.73736182260771699</v>
      </c>
      <c r="AD696" s="6">
        <f>SUMPRODUCT(Table256[[#This Row],[SibSp]:[Ones]], $R$5:$AA$5)</f>
        <v>0.23346239252137035</v>
      </c>
      <c r="AE696" s="6">
        <f t="shared" si="30"/>
        <v>0</v>
      </c>
      <c r="AF696" s="6">
        <f t="shared" si="31"/>
        <v>0.23346239252137035</v>
      </c>
      <c r="AG696" s="6">
        <f t="shared" si="32"/>
        <v>0.23346239252137035</v>
      </c>
      <c r="AH696" s="6">
        <f>(AG696-Table256[[#This Row],[Survived]])^2</f>
        <v>0.58757990367906165</v>
      </c>
    </row>
    <row r="697" spans="1:34" x14ac:dyDescent="0.2">
      <c r="A697">
        <v>0</v>
      </c>
      <c r="B697" t="s">
        <v>15</v>
      </c>
      <c r="C697">
        <v>3</v>
      </c>
      <c r="D697" t="s">
        <v>13</v>
      </c>
      <c r="E697">
        <v>26</v>
      </c>
      <c r="F697">
        <v>7.8958000000000004</v>
      </c>
      <c r="G697">
        <v>0</v>
      </c>
      <c r="H697">
        <v>0</v>
      </c>
      <c r="I697" s="6">
        <f>Table256[[#This Row],[Age]]/$E$1</f>
        <v>0.32500000000000001</v>
      </c>
      <c r="J697" s="6">
        <f>LOG10(Table256[[#This Row],[Fare]] +1)</f>
        <v>0.94918501031343461</v>
      </c>
      <c r="K697">
        <f>IF(Table256[[#This Row],[Pclass]]=1, 1, 0)</f>
        <v>0</v>
      </c>
      <c r="L697">
        <f>IF(Table256[[#This Row],[Pclass]]=2, 1,0)</f>
        <v>0</v>
      </c>
      <c r="M697">
        <f>IF(Table256[[#This Row],[Embarked]]="S", 1, 0)</f>
        <v>1</v>
      </c>
      <c r="N697">
        <f>IF(Table256[[#This Row],[Embarked]]="C", 1, 0)</f>
        <v>0</v>
      </c>
      <c r="O697">
        <f>IF(Table256[[#This Row],[Sex]]="male", 1, 0)</f>
        <v>1</v>
      </c>
      <c r="P697">
        <v>1</v>
      </c>
      <c r="AC697" s="6">
        <f>SUMPRODUCT(Table256[[#This Row],[SibSp]:[Ones]], $R$4:$AA$4)</f>
        <v>-0.55336260776149504</v>
      </c>
      <c r="AD697" s="6">
        <f>SUMPRODUCT(Table256[[#This Row],[SibSp]:[Ones]], $R$5:$AA$5)</f>
        <v>0.11610136264770954</v>
      </c>
      <c r="AE697" s="6">
        <f t="shared" si="30"/>
        <v>0</v>
      </c>
      <c r="AF697" s="6">
        <f t="shared" si="31"/>
        <v>0.11610136264770954</v>
      </c>
      <c r="AG697" s="6">
        <f t="shared" si="32"/>
        <v>0.11610136264770954</v>
      </c>
      <c r="AH697" s="6">
        <f>(AG697-Table256[[#This Row],[Survived]])^2</f>
        <v>1.3479526408654964E-2</v>
      </c>
    </row>
    <row r="698" spans="1:34" x14ac:dyDescent="0.2">
      <c r="A698">
        <v>1</v>
      </c>
      <c r="B698" t="s">
        <v>15</v>
      </c>
      <c r="C698">
        <v>1</v>
      </c>
      <c r="D698" t="s">
        <v>17</v>
      </c>
      <c r="E698">
        <v>47</v>
      </c>
      <c r="F698">
        <v>52.554200000000002</v>
      </c>
      <c r="G698">
        <v>1</v>
      </c>
      <c r="H698">
        <v>1</v>
      </c>
      <c r="I698" s="6">
        <f>Table256[[#This Row],[Age]]/$E$1</f>
        <v>0.58750000000000002</v>
      </c>
      <c r="J698" s="6">
        <f>LOG10(Table256[[#This Row],[Fare]] +1)</f>
        <v>1.7287935361444735</v>
      </c>
      <c r="K698">
        <f>IF(Table256[[#This Row],[Pclass]]=1, 1, 0)</f>
        <v>1</v>
      </c>
      <c r="L698">
        <f>IF(Table256[[#This Row],[Pclass]]=2, 1,0)</f>
        <v>0</v>
      </c>
      <c r="M698">
        <f>IF(Table256[[#This Row],[Embarked]]="S", 1, 0)</f>
        <v>1</v>
      </c>
      <c r="N698">
        <f>IF(Table256[[#This Row],[Embarked]]="C", 1, 0)</f>
        <v>0</v>
      </c>
      <c r="O698">
        <f>IF(Table256[[#This Row],[Sex]]="male", 1, 0)</f>
        <v>0</v>
      </c>
      <c r="P698">
        <v>1</v>
      </c>
      <c r="AC698" s="6">
        <f>SUMPRODUCT(Table256[[#This Row],[SibSp]:[Ones]], $R$4:$AA$4)</f>
        <v>0.26480047131091367</v>
      </c>
      <c r="AD698" s="6">
        <f>SUMPRODUCT(Table256[[#This Row],[SibSp]:[Ones]], $R$5:$AA$5)</f>
        <v>0.70775093263938027</v>
      </c>
      <c r="AE698" s="6">
        <f t="shared" si="30"/>
        <v>0.26480047131091367</v>
      </c>
      <c r="AF698" s="6">
        <f t="shared" si="31"/>
        <v>0.70775093263938027</v>
      </c>
      <c r="AG698" s="6">
        <f t="shared" si="32"/>
        <v>0.97255140395029394</v>
      </c>
      <c r="AH698" s="6">
        <f>(AG698-Table256[[#This Row],[Survived]])^2</f>
        <v>7.5342542509993936E-4</v>
      </c>
    </row>
    <row r="699" spans="1:34" x14ac:dyDescent="0.2">
      <c r="A699">
        <v>0</v>
      </c>
      <c r="B699" t="s">
        <v>15</v>
      </c>
      <c r="C699">
        <v>1</v>
      </c>
      <c r="D699" t="s">
        <v>13</v>
      </c>
      <c r="E699">
        <v>33</v>
      </c>
      <c r="F699">
        <v>5</v>
      </c>
      <c r="G699">
        <v>0</v>
      </c>
      <c r="H699">
        <v>0</v>
      </c>
      <c r="I699" s="6">
        <f>Table256[[#This Row],[Age]]/$E$1</f>
        <v>0.41249999999999998</v>
      </c>
      <c r="J699" s="6">
        <f>LOG10(Table256[[#This Row],[Fare]] +1)</f>
        <v>0.77815125038364363</v>
      </c>
      <c r="K699">
        <f>IF(Table256[[#This Row],[Pclass]]=1, 1, 0)</f>
        <v>1</v>
      </c>
      <c r="L699">
        <f>IF(Table256[[#This Row],[Pclass]]=2, 1,0)</f>
        <v>0</v>
      </c>
      <c r="M699">
        <f>IF(Table256[[#This Row],[Embarked]]="S", 1, 0)</f>
        <v>1</v>
      </c>
      <c r="N699">
        <f>IF(Table256[[#This Row],[Embarked]]="C", 1, 0)</f>
        <v>0</v>
      </c>
      <c r="O699">
        <f>IF(Table256[[#This Row],[Sex]]="male", 1, 0)</f>
        <v>1</v>
      </c>
      <c r="P699">
        <v>1</v>
      </c>
      <c r="AC699" s="6">
        <f>SUMPRODUCT(Table256[[#This Row],[SibSp]:[Ones]], $R$4:$AA$4)</f>
        <v>-0.28647350393322568</v>
      </c>
      <c r="AD699" s="6">
        <f>SUMPRODUCT(Table256[[#This Row],[SibSp]:[Ones]], $R$5:$AA$5)</f>
        <v>0.42282278408733404</v>
      </c>
      <c r="AE699" s="6">
        <f t="shared" si="30"/>
        <v>0</v>
      </c>
      <c r="AF699" s="6">
        <f t="shared" si="31"/>
        <v>0.42282278408733404</v>
      </c>
      <c r="AG699" s="6">
        <f t="shared" si="32"/>
        <v>0.42282278408733404</v>
      </c>
      <c r="AH699" s="6">
        <f>(AG699-Table256[[#This Row],[Survived]])^2</f>
        <v>0.17877910674336431</v>
      </c>
    </row>
    <row r="700" spans="1:34" x14ac:dyDescent="0.2">
      <c r="A700">
        <v>0</v>
      </c>
      <c r="B700" t="s">
        <v>15</v>
      </c>
      <c r="C700">
        <v>3</v>
      </c>
      <c r="D700" t="s">
        <v>13</v>
      </c>
      <c r="E700">
        <v>47</v>
      </c>
      <c r="F700">
        <v>9</v>
      </c>
      <c r="G700">
        <v>0</v>
      </c>
      <c r="H700">
        <v>0</v>
      </c>
      <c r="I700" s="6">
        <f>Table256[[#This Row],[Age]]/$E$1</f>
        <v>0.58750000000000002</v>
      </c>
      <c r="J700" s="6">
        <f>LOG10(Table256[[#This Row],[Fare]] +1)</f>
        <v>1</v>
      </c>
      <c r="K700">
        <f>IF(Table256[[#This Row],[Pclass]]=1, 1, 0)</f>
        <v>0</v>
      </c>
      <c r="L700">
        <f>IF(Table256[[#This Row],[Pclass]]=2, 1,0)</f>
        <v>0</v>
      </c>
      <c r="M700">
        <f>IF(Table256[[#This Row],[Embarked]]="S", 1, 0)</f>
        <v>1</v>
      </c>
      <c r="N700">
        <f>IF(Table256[[#This Row],[Embarked]]="C", 1, 0)</f>
        <v>0</v>
      </c>
      <c r="O700">
        <f>IF(Table256[[#This Row],[Sex]]="male", 1, 0)</f>
        <v>1</v>
      </c>
      <c r="P700">
        <v>1</v>
      </c>
      <c r="AC700" s="6">
        <f>SUMPRODUCT(Table256[[#This Row],[SibSp]:[Ones]], $R$4:$AA$4)</f>
        <v>-0.33660282171992406</v>
      </c>
      <c r="AD700" s="6">
        <f>SUMPRODUCT(Table256[[#This Row],[SibSp]:[Ones]], $R$5:$AA$5)</f>
        <v>-6.1424367632224697E-2</v>
      </c>
      <c r="AE700" s="6">
        <f t="shared" si="30"/>
        <v>0</v>
      </c>
      <c r="AF700" s="6">
        <f t="shared" si="31"/>
        <v>0</v>
      </c>
      <c r="AG700" s="6">
        <f t="shared" si="32"/>
        <v>0</v>
      </c>
      <c r="AH700" s="6">
        <f>(AG700-Table256[[#This Row],[Survived]])^2</f>
        <v>0</v>
      </c>
    </row>
    <row r="701" spans="1:34" x14ac:dyDescent="0.2">
      <c r="A701">
        <v>1</v>
      </c>
      <c r="B701" t="s">
        <v>20</v>
      </c>
      <c r="C701">
        <v>2</v>
      </c>
      <c r="D701" t="s">
        <v>17</v>
      </c>
      <c r="E701">
        <v>28</v>
      </c>
      <c r="F701">
        <v>24</v>
      </c>
      <c r="G701">
        <v>1</v>
      </c>
      <c r="H701">
        <v>0</v>
      </c>
      <c r="I701" s="6">
        <f>Table256[[#This Row],[Age]]/$E$1</f>
        <v>0.35</v>
      </c>
      <c r="J701" s="6">
        <f>LOG10(Table256[[#This Row],[Fare]] +1)</f>
        <v>1.3979400086720377</v>
      </c>
      <c r="K701">
        <f>IF(Table256[[#This Row],[Pclass]]=1, 1, 0)</f>
        <v>0</v>
      </c>
      <c r="L701">
        <f>IF(Table256[[#This Row],[Pclass]]=2, 1,0)</f>
        <v>1</v>
      </c>
      <c r="M701">
        <f>IF(Table256[[#This Row],[Embarked]]="S", 1, 0)</f>
        <v>0</v>
      </c>
      <c r="N701">
        <f>IF(Table256[[#This Row],[Embarked]]="C", 1, 0)</f>
        <v>1</v>
      </c>
      <c r="O701">
        <f>IF(Table256[[#This Row],[Sex]]="male", 1, 0)</f>
        <v>0</v>
      </c>
      <c r="P701">
        <v>1</v>
      </c>
      <c r="AC701" s="6">
        <f>SUMPRODUCT(Table256[[#This Row],[SibSp]:[Ones]], $R$4:$AA$4)</f>
        <v>-0.46365267210244915</v>
      </c>
      <c r="AD701" s="6">
        <f>SUMPRODUCT(Table256[[#This Row],[SibSp]:[Ones]], $R$5:$AA$5)</f>
        <v>0.79465144938001264</v>
      </c>
      <c r="AE701" s="6">
        <f t="shared" si="30"/>
        <v>0</v>
      </c>
      <c r="AF701" s="6">
        <f t="shared" si="31"/>
        <v>0.79465144938001264</v>
      </c>
      <c r="AG701" s="6">
        <f t="shared" si="32"/>
        <v>0.79465144938001264</v>
      </c>
      <c r="AH701" s="6">
        <f>(AG701-Table256[[#This Row],[Survived]])^2</f>
        <v>4.2168027241729508E-2</v>
      </c>
    </row>
    <row r="702" spans="1:34" x14ac:dyDescent="0.2">
      <c r="A702">
        <v>1</v>
      </c>
      <c r="B702" t="s">
        <v>20</v>
      </c>
      <c r="C702">
        <v>3</v>
      </c>
      <c r="D702" t="s">
        <v>17</v>
      </c>
      <c r="E702">
        <v>15</v>
      </c>
      <c r="F702">
        <v>7.2249999999999996</v>
      </c>
      <c r="G702">
        <v>0</v>
      </c>
      <c r="H702">
        <v>0</v>
      </c>
      <c r="I702" s="6">
        <f>Table256[[#This Row],[Age]]/$E$1</f>
        <v>0.1875</v>
      </c>
      <c r="J702" s="6">
        <f>LOG10(Table256[[#This Row],[Fare]] +1)</f>
        <v>0.91513590662201194</v>
      </c>
      <c r="K702">
        <f>IF(Table256[[#This Row],[Pclass]]=1, 1, 0)</f>
        <v>0</v>
      </c>
      <c r="L702">
        <f>IF(Table256[[#This Row],[Pclass]]=2, 1,0)</f>
        <v>0</v>
      </c>
      <c r="M702">
        <f>IF(Table256[[#This Row],[Embarked]]="S", 1, 0)</f>
        <v>0</v>
      </c>
      <c r="N702">
        <f>IF(Table256[[#This Row],[Embarked]]="C", 1, 0)</f>
        <v>1</v>
      </c>
      <c r="O702">
        <f>IF(Table256[[#This Row],[Sex]]="male", 1, 0)</f>
        <v>0</v>
      </c>
      <c r="P702">
        <v>1</v>
      </c>
      <c r="AC702" s="6">
        <f>SUMPRODUCT(Table256[[#This Row],[SibSp]:[Ones]], $R$4:$AA$4)</f>
        <v>-0.42053637020463563</v>
      </c>
      <c r="AD702" s="6">
        <f>SUMPRODUCT(Table256[[#This Row],[SibSp]:[Ones]], $R$5:$AA$5)</f>
        <v>0.74744928620548945</v>
      </c>
      <c r="AE702" s="6">
        <f t="shared" si="30"/>
        <v>0</v>
      </c>
      <c r="AF702" s="6">
        <f t="shared" si="31"/>
        <v>0.74744928620548945</v>
      </c>
      <c r="AG702" s="6">
        <f t="shared" si="32"/>
        <v>0.74744928620548945</v>
      </c>
      <c r="AH702" s="6">
        <f>(AG702-Table256[[#This Row],[Survived]])^2</f>
        <v>6.3781863038116782E-2</v>
      </c>
    </row>
    <row r="703" spans="1:34" x14ac:dyDescent="0.2">
      <c r="A703">
        <v>0</v>
      </c>
      <c r="B703" t="s">
        <v>15</v>
      </c>
      <c r="C703">
        <v>3</v>
      </c>
      <c r="D703" t="s">
        <v>13</v>
      </c>
      <c r="E703">
        <v>20</v>
      </c>
      <c r="F703">
        <v>9.8458000000000006</v>
      </c>
      <c r="G703">
        <v>0</v>
      </c>
      <c r="H703">
        <v>0</v>
      </c>
      <c r="I703" s="6">
        <f>Table256[[#This Row],[Age]]/$E$1</f>
        <v>0.25</v>
      </c>
      <c r="J703" s="6">
        <f>LOG10(Table256[[#This Row],[Fare]] +1)</f>
        <v>1.0352615916449619</v>
      </c>
      <c r="K703">
        <f>IF(Table256[[#This Row],[Pclass]]=1, 1, 0)</f>
        <v>0</v>
      </c>
      <c r="L703">
        <f>IF(Table256[[#This Row],[Pclass]]=2, 1,0)</f>
        <v>0</v>
      </c>
      <c r="M703">
        <f>IF(Table256[[#This Row],[Embarked]]="S", 1, 0)</f>
        <v>1</v>
      </c>
      <c r="N703">
        <f>IF(Table256[[#This Row],[Embarked]]="C", 1, 0)</f>
        <v>0</v>
      </c>
      <c r="O703">
        <f>IF(Table256[[#This Row],[Sex]]="male", 1, 0)</f>
        <v>1</v>
      </c>
      <c r="P703">
        <v>1</v>
      </c>
      <c r="AC703" s="6">
        <f>SUMPRODUCT(Table256[[#This Row],[SibSp]:[Ones]], $R$4:$AA$4)</f>
        <v>-0.61445598314412886</v>
      </c>
      <c r="AD703" s="6">
        <f>SUMPRODUCT(Table256[[#This Row],[SibSp]:[Ones]], $R$5:$AA$5)</f>
        <v>0.1685380613892743</v>
      </c>
      <c r="AE703" s="6">
        <f t="shared" si="30"/>
        <v>0</v>
      </c>
      <c r="AF703" s="6">
        <f t="shared" si="31"/>
        <v>0.1685380613892743</v>
      </c>
      <c r="AG703" s="6">
        <f t="shared" si="32"/>
        <v>0.1685380613892743</v>
      </c>
      <c r="AH703" s="6">
        <f>(AG703-Table256[[#This Row],[Survived]])^2</f>
        <v>2.8405078136854792E-2</v>
      </c>
    </row>
    <row r="704" spans="1:34" x14ac:dyDescent="0.2">
      <c r="A704">
        <v>0</v>
      </c>
      <c r="B704" t="s">
        <v>15</v>
      </c>
      <c r="C704">
        <v>3</v>
      </c>
      <c r="D704" t="s">
        <v>13</v>
      </c>
      <c r="E704">
        <v>19</v>
      </c>
      <c r="F704">
        <v>7.8958000000000004</v>
      </c>
      <c r="G704">
        <v>0</v>
      </c>
      <c r="H704">
        <v>0</v>
      </c>
      <c r="I704" s="6">
        <f>Table256[[#This Row],[Age]]/$E$1</f>
        <v>0.23749999999999999</v>
      </c>
      <c r="J704" s="6">
        <f>LOG10(Table256[[#This Row],[Fare]] +1)</f>
        <v>0.94918501031343461</v>
      </c>
      <c r="K704">
        <f>IF(Table256[[#This Row],[Pclass]]=1, 1, 0)</f>
        <v>0</v>
      </c>
      <c r="L704">
        <f>IF(Table256[[#This Row],[Pclass]]=2, 1,0)</f>
        <v>0</v>
      </c>
      <c r="M704">
        <f>IF(Table256[[#This Row],[Embarked]]="S", 1, 0)</f>
        <v>1</v>
      </c>
      <c r="N704">
        <f>IF(Table256[[#This Row],[Embarked]]="C", 1, 0)</f>
        <v>0</v>
      </c>
      <c r="O704">
        <f>IF(Table256[[#This Row],[Sex]]="male", 1, 0)</f>
        <v>1</v>
      </c>
      <c r="P704">
        <v>1</v>
      </c>
      <c r="AC704" s="6">
        <f>SUMPRODUCT(Table256[[#This Row],[SibSp]:[Ones]], $R$4:$AA$4)</f>
        <v>-0.62547476768492904</v>
      </c>
      <c r="AD704" s="6">
        <f>SUMPRODUCT(Table256[[#This Row],[SibSp]:[Ones]], $R$5:$AA$5)</f>
        <v>0.17556539015439376</v>
      </c>
      <c r="AE704" s="6">
        <f t="shared" si="30"/>
        <v>0</v>
      </c>
      <c r="AF704" s="6">
        <f t="shared" si="31"/>
        <v>0.17556539015439376</v>
      </c>
      <c r="AG704" s="6">
        <f t="shared" si="32"/>
        <v>0.17556539015439376</v>
      </c>
      <c r="AH704" s="6">
        <f>(AG704-Table256[[#This Row],[Survived]])^2</f>
        <v>3.0823206220064504E-2</v>
      </c>
    </row>
    <row r="705" spans="1:34" x14ac:dyDescent="0.2">
      <c r="A705">
        <v>1</v>
      </c>
      <c r="B705" t="s">
        <v>20</v>
      </c>
      <c r="C705">
        <v>1</v>
      </c>
      <c r="D705" t="s">
        <v>17</v>
      </c>
      <c r="E705">
        <v>56</v>
      </c>
      <c r="F705">
        <v>83.158299999999997</v>
      </c>
      <c r="G705">
        <v>0</v>
      </c>
      <c r="H705">
        <v>1</v>
      </c>
      <c r="I705" s="6">
        <f>Table256[[#This Row],[Age]]/$E$1</f>
        <v>0.7</v>
      </c>
      <c r="J705" s="6">
        <f>LOG10(Table256[[#This Row],[Fare]] +1)</f>
        <v>1.9250969541376577</v>
      </c>
      <c r="K705">
        <f>IF(Table256[[#This Row],[Pclass]]=1, 1, 0)</f>
        <v>1</v>
      </c>
      <c r="L705">
        <f>IF(Table256[[#This Row],[Pclass]]=2, 1,0)</f>
        <v>0</v>
      </c>
      <c r="M705">
        <f>IF(Table256[[#This Row],[Embarked]]="S", 1, 0)</f>
        <v>0</v>
      </c>
      <c r="N705">
        <f>IF(Table256[[#This Row],[Embarked]]="C", 1, 0)</f>
        <v>1</v>
      </c>
      <c r="O705">
        <f>IF(Table256[[#This Row],[Sex]]="male", 1, 0)</f>
        <v>0</v>
      </c>
      <c r="P705">
        <v>1</v>
      </c>
      <c r="AC705" s="6">
        <f>SUMPRODUCT(Table256[[#This Row],[SibSp]:[Ones]], $R$4:$AA$4)</f>
        <v>0.16518544745308705</v>
      </c>
      <c r="AD705" s="6">
        <f>SUMPRODUCT(Table256[[#This Row],[SibSp]:[Ones]], $R$5:$AA$5)</f>
        <v>0.78169860569462823</v>
      </c>
      <c r="AE705" s="6">
        <f t="shared" si="30"/>
        <v>0.16518544745308705</v>
      </c>
      <c r="AF705" s="6">
        <f t="shared" si="31"/>
        <v>0.78169860569462823</v>
      </c>
      <c r="AG705" s="6">
        <f t="shared" si="32"/>
        <v>0.94688405314771529</v>
      </c>
      <c r="AH705" s="6">
        <f>(AG705-Table256[[#This Row],[Survived]])^2</f>
        <v>2.8213038100147344E-3</v>
      </c>
    </row>
    <row r="706" spans="1:34" x14ac:dyDescent="0.2">
      <c r="A706">
        <v>1</v>
      </c>
      <c r="B706" t="s">
        <v>15</v>
      </c>
      <c r="C706">
        <v>2</v>
      </c>
      <c r="D706" t="s">
        <v>17</v>
      </c>
      <c r="E706">
        <v>25</v>
      </c>
      <c r="F706">
        <v>26</v>
      </c>
      <c r="G706">
        <v>0</v>
      </c>
      <c r="H706">
        <v>1</v>
      </c>
      <c r="I706" s="6">
        <f>Table256[[#This Row],[Age]]/$E$1</f>
        <v>0.3125</v>
      </c>
      <c r="J706" s="6">
        <f>LOG10(Table256[[#This Row],[Fare]] +1)</f>
        <v>1.4313637641589874</v>
      </c>
      <c r="K706">
        <f>IF(Table256[[#This Row],[Pclass]]=1, 1, 0)</f>
        <v>0</v>
      </c>
      <c r="L706">
        <f>IF(Table256[[#This Row],[Pclass]]=2, 1,0)</f>
        <v>1</v>
      </c>
      <c r="M706">
        <f>IF(Table256[[#This Row],[Embarked]]="S", 1, 0)</f>
        <v>1</v>
      </c>
      <c r="N706">
        <f>IF(Table256[[#This Row],[Embarked]]="C", 1, 0)</f>
        <v>0</v>
      </c>
      <c r="O706">
        <f>IF(Table256[[#This Row],[Sex]]="male", 1, 0)</f>
        <v>0</v>
      </c>
      <c r="P706">
        <v>1</v>
      </c>
      <c r="AC706" s="6">
        <f>SUMPRODUCT(Table256[[#This Row],[SibSp]:[Ones]], $R$4:$AA$4)</f>
        <v>-0.50713908425591425</v>
      </c>
      <c r="AD706" s="6">
        <f>SUMPRODUCT(Table256[[#This Row],[SibSp]:[Ones]], $R$5:$AA$5)</f>
        <v>0.80595399320835293</v>
      </c>
      <c r="AE706" s="6">
        <f t="shared" si="30"/>
        <v>0</v>
      </c>
      <c r="AF706" s="6">
        <f t="shared" si="31"/>
        <v>0.80595399320835293</v>
      </c>
      <c r="AG706" s="6">
        <f t="shared" si="32"/>
        <v>0.80595399320835293</v>
      </c>
      <c r="AH706" s="6">
        <f>(AG706-Table256[[#This Row],[Survived]])^2</f>
        <v>3.7653852751783942E-2</v>
      </c>
    </row>
    <row r="707" spans="1:34" x14ac:dyDescent="0.2">
      <c r="A707">
        <v>0</v>
      </c>
      <c r="B707" t="s">
        <v>15</v>
      </c>
      <c r="C707">
        <v>3</v>
      </c>
      <c r="D707" t="s">
        <v>13</v>
      </c>
      <c r="E707">
        <v>33</v>
      </c>
      <c r="F707">
        <v>7.8958000000000004</v>
      </c>
      <c r="G707">
        <v>0</v>
      </c>
      <c r="H707">
        <v>0</v>
      </c>
      <c r="I707" s="6">
        <f>Table256[[#This Row],[Age]]/$E$1</f>
        <v>0.41249999999999998</v>
      </c>
      <c r="J707" s="6">
        <f>LOG10(Table256[[#This Row],[Fare]] +1)</f>
        <v>0.94918501031343461</v>
      </c>
      <c r="K707">
        <f>IF(Table256[[#This Row],[Pclass]]=1, 1, 0)</f>
        <v>0</v>
      </c>
      <c r="L707">
        <f>IF(Table256[[#This Row],[Pclass]]=2, 1,0)</f>
        <v>0</v>
      </c>
      <c r="M707">
        <f>IF(Table256[[#This Row],[Embarked]]="S", 1, 0)</f>
        <v>1</v>
      </c>
      <c r="N707">
        <f>IF(Table256[[#This Row],[Embarked]]="C", 1, 0)</f>
        <v>0</v>
      </c>
      <c r="O707">
        <f>IF(Table256[[#This Row],[Sex]]="male", 1, 0)</f>
        <v>1</v>
      </c>
      <c r="P707">
        <v>1</v>
      </c>
      <c r="AC707" s="6">
        <f>SUMPRODUCT(Table256[[#This Row],[SibSp]:[Ones]], $R$4:$AA$4)</f>
        <v>-0.48125044783806126</v>
      </c>
      <c r="AD707" s="6">
        <f>SUMPRODUCT(Table256[[#This Row],[SibSp]:[Ones]], $R$5:$AA$5)</f>
        <v>5.6637335141025313E-2</v>
      </c>
      <c r="AE707" s="6">
        <f t="shared" si="30"/>
        <v>0</v>
      </c>
      <c r="AF707" s="6">
        <f t="shared" si="31"/>
        <v>5.6637335141025313E-2</v>
      </c>
      <c r="AG707" s="6">
        <f t="shared" si="32"/>
        <v>5.6637335141025313E-2</v>
      </c>
      <c r="AH707" s="6">
        <f>(AG707-Table256[[#This Row],[Survived]])^2</f>
        <v>3.207787731876821E-3</v>
      </c>
    </row>
    <row r="708" spans="1:34" x14ac:dyDescent="0.2">
      <c r="A708">
        <v>0</v>
      </c>
      <c r="B708" t="s">
        <v>15</v>
      </c>
      <c r="C708">
        <v>3</v>
      </c>
      <c r="D708" t="s">
        <v>17</v>
      </c>
      <c r="E708">
        <v>22</v>
      </c>
      <c r="F708">
        <v>10.5167</v>
      </c>
      <c r="G708">
        <v>0</v>
      </c>
      <c r="H708">
        <v>0</v>
      </c>
      <c r="I708" s="6">
        <f>Table256[[#This Row],[Age]]/$E$1</f>
        <v>0.27500000000000002</v>
      </c>
      <c r="J708" s="6">
        <f>LOG10(Table256[[#This Row],[Fare]] +1)</f>
        <v>1.0613280539915777</v>
      </c>
      <c r="K708">
        <f>IF(Table256[[#This Row],[Pclass]]=1, 1, 0)</f>
        <v>0</v>
      </c>
      <c r="L708">
        <f>IF(Table256[[#This Row],[Pclass]]=2, 1,0)</f>
        <v>0</v>
      </c>
      <c r="M708">
        <f>IF(Table256[[#This Row],[Embarked]]="S", 1, 0)</f>
        <v>1</v>
      </c>
      <c r="N708">
        <f>IF(Table256[[#This Row],[Embarked]]="C", 1, 0)</f>
        <v>0</v>
      </c>
      <c r="O708">
        <f>IF(Table256[[#This Row],[Sex]]="male", 1, 0)</f>
        <v>0</v>
      </c>
      <c r="P708">
        <v>1</v>
      </c>
      <c r="AC708" s="6">
        <f>SUMPRODUCT(Table256[[#This Row],[SibSp]:[Ones]], $R$4:$AA$4)</f>
        <v>-0.23602100929631031</v>
      </c>
      <c r="AD708" s="6">
        <f>SUMPRODUCT(Table256[[#This Row],[SibSp]:[Ones]], $R$5:$AA$5)</f>
        <v>0.61146534867989921</v>
      </c>
      <c r="AE708" s="6">
        <f t="shared" si="30"/>
        <v>0</v>
      </c>
      <c r="AF708" s="6">
        <f t="shared" si="31"/>
        <v>0.61146534867989921</v>
      </c>
      <c r="AG708" s="6">
        <f t="shared" si="32"/>
        <v>0.61146534867989921</v>
      </c>
      <c r="AH708" s="6">
        <f>(AG708-Table256[[#This Row],[Survived]])^2</f>
        <v>0.37388987263623075</v>
      </c>
    </row>
    <row r="709" spans="1:34" x14ac:dyDescent="0.2">
      <c r="A709">
        <v>0</v>
      </c>
      <c r="B709" t="s">
        <v>15</v>
      </c>
      <c r="C709">
        <v>2</v>
      </c>
      <c r="D709" t="s">
        <v>13</v>
      </c>
      <c r="E709">
        <v>28</v>
      </c>
      <c r="F709">
        <v>10.5</v>
      </c>
      <c r="G709">
        <v>0</v>
      </c>
      <c r="H709">
        <v>0</v>
      </c>
      <c r="I709" s="6">
        <f>Table256[[#This Row],[Age]]/$E$1</f>
        <v>0.35</v>
      </c>
      <c r="J709" s="6">
        <f>LOG10(Table256[[#This Row],[Fare]] +1)</f>
        <v>1.0606978403536116</v>
      </c>
      <c r="K709">
        <f>IF(Table256[[#This Row],[Pclass]]=1, 1, 0)</f>
        <v>0</v>
      </c>
      <c r="L709">
        <f>IF(Table256[[#This Row],[Pclass]]=2, 1,0)</f>
        <v>1</v>
      </c>
      <c r="M709">
        <f>IF(Table256[[#This Row],[Embarked]]="S", 1, 0)</f>
        <v>1</v>
      </c>
      <c r="N709">
        <f>IF(Table256[[#This Row],[Embarked]]="C", 1, 0)</f>
        <v>0</v>
      </c>
      <c r="O709">
        <f>IF(Table256[[#This Row],[Sex]]="male", 1, 0)</f>
        <v>1</v>
      </c>
      <c r="P709">
        <v>1</v>
      </c>
      <c r="AC709" s="6">
        <f>SUMPRODUCT(Table256[[#This Row],[SibSp]:[Ones]], $R$4:$AA$4)</f>
        <v>-0.79567156404072337</v>
      </c>
      <c r="AD709" s="6">
        <f>SUMPRODUCT(Table256[[#This Row],[SibSp]:[Ones]], $R$5:$AA$5)</f>
        <v>0.31845905343260755</v>
      </c>
      <c r="AE709" s="6">
        <f t="shared" ref="AE709:AE715" si="33">MAX(AC709, 0)</f>
        <v>0</v>
      </c>
      <c r="AF709" s="6">
        <f t="shared" ref="AF709:AF715" si="34">MAX(AD709, 0)</f>
        <v>0.31845905343260755</v>
      </c>
      <c r="AG709" s="6">
        <f t="shared" ref="AG709:AG715" si="35">AE709+AF709</f>
        <v>0.31845905343260755</v>
      </c>
      <c r="AH709" s="6">
        <f>(AG709-Table256[[#This Row],[Survived]])^2</f>
        <v>0.1014161687131924</v>
      </c>
    </row>
    <row r="710" spans="1:34" x14ac:dyDescent="0.2">
      <c r="A710">
        <v>0</v>
      </c>
      <c r="B710" t="s">
        <v>15</v>
      </c>
      <c r="C710">
        <v>3</v>
      </c>
      <c r="D710" t="s">
        <v>13</v>
      </c>
      <c r="E710">
        <v>25</v>
      </c>
      <c r="F710">
        <v>7.05</v>
      </c>
      <c r="G710">
        <v>0</v>
      </c>
      <c r="H710">
        <v>0</v>
      </c>
      <c r="I710" s="6">
        <f>Table256[[#This Row],[Age]]/$E$1</f>
        <v>0.3125</v>
      </c>
      <c r="J710" s="6">
        <f>LOG10(Table256[[#This Row],[Fare]] +1)</f>
        <v>0.90579588036786851</v>
      </c>
      <c r="K710">
        <f>IF(Table256[[#This Row],[Pclass]]=1, 1, 0)</f>
        <v>0</v>
      </c>
      <c r="L710">
        <f>IF(Table256[[#This Row],[Pclass]]=2, 1,0)</f>
        <v>0</v>
      </c>
      <c r="M710">
        <f>IF(Table256[[#This Row],[Embarked]]="S", 1, 0)</f>
        <v>1</v>
      </c>
      <c r="N710">
        <f>IF(Table256[[#This Row],[Embarked]]="C", 1, 0)</f>
        <v>0</v>
      </c>
      <c r="O710">
        <f>IF(Table256[[#This Row],[Sex]]="male", 1, 0)</f>
        <v>1</v>
      </c>
      <c r="P710">
        <v>1</v>
      </c>
      <c r="AC710" s="6">
        <f>SUMPRODUCT(Table256[[#This Row],[SibSp]:[Ones]], $R$4:$AA$4)</f>
        <v>-0.56402579120923901</v>
      </c>
      <c r="AD710" s="6">
        <f>SUMPRODUCT(Table256[[#This Row],[SibSp]:[Ones]], $R$5:$AA$5)</f>
        <v>0.12385647605592931</v>
      </c>
      <c r="AE710" s="6">
        <f t="shared" si="33"/>
        <v>0</v>
      </c>
      <c r="AF710" s="6">
        <f t="shared" si="34"/>
        <v>0.12385647605592931</v>
      </c>
      <c r="AG710" s="6">
        <f t="shared" si="35"/>
        <v>0.12385647605592931</v>
      </c>
      <c r="AH710" s="6">
        <f>(AG710-Table256[[#This Row],[Survived]])^2</f>
        <v>1.534042666099299E-2</v>
      </c>
    </row>
    <row r="711" spans="1:34" x14ac:dyDescent="0.2">
      <c r="A711">
        <v>0</v>
      </c>
      <c r="B711" t="s">
        <v>27</v>
      </c>
      <c r="C711">
        <v>3</v>
      </c>
      <c r="D711" t="s">
        <v>17</v>
      </c>
      <c r="E711">
        <v>39</v>
      </c>
      <c r="F711">
        <v>29.125</v>
      </c>
      <c r="G711">
        <v>0</v>
      </c>
      <c r="H711">
        <v>5</v>
      </c>
      <c r="I711" s="6">
        <f>Table256[[#This Row],[Age]]/$E$1</f>
        <v>0.48749999999999999</v>
      </c>
      <c r="J711" s="6">
        <f>LOG10(Table256[[#This Row],[Fare]] +1)</f>
        <v>1.4789270555829248</v>
      </c>
      <c r="K711">
        <f>IF(Table256[[#This Row],[Pclass]]=1, 1, 0)</f>
        <v>0</v>
      </c>
      <c r="L711">
        <f>IF(Table256[[#This Row],[Pclass]]=2, 1,0)</f>
        <v>0</v>
      </c>
      <c r="M711">
        <f>IF(Table256[[#This Row],[Embarked]]="S", 1, 0)</f>
        <v>0</v>
      </c>
      <c r="N711">
        <f>IF(Table256[[#This Row],[Embarked]]="C", 1, 0)</f>
        <v>0</v>
      </c>
      <c r="O711">
        <f>IF(Table256[[#This Row],[Sex]]="male", 1, 0)</f>
        <v>0</v>
      </c>
      <c r="P711">
        <v>1</v>
      </c>
      <c r="AC711" s="6">
        <f>SUMPRODUCT(Table256[[#This Row],[SibSp]:[Ones]], $R$4:$AA$4)</f>
        <v>-0.3821784865206474</v>
      </c>
      <c r="AD711" s="6">
        <f>SUMPRODUCT(Table256[[#This Row],[SibSp]:[Ones]], $R$5:$AA$5)</f>
        <v>0.46357916427887191</v>
      </c>
      <c r="AE711" s="6">
        <f t="shared" si="33"/>
        <v>0</v>
      </c>
      <c r="AF711" s="6">
        <f t="shared" si="34"/>
        <v>0.46357916427887191</v>
      </c>
      <c r="AG711" s="6">
        <f t="shared" si="35"/>
        <v>0.46357916427887191</v>
      </c>
      <c r="AH711" s="6">
        <f>(AG711-Table256[[#This Row],[Survived]])^2</f>
        <v>0.21490564155349731</v>
      </c>
    </row>
    <row r="712" spans="1:34" x14ac:dyDescent="0.2">
      <c r="A712">
        <v>0</v>
      </c>
      <c r="B712" t="s">
        <v>15</v>
      </c>
      <c r="C712">
        <v>2</v>
      </c>
      <c r="D712" t="s">
        <v>13</v>
      </c>
      <c r="E712">
        <v>27</v>
      </c>
      <c r="F712">
        <v>13</v>
      </c>
      <c r="G712">
        <v>0</v>
      </c>
      <c r="H712">
        <v>0</v>
      </c>
      <c r="I712" s="6">
        <f>Table256[[#This Row],[Age]]/$E$1</f>
        <v>0.33750000000000002</v>
      </c>
      <c r="J712" s="6">
        <f>LOG10(Table256[[#This Row],[Fare]] +1)</f>
        <v>1.146128035678238</v>
      </c>
      <c r="K712">
        <f>IF(Table256[[#This Row],[Pclass]]=1, 1, 0)</f>
        <v>0</v>
      </c>
      <c r="L712">
        <f>IF(Table256[[#This Row],[Pclass]]=2, 1,0)</f>
        <v>1</v>
      </c>
      <c r="M712">
        <f>IF(Table256[[#This Row],[Embarked]]="S", 1, 0)</f>
        <v>1</v>
      </c>
      <c r="N712">
        <f>IF(Table256[[#This Row],[Embarked]]="C", 1, 0)</f>
        <v>0</v>
      </c>
      <c r="O712">
        <f>IF(Table256[[#This Row],[Sex]]="male", 1, 0)</f>
        <v>1</v>
      </c>
      <c r="P712">
        <v>1</v>
      </c>
      <c r="AC712" s="6">
        <f>SUMPRODUCT(Table256[[#This Row],[SibSp]:[Ones]], $R$4:$AA$4)</f>
        <v>-0.80526163838062492</v>
      </c>
      <c r="AD712" s="6">
        <f>SUMPRODUCT(Table256[[#This Row],[SibSp]:[Ones]], $R$5:$AA$5)</f>
        <v>0.32841042648206276</v>
      </c>
      <c r="AE712" s="6">
        <f t="shared" si="33"/>
        <v>0</v>
      </c>
      <c r="AF712" s="6">
        <f t="shared" si="34"/>
        <v>0.32841042648206276</v>
      </c>
      <c r="AG712" s="6">
        <f t="shared" si="35"/>
        <v>0.32841042648206276</v>
      </c>
      <c r="AH712" s="6">
        <f>(AG712-Table256[[#This Row],[Survived]])^2</f>
        <v>0.10785340822213034</v>
      </c>
    </row>
    <row r="713" spans="1:34" x14ac:dyDescent="0.2">
      <c r="A713">
        <v>1</v>
      </c>
      <c r="B713" t="s">
        <v>15</v>
      </c>
      <c r="C713">
        <v>1</v>
      </c>
      <c r="D713" t="s">
        <v>17</v>
      </c>
      <c r="E713">
        <v>19</v>
      </c>
      <c r="F713">
        <v>30</v>
      </c>
      <c r="G713">
        <v>0</v>
      </c>
      <c r="H713">
        <v>0</v>
      </c>
      <c r="I713" s="6">
        <f>Table256[[#This Row],[Age]]/$E$1</f>
        <v>0.23749999999999999</v>
      </c>
      <c r="J713" s="6">
        <f>LOG10(Table256[[#This Row],[Fare]] +1)</f>
        <v>1.4913616938342726</v>
      </c>
      <c r="K713">
        <f>IF(Table256[[#This Row],[Pclass]]=1, 1, 0)</f>
        <v>1</v>
      </c>
      <c r="L713">
        <f>IF(Table256[[#This Row],[Pclass]]=2, 1,0)</f>
        <v>0</v>
      </c>
      <c r="M713">
        <f>IF(Table256[[#This Row],[Embarked]]="S", 1, 0)</f>
        <v>1</v>
      </c>
      <c r="N713">
        <f>IF(Table256[[#This Row],[Embarked]]="C", 1, 0)</f>
        <v>0</v>
      </c>
      <c r="O713">
        <f>IF(Table256[[#This Row],[Sex]]="male", 1, 0)</f>
        <v>0</v>
      </c>
      <c r="P713">
        <v>1</v>
      </c>
      <c r="AC713" s="6">
        <f>SUMPRODUCT(Table256[[#This Row],[SibSp]:[Ones]], $R$4:$AA$4)</f>
        <v>-6.7142179445509043E-2</v>
      </c>
      <c r="AD713" s="6">
        <f>SUMPRODUCT(Table256[[#This Row],[SibSp]:[Ones]], $R$5:$AA$5)</f>
        <v>1.0133830674308622</v>
      </c>
      <c r="AE713" s="6">
        <f t="shared" si="33"/>
        <v>0</v>
      </c>
      <c r="AF713" s="6">
        <f t="shared" si="34"/>
        <v>1.0133830674308622</v>
      </c>
      <c r="AG713" s="6">
        <f t="shared" si="35"/>
        <v>1.0133830674308622</v>
      </c>
      <c r="AH713" s="6">
        <f>(AG713-Table256[[#This Row],[Survived]])^2</f>
        <v>1.7910649385900323E-4</v>
      </c>
    </row>
    <row r="714" spans="1:34" x14ac:dyDescent="0.2">
      <c r="A714">
        <v>1</v>
      </c>
      <c r="B714" t="s">
        <v>20</v>
      </c>
      <c r="C714">
        <v>1</v>
      </c>
      <c r="D714" t="s">
        <v>13</v>
      </c>
      <c r="E714">
        <v>26</v>
      </c>
      <c r="F714">
        <v>30</v>
      </c>
      <c r="G714">
        <v>0</v>
      </c>
      <c r="H714">
        <v>0</v>
      </c>
      <c r="I714" s="6">
        <f>Table256[[#This Row],[Age]]/$E$1</f>
        <v>0.32500000000000001</v>
      </c>
      <c r="J714" s="6">
        <f>LOG10(Table256[[#This Row],[Fare]] +1)</f>
        <v>1.4913616938342726</v>
      </c>
      <c r="K714">
        <f>IF(Table256[[#This Row],[Pclass]]=1, 1, 0)</f>
        <v>1</v>
      </c>
      <c r="L714">
        <f>IF(Table256[[#This Row],[Pclass]]=2, 1,0)</f>
        <v>0</v>
      </c>
      <c r="M714">
        <f>IF(Table256[[#This Row],[Embarked]]="S", 1, 0)</f>
        <v>0</v>
      </c>
      <c r="N714">
        <f>IF(Table256[[#This Row],[Embarked]]="C", 1, 0)</f>
        <v>1</v>
      </c>
      <c r="O714">
        <f>IF(Table256[[#This Row],[Sex]]="male", 1, 0)</f>
        <v>1</v>
      </c>
      <c r="P714">
        <v>1</v>
      </c>
      <c r="AC714" s="6">
        <f>SUMPRODUCT(Table256[[#This Row],[SibSp]:[Ones]], $R$4:$AA$4)</f>
        <v>-0.46382974686311029</v>
      </c>
      <c r="AD714" s="6">
        <f>SUMPRODUCT(Table256[[#This Row],[SibSp]:[Ones]], $R$5:$AA$5)</f>
        <v>0.57345880290455264</v>
      </c>
      <c r="AE714" s="6">
        <f t="shared" si="33"/>
        <v>0</v>
      </c>
      <c r="AF714" s="6">
        <f t="shared" si="34"/>
        <v>0.57345880290455264</v>
      </c>
      <c r="AG714" s="6">
        <f t="shared" si="35"/>
        <v>0.57345880290455264</v>
      </c>
      <c r="AH714" s="6">
        <f>(AG714-Table256[[#This Row],[Survived]])^2</f>
        <v>0.18193739281961727</v>
      </c>
    </row>
    <row r="715" spans="1:34" x14ac:dyDescent="0.2">
      <c r="A715">
        <v>0</v>
      </c>
      <c r="B715" t="s">
        <v>27</v>
      </c>
      <c r="C715">
        <v>3</v>
      </c>
      <c r="D715" t="s">
        <v>13</v>
      </c>
      <c r="E715">
        <v>32</v>
      </c>
      <c r="F715">
        <v>7.75</v>
      </c>
      <c r="G715">
        <v>0</v>
      </c>
      <c r="H715">
        <v>0</v>
      </c>
      <c r="I715" s="6">
        <f>Table256[[#This Row],[Age]]/$E$1</f>
        <v>0.4</v>
      </c>
      <c r="J715" s="6">
        <f>LOG10(Table256[[#This Row],[Fare]] +1)</f>
        <v>0.94200805302231327</v>
      </c>
      <c r="K715">
        <f>IF(Table256[[#This Row],[Pclass]]=1, 1, 0)</f>
        <v>0</v>
      </c>
      <c r="L715">
        <f>IF(Table256[[#This Row],[Pclass]]=2, 1,0)</f>
        <v>0</v>
      </c>
      <c r="M715">
        <f>IF(Table256[[#This Row],[Embarked]]="S", 1, 0)</f>
        <v>0</v>
      </c>
      <c r="N715">
        <f>IF(Table256[[#This Row],[Embarked]]="C", 1, 0)</f>
        <v>0</v>
      </c>
      <c r="O715">
        <f>IF(Table256[[#This Row],[Sex]]="male", 1, 0)</f>
        <v>1</v>
      </c>
      <c r="P715">
        <v>1</v>
      </c>
      <c r="AC715" s="6">
        <f>SUMPRODUCT(Table256[[#This Row],[SibSp]:[Ones]], $R$4:$AA$4)</f>
        <v>-0.61005552286896747</v>
      </c>
      <c r="AD715" s="6">
        <f>SUMPRODUCT(Table256[[#This Row],[SibSp]:[Ones]], $R$5:$AA$5)</f>
        <v>7.3325481319319152E-2</v>
      </c>
      <c r="AE715" s="6">
        <f t="shared" si="33"/>
        <v>0</v>
      </c>
      <c r="AF715" s="6">
        <f t="shared" si="34"/>
        <v>7.3325481319319152E-2</v>
      </c>
      <c r="AG715" s="6">
        <f t="shared" si="35"/>
        <v>7.3325481319319152E-2</v>
      </c>
      <c r="AH715" s="6">
        <f>(AG715-Table256[[#This Row],[Survived]])^2</f>
        <v>5.3766262107098218E-3</v>
      </c>
    </row>
    <row r="716" spans="1:34" x14ac:dyDescent="0.2">
      <c r="AC716" s="6"/>
      <c r="AD716" s="6"/>
      <c r="AE716" s="6"/>
      <c r="AF716" s="6"/>
      <c r="AG716" s="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092C-C282-DF42-871E-49DF9897DF56}">
  <dimension ref="A1:AA716"/>
  <sheetViews>
    <sheetView topLeftCell="B1" workbookViewId="0">
      <selection activeCell="S4" sqref="S4:T13"/>
    </sheetView>
  </sheetViews>
  <sheetFormatPr baseColWidth="10" defaultRowHeight="16" x14ac:dyDescent="0.2"/>
  <cols>
    <col min="2" max="2" width="11.83203125" customWidth="1"/>
    <col min="7" max="7" width="8.1640625" bestFit="1" customWidth="1"/>
    <col min="18" max="18" width="12.83203125" bestFit="1" customWidth="1"/>
    <col min="19" max="20" width="7.5" bestFit="1" customWidth="1"/>
    <col min="21" max="21" width="8.33203125" bestFit="1" customWidth="1"/>
    <col min="27" max="27" width="11.6640625" customWidth="1"/>
  </cols>
  <sheetData>
    <row r="1" spans="1:27" ht="29" x14ac:dyDescent="0.35">
      <c r="A1" s="4" t="s">
        <v>1222</v>
      </c>
      <c r="D1" s="5" t="s">
        <v>1223</v>
      </c>
      <c r="E1">
        <f>MAX(Table257[Age])</f>
        <v>80</v>
      </c>
      <c r="F1">
        <f>MAX(Table257[Fare])</f>
        <v>512.32920000000001</v>
      </c>
      <c r="R1" s="5" t="s">
        <v>1232</v>
      </c>
      <c r="V1" s="5" t="s">
        <v>1235</v>
      </c>
      <c r="W1" s="5"/>
      <c r="X1" s="5"/>
      <c r="Y1" s="5"/>
      <c r="Z1" s="5" t="s">
        <v>1243</v>
      </c>
      <c r="AA1" s="6">
        <f>AVERAGE(AA4:AA715)</f>
        <v>0.13400807012054339</v>
      </c>
    </row>
    <row r="3" spans="1:27" x14ac:dyDescent="0.2">
      <c r="A3" t="s">
        <v>1</v>
      </c>
      <c r="B3" t="s">
        <v>11</v>
      </c>
      <c r="C3" t="s">
        <v>2</v>
      </c>
      <c r="D3" t="s">
        <v>4</v>
      </c>
      <c r="E3" t="s">
        <v>5</v>
      </c>
      <c r="F3" t="s">
        <v>9</v>
      </c>
      <c r="G3" t="s">
        <v>6</v>
      </c>
      <c r="H3" t="s">
        <v>7</v>
      </c>
      <c r="I3" t="s">
        <v>1224</v>
      </c>
      <c r="J3" t="s">
        <v>1225</v>
      </c>
      <c r="K3" t="s">
        <v>1226</v>
      </c>
      <c r="L3" t="s">
        <v>1227</v>
      </c>
      <c r="M3" t="s">
        <v>1228</v>
      </c>
      <c r="N3" t="s">
        <v>1229</v>
      </c>
      <c r="O3" t="s">
        <v>1230</v>
      </c>
      <c r="P3" t="s">
        <v>1231</v>
      </c>
      <c r="R3" s="1" t="s">
        <v>1244</v>
      </c>
      <c r="S3" s="1" t="s">
        <v>1245</v>
      </c>
      <c r="T3" s="1" t="s">
        <v>1246</v>
      </c>
      <c r="V3" s="7" t="s">
        <v>1238</v>
      </c>
      <c r="W3" s="7" t="s">
        <v>1239</v>
      </c>
      <c r="X3" s="7" t="s">
        <v>1240</v>
      </c>
      <c r="Y3" s="7" t="s">
        <v>1241</v>
      </c>
      <c r="Z3" s="7" t="s">
        <v>1242</v>
      </c>
      <c r="AA3" s="7" t="s">
        <v>1237</v>
      </c>
    </row>
    <row r="4" spans="1:27" x14ac:dyDescent="0.2">
      <c r="A4">
        <v>0</v>
      </c>
      <c r="B4" t="s">
        <v>15</v>
      </c>
      <c r="C4">
        <v>3</v>
      </c>
      <c r="D4" t="s">
        <v>13</v>
      </c>
      <c r="E4">
        <v>22</v>
      </c>
      <c r="F4">
        <v>7.25</v>
      </c>
      <c r="G4">
        <v>1</v>
      </c>
      <c r="H4">
        <v>0</v>
      </c>
      <c r="I4" s="6">
        <f>Table257[[#This Row],[Age]]/$E$1</f>
        <v>0.27500000000000002</v>
      </c>
      <c r="J4" s="6">
        <f>LOG10(Table257[[#This Row],[Fare]] +1)</f>
        <v>0.91645394854992512</v>
      </c>
      <c r="K4">
        <f>IF(Table257[[#This Row],[Pclass]]=1, 1, 0)</f>
        <v>0</v>
      </c>
      <c r="L4">
        <f>IF(Table257[[#This Row],[Pclass]]=2, 1,0)</f>
        <v>0</v>
      </c>
      <c r="M4">
        <f>IF(Table257[[#This Row],[Embarked]]="S", 1, 0)</f>
        <v>1</v>
      </c>
      <c r="N4">
        <f>IF(Table257[[#This Row],[Embarked]]="C", 1, 0)</f>
        <v>0</v>
      </c>
      <c r="O4">
        <f>IF(Table257[[#This Row],[Sex]]="male", 1, 0)</f>
        <v>1</v>
      </c>
      <c r="P4">
        <v>1</v>
      </c>
      <c r="R4" s="1" t="s">
        <v>6</v>
      </c>
      <c r="S4" s="6">
        <v>-1.1580828477737105E-2</v>
      </c>
      <c r="T4" s="6">
        <v>-4.0050154336597581E-2</v>
      </c>
      <c r="V4" s="6" cm="1">
        <f t="array" ref="V4:V715">MMULT(Table257[[SibSp]:[Ones]], S4:S13)</f>
        <v>-1.3434193260815535</v>
      </c>
      <c r="W4" s="6" cm="1">
        <f t="array" ref="W4:W715">MMULT(Table257[[SibSp]:[Ones]], T4:T13)</f>
        <v>0.13004990371938491</v>
      </c>
      <c r="X4" s="6">
        <f>IF(V4&lt;0, 0, V4)</f>
        <v>0</v>
      </c>
      <c r="Y4" s="6">
        <f>IF(W4&lt;0, 0, W4)</f>
        <v>0.13004990371938491</v>
      </c>
      <c r="Z4" s="6">
        <f>X4+Y4</f>
        <v>0.13004990371938491</v>
      </c>
      <c r="AA4" s="6">
        <f>(Z4-Table257[[#This Row],[Survived]])^2</f>
        <v>1.6912977457421284E-2</v>
      </c>
    </row>
    <row r="5" spans="1:27" x14ac:dyDescent="0.2">
      <c r="A5">
        <v>1</v>
      </c>
      <c r="B5" t="s">
        <v>20</v>
      </c>
      <c r="C5">
        <v>1</v>
      </c>
      <c r="D5" t="s">
        <v>17</v>
      </c>
      <c r="E5">
        <v>38</v>
      </c>
      <c r="F5">
        <v>71.283299999999997</v>
      </c>
      <c r="G5">
        <v>1</v>
      </c>
      <c r="H5">
        <v>0</v>
      </c>
      <c r="I5" s="6">
        <f>Table257[[#This Row],[Age]]/$E$1</f>
        <v>0.47499999999999998</v>
      </c>
      <c r="J5" s="6">
        <f>LOG10(Table257[[#This Row],[Fare]] +1)</f>
        <v>1.8590379714909278</v>
      </c>
      <c r="K5">
        <f>IF(Table257[[#This Row],[Pclass]]=1, 1, 0)</f>
        <v>1</v>
      </c>
      <c r="L5">
        <f>IF(Table257[[#This Row],[Pclass]]=2, 1,0)</f>
        <v>0</v>
      </c>
      <c r="M5">
        <f>IF(Table257[[#This Row],[Embarked]]="S", 1, 0)</f>
        <v>0</v>
      </c>
      <c r="N5">
        <f>IF(Table257[[#This Row],[Embarked]]="C", 1, 0)</f>
        <v>1</v>
      </c>
      <c r="O5">
        <f>IF(Table257[[#This Row],[Sex]]="male", 1, 0)</f>
        <v>0</v>
      </c>
      <c r="P5">
        <v>1</v>
      </c>
      <c r="R5" s="1" t="s">
        <v>7</v>
      </c>
      <c r="S5" s="6">
        <v>-8.994042740317254E-2</v>
      </c>
      <c r="T5" s="6">
        <v>4.4119550514980267E-2</v>
      </c>
      <c r="V5" s="6">
        <v>0.30907005038654201</v>
      </c>
      <c r="W5" s="6">
        <v>0.63104189502552532</v>
      </c>
      <c r="X5" s="6">
        <f t="shared" ref="X5:Y68" si="0">IF(V5&lt;0, 0, V5)</f>
        <v>0.30907005038654201</v>
      </c>
      <c r="Y5" s="6">
        <f t="shared" si="0"/>
        <v>0.63104189502552532</v>
      </c>
      <c r="Z5" s="6">
        <f t="shared" ref="Z5:Z68" si="1">X5+Y5</f>
        <v>0.94011194541206733</v>
      </c>
      <c r="AA5" s="6">
        <f>(Z5-Table257[[#This Row],[Survived]])^2</f>
        <v>3.5865790823272035E-3</v>
      </c>
    </row>
    <row r="6" spans="1:27" x14ac:dyDescent="0.2">
      <c r="A6">
        <v>1</v>
      </c>
      <c r="B6" t="s">
        <v>15</v>
      </c>
      <c r="C6">
        <v>3</v>
      </c>
      <c r="D6" t="s">
        <v>17</v>
      </c>
      <c r="E6">
        <v>26</v>
      </c>
      <c r="F6">
        <v>7.9249999999999998</v>
      </c>
      <c r="G6">
        <v>0</v>
      </c>
      <c r="H6">
        <v>0</v>
      </c>
      <c r="I6" s="6">
        <f>Table257[[#This Row],[Age]]/$E$1</f>
        <v>0.32500000000000001</v>
      </c>
      <c r="J6" s="6">
        <f>LOG10(Table257[[#This Row],[Fare]] +1)</f>
        <v>0.95060822478423079</v>
      </c>
      <c r="K6">
        <f>IF(Table257[[#This Row],[Pclass]]=1, 1, 0)</f>
        <v>0</v>
      </c>
      <c r="L6">
        <f>IF(Table257[[#This Row],[Pclass]]=2, 1,0)</f>
        <v>0</v>
      </c>
      <c r="M6">
        <f>IF(Table257[[#This Row],[Embarked]]="S", 1, 0)</f>
        <v>1</v>
      </c>
      <c r="N6">
        <f>IF(Table257[[#This Row],[Embarked]]="C", 1, 0)</f>
        <v>0</v>
      </c>
      <c r="O6">
        <f>IF(Table257[[#This Row],[Sex]]="male", 1, 0)</f>
        <v>0</v>
      </c>
      <c r="P6">
        <v>1</v>
      </c>
      <c r="R6" s="1" t="s">
        <v>1224</v>
      </c>
      <c r="S6" s="6">
        <v>0.77990241585567543</v>
      </c>
      <c r="T6" s="6">
        <v>-0.9720497733908724</v>
      </c>
      <c r="V6" s="6">
        <v>0.16607145772725745</v>
      </c>
      <c r="W6" s="6">
        <v>0.29137300409143763</v>
      </c>
      <c r="X6" s="6">
        <f t="shared" si="0"/>
        <v>0.16607145772725745</v>
      </c>
      <c r="Y6" s="6">
        <f t="shared" si="0"/>
        <v>0.29137300409143763</v>
      </c>
      <c r="Z6" s="6">
        <f t="shared" si="1"/>
        <v>0.45744446181869508</v>
      </c>
      <c r="AA6" s="6">
        <f>(Z6-Table257[[#This Row],[Survived]])^2</f>
        <v>0.29436651201120551</v>
      </c>
    </row>
    <row r="7" spans="1:27" x14ac:dyDescent="0.2">
      <c r="A7">
        <v>1</v>
      </c>
      <c r="B7" t="s">
        <v>15</v>
      </c>
      <c r="C7">
        <v>1</v>
      </c>
      <c r="D7" t="s">
        <v>17</v>
      </c>
      <c r="E7">
        <v>35</v>
      </c>
      <c r="F7">
        <v>53.1</v>
      </c>
      <c r="G7">
        <v>1</v>
      </c>
      <c r="H7">
        <v>0</v>
      </c>
      <c r="I7" s="6">
        <f>Table257[[#This Row],[Age]]/$E$1</f>
        <v>0.4375</v>
      </c>
      <c r="J7" s="6">
        <f>LOG10(Table257[[#This Row],[Fare]] +1)</f>
        <v>1.7331972651065695</v>
      </c>
      <c r="K7">
        <f>IF(Table257[[#This Row],[Pclass]]=1, 1, 0)</f>
        <v>1</v>
      </c>
      <c r="L7">
        <f>IF(Table257[[#This Row],[Pclass]]=2, 1,0)</f>
        <v>0</v>
      </c>
      <c r="M7">
        <f>IF(Table257[[#This Row],[Embarked]]="S", 1, 0)</f>
        <v>1</v>
      </c>
      <c r="N7">
        <f>IF(Table257[[#This Row],[Embarked]]="C", 1, 0)</f>
        <v>0</v>
      </c>
      <c r="O7">
        <f>IF(Table257[[#This Row],[Sex]]="male", 1, 0)</f>
        <v>0</v>
      </c>
      <c r="P7">
        <v>1</v>
      </c>
      <c r="R7" s="1" t="s">
        <v>1225</v>
      </c>
      <c r="S7" s="6">
        <v>0.23178884661315033</v>
      </c>
      <c r="T7" s="6">
        <v>-8.1195457182056313E-2</v>
      </c>
      <c r="V7" s="6">
        <v>0.3974018363185951</v>
      </c>
      <c r="W7" s="6">
        <v>0.53852127715520537</v>
      </c>
      <c r="X7" s="6">
        <f t="shared" si="0"/>
        <v>0.3974018363185951</v>
      </c>
      <c r="Y7" s="6">
        <f t="shared" si="0"/>
        <v>0.53852127715520537</v>
      </c>
      <c r="Z7" s="6">
        <f t="shared" si="1"/>
        <v>0.93592311347380042</v>
      </c>
      <c r="AA7" s="6">
        <f>(Z7-Table257[[#This Row],[Survived]])^2</f>
        <v>4.1058473868914574E-3</v>
      </c>
    </row>
    <row r="8" spans="1:27" x14ac:dyDescent="0.2">
      <c r="A8">
        <v>0</v>
      </c>
      <c r="B8" t="s">
        <v>15</v>
      </c>
      <c r="C8">
        <v>3</v>
      </c>
      <c r="D8" t="s">
        <v>13</v>
      </c>
      <c r="E8">
        <v>35</v>
      </c>
      <c r="F8">
        <v>8.0500000000000007</v>
      </c>
      <c r="G8">
        <v>0</v>
      </c>
      <c r="H8">
        <v>0</v>
      </c>
      <c r="I8" s="6">
        <f>Table257[[#This Row],[Age]]/$E$1</f>
        <v>0.4375</v>
      </c>
      <c r="J8" s="6">
        <f>LOG10(Table257[[#This Row],[Fare]] +1)</f>
        <v>0.9566485792052033</v>
      </c>
      <c r="K8">
        <f>IF(Table257[[#This Row],[Pclass]]=1, 1, 0)</f>
        <v>0</v>
      </c>
      <c r="L8">
        <f>IF(Table257[[#This Row],[Pclass]]=2, 1,0)</f>
        <v>0</v>
      </c>
      <c r="M8">
        <f>IF(Table257[[#This Row],[Embarked]]="S", 1, 0)</f>
        <v>1</v>
      </c>
      <c r="N8">
        <f>IF(Table257[[#This Row],[Embarked]]="C", 1, 0)</f>
        <v>0</v>
      </c>
      <c r="O8">
        <f>IF(Table257[[#This Row],[Sex]]="male", 1, 0)</f>
        <v>1</v>
      </c>
      <c r="P8">
        <v>1</v>
      </c>
      <c r="R8" s="1" t="s">
        <v>1226</v>
      </c>
      <c r="S8" s="6">
        <v>-2.6223225743095786E-2</v>
      </c>
      <c r="T8" s="6">
        <v>0.46009670182147738</v>
      </c>
      <c r="V8" s="6">
        <v>-1.1957876879476406</v>
      </c>
      <c r="W8" s="6">
        <v>8.8783484676465615E-3</v>
      </c>
      <c r="X8" s="6">
        <f t="shared" si="0"/>
        <v>0</v>
      </c>
      <c r="Y8" s="6">
        <f t="shared" si="0"/>
        <v>8.8783484676465615E-3</v>
      </c>
      <c r="Z8" s="6">
        <f t="shared" si="1"/>
        <v>8.8783484676465615E-3</v>
      </c>
      <c r="AA8" s="6">
        <f>(Z8-Table257[[#This Row],[Survived]])^2</f>
        <v>7.8825071512962048E-5</v>
      </c>
    </row>
    <row r="9" spans="1:27" x14ac:dyDescent="0.2">
      <c r="A9">
        <v>0</v>
      </c>
      <c r="B9" t="s">
        <v>15</v>
      </c>
      <c r="C9">
        <v>1</v>
      </c>
      <c r="D9" t="s">
        <v>13</v>
      </c>
      <c r="E9">
        <v>54</v>
      </c>
      <c r="F9">
        <v>51.862499999999997</v>
      </c>
      <c r="G9">
        <v>0</v>
      </c>
      <c r="H9">
        <v>0</v>
      </c>
      <c r="I9" s="6">
        <f>Table257[[#This Row],[Age]]/$E$1</f>
        <v>0.67500000000000004</v>
      </c>
      <c r="J9" s="6">
        <f>LOG10(Table257[[#This Row],[Fare]] +1)</f>
        <v>1.7231476981549567</v>
      </c>
      <c r="K9">
        <f>IF(Table257[[#This Row],[Pclass]]=1, 1, 0)</f>
        <v>1</v>
      </c>
      <c r="L9">
        <f>IF(Table257[[#This Row],[Pclass]]=2, 1,0)</f>
        <v>0</v>
      </c>
      <c r="M9">
        <f>IF(Table257[[#This Row],[Embarked]]="S", 1, 0)</f>
        <v>1</v>
      </c>
      <c r="N9">
        <f>IF(Table257[[#This Row],[Embarked]]="C", 1, 0)</f>
        <v>0</v>
      </c>
      <c r="O9">
        <f>IF(Table257[[#This Row],[Sex]]="male", 1, 0)</f>
        <v>1</v>
      </c>
      <c r="P9">
        <v>1</v>
      </c>
      <c r="R9" s="1" t="s">
        <v>1227</v>
      </c>
      <c r="S9" s="6">
        <v>0.40514956672022834</v>
      </c>
      <c r="T9" s="6">
        <v>6.1145468201633461E-2</v>
      </c>
      <c r="V9" s="6">
        <v>-0.8591181432136541</v>
      </c>
      <c r="W9" s="6">
        <v>0.17587698271602309</v>
      </c>
      <c r="X9" s="6">
        <f t="shared" si="0"/>
        <v>0</v>
      </c>
      <c r="Y9" s="6">
        <f t="shared" si="0"/>
        <v>0.17587698271602309</v>
      </c>
      <c r="Z9" s="6">
        <f t="shared" si="1"/>
        <v>0.17587698271602309</v>
      </c>
      <c r="AA9" s="6">
        <f>(Z9-Table257[[#This Row],[Survived]])^2</f>
        <v>3.0932713049292286E-2</v>
      </c>
    </row>
    <row r="10" spans="1:27" x14ac:dyDescent="0.2">
      <c r="A10">
        <v>0</v>
      </c>
      <c r="B10" t="s">
        <v>15</v>
      </c>
      <c r="C10">
        <v>3</v>
      </c>
      <c r="D10" t="s">
        <v>13</v>
      </c>
      <c r="E10">
        <v>2</v>
      </c>
      <c r="F10">
        <v>21.074999999999999</v>
      </c>
      <c r="G10">
        <v>3</v>
      </c>
      <c r="H10">
        <v>1</v>
      </c>
      <c r="I10" s="6">
        <f>Table257[[#This Row],[Age]]/$E$1</f>
        <v>2.5000000000000001E-2</v>
      </c>
      <c r="J10" s="6">
        <f>LOG10(Table257[[#This Row],[Fare]] +1)</f>
        <v>1.3439007122496063</v>
      </c>
      <c r="K10">
        <f>IF(Table257[[#This Row],[Pclass]]=1, 1, 0)</f>
        <v>0</v>
      </c>
      <c r="L10">
        <f>IF(Table257[[#This Row],[Pclass]]=2, 1,0)</f>
        <v>0</v>
      </c>
      <c r="M10">
        <f>IF(Table257[[#This Row],[Embarked]]="S", 1, 0)</f>
        <v>1</v>
      </c>
      <c r="N10">
        <f>IF(Table257[[#This Row],[Embarked]]="C", 1, 0)</f>
        <v>0</v>
      </c>
      <c r="O10">
        <f>IF(Table257[[#This Row],[Sex]]="male", 1, 0)</f>
        <v>1</v>
      </c>
      <c r="P10">
        <v>1</v>
      </c>
      <c r="R10" s="1" t="s">
        <v>1228</v>
      </c>
      <c r="S10" s="6">
        <v>-0.36692757765624578</v>
      </c>
      <c r="T10" s="6">
        <v>0.65706987902640535</v>
      </c>
      <c r="V10" s="6">
        <v>-1.5524196220576461</v>
      </c>
      <c r="W10" s="6">
        <v>0.3023748535093021</v>
      </c>
      <c r="X10" s="6">
        <f t="shared" si="0"/>
        <v>0</v>
      </c>
      <c r="Y10" s="6">
        <f t="shared" si="0"/>
        <v>0.3023748535093021</v>
      </c>
      <c r="Z10" s="6">
        <f t="shared" si="1"/>
        <v>0.3023748535093021</v>
      </c>
      <c r="AA10" s="6">
        <f>(Z10-Table257[[#This Row],[Survived]])^2</f>
        <v>9.1430552034771906E-2</v>
      </c>
    </row>
    <row r="11" spans="1:27" x14ac:dyDescent="0.2">
      <c r="A11">
        <v>1</v>
      </c>
      <c r="B11" t="s">
        <v>15</v>
      </c>
      <c r="C11">
        <v>3</v>
      </c>
      <c r="D11" t="s">
        <v>17</v>
      </c>
      <c r="E11">
        <v>27</v>
      </c>
      <c r="F11">
        <v>11.1333</v>
      </c>
      <c r="G11">
        <v>0</v>
      </c>
      <c r="H11">
        <v>2</v>
      </c>
      <c r="I11" s="6">
        <f>Table257[[#This Row],[Age]]/$E$1</f>
        <v>0.33750000000000002</v>
      </c>
      <c r="J11" s="6">
        <f>LOG10(Table257[[#This Row],[Fare]] +1)</f>
        <v>1.0839789358110461</v>
      </c>
      <c r="K11">
        <f>IF(Table257[[#This Row],[Pclass]]=1, 1, 0)</f>
        <v>0</v>
      </c>
      <c r="L11">
        <f>IF(Table257[[#This Row],[Pclass]]=2, 1,0)</f>
        <v>0</v>
      </c>
      <c r="M11">
        <f>IF(Table257[[#This Row],[Embarked]]="S", 1, 0)</f>
        <v>1</v>
      </c>
      <c r="N11">
        <f>IF(Table257[[#This Row],[Embarked]]="C", 1, 0)</f>
        <v>0</v>
      </c>
      <c r="O11">
        <f>IF(Table257[[#This Row],[Sex]]="male", 1, 0)</f>
        <v>0</v>
      </c>
      <c r="P11">
        <v>1</v>
      </c>
      <c r="R11" s="1" t="s">
        <v>1229</v>
      </c>
      <c r="S11" s="6">
        <v>-0.51367417637270119</v>
      </c>
      <c r="T11" s="6">
        <v>0.796260057085874</v>
      </c>
      <c r="V11" s="6">
        <v>2.6853226399989612E-2</v>
      </c>
      <c r="W11" s="6">
        <v>0.35663238709749406</v>
      </c>
      <c r="X11" s="6">
        <f t="shared" si="0"/>
        <v>2.6853226399989612E-2</v>
      </c>
      <c r="Y11" s="6">
        <f t="shared" si="0"/>
        <v>0.35663238709749406</v>
      </c>
      <c r="Z11" s="6">
        <f t="shared" si="1"/>
        <v>0.38348561349748367</v>
      </c>
      <c r="AA11" s="6">
        <f>(Z11-Table257[[#This Row],[Survived]])^2</f>
        <v>0.38008998876457412</v>
      </c>
    </row>
    <row r="12" spans="1:27" x14ac:dyDescent="0.2">
      <c r="A12">
        <v>1</v>
      </c>
      <c r="B12" t="s">
        <v>20</v>
      </c>
      <c r="C12">
        <v>2</v>
      </c>
      <c r="D12" t="s">
        <v>17</v>
      </c>
      <c r="E12">
        <v>14</v>
      </c>
      <c r="F12">
        <v>30.070799999999998</v>
      </c>
      <c r="G12">
        <v>1</v>
      </c>
      <c r="H12">
        <v>0</v>
      </c>
      <c r="I12" s="6">
        <f>Table257[[#This Row],[Age]]/$E$1</f>
        <v>0.17499999999999999</v>
      </c>
      <c r="J12" s="6">
        <f>LOG10(Table257[[#This Row],[Fare]] +1)</f>
        <v>1.492352435460081</v>
      </c>
      <c r="K12">
        <f>IF(Table257[[#This Row],[Pclass]]=1, 1, 0)</f>
        <v>0</v>
      </c>
      <c r="L12">
        <f>IF(Table257[[#This Row],[Pclass]]=2, 1,0)</f>
        <v>1</v>
      </c>
      <c r="M12">
        <f>IF(Table257[[#This Row],[Embarked]]="S", 1, 0)</f>
        <v>0</v>
      </c>
      <c r="N12">
        <f>IF(Table257[[#This Row],[Embarked]]="C", 1, 0)</f>
        <v>1</v>
      </c>
      <c r="O12">
        <f>IF(Table257[[#This Row],[Sex]]="male", 1, 0)</f>
        <v>0</v>
      </c>
      <c r="P12">
        <v>1</v>
      </c>
      <c r="R12" s="1" t="s">
        <v>1230</v>
      </c>
      <c r="S12" s="6">
        <v>-1.4509982542430333</v>
      </c>
      <c r="T12" s="6">
        <v>-0.17264860677856547</v>
      </c>
      <c r="V12" s="6">
        <v>0.42147850062684877</v>
      </c>
      <c r="W12" s="6">
        <v>0.55347879316301507</v>
      </c>
      <c r="X12" s="6">
        <f t="shared" si="0"/>
        <v>0.42147850062684877</v>
      </c>
      <c r="Y12" s="6">
        <f t="shared" si="0"/>
        <v>0.55347879316301507</v>
      </c>
      <c r="Z12" s="6">
        <f t="shared" si="1"/>
        <v>0.97495729378986384</v>
      </c>
      <c r="AA12" s="6">
        <f>(Z12-Table257[[#This Row],[Survived]])^2</f>
        <v>6.27137134327192E-4</v>
      </c>
    </row>
    <row r="13" spans="1:27" x14ac:dyDescent="0.2">
      <c r="A13">
        <v>1</v>
      </c>
      <c r="B13" t="s">
        <v>15</v>
      </c>
      <c r="C13">
        <v>3</v>
      </c>
      <c r="D13" t="s">
        <v>17</v>
      </c>
      <c r="E13">
        <v>4</v>
      </c>
      <c r="F13">
        <v>16.7</v>
      </c>
      <c r="G13">
        <v>1</v>
      </c>
      <c r="H13">
        <v>1</v>
      </c>
      <c r="I13" s="6">
        <f>Table257[[#This Row],[Age]]/$E$1</f>
        <v>0.05</v>
      </c>
      <c r="J13" s="6">
        <f>LOG10(Table257[[#This Row],[Fare]] +1)</f>
        <v>1.2479732663618066</v>
      </c>
      <c r="K13">
        <f>IF(Table257[[#This Row],[Pclass]]=1, 1, 0)</f>
        <v>0</v>
      </c>
      <c r="L13">
        <f>IF(Table257[[#This Row],[Pclass]]=2, 1,0)</f>
        <v>0</v>
      </c>
      <c r="M13">
        <f>IF(Table257[[#This Row],[Embarked]]="S", 1, 0)</f>
        <v>1</v>
      </c>
      <c r="N13">
        <f>IF(Table257[[#This Row],[Embarked]]="C", 1, 0)</f>
        <v>0</v>
      </c>
      <c r="O13">
        <f>IF(Table257[[#This Row],[Sex]]="male", 1, 0)</f>
        <v>0</v>
      </c>
      <c r="P13">
        <v>1</v>
      </c>
      <c r="R13" s="2" t="s">
        <v>1234</v>
      </c>
      <c r="S13" s="6">
        <v>5.9190366226697495E-2</v>
      </c>
      <c r="T13" s="6">
        <v>2.7404370829444406E-2</v>
      </c>
      <c r="V13" s="6">
        <v>-8.0997062503625206E-2</v>
      </c>
      <c r="W13" s="6">
        <v>0.53861139745145781</v>
      </c>
      <c r="X13" s="6">
        <f t="shared" si="0"/>
        <v>0</v>
      </c>
      <c r="Y13" s="6">
        <f t="shared" si="0"/>
        <v>0.53861139745145781</v>
      </c>
      <c r="Z13" s="6">
        <f t="shared" si="1"/>
        <v>0.53861139745145781</v>
      </c>
      <c r="AA13" s="6">
        <f>(Z13-Table257[[#This Row],[Survived]])^2</f>
        <v>0.21287944256169664</v>
      </c>
    </row>
    <row r="14" spans="1:27" x14ac:dyDescent="0.2">
      <c r="A14">
        <v>1</v>
      </c>
      <c r="B14" t="s">
        <v>15</v>
      </c>
      <c r="C14">
        <v>1</v>
      </c>
      <c r="D14" t="s">
        <v>17</v>
      </c>
      <c r="E14">
        <v>58</v>
      </c>
      <c r="F14">
        <v>26.55</v>
      </c>
      <c r="G14">
        <v>0</v>
      </c>
      <c r="H14">
        <v>0</v>
      </c>
      <c r="I14" s="6">
        <f>Table257[[#This Row],[Age]]/$E$1</f>
        <v>0.72499999999999998</v>
      </c>
      <c r="J14" s="6">
        <f>LOG10(Table257[[#This Row],[Fare]] +1)</f>
        <v>1.4401216031878039</v>
      </c>
      <c r="K14">
        <f>IF(Table257[[#This Row],[Pclass]]=1, 1, 0)</f>
        <v>1</v>
      </c>
      <c r="L14">
        <f>IF(Table257[[#This Row],[Pclass]]=2, 1,0)</f>
        <v>0</v>
      </c>
      <c r="M14">
        <f>IF(Table257[[#This Row],[Embarked]]="S", 1, 0)</f>
        <v>1</v>
      </c>
      <c r="N14">
        <f>IF(Table257[[#This Row],[Embarked]]="C", 1, 0)</f>
        <v>0</v>
      </c>
      <c r="O14">
        <f>IF(Table257[[#This Row],[Sex]]="male", 1, 0)</f>
        <v>0</v>
      </c>
      <c r="P14">
        <v>1</v>
      </c>
      <c r="V14" s="6">
        <v>0.56527293970830272</v>
      </c>
      <c r="W14" s="6">
        <v>0.3229035340003551</v>
      </c>
      <c r="X14" s="6">
        <f t="shared" si="0"/>
        <v>0.56527293970830272</v>
      </c>
      <c r="Y14" s="6">
        <f t="shared" si="0"/>
        <v>0.3229035340003551</v>
      </c>
      <c r="Z14" s="6">
        <f t="shared" si="1"/>
        <v>0.88817647370865782</v>
      </c>
      <c r="AA14" s="6">
        <f>(Z14-Table257[[#This Row],[Survived]])^2</f>
        <v>1.2504501032230496E-2</v>
      </c>
    </row>
    <row r="15" spans="1:27" x14ac:dyDescent="0.2">
      <c r="A15">
        <v>0</v>
      </c>
      <c r="B15" t="s">
        <v>15</v>
      </c>
      <c r="C15">
        <v>3</v>
      </c>
      <c r="D15" t="s">
        <v>13</v>
      </c>
      <c r="E15">
        <v>20</v>
      </c>
      <c r="F15">
        <v>8.0500000000000007</v>
      </c>
      <c r="G15">
        <v>0</v>
      </c>
      <c r="H15">
        <v>0</v>
      </c>
      <c r="I15" s="6">
        <f>Table257[[#This Row],[Age]]/$E$1</f>
        <v>0.25</v>
      </c>
      <c r="J15" s="6">
        <f>LOG10(Table257[[#This Row],[Fare]] +1)</f>
        <v>0.9566485792052033</v>
      </c>
      <c r="K15">
        <f>IF(Table257[[#This Row],[Pclass]]=1, 1, 0)</f>
        <v>0</v>
      </c>
      <c r="L15">
        <f>IF(Table257[[#This Row],[Pclass]]=2, 1,0)</f>
        <v>0</v>
      </c>
      <c r="M15">
        <f>IF(Table257[[#This Row],[Embarked]]="S", 1, 0)</f>
        <v>1</v>
      </c>
      <c r="N15">
        <f>IF(Table257[[#This Row],[Embarked]]="C", 1, 0)</f>
        <v>0</v>
      </c>
      <c r="O15">
        <f>IF(Table257[[#This Row],[Sex]]="male", 1, 0)</f>
        <v>1</v>
      </c>
      <c r="P15">
        <v>1</v>
      </c>
      <c r="V15" s="6">
        <v>-1.3420193909205798</v>
      </c>
      <c r="W15" s="6">
        <v>0.19113768097843509</v>
      </c>
      <c r="X15" s="6">
        <f t="shared" si="0"/>
        <v>0</v>
      </c>
      <c r="Y15" s="6">
        <f t="shared" si="0"/>
        <v>0.19113768097843509</v>
      </c>
      <c r="Z15" s="6">
        <f t="shared" si="1"/>
        <v>0.19113768097843509</v>
      </c>
      <c r="AA15" s="6">
        <f>(Z15-Table257[[#This Row],[Survived]])^2</f>
        <v>3.6533613089814024E-2</v>
      </c>
    </row>
    <row r="16" spans="1:27" x14ac:dyDescent="0.2">
      <c r="A16">
        <v>0</v>
      </c>
      <c r="B16" t="s">
        <v>15</v>
      </c>
      <c r="C16">
        <v>3</v>
      </c>
      <c r="D16" t="s">
        <v>13</v>
      </c>
      <c r="E16">
        <v>39</v>
      </c>
      <c r="F16">
        <v>31.274999999999999</v>
      </c>
      <c r="G16">
        <v>1</v>
      </c>
      <c r="H16">
        <v>5</v>
      </c>
      <c r="I16" s="6">
        <f>Table257[[#This Row],[Age]]/$E$1</f>
        <v>0.48749999999999999</v>
      </c>
      <c r="J16" s="6">
        <f>LOG10(Table257[[#This Row],[Fare]] +1)</f>
        <v>1.5088662509384578</v>
      </c>
      <c r="K16">
        <f>IF(Table257[[#This Row],[Pclass]]=1, 1, 0)</f>
        <v>0</v>
      </c>
      <c r="L16">
        <f>IF(Table257[[#This Row],[Pclass]]=2, 1,0)</f>
        <v>0</v>
      </c>
      <c r="M16">
        <f>IF(Table257[[#This Row],[Embarked]]="S", 1, 0)</f>
        <v>1</v>
      </c>
      <c r="N16">
        <f>IF(Table257[[#This Row],[Embarked]]="C", 1, 0)</f>
        <v>0</v>
      </c>
      <c r="O16">
        <f>IF(Table257[[#This Row],[Sex]]="male", 1, 0)</f>
        <v>1</v>
      </c>
      <c r="P16">
        <v>1</v>
      </c>
      <c r="V16" s="6">
        <v>-1.4900776354380063</v>
      </c>
      <c r="W16" s="6">
        <v>9.5985891716014349E-2</v>
      </c>
      <c r="X16" s="6">
        <f t="shared" si="0"/>
        <v>0</v>
      </c>
      <c r="Y16" s="6">
        <f t="shared" si="0"/>
        <v>9.5985891716014349E-2</v>
      </c>
      <c r="Z16" s="6">
        <f t="shared" si="1"/>
        <v>9.5985891716014349E-2</v>
      </c>
      <c r="AA16" s="6">
        <f>(Z16-Table257[[#This Row],[Survived]])^2</f>
        <v>9.2132914085184328E-3</v>
      </c>
    </row>
    <row r="17" spans="1:27" x14ac:dyDescent="0.2">
      <c r="A17">
        <v>0</v>
      </c>
      <c r="B17" t="s">
        <v>15</v>
      </c>
      <c r="C17">
        <v>3</v>
      </c>
      <c r="D17" t="s">
        <v>17</v>
      </c>
      <c r="E17">
        <v>14</v>
      </c>
      <c r="F17">
        <v>7.8541999999999996</v>
      </c>
      <c r="G17">
        <v>0</v>
      </c>
      <c r="H17">
        <v>0</v>
      </c>
      <c r="I17" s="6">
        <f>Table257[[#This Row],[Age]]/$E$1</f>
        <v>0.17499999999999999</v>
      </c>
      <c r="J17" s="6">
        <f>LOG10(Table257[[#This Row],[Fare]] +1)</f>
        <v>0.94714932766263737</v>
      </c>
      <c r="K17">
        <f>IF(Table257[[#This Row],[Pclass]]=1, 1, 0)</f>
        <v>0</v>
      </c>
      <c r="L17">
        <f>IF(Table257[[#This Row],[Pclass]]=2, 1,0)</f>
        <v>0</v>
      </c>
      <c r="M17">
        <f>IF(Table257[[#This Row],[Embarked]]="S", 1, 0)</f>
        <v>1</v>
      </c>
      <c r="N17">
        <f>IF(Table257[[#This Row],[Embarked]]="C", 1, 0)</f>
        <v>0</v>
      </c>
      <c r="O17">
        <f>IF(Table257[[#This Row],[Sex]]="male", 1, 0)</f>
        <v>0</v>
      </c>
      <c r="P17">
        <v>1</v>
      </c>
      <c r="V17" s="6">
        <v>4.8284361574538422E-2</v>
      </c>
      <c r="W17" s="6">
        <v>0.437461316833202</v>
      </c>
      <c r="X17" s="6">
        <f t="shared" si="0"/>
        <v>4.8284361574538422E-2</v>
      </c>
      <c r="Y17" s="6">
        <f t="shared" si="0"/>
        <v>0.437461316833202</v>
      </c>
      <c r="Z17" s="6">
        <f t="shared" si="1"/>
        <v>0.48574567840774041</v>
      </c>
      <c r="AA17" s="6">
        <f>(Z17-Table257[[#This Row],[Survived]])^2</f>
        <v>0.23594886409179597</v>
      </c>
    </row>
    <row r="18" spans="1:27" x14ac:dyDescent="0.2">
      <c r="A18">
        <v>1</v>
      </c>
      <c r="B18" t="s">
        <v>15</v>
      </c>
      <c r="C18">
        <v>2</v>
      </c>
      <c r="D18" t="s">
        <v>17</v>
      </c>
      <c r="E18">
        <v>55</v>
      </c>
      <c r="F18">
        <v>16</v>
      </c>
      <c r="G18">
        <v>0</v>
      </c>
      <c r="H18">
        <v>0</v>
      </c>
      <c r="I18" s="6">
        <f>Table257[[#This Row],[Age]]/$E$1</f>
        <v>0.6875</v>
      </c>
      <c r="J18" s="6">
        <f>LOG10(Table257[[#This Row],[Fare]] +1)</f>
        <v>1.2304489213782739</v>
      </c>
      <c r="K18">
        <f>IF(Table257[[#This Row],[Pclass]]=1, 1, 0)</f>
        <v>0</v>
      </c>
      <c r="L18">
        <f>IF(Table257[[#This Row],[Pclass]]=2, 1,0)</f>
        <v>1</v>
      </c>
      <c r="M18">
        <f>IF(Table257[[#This Row],[Embarked]]="S", 1, 0)</f>
        <v>1</v>
      </c>
      <c r="N18">
        <f>IF(Table257[[#This Row],[Embarked]]="C", 1, 0)</f>
        <v>0</v>
      </c>
      <c r="O18">
        <f>IF(Table257[[#This Row],[Sex]]="male", 1, 0)</f>
        <v>0</v>
      </c>
      <c r="P18">
        <v>1</v>
      </c>
      <c r="V18" s="6">
        <v>0.91879960249412185</v>
      </c>
      <c r="W18" s="6">
        <v>-2.2571363859218603E-2</v>
      </c>
      <c r="X18" s="6">
        <f t="shared" si="0"/>
        <v>0.91879960249412185</v>
      </c>
      <c r="Y18" s="6">
        <f t="shared" si="0"/>
        <v>0</v>
      </c>
      <c r="Z18" s="6">
        <f t="shared" si="1"/>
        <v>0.91879960249412185</v>
      </c>
      <c r="AA18" s="6">
        <f>(Z18-Table257[[#This Row],[Survived]])^2</f>
        <v>6.5935045551126226E-3</v>
      </c>
    </row>
    <row r="19" spans="1:27" x14ac:dyDescent="0.2">
      <c r="A19">
        <v>0</v>
      </c>
      <c r="B19" t="s">
        <v>27</v>
      </c>
      <c r="C19">
        <v>3</v>
      </c>
      <c r="D19" t="s">
        <v>13</v>
      </c>
      <c r="E19">
        <v>2</v>
      </c>
      <c r="F19">
        <v>29.125</v>
      </c>
      <c r="G19">
        <v>4</v>
      </c>
      <c r="H19">
        <v>1</v>
      </c>
      <c r="I19" s="6">
        <f>Table257[[#This Row],[Age]]/$E$1</f>
        <v>2.5000000000000001E-2</v>
      </c>
      <c r="J19" s="6">
        <f>LOG10(Table257[[#This Row],[Fare]] +1)</f>
        <v>1.4789270555829248</v>
      </c>
      <c r="K19">
        <f>IF(Table257[[#This Row],[Pclass]]=1, 1, 0)</f>
        <v>0</v>
      </c>
      <c r="L19">
        <f>IF(Table257[[#This Row],[Pclass]]=2, 1,0)</f>
        <v>0</v>
      </c>
      <c r="M19">
        <f>IF(Table257[[#This Row],[Embarked]]="S", 1, 0)</f>
        <v>0</v>
      </c>
      <c r="N19">
        <f>IF(Table257[[#This Row],[Embarked]]="C", 1, 0)</f>
        <v>0</v>
      </c>
      <c r="O19">
        <f>IF(Table257[[#This Row],[Sex]]="male", 1, 0)</f>
        <v>1</v>
      </c>
      <c r="P19">
        <v>1</v>
      </c>
      <c r="V19" s="6">
        <v>-1.1657752724955164</v>
      </c>
      <c r="W19" s="6">
        <v>-0.4057087055322709</v>
      </c>
      <c r="X19" s="6">
        <f t="shared" si="0"/>
        <v>0</v>
      </c>
      <c r="Y19" s="6">
        <f t="shared" si="0"/>
        <v>0</v>
      </c>
      <c r="Z19" s="6">
        <f t="shared" si="1"/>
        <v>0</v>
      </c>
      <c r="AA19" s="6">
        <f>(Z19-Table257[[#This Row],[Survived]])^2</f>
        <v>0</v>
      </c>
    </row>
    <row r="20" spans="1:27" x14ac:dyDescent="0.2">
      <c r="A20">
        <v>0</v>
      </c>
      <c r="B20" t="s">
        <v>15</v>
      </c>
      <c r="C20">
        <v>3</v>
      </c>
      <c r="D20" t="s">
        <v>17</v>
      </c>
      <c r="E20">
        <v>31</v>
      </c>
      <c r="F20">
        <v>18</v>
      </c>
      <c r="G20">
        <v>1</v>
      </c>
      <c r="H20">
        <v>0</v>
      </c>
      <c r="I20" s="6">
        <f>Table257[[#This Row],[Age]]/$E$1</f>
        <v>0.38750000000000001</v>
      </c>
      <c r="J20" s="6">
        <f>LOG10(Table257[[#This Row],[Fare]] +1)</f>
        <v>1.2787536009528289</v>
      </c>
      <c r="K20">
        <f>IF(Table257[[#This Row],[Pclass]]=1, 1, 0)</f>
        <v>0</v>
      </c>
      <c r="L20">
        <f>IF(Table257[[#This Row],[Pclass]]=2, 1,0)</f>
        <v>0</v>
      </c>
      <c r="M20">
        <f>IF(Table257[[#This Row],[Embarked]]="S", 1, 0)</f>
        <v>1</v>
      </c>
      <c r="N20">
        <f>IF(Table257[[#This Row],[Embarked]]="C", 1, 0)</f>
        <v>0</v>
      </c>
      <c r="O20">
        <f>IF(Table257[[#This Row],[Sex]]="male", 1, 0)</f>
        <v>0</v>
      </c>
      <c r="P20">
        <v>1</v>
      </c>
      <c r="V20" s="6">
        <v>0.27929496850405772</v>
      </c>
      <c r="W20" s="6">
        <v>0.1639258250777233</v>
      </c>
      <c r="X20" s="6">
        <f t="shared" si="0"/>
        <v>0.27929496850405772</v>
      </c>
      <c r="Y20" s="6">
        <f t="shared" si="0"/>
        <v>0.1639258250777233</v>
      </c>
      <c r="Z20" s="6">
        <f t="shared" si="1"/>
        <v>0.44322079358178101</v>
      </c>
      <c r="AA20" s="6">
        <f>(Z20-Table257[[#This Row],[Survived]])^2</f>
        <v>0.19644467186326373</v>
      </c>
    </row>
    <row r="21" spans="1:27" x14ac:dyDescent="0.2">
      <c r="A21">
        <v>0</v>
      </c>
      <c r="B21" t="s">
        <v>15</v>
      </c>
      <c r="C21">
        <v>2</v>
      </c>
      <c r="D21" t="s">
        <v>13</v>
      </c>
      <c r="E21">
        <v>35</v>
      </c>
      <c r="F21">
        <v>26</v>
      </c>
      <c r="G21">
        <v>0</v>
      </c>
      <c r="H21">
        <v>0</v>
      </c>
      <c r="I21" s="6">
        <f>Table257[[#This Row],[Age]]/$E$1</f>
        <v>0.4375</v>
      </c>
      <c r="J21" s="6">
        <f>LOG10(Table257[[#This Row],[Fare]] +1)</f>
        <v>1.4313637641589874</v>
      </c>
      <c r="K21">
        <f>IF(Table257[[#This Row],[Pclass]]=1, 1, 0)</f>
        <v>0</v>
      </c>
      <c r="L21">
        <f>IF(Table257[[#This Row],[Pclass]]=2, 1,0)</f>
        <v>1</v>
      </c>
      <c r="M21">
        <f>IF(Table257[[#This Row],[Embarked]]="S", 1, 0)</f>
        <v>1</v>
      </c>
      <c r="N21">
        <f>IF(Table257[[#This Row],[Embarked]]="C", 1, 0)</f>
        <v>0</v>
      </c>
      <c r="O21">
        <f>IF(Table257[[#This Row],[Sex]]="male", 1, 0)</f>
        <v>1</v>
      </c>
      <c r="P21">
        <v>1</v>
      </c>
      <c r="V21" s="6">
        <v>-0.68060443603722631</v>
      </c>
      <c r="W21" s="6">
        <v>3.1479100195693104E-2</v>
      </c>
      <c r="X21" s="6">
        <f t="shared" si="0"/>
        <v>0</v>
      </c>
      <c r="Y21" s="6">
        <f t="shared" si="0"/>
        <v>3.1479100195693104E-2</v>
      </c>
      <c r="Z21" s="6">
        <f t="shared" si="1"/>
        <v>3.1479100195693104E-2</v>
      </c>
      <c r="AA21" s="6">
        <f>(Z21-Table257[[#This Row],[Survived]])^2</f>
        <v>9.9093374913048556E-4</v>
      </c>
    </row>
    <row r="22" spans="1:27" x14ac:dyDescent="0.2">
      <c r="A22">
        <v>1</v>
      </c>
      <c r="B22" t="s">
        <v>15</v>
      </c>
      <c r="C22">
        <v>2</v>
      </c>
      <c r="D22" t="s">
        <v>13</v>
      </c>
      <c r="E22">
        <v>34</v>
      </c>
      <c r="F22">
        <v>13</v>
      </c>
      <c r="G22">
        <v>0</v>
      </c>
      <c r="H22">
        <v>0</v>
      </c>
      <c r="I22" s="6">
        <f>Table257[[#This Row],[Age]]/$E$1</f>
        <v>0.42499999999999999</v>
      </c>
      <c r="J22" s="6">
        <f>LOG10(Table257[[#This Row],[Fare]] +1)</f>
        <v>1.146128035678238</v>
      </c>
      <c r="K22">
        <f>IF(Table257[[#This Row],[Pclass]]=1, 1, 0)</f>
        <v>0</v>
      </c>
      <c r="L22">
        <f>IF(Table257[[#This Row],[Pclass]]=2, 1,0)</f>
        <v>1</v>
      </c>
      <c r="M22">
        <f>IF(Table257[[#This Row],[Embarked]]="S", 1, 0)</f>
        <v>1</v>
      </c>
      <c r="N22">
        <f>IF(Table257[[#This Row],[Embarked]]="C", 1, 0)</f>
        <v>0</v>
      </c>
      <c r="O22">
        <f>IF(Table257[[#This Row],[Sex]]="male", 1, 0)</f>
        <v>1</v>
      </c>
      <c r="P22">
        <v>1</v>
      </c>
      <c r="V22" s="6">
        <v>-0.75646767675283688</v>
      </c>
      <c r="W22" s="6">
        <v>6.6789567741730282E-2</v>
      </c>
      <c r="X22" s="6">
        <f t="shared" si="0"/>
        <v>0</v>
      </c>
      <c r="Y22" s="6">
        <f t="shared" si="0"/>
        <v>6.6789567741730282E-2</v>
      </c>
      <c r="Z22" s="6">
        <f t="shared" si="1"/>
        <v>6.6789567741730282E-2</v>
      </c>
      <c r="AA22" s="6">
        <f>(Z22-Table257[[#This Row],[Survived]])^2</f>
        <v>0.87088171087566657</v>
      </c>
    </row>
    <row r="23" spans="1:27" x14ac:dyDescent="0.2">
      <c r="A23">
        <v>1</v>
      </c>
      <c r="B23" t="s">
        <v>27</v>
      </c>
      <c r="C23">
        <v>3</v>
      </c>
      <c r="D23" t="s">
        <v>17</v>
      </c>
      <c r="E23">
        <v>15</v>
      </c>
      <c r="F23">
        <v>8.0291999999999994</v>
      </c>
      <c r="G23">
        <v>0</v>
      </c>
      <c r="H23">
        <v>0</v>
      </c>
      <c r="I23" s="6">
        <f>Table257[[#This Row],[Age]]/$E$1</f>
        <v>0.1875</v>
      </c>
      <c r="J23" s="6">
        <f>LOG10(Table257[[#This Row],[Fare]] +1)</f>
        <v>0.95564927290744683</v>
      </c>
      <c r="K23">
        <f>IF(Table257[[#This Row],[Pclass]]=1, 1, 0)</f>
        <v>0</v>
      </c>
      <c r="L23">
        <f>IF(Table257[[#This Row],[Pclass]]=2, 1,0)</f>
        <v>0</v>
      </c>
      <c r="M23">
        <f>IF(Table257[[#This Row],[Embarked]]="S", 1, 0)</f>
        <v>0</v>
      </c>
      <c r="N23">
        <f>IF(Table257[[#This Row],[Embarked]]="C", 1, 0)</f>
        <v>0</v>
      </c>
      <c r="O23">
        <f>IF(Table257[[#This Row],[Sex]]="male", 1, 0)</f>
        <v>0</v>
      </c>
      <c r="P23">
        <v>1</v>
      </c>
      <c r="V23" s="6">
        <v>0.42693091193354948</v>
      </c>
      <c r="W23" s="6">
        <v>-0.232449341300764</v>
      </c>
      <c r="X23" s="6">
        <f t="shared" si="0"/>
        <v>0.42693091193354948</v>
      </c>
      <c r="Y23" s="6">
        <f t="shared" si="0"/>
        <v>0</v>
      </c>
      <c r="Z23" s="6">
        <f t="shared" si="1"/>
        <v>0.42693091193354948</v>
      </c>
      <c r="AA23" s="6">
        <f>(Z23-Table257[[#This Row],[Survived]])^2</f>
        <v>0.32840817969731323</v>
      </c>
    </row>
    <row r="24" spans="1:27" x14ac:dyDescent="0.2">
      <c r="A24">
        <v>1</v>
      </c>
      <c r="B24" t="s">
        <v>15</v>
      </c>
      <c r="C24">
        <v>1</v>
      </c>
      <c r="D24" t="s">
        <v>13</v>
      </c>
      <c r="E24">
        <v>28</v>
      </c>
      <c r="F24">
        <v>35.5</v>
      </c>
      <c r="G24">
        <v>0</v>
      </c>
      <c r="H24">
        <v>0</v>
      </c>
      <c r="I24" s="6">
        <f>Table257[[#This Row],[Age]]/$E$1</f>
        <v>0.35</v>
      </c>
      <c r="J24" s="6">
        <f>LOG10(Table257[[#This Row],[Fare]] +1)</f>
        <v>1.5622928644564746</v>
      </c>
      <c r="K24">
        <f>IF(Table257[[#This Row],[Pclass]]=1, 1, 0)</f>
        <v>1</v>
      </c>
      <c r="L24">
        <f>IF(Table257[[#This Row],[Pclass]]=2, 1,0)</f>
        <v>0</v>
      </c>
      <c r="M24">
        <f>IF(Table257[[#This Row],[Embarked]]="S", 1, 0)</f>
        <v>1</v>
      </c>
      <c r="N24">
        <f>IF(Table257[[#This Row],[Embarked]]="C", 1, 0)</f>
        <v>0</v>
      </c>
      <c r="O24">
        <f>IF(Table257[[#This Row],[Sex]]="male", 1, 0)</f>
        <v>1</v>
      </c>
      <c r="P24">
        <v>1</v>
      </c>
      <c r="V24" s="6">
        <v>-1.1498707847418699</v>
      </c>
      <c r="W24" s="6">
        <v>0.50485384083014861</v>
      </c>
      <c r="X24" s="6">
        <f t="shared" si="0"/>
        <v>0</v>
      </c>
      <c r="Y24" s="6">
        <f t="shared" si="0"/>
        <v>0.50485384083014861</v>
      </c>
      <c r="Z24" s="6">
        <f t="shared" si="1"/>
        <v>0.50485384083014861</v>
      </c>
      <c r="AA24" s="6">
        <f>(Z24-Table257[[#This Row],[Survived]])^2</f>
        <v>0.24516971894065581</v>
      </c>
    </row>
    <row r="25" spans="1:27" x14ac:dyDescent="0.2">
      <c r="A25">
        <v>0</v>
      </c>
      <c r="B25" t="s">
        <v>15</v>
      </c>
      <c r="C25">
        <v>3</v>
      </c>
      <c r="D25" t="s">
        <v>17</v>
      </c>
      <c r="E25">
        <v>8</v>
      </c>
      <c r="F25">
        <v>21.074999999999999</v>
      </c>
      <c r="G25">
        <v>3</v>
      </c>
      <c r="H25">
        <v>1</v>
      </c>
      <c r="I25" s="6">
        <f>Table257[[#This Row],[Age]]/$E$1</f>
        <v>0.1</v>
      </c>
      <c r="J25" s="6">
        <f>LOG10(Table257[[#This Row],[Fare]] +1)</f>
        <v>1.3439007122496063</v>
      </c>
      <c r="K25">
        <f>IF(Table257[[#This Row],[Pclass]]=1, 1, 0)</f>
        <v>0</v>
      </c>
      <c r="L25">
        <f>IF(Table257[[#This Row],[Pclass]]=2, 1,0)</f>
        <v>0</v>
      </c>
      <c r="M25">
        <f>IF(Table257[[#This Row],[Embarked]]="S", 1, 0)</f>
        <v>1</v>
      </c>
      <c r="N25">
        <f>IF(Table257[[#This Row],[Embarked]]="C", 1, 0)</f>
        <v>0</v>
      </c>
      <c r="O25">
        <f>IF(Table257[[#This Row],[Sex]]="male", 1, 0)</f>
        <v>0</v>
      </c>
      <c r="P25">
        <v>1</v>
      </c>
      <c r="V25" s="6">
        <v>-4.2928686625437078E-2</v>
      </c>
      <c r="W25" s="6">
        <v>0.40211972728355216</v>
      </c>
      <c r="X25" s="6">
        <f t="shared" si="0"/>
        <v>0</v>
      </c>
      <c r="Y25" s="6">
        <f t="shared" si="0"/>
        <v>0.40211972728355216</v>
      </c>
      <c r="Z25" s="6">
        <f t="shared" si="1"/>
        <v>0.40211972728355216</v>
      </c>
      <c r="AA25" s="6">
        <f>(Z25-Table257[[#This Row],[Survived]])^2</f>
        <v>0.16170027507059836</v>
      </c>
    </row>
    <row r="26" spans="1:27" x14ac:dyDescent="0.2">
      <c r="A26">
        <v>1</v>
      </c>
      <c r="B26" t="s">
        <v>15</v>
      </c>
      <c r="C26">
        <v>3</v>
      </c>
      <c r="D26" t="s">
        <v>17</v>
      </c>
      <c r="E26">
        <v>38</v>
      </c>
      <c r="F26">
        <v>31.387499999999999</v>
      </c>
      <c r="G26">
        <v>1</v>
      </c>
      <c r="H26">
        <v>5</v>
      </c>
      <c r="I26" s="6">
        <f>Table257[[#This Row],[Age]]/$E$1</f>
        <v>0.47499999999999998</v>
      </c>
      <c r="J26" s="6">
        <f>LOG10(Table257[[#This Row],[Fare]] +1)</f>
        <v>1.5103774259938814</v>
      </c>
      <c r="K26">
        <f>IF(Table257[[#This Row],[Pclass]]=1, 1, 0)</f>
        <v>0</v>
      </c>
      <c r="L26">
        <f>IF(Table257[[#This Row],[Pclass]]=2, 1,0)</f>
        <v>0</v>
      </c>
      <c r="M26">
        <f>IF(Table257[[#This Row],[Embarked]]="S", 1, 0)</f>
        <v>1</v>
      </c>
      <c r="N26">
        <f>IF(Table257[[#This Row],[Embarked]]="C", 1, 0)</f>
        <v>0</v>
      </c>
      <c r="O26">
        <f>IF(Table257[[#This Row],[Sex]]="male", 1, 0)</f>
        <v>0</v>
      </c>
      <c r="P26">
        <v>1</v>
      </c>
      <c r="V26" s="6">
        <v>-4.8477887870041696E-2</v>
      </c>
      <c r="W26" s="6">
        <v>0.28066242011245851</v>
      </c>
      <c r="X26" s="6">
        <f t="shared" si="0"/>
        <v>0</v>
      </c>
      <c r="Y26" s="6">
        <f t="shared" si="0"/>
        <v>0.28066242011245851</v>
      </c>
      <c r="Z26" s="6">
        <f t="shared" si="1"/>
        <v>0.28066242011245851</v>
      </c>
      <c r="AA26" s="6">
        <f>(Z26-Table257[[#This Row],[Survived]])^2</f>
        <v>0.51744655383846505</v>
      </c>
    </row>
    <row r="27" spans="1:27" x14ac:dyDescent="0.2">
      <c r="A27">
        <v>0</v>
      </c>
      <c r="B27" t="s">
        <v>15</v>
      </c>
      <c r="C27">
        <v>1</v>
      </c>
      <c r="D27" t="s">
        <v>13</v>
      </c>
      <c r="E27">
        <v>19</v>
      </c>
      <c r="F27">
        <v>263</v>
      </c>
      <c r="G27">
        <v>3</v>
      </c>
      <c r="H27">
        <v>2</v>
      </c>
      <c r="I27" s="6">
        <f>Table257[[#This Row],[Age]]/$E$1</f>
        <v>0.23749999999999999</v>
      </c>
      <c r="J27" s="6">
        <f>LOG10(Table257[[#This Row],[Fare]] +1)</f>
        <v>2.4216039268698313</v>
      </c>
      <c r="K27">
        <f>IF(Table257[[#This Row],[Pclass]]=1, 1, 0)</f>
        <v>1</v>
      </c>
      <c r="L27">
        <f>IF(Table257[[#This Row],[Pclass]]=2, 1,0)</f>
        <v>0</v>
      </c>
      <c r="M27">
        <f>IF(Table257[[#This Row],[Embarked]]="S", 1, 0)</f>
        <v>1</v>
      </c>
      <c r="N27">
        <f>IF(Table257[[#This Row],[Embarked]]="C", 1, 0)</f>
        <v>0</v>
      </c>
      <c r="O27">
        <f>IF(Table257[[#This Row],[Sex]]="male", 1, 0)</f>
        <v>1</v>
      </c>
      <c r="P27">
        <v>1</v>
      </c>
      <c r="V27" s="6">
        <v>-1.2530544267264769</v>
      </c>
      <c r="W27" s="6">
        <v>0.51252592378253836</v>
      </c>
      <c r="X27" s="6">
        <f t="shared" si="0"/>
        <v>0</v>
      </c>
      <c r="Y27" s="6">
        <f t="shared" si="0"/>
        <v>0.51252592378253836</v>
      </c>
      <c r="Z27" s="6">
        <f t="shared" si="1"/>
        <v>0.51252592378253836</v>
      </c>
      <c r="AA27" s="6">
        <f>(Z27-Table257[[#This Row],[Survived]])^2</f>
        <v>0.26268282254914432</v>
      </c>
    </row>
    <row r="28" spans="1:27" x14ac:dyDescent="0.2">
      <c r="A28">
        <v>0</v>
      </c>
      <c r="B28" t="s">
        <v>20</v>
      </c>
      <c r="C28">
        <v>1</v>
      </c>
      <c r="D28" t="s">
        <v>13</v>
      </c>
      <c r="E28">
        <v>40</v>
      </c>
      <c r="F28">
        <v>27.720800000000001</v>
      </c>
      <c r="G28">
        <v>0</v>
      </c>
      <c r="H28">
        <v>0</v>
      </c>
      <c r="I28" s="6">
        <f>Table257[[#This Row],[Age]]/$E$1</f>
        <v>0.5</v>
      </c>
      <c r="J28" s="6">
        <f>LOG10(Table257[[#This Row],[Fare]] +1)</f>
        <v>1.4581965327411079</v>
      </c>
      <c r="K28">
        <f>IF(Table257[[#This Row],[Pclass]]=1, 1, 0)</f>
        <v>1</v>
      </c>
      <c r="L28">
        <f>IF(Table257[[#This Row],[Pclass]]=2, 1,0)</f>
        <v>0</v>
      </c>
      <c r="M28">
        <f>IF(Table257[[#This Row],[Embarked]]="S", 1, 0)</f>
        <v>0</v>
      </c>
      <c r="N28">
        <f>IF(Table257[[#This Row],[Embarked]]="C", 1, 0)</f>
        <v>1</v>
      </c>
      <c r="O28">
        <f>IF(Table257[[#This Row],[Sex]]="male", 1, 0)</f>
        <v>1</v>
      </c>
      <c r="P28">
        <v>1</v>
      </c>
      <c r="V28" s="6">
        <v>-1.2037603897449387</v>
      </c>
      <c r="W28" s="6">
        <v>0.50668870212559058</v>
      </c>
      <c r="X28" s="6">
        <f t="shared" si="0"/>
        <v>0</v>
      </c>
      <c r="Y28" s="6">
        <f t="shared" si="0"/>
        <v>0.50668870212559058</v>
      </c>
      <c r="Z28" s="6">
        <f t="shared" si="1"/>
        <v>0.50668870212559058</v>
      </c>
      <c r="AA28" s="6">
        <f>(Z28-Table257[[#This Row],[Survived]])^2</f>
        <v>0.25673344086171546</v>
      </c>
    </row>
    <row r="29" spans="1:27" x14ac:dyDescent="0.2">
      <c r="A29">
        <v>0</v>
      </c>
      <c r="B29" t="s">
        <v>15</v>
      </c>
      <c r="C29">
        <v>2</v>
      </c>
      <c r="D29" t="s">
        <v>13</v>
      </c>
      <c r="E29">
        <v>66</v>
      </c>
      <c r="F29">
        <v>10.5</v>
      </c>
      <c r="G29">
        <v>0</v>
      </c>
      <c r="H29">
        <v>0</v>
      </c>
      <c r="I29" s="6">
        <f>Table257[[#This Row],[Age]]/$E$1</f>
        <v>0.82499999999999996</v>
      </c>
      <c r="J29" s="6">
        <f>LOG10(Table257[[#This Row],[Fare]] +1)</f>
        <v>1.0606978403536116</v>
      </c>
      <c r="K29">
        <f>IF(Table257[[#This Row],[Pclass]]=1, 1, 0)</f>
        <v>0</v>
      </c>
      <c r="L29">
        <f>IF(Table257[[#This Row],[Pclass]]=2, 1,0)</f>
        <v>1</v>
      </c>
      <c r="M29">
        <f>IF(Table257[[#This Row],[Embarked]]="S", 1, 0)</f>
        <v>1</v>
      </c>
      <c r="N29">
        <f>IF(Table257[[#This Row],[Embarked]]="C", 1, 0)</f>
        <v>0</v>
      </c>
      <c r="O29">
        <f>IF(Table257[[#This Row],[Sex]]="male", 1, 0)</f>
        <v>1</v>
      </c>
      <c r="P29">
        <v>1</v>
      </c>
      <c r="V29" s="6">
        <v>-0.4643084768507979</v>
      </c>
      <c r="W29" s="6">
        <v>-0.31509379784808322</v>
      </c>
      <c r="X29" s="6">
        <f t="shared" si="0"/>
        <v>0</v>
      </c>
      <c r="Y29" s="6">
        <f t="shared" si="0"/>
        <v>0</v>
      </c>
      <c r="Z29" s="6">
        <f t="shared" si="1"/>
        <v>0</v>
      </c>
      <c r="AA29" s="6">
        <f>(Z29-Table257[[#This Row],[Survived]])^2</f>
        <v>0</v>
      </c>
    </row>
    <row r="30" spans="1:27" x14ac:dyDescent="0.2">
      <c r="A30">
        <v>0</v>
      </c>
      <c r="B30" t="s">
        <v>20</v>
      </c>
      <c r="C30">
        <v>1</v>
      </c>
      <c r="D30" t="s">
        <v>13</v>
      </c>
      <c r="E30">
        <v>28</v>
      </c>
      <c r="F30">
        <v>82.1708</v>
      </c>
      <c r="G30">
        <v>1</v>
      </c>
      <c r="H30">
        <v>0</v>
      </c>
      <c r="I30" s="6">
        <f>Table257[[#This Row],[Age]]/$E$1</f>
        <v>0.35</v>
      </c>
      <c r="J30" s="6">
        <f>LOG10(Table257[[#This Row],[Fare]] +1)</f>
        <v>1.9199708788780554</v>
      </c>
      <c r="K30">
        <f>IF(Table257[[#This Row],[Pclass]]=1, 1, 0)</f>
        <v>1</v>
      </c>
      <c r="L30">
        <f>IF(Table257[[#This Row],[Pclass]]=2, 1,0)</f>
        <v>0</v>
      </c>
      <c r="M30">
        <f>IF(Table257[[#This Row],[Embarked]]="S", 1, 0)</f>
        <v>0</v>
      </c>
      <c r="N30">
        <f>IF(Table257[[#This Row],[Embarked]]="C", 1, 0)</f>
        <v>1</v>
      </c>
      <c r="O30">
        <f>IF(Table257[[#This Row],[Sex]]="male", 1, 0)</f>
        <v>1</v>
      </c>
      <c r="P30">
        <v>1</v>
      </c>
      <c r="V30" s="6">
        <v>-1.2252924375144025</v>
      </c>
      <c r="W30" s="6">
        <v>0.57495203464808908</v>
      </c>
      <c r="X30" s="6">
        <f t="shared" si="0"/>
        <v>0</v>
      </c>
      <c r="Y30" s="6">
        <f t="shared" si="0"/>
        <v>0.57495203464808908</v>
      </c>
      <c r="Z30" s="6">
        <f t="shared" si="1"/>
        <v>0.57495203464808908</v>
      </c>
      <c r="AA30" s="6">
        <f>(Z30-Table257[[#This Row],[Survived]])^2</f>
        <v>0.33056984214597745</v>
      </c>
    </row>
    <row r="31" spans="1:27" x14ac:dyDescent="0.2">
      <c r="A31">
        <v>0</v>
      </c>
      <c r="B31" t="s">
        <v>15</v>
      </c>
      <c r="C31">
        <v>1</v>
      </c>
      <c r="D31" t="s">
        <v>13</v>
      </c>
      <c r="E31">
        <v>42</v>
      </c>
      <c r="F31">
        <v>52</v>
      </c>
      <c r="G31">
        <v>1</v>
      </c>
      <c r="H31">
        <v>0</v>
      </c>
      <c r="I31" s="6">
        <f>Table257[[#This Row],[Age]]/$E$1</f>
        <v>0.52500000000000002</v>
      </c>
      <c r="J31" s="6">
        <f>LOG10(Table257[[#This Row],[Fare]] +1)</f>
        <v>1.7242758696007889</v>
      </c>
      <c r="K31">
        <f>IF(Table257[[#This Row],[Pclass]]=1, 1, 0)</f>
        <v>1</v>
      </c>
      <c r="L31">
        <f>IF(Table257[[#This Row],[Pclass]]=2, 1,0)</f>
        <v>0</v>
      </c>
      <c r="M31">
        <f>IF(Table257[[#This Row],[Embarked]]="S", 1, 0)</f>
        <v>1</v>
      </c>
      <c r="N31">
        <f>IF(Table257[[#This Row],[Embarked]]="C", 1, 0)</f>
        <v>0</v>
      </c>
      <c r="O31">
        <f>IF(Table257[[#This Row],[Sex]]="male", 1, 0)</f>
        <v>1</v>
      </c>
      <c r="P31">
        <v>1</v>
      </c>
      <c r="V31" s="6">
        <v>-0.98742283651153118</v>
      </c>
      <c r="W31" s="6">
        <v>0.28154269199173226</v>
      </c>
      <c r="X31" s="6">
        <f t="shared" si="0"/>
        <v>0</v>
      </c>
      <c r="Y31" s="6">
        <f t="shared" si="0"/>
        <v>0.28154269199173226</v>
      </c>
      <c r="Z31" s="6">
        <f t="shared" si="1"/>
        <v>0.28154269199173226</v>
      </c>
      <c r="AA31" s="6">
        <f>(Z31-Table257[[#This Row],[Survived]])^2</f>
        <v>7.926628741395142E-2</v>
      </c>
    </row>
    <row r="32" spans="1:27" x14ac:dyDescent="0.2">
      <c r="A32">
        <v>0</v>
      </c>
      <c r="B32" t="s">
        <v>15</v>
      </c>
      <c r="C32">
        <v>3</v>
      </c>
      <c r="D32" t="s">
        <v>13</v>
      </c>
      <c r="E32">
        <v>21</v>
      </c>
      <c r="F32">
        <v>8.0500000000000007</v>
      </c>
      <c r="G32">
        <v>0</v>
      </c>
      <c r="H32">
        <v>0</v>
      </c>
      <c r="I32" s="6">
        <f>Table257[[#This Row],[Age]]/$E$1</f>
        <v>0.26250000000000001</v>
      </c>
      <c r="J32" s="6">
        <f>LOG10(Table257[[#This Row],[Fare]] +1)</f>
        <v>0.9566485792052033</v>
      </c>
      <c r="K32">
        <f>IF(Table257[[#This Row],[Pclass]]=1, 1, 0)</f>
        <v>0</v>
      </c>
      <c r="L32">
        <f>IF(Table257[[#This Row],[Pclass]]=2, 1,0)</f>
        <v>0</v>
      </c>
      <c r="M32">
        <f>IF(Table257[[#This Row],[Embarked]]="S", 1, 0)</f>
        <v>1</v>
      </c>
      <c r="N32">
        <f>IF(Table257[[#This Row],[Embarked]]="C", 1, 0)</f>
        <v>0</v>
      </c>
      <c r="O32">
        <f>IF(Table257[[#This Row],[Sex]]="male", 1, 0)</f>
        <v>1</v>
      </c>
      <c r="P32">
        <v>1</v>
      </c>
      <c r="V32" s="6">
        <v>-1.3322706107223836</v>
      </c>
      <c r="W32" s="6">
        <v>0.17898705881104915</v>
      </c>
      <c r="X32" s="6">
        <f t="shared" si="0"/>
        <v>0</v>
      </c>
      <c r="Y32" s="6">
        <f t="shared" si="0"/>
        <v>0.17898705881104915</v>
      </c>
      <c r="Z32" s="6">
        <f t="shared" si="1"/>
        <v>0.17898705881104915</v>
      </c>
      <c r="AA32" s="6">
        <f>(Z32-Table257[[#This Row],[Survived]])^2</f>
        <v>3.2036367221829967E-2</v>
      </c>
    </row>
    <row r="33" spans="1:27" x14ac:dyDescent="0.2">
      <c r="A33">
        <v>0</v>
      </c>
      <c r="B33" t="s">
        <v>15</v>
      </c>
      <c r="C33">
        <v>3</v>
      </c>
      <c r="D33" t="s">
        <v>17</v>
      </c>
      <c r="E33">
        <v>18</v>
      </c>
      <c r="F33">
        <v>18</v>
      </c>
      <c r="G33">
        <v>2</v>
      </c>
      <c r="H33">
        <v>0</v>
      </c>
      <c r="I33" s="6">
        <f>Table257[[#This Row],[Age]]/$E$1</f>
        <v>0.22500000000000001</v>
      </c>
      <c r="J33" s="6">
        <f>LOG10(Table257[[#This Row],[Fare]] +1)</f>
        <v>1.2787536009528289</v>
      </c>
      <c r="K33">
        <f>IF(Table257[[#This Row],[Pclass]]=1, 1, 0)</f>
        <v>0</v>
      </c>
      <c r="L33">
        <f>IF(Table257[[#This Row],[Pclass]]=2, 1,0)</f>
        <v>0</v>
      </c>
      <c r="M33">
        <f>IF(Table257[[#This Row],[Embarked]]="S", 1, 0)</f>
        <v>1</v>
      </c>
      <c r="N33">
        <f>IF(Table257[[#This Row],[Embarked]]="C", 1, 0)</f>
        <v>0</v>
      </c>
      <c r="O33">
        <f>IF(Table257[[#This Row],[Sex]]="male", 1, 0)</f>
        <v>0</v>
      </c>
      <c r="P33">
        <v>1</v>
      </c>
      <c r="V33" s="6">
        <v>0.14097999744977335</v>
      </c>
      <c r="W33" s="6">
        <v>0.28183375891714257</v>
      </c>
      <c r="X33" s="6">
        <f t="shared" si="0"/>
        <v>0.14097999744977335</v>
      </c>
      <c r="Y33" s="6">
        <f t="shared" si="0"/>
        <v>0.28183375891714257</v>
      </c>
      <c r="Z33" s="6">
        <f t="shared" si="1"/>
        <v>0.42281375636691593</v>
      </c>
      <c r="AA33" s="6">
        <f>(Z33-Table257[[#This Row],[Survived]])^2</f>
        <v>0.17877147257310175</v>
      </c>
    </row>
    <row r="34" spans="1:27" x14ac:dyDescent="0.2">
      <c r="A34">
        <v>1</v>
      </c>
      <c r="B34" t="s">
        <v>20</v>
      </c>
      <c r="C34">
        <v>3</v>
      </c>
      <c r="D34" t="s">
        <v>17</v>
      </c>
      <c r="E34">
        <v>14</v>
      </c>
      <c r="F34">
        <v>11.2417</v>
      </c>
      <c r="G34">
        <v>1</v>
      </c>
      <c r="H34">
        <v>0</v>
      </c>
      <c r="I34" s="6">
        <f>Table257[[#This Row],[Age]]/$E$1</f>
        <v>0.17499999999999999</v>
      </c>
      <c r="J34" s="6">
        <f>LOG10(Table257[[#This Row],[Fare]] +1)</f>
        <v>1.0878417322991751</v>
      </c>
      <c r="K34">
        <f>IF(Table257[[#This Row],[Pclass]]=1, 1, 0)</f>
        <v>0</v>
      </c>
      <c r="L34">
        <f>IF(Table257[[#This Row],[Pclass]]=2, 1,0)</f>
        <v>0</v>
      </c>
      <c r="M34">
        <f>IF(Table257[[#This Row],[Embarked]]="S", 1, 0)</f>
        <v>0</v>
      </c>
      <c r="N34">
        <f>IF(Table257[[#This Row],[Embarked]]="C", 1, 0)</f>
        <v>1</v>
      </c>
      <c r="O34">
        <f>IF(Table257[[#This Row],[Sex]]="male", 1, 0)</f>
        <v>0</v>
      </c>
      <c r="P34">
        <v>1</v>
      </c>
      <c r="V34" s="6">
        <v>-7.7432135421720338E-2</v>
      </c>
      <c r="W34" s="6">
        <v>0.52517775643956643</v>
      </c>
      <c r="X34" s="6">
        <f t="shared" si="0"/>
        <v>0</v>
      </c>
      <c r="Y34" s="6">
        <f t="shared" si="0"/>
        <v>0.52517775643956643</v>
      </c>
      <c r="Z34" s="6">
        <f t="shared" si="1"/>
        <v>0.52517775643956643</v>
      </c>
      <c r="AA34" s="6">
        <f>(Z34-Table257[[#This Row],[Survived]])^2</f>
        <v>0.2254561629797637</v>
      </c>
    </row>
    <row r="35" spans="1:27" x14ac:dyDescent="0.2">
      <c r="A35">
        <v>0</v>
      </c>
      <c r="B35" t="s">
        <v>15</v>
      </c>
      <c r="C35">
        <v>3</v>
      </c>
      <c r="D35" t="s">
        <v>17</v>
      </c>
      <c r="E35">
        <v>40</v>
      </c>
      <c r="F35">
        <v>9.4749999999999996</v>
      </c>
      <c r="G35">
        <v>1</v>
      </c>
      <c r="H35">
        <v>0</v>
      </c>
      <c r="I35" s="6">
        <f>Table257[[#This Row],[Age]]/$E$1</f>
        <v>0.5</v>
      </c>
      <c r="J35" s="6">
        <f>LOG10(Table257[[#This Row],[Fare]] +1)</f>
        <v>1.0201540316383328</v>
      </c>
      <c r="K35">
        <f>IF(Table257[[#This Row],[Pclass]]=1, 1, 0)</f>
        <v>0</v>
      </c>
      <c r="L35">
        <f>IF(Table257[[#This Row],[Pclass]]=2, 1,0)</f>
        <v>0</v>
      </c>
      <c r="M35">
        <f>IF(Table257[[#This Row],[Embarked]]="S", 1, 0)</f>
        <v>1</v>
      </c>
      <c r="N35">
        <f>IF(Table257[[#This Row],[Embarked]]="C", 1, 0)</f>
        <v>0</v>
      </c>
      <c r="O35">
        <f>IF(Table257[[#This Row],[Sex]]="male", 1, 0)</f>
        <v>0</v>
      </c>
      <c r="P35">
        <v>1</v>
      </c>
      <c r="V35" s="6">
        <v>0.30709349438175676</v>
      </c>
      <c r="W35" s="6">
        <v>7.5567335828823634E-2</v>
      </c>
      <c r="X35" s="6">
        <f t="shared" si="0"/>
        <v>0.30709349438175676</v>
      </c>
      <c r="Y35" s="6">
        <f t="shared" si="0"/>
        <v>7.5567335828823634E-2</v>
      </c>
      <c r="Z35" s="6">
        <f t="shared" si="1"/>
        <v>0.38266083021058039</v>
      </c>
      <c r="AA35" s="6">
        <f>(Z35-Table257[[#This Row],[Survived]])^2</f>
        <v>0.14642931097745063</v>
      </c>
    </row>
    <row r="36" spans="1:27" x14ac:dyDescent="0.2">
      <c r="A36">
        <v>0</v>
      </c>
      <c r="B36" t="s">
        <v>15</v>
      </c>
      <c r="C36">
        <v>2</v>
      </c>
      <c r="D36" t="s">
        <v>17</v>
      </c>
      <c r="E36">
        <v>27</v>
      </c>
      <c r="F36">
        <v>21</v>
      </c>
      <c r="G36">
        <v>1</v>
      </c>
      <c r="H36">
        <v>0</v>
      </c>
      <c r="I36" s="6">
        <f>Table257[[#This Row],[Age]]/$E$1</f>
        <v>0.33750000000000002</v>
      </c>
      <c r="J36" s="6">
        <f>LOG10(Table257[[#This Row],[Fare]] +1)</f>
        <v>1.3424226808222062</v>
      </c>
      <c r="K36">
        <f>IF(Table257[[#This Row],[Pclass]]=1, 1, 0)</f>
        <v>0</v>
      </c>
      <c r="L36">
        <f>IF(Table257[[#This Row],[Pclass]]=2, 1,0)</f>
        <v>1</v>
      </c>
      <c r="M36">
        <f>IF(Table257[[#This Row],[Embarked]]="S", 1, 0)</f>
        <v>1</v>
      </c>
      <c r="N36">
        <f>IF(Table257[[#This Row],[Embarked]]="C", 1, 0)</f>
        <v>0</v>
      </c>
      <c r="O36">
        <f>IF(Table257[[#This Row],[Sex]]="male", 1, 0)</f>
        <v>0</v>
      </c>
      <c r="P36">
        <v>1</v>
      </c>
      <c r="V36" s="6">
        <v>0.66020719701934594</v>
      </c>
      <c r="W36" s="6">
        <v>0.2685041419005455</v>
      </c>
      <c r="X36" s="6">
        <f t="shared" si="0"/>
        <v>0.66020719701934594</v>
      </c>
      <c r="Y36" s="6">
        <f t="shared" si="0"/>
        <v>0.2685041419005455</v>
      </c>
      <c r="Z36" s="6">
        <f t="shared" si="1"/>
        <v>0.92871133891989144</v>
      </c>
      <c r="AA36" s="6">
        <f>(Z36-Table257[[#This Row],[Survived]])^2</f>
        <v>0.86250475103837743</v>
      </c>
    </row>
    <row r="37" spans="1:27" x14ac:dyDescent="0.2">
      <c r="A37">
        <v>1</v>
      </c>
      <c r="B37" t="s">
        <v>20</v>
      </c>
      <c r="C37">
        <v>2</v>
      </c>
      <c r="D37" t="s">
        <v>17</v>
      </c>
      <c r="E37">
        <v>3</v>
      </c>
      <c r="F37">
        <v>41.5792</v>
      </c>
      <c r="G37">
        <v>1</v>
      </c>
      <c r="H37">
        <v>2</v>
      </c>
      <c r="I37" s="6">
        <f>Table257[[#This Row],[Age]]/$E$1</f>
        <v>3.7499999999999999E-2</v>
      </c>
      <c r="J37" s="6">
        <f>LOG10(Table257[[#This Row],[Fare]] +1)</f>
        <v>1.6291974974299364</v>
      </c>
      <c r="K37">
        <f>IF(Table257[[#This Row],[Pclass]]=1, 1, 0)</f>
        <v>0</v>
      </c>
      <c r="L37">
        <f>IF(Table257[[#This Row],[Pclass]]=2, 1,0)</f>
        <v>1</v>
      </c>
      <c r="M37">
        <f>IF(Table257[[#This Row],[Embarked]]="S", 1, 0)</f>
        <v>0</v>
      </c>
      <c r="N37">
        <f>IF(Table257[[#This Row],[Embarked]]="C", 1, 0)</f>
        <v>1</v>
      </c>
      <c r="O37">
        <f>IF(Table257[[#This Row],[Sex]]="male", 1, 0)</f>
        <v>0</v>
      </c>
      <c r="P37">
        <v>1</v>
      </c>
      <c r="V37" s="6">
        <v>0.16608022271904621</v>
      </c>
      <c r="W37" s="6">
        <v>0.76426354066447133</v>
      </c>
      <c r="X37" s="6">
        <f t="shared" si="0"/>
        <v>0.16608022271904621</v>
      </c>
      <c r="Y37" s="6">
        <f t="shared" si="0"/>
        <v>0.76426354066447133</v>
      </c>
      <c r="Z37" s="6">
        <f t="shared" si="1"/>
        <v>0.93034376338351754</v>
      </c>
      <c r="AA37" s="6">
        <f>(Z37-Table257[[#This Row],[Survived]])^2</f>
        <v>4.8519912995713919E-3</v>
      </c>
    </row>
    <row r="38" spans="1:27" x14ac:dyDescent="0.2">
      <c r="A38">
        <v>1</v>
      </c>
      <c r="B38" t="s">
        <v>27</v>
      </c>
      <c r="C38">
        <v>3</v>
      </c>
      <c r="D38" t="s">
        <v>17</v>
      </c>
      <c r="E38">
        <v>19</v>
      </c>
      <c r="F38">
        <v>7.8792</v>
      </c>
      <c r="G38">
        <v>0</v>
      </c>
      <c r="H38">
        <v>0</v>
      </c>
      <c r="I38" s="6">
        <f>Table257[[#This Row],[Age]]/$E$1</f>
        <v>0.23749999999999999</v>
      </c>
      <c r="J38" s="6">
        <f>LOG10(Table257[[#This Row],[Fare]] +1)</f>
        <v>0.94837383838707923</v>
      </c>
      <c r="K38">
        <f>IF(Table257[[#This Row],[Pclass]]=1, 1, 0)</f>
        <v>0</v>
      </c>
      <c r="L38">
        <f>IF(Table257[[#This Row],[Pclass]]=2, 1,0)</f>
        <v>0</v>
      </c>
      <c r="M38">
        <f>IF(Table257[[#This Row],[Embarked]]="S", 1, 0)</f>
        <v>0</v>
      </c>
      <c r="N38">
        <f>IF(Table257[[#This Row],[Embarked]]="C", 1, 0)</f>
        <v>0</v>
      </c>
      <c r="O38">
        <f>IF(Table257[[#This Row],[Sex]]="male", 1, 0)</f>
        <v>0</v>
      </c>
      <c r="P38">
        <v>1</v>
      </c>
      <c r="V38" s="6">
        <v>0.46423966815024775</v>
      </c>
      <c r="W38" s="6">
        <v>-0.28046109773822825</v>
      </c>
      <c r="X38" s="6">
        <f t="shared" si="0"/>
        <v>0.46423966815024775</v>
      </c>
      <c r="Y38" s="6">
        <f t="shared" si="0"/>
        <v>0</v>
      </c>
      <c r="Z38" s="6">
        <f t="shared" si="1"/>
        <v>0.46423966815024775</v>
      </c>
      <c r="AA38" s="6">
        <f>(Z38-Table257[[#This Row],[Survived]])^2</f>
        <v>0.28703913318375668</v>
      </c>
    </row>
    <row r="39" spans="1:27" x14ac:dyDescent="0.2">
      <c r="A39">
        <v>0</v>
      </c>
      <c r="B39" t="s">
        <v>15</v>
      </c>
      <c r="C39">
        <v>3</v>
      </c>
      <c r="D39" t="s">
        <v>17</v>
      </c>
      <c r="E39">
        <v>18</v>
      </c>
      <c r="F39">
        <v>17.8</v>
      </c>
      <c r="G39">
        <v>1</v>
      </c>
      <c r="H39">
        <v>0</v>
      </c>
      <c r="I39" s="6">
        <f>Table257[[#This Row],[Age]]/$E$1</f>
        <v>0.22500000000000001</v>
      </c>
      <c r="J39" s="6">
        <f>LOG10(Table257[[#This Row],[Fare]] +1)</f>
        <v>1.2741578492636798</v>
      </c>
      <c r="K39">
        <f>IF(Table257[[#This Row],[Pclass]]=1, 1, 0)</f>
        <v>0</v>
      </c>
      <c r="L39">
        <f>IF(Table257[[#This Row],[Pclass]]=2, 1,0)</f>
        <v>0</v>
      </c>
      <c r="M39">
        <f>IF(Table257[[#This Row],[Embarked]]="S", 1, 0)</f>
        <v>1</v>
      </c>
      <c r="N39">
        <f>IF(Table257[[#This Row],[Embarked]]="C", 1, 0)</f>
        <v>0</v>
      </c>
      <c r="O39">
        <f>IF(Table257[[#This Row],[Sex]]="male", 1, 0)</f>
        <v>0</v>
      </c>
      <c r="P39">
        <v>1</v>
      </c>
      <c r="V39" s="6">
        <v>0.15149558194416218</v>
      </c>
      <c r="W39" s="6">
        <v>0.32225706741323584</v>
      </c>
      <c r="X39" s="6">
        <f t="shared" si="0"/>
        <v>0.15149558194416218</v>
      </c>
      <c r="Y39" s="6">
        <f t="shared" si="0"/>
        <v>0.32225706741323584</v>
      </c>
      <c r="Z39" s="6">
        <f t="shared" si="1"/>
        <v>0.47375264935739803</v>
      </c>
      <c r="AA39" s="6">
        <f>(Z39-Table257[[#This Row],[Survived]])^2</f>
        <v>0.22444157277315371</v>
      </c>
    </row>
    <row r="40" spans="1:27" x14ac:dyDescent="0.2">
      <c r="A40">
        <v>0</v>
      </c>
      <c r="B40" t="s">
        <v>15</v>
      </c>
      <c r="C40">
        <v>3</v>
      </c>
      <c r="D40" t="s">
        <v>13</v>
      </c>
      <c r="E40">
        <v>7</v>
      </c>
      <c r="F40">
        <v>39.6875</v>
      </c>
      <c r="G40">
        <v>4</v>
      </c>
      <c r="H40">
        <v>1</v>
      </c>
      <c r="I40" s="6">
        <f>Table257[[#This Row],[Age]]/$E$1</f>
        <v>8.7499999999999994E-2</v>
      </c>
      <c r="J40" s="6">
        <f>LOG10(Table257[[#This Row],[Fare]] +1)</f>
        <v>1.6094610059122672</v>
      </c>
      <c r="K40">
        <f>IF(Table257[[#This Row],[Pclass]]=1, 1, 0)</f>
        <v>0</v>
      </c>
      <c r="L40">
        <f>IF(Table257[[#This Row],[Pclass]]=2, 1,0)</f>
        <v>0</v>
      </c>
      <c r="M40">
        <f>IF(Table257[[#This Row],[Embarked]]="S", 1, 0)</f>
        <v>1</v>
      </c>
      <c r="N40">
        <f>IF(Table257[[#This Row],[Embarked]]="C", 1, 0)</f>
        <v>0</v>
      </c>
      <c r="O40">
        <f>IF(Table257[[#This Row],[Sex]]="male", 1, 0)</f>
        <v>1</v>
      </c>
      <c r="P40">
        <v>1</v>
      </c>
      <c r="V40" s="6">
        <v>-1.4537026353700857</v>
      </c>
      <c r="W40" s="6">
        <v>0.18000929888243411</v>
      </c>
      <c r="X40" s="6">
        <f t="shared" si="0"/>
        <v>0</v>
      </c>
      <c r="Y40" s="6">
        <f t="shared" si="0"/>
        <v>0.18000929888243411</v>
      </c>
      <c r="Z40" s="6">
        <f t="shared" si="1"/>
        <v>0.18000929888243411</v>
      </c>
      <c r="AA40" s="6">
        <f>(Z40-Table257[[#This Row],[Survived]])^2</f>
        <v>3.2403347684145496E-2</v>
      </c>
    </row>
    <row r="41" spans="1:27" x14ac:dyDescent="0.2">
      <c r="A41">
        <v>0</v>
      </c>
      <c r="B41" t="s">
        <v>15</v>
      </c>
      <c r="C41">
        <v>3</v>
      </c>
      <c r="D41" t="s">
        <v>13</v>
      </c>
      <c r="E41">
        <v>21</v>
      </c>
      <c r="F41">
        <v>7.8</v>
      </c>
      <c r="G41">
        <v>0</v>
      </c>
      <c r="H41">
        <v>0</v>
      </c>
      <c r="I41" s="6">
        <f>Table257[[#This Row],[Age]]/$E$1</f>
        <v>0.26250000000000001</v>
      </c>
      <c r="J41" s="6">
        <f>LOG10(Table257[[#This Row],[Fare]] +1)</f>
        <v>0.94448267215016868</v>
      </c>
      <c r="K41">
        <f>IF(Table257[[#This Row],[Pclass]]=1, 1, 0)</f>
        <v>0</v>
      </c>
      <c r="L41">
        <f>IF(Table257[[#This Row],[Pclass]]=2, 1,0)</f>
        <v>0</v>
      </c>
      <c r="M41">
        <f>IF(Table257[[#This Row],[Embarked]]="S", 1, 0)</f>
        <v>1</v>
      </c>
      <c r="N41">
        <f>IF(Table257[[#This Row],[Embarked]]="C", 1, 0)</f>
        <v>0</v>
      </c>
      <c r="O41">
        <f>IF(Table257[[#This Row],[Sex]]="male", 1, 0)</f>
        <v>1</v>
      </c>
      <c r="P41">
        <v>1</v>
      </c>
      <c r="V41" s="6">
        <v>-1.3350905322866731</v>
      </c>
      <c r="W41" s="6">
        <v>0.17997487519641708</v>
      </c>
      <c r="X41" s="6">
        <f t="shared" si="0"/>
        <v>0</v>
      </c>
      <c r="Y41" s="6">
        <f t="shared" si="0"/>
        <v>0.17997487519641708</v>
      </c>
      <c r="Z41" s="6">
        <f t="shared" si="1"/>
        <v>0.17997487519641708</v>
      </c>
      <c r="AA41" s="6">
        <f>(Z41-Table257[[#This Row],[Survived]])^2</f>
        <v>3.2390955701965908E-2</v>
      </c>
    </row>
    <row r="42" spans="1:27" x14ac:dyDescent="0.2">
      <c r="A42">
        <v>1</v>
      </c>
      <c r="B42" t="s">
        <v>20</v>
      </c>
      <c r="C42">
        <v>1</v>
      </c>
      <c r="D42" t="s">
        <v>17</v>
      </c>
      <c r="E42">
        <v>49</v>
      </c>
      <c r="F42">
        <v>76.729200000000006</v>
      </c>
      <c r="G42">
        <v>1</v>
      </c>
      <c r="H42">
        <v>0</v>
      </c>
      <c r="I42" s="6">
        <f>Table257[[#This Row],[Age]]/$E$1</f>
        <v>0.61250000000000004</v>
      </c>
      <c r="J42" s="6">
        <f>LOG10(Table257[[#This Row],[Fare]] +1)</f>
        <v>1.8905841979078102</v>
      </c>
      <c r="K42">
        <f>IF(Table257[[#This Row],[Pclass]]=1, 1, 0)</f>
        <v>1</v>
      </c>
      <c r="L42">
        <f>IF(Table257[[#This Row],[Pclass]]=2, 1,0)</f>
        <v>0</v>
      </c>
      <c r="M42">
        <f>IF(Table257[[#This Row],[Embarked]]="S", 1, 0)</f>
        <v>0</v>
      </c>
      <c r="N42">
        <f>IF(Table257[[#This Row],[Embarked]]="C", 1, 0)</f>
        <v>1</v>
      </c>
      <c r="O42">
        <f>IF(Table257[[#This Row],[Sex]]="male", 1, 0)</f>
        <v>0</v>
      </c>
      <c r="P42">
        <v>1</v>
      </c>
      <c r="V42" s="6">
        <v>0.42361869600286395</v>
      </c>
      <c r="W42" s="6">
        <v>0.49482364090799302</v>
      </c>
      <c r="X42" s="6">
        <f t="shared" si="0"/>
        <v>0.42361869600286395</v>
      </c>
      <c r="Y42" s="6">
        <f t="shared" si="0"/>
        <v>0.49482364090799302</v>
      </c>
      <c r="Z42" s="6">
        <f t="shared" si="1"/>
        <v>0.91844233691085697</v>
      </c>
      <c r="AA42" s="6">
        <f>(Z42-Table257[[#This Row],[Survived]])^2</f>
        <v>6.6516524085621634E-3</v>
      </c>
    </row>
    <row r="43" spans="1:27" x14ac:dyDescent="0.2">
      <c r="A43">
        <v>1</v>
      </c>
      <c r="B43" t="s">
        <v>15</v>
      </c>
      <c r="C43">
        <v>2</v>
      </c>
      <c r="D43" t="s">
        <v>17</v>
      </c>
      <c r="E43">
        <v>29</v>
      </c>
      <c r="F43">
        <v>26</v>
      </c>
      <c r="G43">
        <v>1</v>
      </c>
      <c r="H43">
        <v>0</v>
      </c>
      <c r="I43" s="6">
        <f>Table257[[#This Row],[Age]]/$E$1</f>
        <v>0.36249999999999999</v>
      </c>
      <c r="J43" s="6">
        <f>LOG10(Table257[[#This Row],[Fare]] +1)</f>
        <v>1.4313637641589874</v>
      </c>
      <c r="K43">
        <f>IF(Table257[[#This Row],[Pclass]]=1, 1, 0)</f>
        <v>0</v>
      </c>
      <c r="L43">
        <f>IF(Table257[[#This Row],[Pclass]]=2, 1,0)</f>
        <v>1</v>
      </c>
      <c r="M43">
        <f>IF(Table257[[#This Row],[Embarked]]="S", 1, 0)</f>
        <v>1</v>
      </c>
      <c r="N43">
        <f>IF(Table257[[#This Row],[Embarked]]="C", 1, 0)</f>
        <v>0</v>
      </c>
      <c r="O43">
        <f>IF(Table257[[#This Row],[Sex]]="male", 1, 0)</f>
        <v>0</v>
      </c>
      <c r="P43">
        <v>1</v>
      </c>
      <c r="V43" s="6">
        <v>0.70032030853889427</v>
      </c>
      <c r="W43" s="6">
        <v>0.23698128564197646</v>
      </c>
      <c r="X43" s="6">
        <f t="shared" si="0"/>
        <v>0.70032030853889427</v>
      </c>
      <c r="Y43" s="6">
        <f t="shared" si="0"/>
        <v>0.23698128564197646</v>
      </c>
      <c r="Z43" s="6">
        <f t="shared" si="1"/>
        <v>0.93730159418087067</v>
      </c>
      <c r="AA43" s="6">
        <f>(Z43-Table257[[#This Row],[Survived]])^2</f>
        <v>3.9310900922602306E-3</v>
      </c>
    </row>
    <row r="44" spans="1:27" x14ac:dyDescent="0.2">
      <c r="A44">
        <v>0</v>
      </c>
      <c r="B44" t="s">
        <v>20</v>
      </c>
      <c r="C44">
        <v>1</v>
      </c>
      <c r="D44" t="s">
        <v>13</v>
      </c>
      <c r="E44">
        <v>65</v>
      </c>
      <c r="F44">
        <v>61.979199999999999</v>
      </c>
      <c r="G44">
        <v>0</v>
      </c>
      <c r="H44">
        <v>1</v>
      </c>
      <c r="I44" s="6">
        <f>Table257[[#This Row],[Age]]/$E$1</f>
        <v>0.8125</v>
      </c>
      <c r="J44" s="6">
        <f>LOG10(Table257[[#This Row],[Fare]] +1)</f>
        <v>1.7991971396636215</v>
      </c>
      <c r="K44">
        <f>IF(Table257[[#This Row],[Pclass]]=1, 1, 0)</f>
        <v>1</v>
      </c>
      <c r="L44">
        <f>IF(Table257[[#This Row],[Pclass]]=2, 1,0)</f>
        <v>0</v>
      </c>
      <c r="M44">
        <f>IF(Table257[[#This Row],[Embarked]]="S", 1, 0)</f>
        <v>0</v>
      </c>
      <c r="N44">
        <f>IF(Table257[[#This Row],[Embarked]]="C", 1, 0)</f>
        <v>1</v>
      </c>
      <c r="O44">
        <f>IF(Table257[[#This Row],[Sex]]="male", 1, 0)</f>
        <v>1</v>
      </c>
      <c r="P44">
        <v>1</v>
      </c>
      <c r="V44" s="6">
        <v>-0.97094117482025899</v>
      </c>
      <c r="W44" s="6">
        <v>0.21935499827749111</v>
      </c>
      <c r="X44" s="6">
        <f t="shared" si="0"/>
        <v>0</v>
      </c>
      <c r="Y44" s="6">
        <f t="shared" si="0"/>
        <v>0.21935499827749111</v>
      </c>
      <c r="Z44" s="6">
        <f t="shared" si="1"/>
        <v>0.21935499827749111</v>
      </c>
      <c r="AA44" s="6">
        <f>(Z44-Table257[[#This Row],[Survived]])^2</f>
        <v>4.8116615269318125E-2</v>
      </c>
    </row>
    <row r="45" spans="1:27" x14ac:dyDescent="0.2">
      <c r="A45">
        <v>1</v>
      </c>
      <c r="B45" t="s">
        <v>15</v>
      </c>
      <c r="C45">
        <v>2</v>
      </c>
      <c r="D45" t="s">
        <v>17</v>
      </c>
      <c r="E45">
        <v>21</v>
      </c>
      <c r="F45">
        <v>10.5</v>
      </c>
      <c r="G45">
        <v>0</v>
      </c>
      <c r="H45">
        <v>0</v>
      </c>
      <c r="I45" s="6">
        <f>Table257[[#This Row],[Age]]/$E$1</f>
        <v>0.26250000000000001</v>
      </c>
      <c r="J45" s="6">
        <f>LOG10(Table257[[#This Row],[Fare]] +1)</f>
        <v>1.0606978403536116</v>
      </c>
      <c r="K45">
        <f>IF(Table257[[#This Row],[Pclass]]=1, 1, 0)</f>
        <v>0</v>
      </c>
      <c r="L45">
        <f>IF(Table257[[#This Row],[Pclass]]=2, 1,0)</f>
        <v>1</v>
      </c>
      <c r="M45">
        <f>IF(Table257[[#This Row],[Embarked]]="S", 1, 0)</f>
        <v>1</v>
      </c>
      <c r="N45">
        <f>IF(Table257[[#This Row],[Embarked]]="C", 1, 0)</f>
        <v>0</v>
      </c>
      <c r="O45">
        <f>IF(Table257[[#This Row],[Sex]]="male", 1, 0)</f>
        <v>0</v>
      </c>
      <c r="P45">
        <v>1</v>
      </c>
      <c r="V45" s="6">
        <v>0.54799466847341805</v>
      </c>
      <c r="W45" s="6">
        <v>0.40433280646284792</v>
      </c>
      <c r="X45" s="6">
        <f t="shared" si="0"/>
        <v>0.54799466847341805</v>
      </c>
      <c r="Y45" s="6">
        <f t="shared" si="0"/>
        <v>0.40433280646284792</v>
      </c>
      <c r="Z45" s="6">
        <f t="shared" si="1"/>
        <v>0.95232747493626602</v>
      </c>
      <c r="AA45" s="6">
        <f>(Z45-Table257[[#This Row],[Survived]])^2</f>
        <v>2.2726696459523447E-3</v>
      </c>
    </row>
    <row r="46" spans="1:27" x14ac:dyDescent="0.2">
      <c r="A46">
        <v>0</v>
      </c>
      <c r="B46" t="s">
        <v>20</v>
      </c>
      <c r="C46">
        <v>3</v>
      </c>
      <c r="D46" t="s">
        <v>13</v>
      </c>
      <c r="E46">
        <v>28.5</v>
      </c>
      <c r="F46">
        <v>7.2291999999999996</v>
      </c>
      <c r="G46">
        <v>0</v>
      </c>
      <c r="H46">
        <v>0</v>
      </c>
      <c r="I46" s="6">
        <f>Table257[[#This Row],[Age]]/$E$1</f>
        <v>0.35625000000000001</v>
      </c>
      <c r="J46" s="6">
        <f>LOG10(Table257[[#This Row],[Fare]] +1)</f>
        <v>0.91535761741483168</v>
      </c>
      <c r="K46">
        <f>IF(Table257[[#This Row],[Pclass]]=1, 1, 0)</f>
        <v>0</v>
      </c>
      <c r="L46">
        <f>IF(Table257[[#This Row],[Pclass]]=2, 1,0)</f>
        <v>0</v>
      </c>
      <c r="M46">
        <f>IF(Table257[[#This Row],[Embarked]]="S", 1, 0)</f>
        <v>0</v>
      </c>
      <c r="N46">
        <f>IF(Table257[[#This Row],[Embarked]]="C", 1, 0)</f>
        <v>1</v>
      </c>
      <c r="O46">
        <f>IF(Table257[[#This Row],[Sex]]="male", 1, 0)</f>
        <v>1</v>
      </c>
      <c r="P46">
        <v>1</v>
      </c>
      <c r="V46" s="6">
        <v>-1.4154721423613075</v>
      </c>
      <c r="W46" s="6">
        <v>0.23040020913517956</v>
      </c>
      <c r="X46" s="6">
        <f t="shared" si="0"/>
        <v>0</v>
      </c>
      <c r="Y46" s="6">
        <f t="shared" si="0"/>
        <v>0.23040020913517956</v>
      </c>
      <c r="Z46" s="6">
        <f t="shared" si="1"/>
        <v>0.23040020913517956</v>
      </c>
      <c r="AA46" s="6">
        <f>(Z46-Table257[[#This Row],[Survived]])^2</f>
        <v>5.3084256369534476E-2</v>
      </c>
    </row>
    <row r="47" spans="1:27" x14ac:dyDescent="0.2">
      <c r="A47">
        <v>1</v>
      </c>
      <c r="B47" t="s">
        <v>15</v>
      </c>
      <c r="C47">
        <v>2</v>
      </c>
      <c r="D47" t="s">
        <v>17</v>
      </c>
      <c r="E47">
        <v>5</v>
      </c>
      <c r="F47">
        <v>27.75</v>
      </c>
      <c r="G47">
        <v>1</v>
      </c>
      <c r="H47">
        <v>2</v>
      </c>
      <c r="I47" s="6">
        <f>Table257[[#This Row],[Age]]/$E$1</f>
        <v>6.25E-2</v>
      </c>
      <c r="J47" s="6">
        <f>LOG10(Table257[[#This Row],[Fare]] +1)</f>
        <v>1.4586378490256493</v>
      </c>
      <c r="K47">
        <f>IF(Table257[[#This Row],[Pclass]]=1, 1, 0)</f>
        <v>0</v>
      </c>
      <c r="L47">
        <f>IF(Table257[[#This Row],[Pclass]]=2, 1,0)</f>
        <v>1</v>
      </c>
      <c r="M47">
        <f>IF(Table257[[#This Row],[Embarked]]="S", 1, 0)</f>
        <v>1</v>
      </c>
      <c r="N47">
        <f>IF(Table257[[#This Row],[Embarked]]="C", 1, 0)</f>
        <v>0</v>
      </c>
      <c r="O47">
        <f>IF(Table257[[#This Row],[Sex]]="male", 1, 0)</f>
        <v>0</v>
      </c>
      <c r="P47">
        <v>1</v>
      </c>
      <c r="V47" s="6">
        <v>0.29279055764951928</v>
      </c>
      <c r="W47" s="6">
        <v>0.61462078689922783</v>
      </c>
      <c r="X47" s="6">
        <f t="shared" si="0"/>
        <v>0.29279055764951928</v>
      </c>
      <c r="Y47" s="6">
        <f t="shared" si="0"/>
        <v>0.61462078689922783</v>
      </c>
      <c r="Z47" s="6">
        <f t="shared" si="1"/>
        <v>0.90741134454874706</v>
      </c>
      <c r="AA47" s="6">
        <f>(Z47-Table257[[#This Row],[Survived]])^2</f>
        <v>8.5726591182708322E-3</v>
      </c>
    </row>
    <row r="48" spans="1:27" x14ac:dyDescent="0.2">
      <c r="A48">
        <v>0</v>
      </c>
      <c r="B48" t="s">
        <v>15</v>
      </c>
      <c r="C48">
        <v>3</v>
      </c>
      <c r="D48" t="s">
        <v>13</v>
      </c>
      <c r="E48">
        <v>11</v>
      </c>
      <c r="F48">
        <v>46.9</v>
      </c>
      <c r="G48">
        <v>5</v>
      </c>
      <c r="H48">
        <v>2</v>
      </c>
      <c r="I48" s="6">
        <f>Table257[[#This Row],[Age]]/$E$1</f>
        <v>0.13750000000000001</v>
      </c>
      <c r="J48" s="6">
        <f>LOG10(Table257[[#This Row],[Fare]] +1)</f>
        <v>1.6803355134145632</v>
      </c>
      <c r="K48">
        <f>IF(Table257[[#This Row],[Pclass]]=1, 1, 0)</f>
        <v>0</v>
      </c>
      <c r="L48">
        <f>IF(Table257[[#This Row],[Pclass]]=2, 1,0)</f>
        <v>0</v>
      </c>
      <c r="M48">
        <f>IF(Table257[[#This Row],[Embarked]]="S", 1, 0)</f>
        <v>1</v>
      </c>
      <c r="N48">
        <f>IF(Table257[[#This Row],[Embarked]]="C", 1, 0)</f>
        <v>0</v>
      </c>
      <c r="O48">
        <f>IF(Table257[[#This Row],[Sex]]="male", 1, 0)</f>
        <v>1</v>
      </c>
      <c r="P48">
        <v>1</v>
      </c>
      <c r="V48" s="6">
        <v>-1.4998008501099793</v>
      </c>
      <c r="W48" s="6">
        <v>0.12972151835207113</v>
      </c>
      <c r="X48" s="6">
        <f t="shared" si="0"/>
        <v>0</v>
      </c>
      <c r="Y48" s="6">
        <f t="shared" si="0"/>
        <v>0.12972151835207113</v>
      </c>
      <c r="Z48" s="6">
        <f t="shared" si="1"/>
        <v>0.12972151835207113</v>
      </c>
      <c r="AA48" s="6">
        <f>(Z48-Table257[[#This Row],[Survived]])^2</f>
        <v>1.6827672323566727E-2</v>
      </c>
    </row>
    <row r="49" spans="1:27" x14ac:dyDescent="0.2">
      <c r="A49">
        <v>0</v>
      </c>
      <c r="B49" t="s">
        <v>20</v>
      </c>
      <c r="C49">
        <v>3</v>
      </c>
      <c r="D49" t="s">
        <v>13</v>
      </c>
      <c r="E49">
        <v>22</v>
      </c>
      <c r="F49">
        <v>7.2291999999999996</v>
      </c>
      <c r="G49">
        <v>0</v>
      </c>
      <c r="H49">
        <v>0</v>
      </c>
      <c r="I49" s="6">
        <f>Table257[[#This Row],[Age]]/$E$1</f>
        <v>0.27500000000000002</v>
      </c>
      <c r="J49" s="6">
        <f>LOG10(Table257[[#This Row],[Fare]] +1)</f>
        <v>0.91535761741483168</v>
      </c>
      <c r="K49">
        <f>IF(Table257[[#This Row],[Pclass]]=1, 1, 0)</f>
        <v>0</v>
      </c>
      <c r="L49">
        <f>IF(Table257[[#This Row],[Pclass]]=2, 1,0)</f>
        <v>0</v>
      </c>
      <c r="M49">
        <f>IF(Table257[[#This Row],[Embarked]]="S", 1, 0)</f>
        <v>0</v>
      </c>
      <c r="N49">
        <f>IF(Table257[[#This Row],[Embarked]]="C", 1, 0)</f>
        <v>1</v>
      </c>
      <c r="O49">
        <f>IF(Table257[[#This Row],[Sex]]="male", 1, 0)</f>
        <v>1</v>
      </c>
      <c r="P49">
        <v>1</v>
      </c>
      <c r="V49" s="6">
        <v>-1.4788392136495809</v>
      </c>
      <c r="W49" s="6">
        <v>0.30937925322318793</v>
      </c>
      <c r="X49" s="6">
        <f t="shared" si="0"/>
        <v>0</v>
      </c>
      <c r="Y49" s="6">
        <f t="shared" si="0"/>
        <v>0.30937925322318793</v>
      </c>
      <c r="Z49" s="6">
        <f t="shared" si="1"/>
        <v>0.30937925322318793</v>
      </c>
      <c r="AA49" s="6">
        <f>(Z49-Table257[[#This Row],[Survived]])^2</f>
        <v>9.5715522324937435E-2</v>
      </c>
    </row>
    <row r="50" spans="1:27" x14ac:dyDescent="0.2">
      <c r="A50">
        <v>0</v>
      </c>
      <c r="B50" t="s">
        <v>15</v>
      </c>
      <c r="C50">
        <v>1</v>
      </c>
      <c r="D50" t="s">
        <v>13</v>
      </c>
      <c r="E50">
        <v>45</v>
      </c>
      <c r="F50">
        <v>83.474999999999994</v>
      </c>
      <c r="G50">
        <v>1</v>
      </c>
      <c r="H50">
        <v>0</v>
      </c>
      <c r="I50" s="6">
        <f>Table257[[#This Row],[Age]]/$E$1</f>
        <v>0.5625</v>
      </c>
      <c r="J50" s="6">
        <f>LOG10(Table257[[#This Row],[Fare]] +1)</f>
        <v>1.9267282004469339</v>
      </c>
      <c r="K50">
        <f>IF(Table257[[#This Row],[Pclass]]=1, 1, 0)</f>
        <v>1</v>
      </c>
      <c r="L50">
        <f>IF(Table257[[#This Row],[Pclass]]=2, 1,0)</f>
        <v>0</v>
      </c>
      <c r="M50">
        <f>IF(Table257[[#This Row],[Embarked]]="S", 1, 0)</f>
        <v>1</v>
      </c>
      <c r="N50">
        <f>IF(Table257[[#This Row],[Embarked]]="C", 1, 0)</f>
        <v>0</v>
      </c>
      <c r="O50">
        <f>IF(Table257[[#This Row],[Sex]]="male", 1, 0)</f>
        <v>1</v>
      </c>
      <c r="P50">
        <v>1</v>
      </c>
      <c r="V50" s="6">
        <v>-0.91125030365597159</v>
      </c>
      <c r="W50" s="6">
        <v>0.22865261592894898</v>
      </c>
      <c r="X50" s="6">
        <f t="shared" si="0"/>
        <v>0</v>
      </c>
      <c r="Y50" s="6">
        <f t="shared" si="0"/>
        <v>0.22865261592894898</v>
      </c>
      <c r="Z50" s="6">
        <f t="shared" si="1"/>
        <v>0.22865261592894898</v>
      </c>
      <c r="AA50" s="6">
        <f>(Z50-Table257[[#This Row],[Survived]])^2</f>
        <v>5.2282018771151455E-2</v>
      </c>
    </row>
    <row r="51" spans="1:27" x14ac:dyDescent="0.2">
      <c r="A51">
        <v>0</v>
      </c>
      <c r="B51" t="s">
        <v>15</v>
      </c>
      <c r="C51">
        <v>3</v>
      </c>
      <c r="D51" t="s">
        <v>13</v>
      </c>
      <c r="E51">
        <v>4</v>
      </c>
      <c r="F51">
        <v>27.9</v>
      </c>
      <c r="G51">
        <v>3</v>
      </c>
      <c r="H51">
        <v>2</v>
      </c>
      <c r="I51" s="6">
        <f>Table257[[#This Row],[Age]]/$E$1</f>
        <v>0.05</v>
      </c>
      <c r="J51" s="6">
        <f>LOG10(Table257[[#This Row],[Fare]] +1)</f>
        <v>1.4608978427565478</v>
      </c>
      <c r="K51">
        <f>IF(Table257[[#This Row],[Pclass]]=1, 1, 0)</f>
        <v>0</v>
      </c>
      <c r="L51">
        <f>IF(Table257[[#This Row],[Pclass]]=2, 1,0)</f>
        <v>0</v>
      </c>
      <c r="M51">
        <f>IF(Table257[[#This Row],[Embarked]]="S", 1, 0)</f>
        <v>1</v>
      </c>
      <c r="N51">
        <f>IF(Table257[[#This Row],[Embarked]]="C", 1, 0)</f>
        <v>0</v>
      </c>
      <c r="O51">
        <f>IF(Table257[[#This Row],[Sex]]="male", 1, 0)</f>
        <v>1</v>
      </c>
      <c r="P51">
        <v>1</v>
      </c>
      <c r="V51" s="6">
        <v>-1.5957438591271746</v>
      </c>
      <c r="W51" s="6">
        <v>0.31269352418901075</v>
      </c>
      <c r="X51" s="6">
        <f t="shared" si="0"/>
        <v>0</v>
      </c>
      <c r="Y51" s="6">
        <f t="shared" si="0"/>
        <v>0.31269352418901075</v>
      </c>
      <c r="Z51" s="6">
        <f t="shared" si="1"/>
        <v>0.31269352418901075</v>
      </c>
      <c r="AA51" s="6">
        <f>(Z51-Table257[[#This Row],[Survived]])^2</f>
        <v>9.7777240069743449E-2</v>
      </c>
    </row>
    <row r="52" spans="1:27" x14ac:dyDescent="0.2">
      <c r="A52">
        <v>1</v>
      </c>
      <c r="B52" t="s">
        <v>15</v>
      </c>
      <c r="C52">
        <v>2</v>
      </c>
      <c r="D52" t="s">
        <v>17</v>
      </c>
      <c r="E52">
        <v>29</v>
      </c>
      <c r="F52">
        <v>10.5</v>
      </c>
      <c r="G52">
        <v>0</v>
      </c>
      <c r="H52">
        <v>0</v>
      </c>
      <c r="I52" s="6">
        <f>Table257[[#This Row],[Age]]/$E$1</f>
        <v>0.36249999999999999</v>
      </c>
      <c r="J52" s="6">
        <f>LOG10(Table257[[#This Row],[Fare]] +1)</f>
        <v>1.0606978403536116</v>
      </c>
      <c r="K52">
        <f>IF(Table257[[#This Row],[Pclass]]=1, 1, 0)</f>
        <v>0</v>
      </c>
      <c r="L52">
        <f>IF(Table257[[#This Row],[Pclass]]=2, 1,0)</f>
        <v>1</v>
      </c>
      <c r="M52">
        <f>IF(Table257[[#This Row],[Embarked]]="S", 1, 0)</f>
        <v>1</v>
      </c>
      <c r="N52">
        <f>IF(Table257[[#This Row],[Embarked]]="C", 1, 0)</f>
        <v>0</v>
      </c>
      <c r="O52">
        <f>IF(Table257[[#This Row],[Sex]]="male", 1, 0)</f>
        <v>0</v>
      </c>
      <c r="P52">
        <v>1</v>
      </c>
      <c r="V52" s="6">
        <v>0.6259849100589856</v>
      </c>
      <c r="W52" s="6">
        <v>0.30712782912376074</v>
      </c>
      <c r="X52" s="6">
        <f t="shared" si="0"/>
        <v>0.6259849100589856</v>
      </c>
      <c r="Y52" s="6">
        <f t="shared" si="0"/>
        <v>0.30712782912376074</v>
      </c>
      <c r="Z52" s="6">
        <f t="shared" si="1"/>
        <v>0.93311273918274629</v>
      </c>
      <c r="AA52" s="6">
        <f>(Z52-Table257[[#This Row],[Survived]])^2</f>
        <v>4.473905659635324E-3</v>
      </c>
    </row>
    <row r="53" spans="1:27" x14ac:dyDescent="0.2">
      <c r="A53">
        <v>0</v>
      </c>
      <c r="B53" t="s">
        <v>15</v>
      </c>
      <c r="C53">
        <v>3</v>
      </c>
      <c r="D53" t="s">
        <v>13</v>
      </c>
      <c r="E53">
        <v>19</v>
      </c>
      <c r="F53">
        <v>8.1583000000000006</v>
      </c>
      <c r="G53">
        <v>0</v>
      </c>
      <c r="H53">
        <v>0</v>
      </c>
      <c r="I53" s="6">
        <f>Table257[[#This Row],[Age]]/$E$1</f>
        <v>0.23749999999999999</v>
      </c>
      <c r="J53" s="6">
        <f>LOG10(Table257[[#This Row],[Fare]] +1)</f>
        <v>0.96181486568333707</v>
      </c>
      <c r="K53">
        <f>IF(Table257[[#This Row],[Pclass]]=1, 1, 0)</f>
        <v>0</v>
      </c>
      <c r="L53">
        <f>IF(Table257[[#This Row],[Pclass]]=2, 1,0)</f>
        <v>0</v>
      </c>
      <c r="M53">
        <f>IF(Table257[[#This Row],[Embarked]]="S", 1, 0)</f>
        <v>1</v>
      </c>
      <c r="N53">
        <f>IF(Table257[[#This Row],[Embarked]]="C", 1, 0)</f>
        <v>0</v>
      </c>
      <c r="O53">
        <f>IF(Table257[[#This Row],[Sex]]="male", 1, 0)</f>
        <v>1</v>
      </c>
      <c r="P53">
        <v>1</v>
      </c>
      <c r="V53" s="6">
        <v>-1.350570683534736</v>
      </c>
      <c r="W53" s="6">
        <v>0.20286882415329544</v>
      </c>
      <c r="X53" s="6">
        <f t="shared" si="0"/>
        <v>0</v>
      </c>
      <c r="Y53" s="6">
        <f t="shared" si="0"/>
        <v>0.20286882415329544</v>
      </c>
      <c r="Z53" s="6">
        <f t="shared" si="1"/>
        <v>0.20286882415329544</v>
      </c>
      <c r="AA53" s="6">
        <f>(Z53-Table257[[#This Row],[Survived]])^2</f>
        <v>4.1155759813340707E-2</v>
      </c>
    </row>
    <row r="54" spans="1:27" x14ac:dyDescent="0.2">
      <c r="A54">
        <v>1</v>
      </c>
      <c r="B54" t="s">
        <v>15</v>
      </c>
      <c r="C54">
        <v>3</v>
      </c>
      <c r="D54" t="s">
        <v>17</v>
      </c>
      <c r="E54">
        <v>17</v>
      </c>
      <c r="F54">
        <v>7.9249999999999998</v>
      </c>
      <c r="G54">
        <v>4</v>
      </c>
      <c r="H54">
        <v>2</v>
      </c>
      <c r="I54" s="6">
        <f>Table257[[#This Row],[Age]]/$E$1</f>
        <v>0.21249999999999999</v>
      </c>
      <c r="J54" s="6">
        <f>LOG10(Table257[[#This Row],[Fare]] +1)</f>
        <v>0.95060822478423079</v>
      </c>
      <c r="K54">
        <f>IF(Table257[[#This Row],[Pclass]]=1, 1, 0)</f>
        <v>0</v>
      </c>
      <c r="L54">
        <f>IF(Table257[[#This Row],[Pclass]]=2, 1,0)</f>
        <v>0</v>
      </c>
      <c r="M54">
        <f>IF(Table257[[#This Row],[Embarked]]="S", 1, 0)</f>
        <v>1</v>
      </c>
      <c r="N54">
        <f>IF(Table257[[#This Row],[Embarked]]="C", 1, 0)</f>
        <v>0</v>
      </c>
      <c r="O54">
        <f>IF(Table257[[#This Row],[Sex]]="male", 1, 0)</f>
        <v>0</v>
      </c>
      <c r="P54">
        <v>1</v>
      </c>
      <c r="V54" s="6">
        <v>-0.14787173277379956</v>
      </c>
      <c r="W54" s="6">
        <v>0.32876708728148102</v>
      </c>
      <c r="X54" s="6">
        <f t="shared" si="0"/>
        <v>0</v>
      </c>
      <c r="Y54" s="6">
        <f t="shared" si="0"/>
        <v>0.32876708728148102</v>
      </c>
      <c r="Z54" s="6">
        <f t="shared" si="1"/>
        <v>0.32876708728148102</v>
      </c>
      <c r="AA54" s="6">
        <f>(Z54-Table257[[#This Row],[Survived]])^2</f>
        <v>0.45055362311658698</v>
      </c>
    </row>
    <row r="55" spans="1:27" x14ac:dyDescent="0.2">
      <c r="A55">
        <v>0</v>
      </c>
      <c r="B55" t="s">
        <v>15</v>
      </c>
      <c r="C55">
        <v>3</v>
      </c>
      <c r="D55" t="s">
        <v>13</v>
      </c>
      <c r="E55">
        <v>26</v>
      </c>
      <c r="F55">
        <v>8.6624999999999996</v>
      </c>
      <c r="G55">
        <v>2</v>
      </c>
      <c r="H55">
        <v>0</v>
      </c>
      <c r="I55" s="6">
        <f>Table257[[#This Row],[Age]]/$E$1</f>
        <v>0.32500000000000001</v>
      </c>
      <c r="J55" s="6">
        <f>LOG10(Table257[[#This Row],[Fare]] +1)</f>
        <v>0.98508950692638131</v>
      </c>
      <c r="K55">
        <f>IF(Table257[[#This Row],[Pclass]]=1, 1, 0)</f>
        <v>0</v>
      </c>
      <c r="L55">
        <f>IF(Table257[[#This Row],[Pclass]]=2, 1,0)</f>
        <v>0</v>
      </c>
      <c r="M55">
        <f>IF(Table257[[#This Row],[Embarked]]="S", 1, 0)</f>
        <v>1</v>
      </c>
      <c r="N55">
        <f>IF(Table257[[#This Row],[Embarked]]="C", 1, 0)</f>
        <v>0</v>
      </c>
      <c r="O55">
        <f>IF(Table257[[#This Row],[Sex]]="male", 1, 0)</f>
        <v>1</v>
      </c>
      <c r="P55">
        <v>1</v>
      </c>
      <c r="V55" s="6">
        <v>-1.3000960768537784</v>
      </c>
      <c r="W55" s="6">
        <v>3.582436517192155E-2</v>
      </c>
      <c r="X55" s="6">
        <f t="shared" si="0"/>
        <v>0</v>
      </c>
      <c r="Y55" s="6">
        <f t="shared" si="0"/>
        <v>3.582436517192155E-2</v>
      </c>
      <c r="Z55" s="6">
        <f t="shared" si="1"/>
        <v>3.582436517192155E-2</v>
      </c>
      <c r="AA55" s="6">
        <f>(Z55-Table257[[#This Row],[Survived]])^2</f>
        <v>1.2833851399711859E-3</v>
      </c>
    </row>
    <row r="56" spans="1:27" x14ac:dyDescent="0.2">
      <c r="A56">
        <v>0</v>
      </c>
      <c r="B56" t="s">
        <v>15</v>
      </c>
      <c r="C56">
        <v>2</v>
      </c>
      <c r="D56" t="s">
        <v>13</v>
      </c>
      <c r="E56">
        <v>32</v>
      </c>
      <c r="F56">
        <v>10.5</v>
      </c>
      <c r="G56">
        <v>0</v>
      </c>
      <c r="H56">
        <v>0</v>
      </c>
      <c r="I56" s="6">
        <f>Table257[[#This Row],[Age]]/$E$1</f>
        <v>0.4</v>
      </c>
      <c r="J56" s="6">
        <f>LOG10(Table257[[#This Row],[Fare]] +1)</f>
        <v>1.0606978403536116</v>
      </c>
      <c r="K56">
        <f>IF(Table257[[#This Row],[Pclass]]=1, 1, 0)</f>
        <v>0</v>
      </c>
      <c r="L56">
        <f>IF(Table257[[#This Row],[Pclass]]=2, 1,0)</f>
        <v>1</v>
      </c>
      <c r="M56">
        <f>IF(Table257[[#This Row],[Embarked]]="S", 1, 0)</f>
        <v>1</v>
      </c>
      <c r="N56">
        <f>IF(Table257[[#This Row],[Embarked]]="C", 1, 0)</f>
        <v>0</v>
      </c>
      <c r="O56">
        <f>IF(Table257[[#This Row],[Sex]]="male", 1, 0)</f>
        <v>1</v>
      </c>
      <c r="P56">
        <v>1</v>
      </c>
      <c r="V56" s="6">
        <v>-0.79576700358945995</v>
      </c>
      <c r="W56" s="6">
        <v>9.8027355843037511E-2</v>
      </c>
      <c r="X56" s="6">
        <f t="shared" si="0"/>
        <v>0</v>
      </c>
      <c r="Y56" s="6">
        <f t="shared" si="0"/>
        <v>9.8027355843037511E-2</v>
      </c>
      <c r="Z56" s="6">
        <f t="shared" si="1"/>
        <v>9.8027355843037511E-2</v>
      </c>
      <c r="AA56" s="6">
        <f>(Z56-Table257[[#This Row],[Survived]])^2</f>
        <v>9.6093624935774998E-3</v>
      </c>
    </row>
    <row r="57" spans="1:27" x14ac:dyDescent="0.2">
      <c r="A57">
        <v>0</v>
      </c>
      <c r="B57" t="s">
        <v>15</v>
      </c>
      <c r="C57">
        <v>3</v>
      </c>
      <c r="D57" t="s">
        <v>17</v>
      </c>
      <c r="E57">
        <v>16</v>
      </c>
      <c r="F57">
        <v>46.9</v>
      </c>
      <c r="G57">
        <v>5</v>
      </c>
      <c r="H57">
        <v>2</v>
      </c>
      <c r="I57" s="6">
        <f>Table257[[#This Row],[Age]]/$E$1</f>
        <v>0.2</v>
      </c>
      <c r="J57" s="6">
        <f>LOG10(Table257[[#This Row],[Fare]] +1)</f>
        <v>1.6803355134145632</v>
      </c>
      <c r="K57">
        <f>IF(Table257[[#This Row],[Pclass]]=1, 1, 0)</f>
        <v>0</v>
      </c>
      <c r="L57">
        <f>IF(Table257[[#This Row],[Pclass]]=2, 1,0)</f>
        <v>0</v>
      </c>
      <c r="M57">
        <f>IF(Table257[[#This Row],[Embarked]]="S", 1, 0)</f>
        <v>1</v>
      </c>
      <c r="N57">
        <f>IF(Table257[[#This Row],[Embarked]]="C", 1, 0)</f>
        <v>0</v>
      </c>
      <c r="O57">
        <f>IF(Table257[[#This Row],[Sex]]="male", 1, 0)</f>
        <v>0</v>
      </c>
      <c r="P57">
        <v>1</v>
      </c>
      <c r="V57" s="6">
        <v>-5.869487596637385E-5</v>
      </c>
      <c r="W57" s="6">
        <v>0.24161701429370713</v>
      </c>
      <c r="X57" s="6">
        <f t="shared" si="0"/>
        <v>0</v>
      </c>
      <c r="Y57" s="6">
        <f t="shared" si="0"/>
        <v>0.24161701429370713</v>
      </c>
      <c r="Z57" s="6">
        <f t="shared" si="1"/>
        <v>0.24161701429370713</v>
      </c>
      <c r="AA57" s="6">
        <f>(Z57-Table257[[#This Row],[Survived]])^2</f>
        <v>5.8378781596205478E-2</v>
      </c>
    </row>
    <row r="58" spans="1:27" x14ac:dyDescent="0.2">
      <c r="A58">
        <v>0</v>
      </c>
      <c r="B58" t="s">
        <v>15</v>
      </c>
      <c r="C58">
        <v>2</v>
      </c>
      <c r="D58" t="s">
        <v>13</v>
      </c>
      <c r="E58">
        <v>21</v>
      </c>
      <c r="F58">
        <v>73.5</v>
      </c>
      <c r="G58">
        <v>0</v>
      </c>
      <c r="H58">
        <v>0</v>
      </c>
      <c r="I58" s="6">
        <f>Table257[[#This Row],[Age]]/$E$1</f>
        <v>0.26250000000000001</v>
      </c>
      <c r="J58" s="6">
        <f>LOG10(Table257[[#This Row],[Fare]] +1)</f>
        <v>1.8721562727482928</v>
      </c>
      <c r="K58">
        <f>IF(Table257[[#This Row],[Pclass]]=1, 1, 0)</f>
        <v>0</v>
      </c>
      <c r="L58">
        <f>IF(Table257[[#This Row],[Pclass]]=2, 1,0)</f>
        <v>1</v>
      </c>
      <c r="M58">
        <f>IF(Table257[[#This Row],[Embarked]]="S", 1, 0)</f>
        <v>1</v>
      </c>
      <c r="N58">
        <f>IF(Table257[[#This Row],[Embarked]]="C", 1, 0)</f>
        <v>0</v>
      </c>
      <c r="O58">
        <f>IF(Table257[[#This Row],[Sex]]="male", 1, 0)</f>
        <v>1</v>
      </c>
      <c r="P58">
        <v>1</v>
      </c>
      <c r="V58" s="6">
        <v>-0.71491657165033717</v>
      </c>
      <c r="W58" s="6">
        <v>0.16579746128176154</v>
      </c>
      <c r="X58" s="6">
        <f t="shared" si="0"/>
        <v>0</v>
      </c>
      <c r="Y58" s="6">
        <f t="shared" si="0"/>
        <v>0.16579746128176154</v>
      </c>
      <c r="Z58" s="6">
        <f t="shared" si="1"/>
        <v>0.16579746128176154</v>
      </c>
      <c r="AA58" s="6">
        <f>(Z58-Table257[[#This Row],[Survived]])^2</f>
        <v>2.7488798167477218E-2</v>
      </c>
    </row>
    <row r="59" spans="1:27" x14ac:dyDescent="0.2">
      <c r="A59">
        <v>0</v>
      </c>
      <c r="B59" t="s">
        <v>20</v>
      </c>
      <c r="C59">
        <v>3</v>
      </c>
      <c r="D59" t="s">
        <v>13</v>
      </c>
      <c r="E59">
        <v>26</v>
      </c>
      <c r="F59">
        <v>14.4542</v>
      </c>
      <c r="G59">
        <v>1</v>
      </c>
      <c r="H59">
        <v>0</v>
      </c>
      <c r="I59" s="6">
        <f>Table257[[#This Row],[Age]]/$E$1</f>
        <v>0.32500000000000001</v>
      </c>
      <c r="J59" s="6">
        <f>LOG10(Table257[[#This Row],[Fare]] +1)</f>
        <v>1.1890465283525415</v>
      </c>
      <c r="K59">
        <f>IF(Table257[[#This Row],[Pclass]]=1, 1, 0)</f>
        <v>0</v>
      </c>
      <c r="L59">
        <f>IF(Table257[[#This Row],[Pclass]]=2, 1,0)</f>
        <v>0</v>
      </c>
      <c r="M59">
        <f>IF(Table257[[#This Row],[Embarked]]="S", 1, 0)</f>
        <v>0</v>
      </c>
      <c r="N59">
        <f>IF(Table257[[#This Row],[Embarked]]="C", 1, 0)</f>
        <v>1</v>
      </c>
      <c r="O59">
        <f>IF(Table257[[#This Row],[Sex]]="male", 1, 0)</f>
        <v>1</v>
      </c>
      <c r="P59">
        <v>1</v>
      </c>
      <c r="V59" s="6">
        <v>-1.3879868843374734</v>
      </c>
      <c r="W59" s="6">
        <v>0.19850431396780027</v>
      </c>
      <c r="X59" s="6">
        <f t="shared" si="0"/>
        <v>0</v>
      </c>
      <c r="Y59" s="6">
        <f t="shared" si="0"/>
        <v>0.19850431396780027</v>
      </c>
      <c r="Z59" s="6">
        <f t="shared" si="1"/>
        <v>0.19850431396780027</v>
      </c>
      <c r="AA59" s="6">
        <f>(Z59-Table257[[#This Row],[Survived]])^2</f>
        <v>3.9403962663827029E-2</v>
      </c>
    </row>
    <row r="60" spans="1:27" x14ac:dyDescent="0.2">
      <c r="A60">
        <v>1</v>
      </c>
      <c r="B60" t="s">
        <v>15</v>
      </c>
      <c r="C60">
        <v>3</v>
      </c>
      <c r="D60" t="s">
        <v>13</v>
      </c>
      <c r="E60">
        <v>32</v>
      </c>
      <c r="F60">
        <v>56.495800000000003</v>
      </c>
      <c r="G60">
        <v>0</v>
      </c>
      <c r="H60">
        <v>0</v>
      </c>
      <c r="I60" s="6">
        <f>Table257[[#This Row],[Age]]/$E$1</f>
        <v>0.4</v>
      </c>
      <c r="J60" s="6">
        <f>LOG10(Table257[[#This Row],[Fare]] +1)</f>
        <v>1.7596361211514699</v>
      </c>
      <c r="K60">
        <f>IF(Table257[[#This Row],[Pclass]]=1, 1, 0)</f>
        <v>0</v>
      </c>
      <c r="L60">
        <f>IF(Table257[[#This Row],[Pclass]]=2, 1,0)</f>
        <v>0</v>
      </c>
      <c r="M60">
        <f>IF(Table257[[#This Row],[Embarked]]="S", 1, 0)</f>
        <v>1</v>
      </c>
      <c r="N60">
        <f>IF(Table257[[#This Row],[Embarked]]="C", 1, 0)</f>
        <v>0</v>
      </c>
      <c r="O60">
        <f>IF(Table257[[#This Row],[Sex]]="male", 1, 0)</f>
        <v>1</v>
      </c>
      <c r="P60">
        <v>1</v>
      </c>
      <c r="V60" s="6">
        <v>-1.0389104723497744</v>
      </c>
      <c r="W60" s="6">
        <v>-1.9868725610018519E-2</v>
      </c>
      <c r="X60" s="6">
        <f t="shared" si="0"/>
        <v>0</v>
      </c>
      <c r="Y60" s="6">
        <f t="shared" si="0"/>
        <v>0</v>
      </c>
      <c r="Z60" s="6">
        <f t="shared" si="1"/>
        <v>0</v>
      </c>
      <c r="AA60" s="6">
        <f>(Z60-Table257[[#This Row],[Survived]])^2</f>
        <v>1</v>
      </c>
    </row>
    <row r="61" spans="1:27" x14ac:dyDescent="0.2">
      <c r="A61">
        <v>0</v>
      </c>
      <c r="B61" t="s">
        <v>15</v>
      </c>
      <c r="C61">
        <v>3</v>
      </c>
      <c r="D61" t="s">
        <v>13</v>
      </c>
      <c r="E61">
        <v>25</v>
      </c>
      <c r="F61">
        <v>7.65</v>
      </c>
      <c r="G61">
        <v>0</v>
      </c>
      <c r="H61">
        <v>0</v>
      </c>
      <c r="I61" s="6">
        <f>Table257[[#This Row],[Age]]/$E$1</f>
        <v>0.3125</v>
      </c>
      <c r="J61" s="6">
        <f>LOG10(Table257[[#This Row],[Fare]] +1)</f>
        <v>0.93701610746481423</v>
      </c>
      <c r="K61">
        <f>IF(Table257[[#This Row],[Pclass]]=1, 1, 0)</f>
        <v>0</v>
      </c>
      <c r="L61">
        <f>IF(Table257[[#This Row],[Pclass]]=2, 1,0)</f>
        <v>0</v>
      </c>
      <c r="M61">
        <f>IF(Table257[[#This Row],[Embarked]]="S", 1, 0)</f>
        <v>1</v>
      </c>
      <c r="N61">
        <f>IF(Table257[[#This Row],[Embarked]]="C", 1, 0)</f>
        <v>0</v>
      </c>
      <c r="O61">
        <f>IF(Table257[[#This Row],[Sex]]="male", 1, 0)</f>
        <v>1</v>
      </c>
      <c r="P61">
        <v>1</v>
      </c>
      <c r="V61" s="6">
        <v>-1.29782607791047</v>
      </c>
      <c r="W61" s="6">
        <v>0.13197863766008028</v>
      </c>
      <c r="X61" s="6">
        <f t="shared" si="0"/>
        <v>0</v>
      </c>
      <c r="Y61" s="6">
        <f t="shared" si="0"/>
        <v>0.13197863766008028</v>
      </c>
      <c r="Z61" s="6">
        <f t="shared" si="1"/>
        <v>0.13197863766008028</v>
      </c>
      <c r="AA61" s="6">
        <f>(Z61-Table257[[#This Row],[Survived]])^2</f>
        <v>1.7418360798610762E-2</v>
      </c>
    </row>
    <row r="62" spans="1:27" x14ac:dyDescent="0.2">
      <c r="A62">
        <v>1</v>
      </c>
      <c r="B62" t="s">
        <v>15</v>
      </c>
      <c r="C62">
        <v>2</v>
      </c>
      <c r="D62" t="s">
        <v>13</v>
      </c>
      <c r="E62">
        <v>0.83</v>
      </c>
      <c r="F62">
        <v>29</v>
      </c>
      <c r="G62">
        <v>0</v>
      </c>
      <c r="H62">
        <v>2</v>
      </c>
      <c r="I62" s="6">
        <f>Table257[[#This Row],[Age]]/$E$1</f>
        <v>1.0374999999999999E-2</v>
      </c>
      <c r="J62" s="6">
        <f>LOG10(Table257[[#This Row],[Fare]] +1)</f>
        <v>1.4771212547196624</v>
      </c>
      <c r="K62">
        <f>IF(Table257[[#This Row],[Pclass]]=1, 1, 0)</f>
        <v>0</v>
      </c>
      <c r="L62">
        <f>IF(Table257[[#This Row],[Pclass]]=2, 1,0)</f>
        <v>1</v>
      </c>
      <c r="M62">
        <f>IF(Table257[[#This Row],[Embarked]]="S", 1, 0)</f>
        <v>1</v>
      </c>
      <c r="N62">
        <f>IF(Table257[[#This Row],[Embarked]]="C", 1, 0)</f>
        <v>0</v>
      </c>
      <c r="O62">
        <f>IF(Table257[[#This Row],[Sex]]="male", 1, 0)</f>
        <v>1</v>
      </c>
      <c r="P62">
        <v>1</v>
      </c>
      <c r="V62" s="6">
        <v>-1.1829950342549558</v>
      </c>
      <c r="W62" s="6">
        <v>0.53118966031965231</v>
      </c>
      <c r="X62" s="6">
        <f t="shared" si="0"/>
        <v>0</v>
      </c>
      <c r="Y62" s="6">
        <f t="shared" si="0"/>
        <v>0.53118966031965231</v>
      </c>
      <c r="Z62" s="6">
        <f t="shared" si="1"/>
        <v>0.53118966031965231</v>
      </c>
      <c r="AA62" s="6">
        <f>(Z62-Table257[[#This Row],[Survived]])^2</f>
        <v>0.21978313459120299</v>
      </c>
    </row>
    <row r="63" spans="1:27" x14ac:dyDescent="0.2">
      <c r="A63">
        <v>1</v>
      </c>
      <c r="B63" t="s">
        <v>15</v>
      </c>
      <c r="C63">
        <v>3</v>
      </c>
      <c r="D63" t="s">
        <v>17</v>
      </c>
      <c r="E63">
        <v>30</v>
      </c>
      <c r="F63">
        <v>12.475</v>
      </c>
      <c r="G63">
        <v>0</v>
      </c>
      <c r="H63">
        <v>0</v>
      </c>
      <c r="I63" s="6">
        <f>Table257[[#This Row],[Age]]/$E$1</f>
        <v>0.375</v>
      </c>
      <c r="J63" s="6">
        <f>LOG10(Table257[[#This Row],[Fare]] +1)</f>
        <v>1.1295287738587763</v>
      </c>
      <c r="K63">
        <f>IF(Table257[[#This Row],[Pclass]]=1, 1, 0)</f>
        <v>0</v>
      </c>
      <c r="L63">
        <f>IF(Table257[[#This Row],[Pclass]]=2, 1,0)</f>
        <v>0</v>
      </c>
      <c r="M63">
        <f>IF(Table257[[#This Row],[Embarked]]="S", 1, 0)</f>
        <v>1</v>
      </c>
      <c r="N63">
        <f>IF(Table257[[#This Row],[Embarked]]="C", 1, 0)</f>
        <v>0</v>
      </c>
      <c r="O63">
        <f>IF(Table257[[#This Row],[Sex]]="male", 1, 0)</f>
        <v>0</v>
      </c>
      <c r="P63">
        <v>1</v>
      </c>
      <c r="V63" s="6">
        <v>0.24653836622542163</v>
      </c>
      <c r="W63" s="6">
        <v>0.22824297964052176</v>
      </c>
      <c r="X63" s="6">
        <f t="shared" si="0"/>
        <v>0.24653836622542163</v>
      </c>
      <c r="Y63" s="6">
        <f t="shared" si="0"/>
        <v>0.22824297964052176</v>
      </c>
      <c r="Z63" s="6">
        <f t="shared" si="1"/>
        <v>0.47478134586594339</v>
      </c>
      <c r="AA63" s="6">
        <f>(Z63-Table257[[#This Row],[Survived]])^2</f>
        <v>0.27585463465038984</v>
      </c>
    </row>
    <row r="64" spans="1:27" x14ac:dyDescent="0.2">
      <c r="A64">
        <v>0</v>
      </c>
      <c r="B64" t="s">
        <v>15</v>
      </c>
      <c r="C64">
        <v>3</v>
      </c>
      <c r="D64" t="s">
        <v>13</v>
      </c>
      <c r="E64">
        <v>22</v>
      </c>
      <c r="F64">
        <v>9</v>
      </c>
      <c r="G64">
        <v>0</v>
      </c>
      <c r="H64">
        <v>0</v>
      </c>
      <c r="I64" s="6">
        <f>Table257[[#This Row],[Age]]/$E$1</f>
        <v>0.27500000000000002</v>
      </c>
      <c r="J64" s="6">
        <f>LOG10(Table257[[#This Row],[Fare]] +1)</f>
        <v>1</v>
      </c>
      <c r="K64">
        <f>IF(Table257[[#This Row],[Pclass]]=1, 1, 0)</f>
        <v>0</v>
      </c>
      <c r="L64">
        <f>IF(Table257[[#This Row],[Pclass]]=2, 1,0)</f>
        <v>0</v>
      </c>
      <c r="M64">
        <f>IF(Table257[[#This Row],[Embarked]]="S", 1, 0)</f>
        <v>1</v>
      </c>
      <c r="N64">
        <f>IF(Table257[[#This Row],[Embarked]]="C", 1, 0)</f>
        <v>0</v>
      </c>
      <c r="O64">
        <f>IF(Table257[[#This Row],[Sex]]="male", 1, 0)</f>
        <v>1</v>
      </c>
      <c r="P64">
        <v>1</v>
      </c>
      <c r="V64" s="6">
        <v>-1.3124734546991206</v>
      </c>
      <c r="W64" s="6">
        <v>0.16331649821273808</v>
      </c>
      <c r="X64" s="6">
        <f t="shared" si="0"/>
        <v>0</v>
      </c>
      <c r="Y64" s="6">
        <f t="shared" si="0"/>
        <v>0.16331649821273808</v>
      </c>
      <c r="Z64" s="6">
        <f t="shared" si="1"/>
        <v>0.16331649821273808</v>
      </c>
      <c r="AA64" s="6">
        <f>(Z64-Table257[[#This Row],[Survived]])^2</f>
        <v>2.6672278588471279E-2</v>
      </c>
    </row>
    <row r="65" spans="1:27" x14ac:dyDescent="0.2">
      <c r="A65">
        <v>1</v>
      </c>
      <c r="B65" t="s">
        <v>15</v>
      </c>
      <c r="C65">
        <v>3</v>
      </c>
      <c r="D65" t="s">
        <v>13</v>
      </c>
      <c r="E65">
        <v>29</v>
      </c>
      <c r="F65">
        <v>9.5</v>
      </c>
      <c r="G65">
        <v>0</v>
      </c>
      <c r="H65">
        <v>0</v>
      </c>
      <c r="I65" s="6">
        <f>Table257[[#This Row],[Age]]/$E$1</f>
        <v>0.36249999999999999</v>
      </c>
      <c r="J65" s="6">
        <f>LOG10(Table257[[#This Row],[Fare]] +1)</f>
        <v>1.0211892990699381</v>
      </c>
      <c r="K65">
        <f>IF(Table257[[#This Row],[Pclass]]=1, 1, 0)</f>
        <v>0</v>
      </c>
      <c r="L65">
        <f>IF(Table257[[#This Row],[Pclass]]=2, 1,0)</f>
        <v>0</v>
      </c>
      <c r="M65">
        <f>IF(Table257[[#This Row],[Embarked]]="S", 1, 0)</f>
        <v>1</v>
      </c>
      <c r="N65">
        <f>IF(Table257[[#This Row],[Embarked]]="C", 1, 0)</f>
        <v>0</v>
      </c>
      <c r="O65">
        <f>IF(Table257[[#This Row],[Sex]]="male", 1, 0)</f>
        <v>1</v>
      </c>
      <c r="P65">
        <v>1</v>
      </c>
      <c r="V65" s="6">
        <v>-1.2393205501197868</v>
      </c>
      <c r="W65" s="6">
        <v>7.654166821568581E-2</v>
      </c>
      <c r="X65" s="6">
        <f t="shared" si="0"/>
        <v>0</v>
      </c>
      <c r="Y65" s="6">
        <f t="shared" si="0"/>
        <v>7.654166821568581E-2</v>
      </c>
      <c r="Z65" s="6">
        <f t="shared" si="1"/>
        <v>7.654166821568581E-2</v>
      </c>
      <c r="AA65" s="6">
        <f>(Z65-Table257[[#This Row],[Survived]])^2</f>
        <v>0.8527752905418684</v>
      </c>
    </row>
    <row r="66" spans="1:27" x14ac:dyDescent="0.2">
      <c r="A66">
        <v>0</v>
      </c>
      <c r="B66" t="s">
        <v>15</v>
      </c>
      <c r="C66">
        <v>1</v>
      </c>
      <c r="D66" t="s">
        <v>13</v>
      </c>
      <c r="E66">
        <v>28</v>
      </c>
      <c r="F66">
        <v>47.1</v>
      </c>
      <c r="G66">
        <v>0</v>
      </c>
      <c r="H66">
        <v>0</v>
      </c>
      <c r="I66" s="6">
        <f>Table257[[#This Row],[Age]]/$E$1</f>
        <v>0.35</v>
      </c>
      <c r="J66" s="6">
        <f>LOG10(Table257[[#This Row],[Fare]] +1)</f>
        <v>1.6821450763738317</v>
      </c>
      <c r="K66">
        <f>IF(Table257[[#This Row],[Pclass]]=1, 1, 0)</f>
        <v>1</v>
      </c>
      <c r="L66">
        <f>IF(Table257[[#This Row],[Pclass]]=2, 1,0)</f>
        <v>0</v>
      </c>
      <c r="M66">
        <f>IF(Table257[[#This Row],[Embarked]]="S", 1, 0)</f>
        <v>1</v>
      </c>
      <c r="N66">
        <f>IF(Table257[[#This Row],[Embarked]]="C", 1, 0)</f>
        <v>0</v>
      </c>
      <c r="O66">
        <f>IF(Table257[[#This Row],[Sex]]="male", 1, 0)</f>
        <v>1</v>
      </c>
      <c r="P66">
        <v>1</v>
      </c>
      <c r="V66" s="6">
        <v>-1.1220903787775109</v>
      </c>
      <c r="W66" s="6">
        <v>0.49512238568923805</v>
      </c>
      <c r="X66" s="6">
        <f t="shared" si="0"/>
        <v>0</v>
      </c>
      <c r="Y66" s="6">
        <f t="shared" si="0"/>
        <v>0.49512238568923805</v>
      </c>
      <c r="Z66" s="6">
        <f t="shared" si="1"/>
        <v>0.49512238568923805</v>
      </c>
      <c r="AA66" s="6">
        <f>(Z66-Table257[[#This Row],[Survived]])^2</f>
        <v>0.24514617681060261</v>
      </c>
    </row>
    <row r="67" spans="1:27" x14ac:dyDescent="0.2">
      <c r="A67">
        <v>1</v>
      </c>
      <c r="B67" t="s">
        <v>15</v>
      </c>
      <c r="C67">
        <v>2</v>
      </c>
      <c r="D67" t="s">
        <v>17</v>
      </c>
      <c r="E67">
        <v>17</v>
      </c>
      <c r="F67">
        <v>10.5</v>
      </c>
      <c r="G67">
        <v>0</v>
      </c>
      <c r="H67">
        <v>0</v>
      </c>
      <c r="I67" s="6">
        <f>Table257[[#This Row],[Age]]/$E$1</f>
        <v>0.21249999999999999</v>
      </c>
      <c r="J67" s="6">
        <f>LOG10(Table257[[#This Row],[Fare]] +1)</f>
        <v>1.0606978403536116</v>
      </c>
      <c r="K67">
        <f>IF(Table257[[#This Row],[Pclass]]=1, 1, 0)</f>
        <v>0</v>
      </c>
      <c r="L67">
        <f>IF(Table257[[#This Row],[Pclass]]=2, 1,0)</f>
        <v>1</v>
      </c>
      <c r="M67">
        <f>IF(Table257[[#This Row],[Embarked]]="S", 1, 0)</f>
        <v>1</v>
      </c>
      <c r="N67">
        <f>IF(Table257[[#This Row],[Embarked]]="C", 1, 0)</f>
        <v>0</v>
      </c>
      <c r="O67">
        <f>IF(Table257[[#This Row],[Sex]]="male", 1, 0)</f>
        <v>0</v>
      </c>
      <c r="P67">
        <v>1</v>
      </c>
      <c r="V67" s="6">
        <v>0.50899954768063416</v>
      </c>
      <c r="W67" s="6">
        <v>0.45293529513239156</v>
      </c>
      <c r="X67" s="6">
        <f t="shared" si="0"/>
        <v>0.50899954768063416</v>
      </c>
      <c r="Y67" s="6">
        <f t="shared" si="0"/>
        <v>0.45293529513239156</v>
      </c>
      <c r="Z67" s="6">
        <f t="shared" si="1"/>
        <v>0.96193484281302566</v>
      </c>
      <c r="AA67" s="6">
        <f>(Z67-Table257[[#This Row],[Survived]])^2</f>
        <v>1.4489561916690642E-3</v>
      </c>
    </row>
    <row r="68" spans="1:27" x14ac:dyDescent="0.2">
      <c r="A68">
        <v>1</v>
      </c>
      <c r="B68" t="s">
        <v>15</v>
      </c>
      <c r="C68">
        <v>3</v>
      </c>
      <c r="D68" t="s">
        <v>17</v>
      </c>
      <c r="E68">
        <v>33</v>
      </c>
      <c r="F68">
        <v>15.85</v>
      </c>
      <c r="G68">
        <v>3</v>
      </c>
      <c r="H68">
        <v>0</v>
      </c>
      <c r="I68" s="6">
        <f>Table257[[#This Row],[Age]]/$E$1</f>
        <v>0.41249999999999998</v>
      </c>
      <c r="J68" s="6">
        <f>LOG10(Table257[[#This Row],[Fare]] +1)</f>
        <v>1.2265999052073575</v>
      </c>
      <c r="K68">
        <f>IF(Table257[[#This Row],[Pclass]]=1, 1, 0)</f>
        <v>0</v>
      </c>
      <c r="L68">
        <f>IF(Table257[[#This Row],[Pclass]]=2, 1,0)</f>
        <v>0</v>
      </c>
      <c r="M68">
        <f>IF(Table257[[#This Row],[Embarked]]="S", 1, 0)</f>
        <v>1</v>
      </c>
      <c r="N68">
        <f>IF(Table257[[#This Row],[Embarked]]="C", 1, 0)</f>
        <v>0</v>
      </c>
      <c r="O68">
        <f>IF(Table257[[#This Row],[Sex]]="male", 1, 0)</f>
        <v>0</v>
      </c>
      <c r="P68">
        <v>1</v>
      </c>
      <c r="V68" s="6">
        <v>0.26354222696151947</v>
      </c>
      <c r="W68" s="6">
        <v>6.3758915239543856E-2</v>
      </c>
      <c r="X68" s="6">
        <f t="shared" si="0"/>
        <v>0.26354222696151947</v>
      </c>
      <c r="Y68" s="6">
        <f t="shared" si="0"/>
        <v>6.3758915239543856E-2</v>
      </c>
      <c r="Z68" s="6">
        <f t="shared" si="1"/>
        <v>0.32730114220106332</v>
      </c>
      <c r="AA68" s="6">
        <f>(Z68-Table257[[#This Row],[Survived]])^2</f>
        <v>0.45252375328399402</v>
      </c>
    </row>
    <row r="69" spans="1:27" x14ac:dyDescent="0.2">
      <c r="A69">
        <v>0</v>
      </c>
      <c r="B69" t="s">
        <v>15</v>
      </c>
      <c r="C69">
        <v>3</v>
      </c>
      <c r="D69" t="s">
        <v>13</v>
      </c>
      <c r="E69">
        <v>16</v>
      </c>
      <c r="F69">
        <v>34.375</v>
      </c>
      <c r="G69">
        <v>1</v>
      </c>
      <c r="H69">
        <v>3</v>
      </c>
      <c r="I69" s="6">
        <f>Table257[[#This Row],[Age]]/$E$1</f>
        <v>0.2</v>
      </c>
      <c r="J69" s="6">
        <f>LOG10(Table257[[#This Row],[Fare]] +1)</f>
        <v>1.5486964485323467</v>
      </c>
      <c r="K69">
        <f>IF(Table257[[#This Row],[Pclass]]=1, 1, 0)</f>
        <v>0</v>
      </c>
      <c r="L69">
        <f>IF(Table257[[#This Row],[Pclass]]=2, 1,0)</f>
        <v>0</v>
      </c>
      <c r="M69">
        <f>IF(Table257[[#This Row],[Embarked]]="S", 1, 0)</f>
        <v>1</v>
      </c>
      <c r="N69">
        <f>IF(Table257[[#This Row],[Embarked]]="C", 1, 0)</f>
        <v>0</v>
      </c>
      <c r="O69">
        <f>IF(Table257[[#This Row],[Sex]]="male", 1, 0)</f>
        <v>1</v>
      </c>
      <c r="P69">
        <v>1</v>
      </c>
      <c r="V69" s="6">
        <v>-1.5251865296295064</v>
      </c>
      <c r="W69" s="6">
        <v>0.28397706943264223</v>
      </c>
      <c r="X69" s="6">
        <f t="shared" ref="X69:Y132" si="2">IF(V69&lt;0, 0, V69)</f>
        <v>0</v>
      </c>
      <c r="Y69" s="6">
        <f t="shared" si="2"/>
        <v>0.28397706943264223</v>
      </c>
      <c r="Z69" s="6">
        <f t="shared" ref="Z69:Z132" si="3">X69+Y69</f>
        <v>0.28397706943264223</v>
      </c>
      <c r="AA69" s="6">
        <f>(Z69-Table257[[#This Row],[Survived]])^2</f>
        <v>8.0642975963551702E-2</v>
      </c>
    </row>
    <row r="70" spans="1:27" x14ac:dyDescent="0.2">
      <c r="A70">
        <v>1</v>
      </c>
      <c r="B70" t="s">
        <v>15</v>
      </c>
      <c r="C70">
        <v>1</v>
      </c>
      <c r="D70" t="s">
        <v>17</v>
      </c>
      <c r="E70">
        <v>23</v>
      </c>
      <c r="F70">
        <v>263</v>
      </c>
      <c r="G70">
        <v>3</v>
      </c>
      <c r="H70">
        <v>2</v>
      </c>
      <c r="I70" s="6">
        <f>Table257[[#This Row],[Age]]/$E$1</f>
        <v>0.28749999999999998</v>
      </c>
      <c r="J70" s="6">
        <f>LOG10(Table257[[#This Row],[Fare]] +1)</f>
        <v>2.4216039268698313</v>
      </c>
      <c r="K70">
        <f>IF(Table257[[#This Row],[Pclass]]=1, 1, 0)</f>
        <v>1</v>
      </c>
      <c r="L70">
        <f>IF(Table257[[#This Row],[Pclass]]=2, 1,0)</f>
        <v>0</v>
      </c>
      <c r="M70">
        <f>IF(Table257[[#This Row],[Embarked]]="S", 1, 0)</f>
        <v>1</v>
      </c>
      <c r="N70">
        <f>IF(Table257[[#This Row],[Embarked]]="C", 1, 0)</f>
        <v>0</v>
      </c>
      <c r="O70">
        <f>IF(Table257[[#This Row],[Sex]]="male", 1, 0)</f>
        <v>0</v>
      </c>
      <c r="P70">
        <v>1</v>
      </c>
      <c r="V70" s="6">
        <v>0.23693894830934009</v>
      </c>
      <c r="W70" s="6">
        <v>0.63657204189156025</v>
      </c>
      <c r="X70" s="6">
        <f t="shared" si="2"/>
        <v>0.23693894830934009</v>
      </c>
      <c r="Y70" s="6">
        <f t="shared" si="2"/>
        <v>0.63657204189156025</v>
      </c>
      <c r="Z70" s="6">
        <f t="shared" si="3"/>
        <v>0.87351099020090039</v>
      </c>
      <c r="AA70" s="6">
        <f>(Z70-Table257[[#This Row],[Survived]])^2</f>
        <v>1.5999469599956715E-2</v>
      </c>
    </row>
    <row r="71" spans="1:27" x14ac:dyDescent="0.2">
      <c r="A71">
        <v>0</v>
      </c>
      <c r="B71" t="s">
        <v>15</v>
      </c>
      <c r="C71">
        <v>3</v>
      </c>
      <c r="D71" t="s">
        <v>13</v>
      </c>
      <c r="E71">
        <v>24</v>
      </c>
      <c r="F71">
        <v>8.0500000000000007</v>
      </c>
      <c r="G71">
        <v>0</v>
      </c>
      <c r="H71">
        <v>0</v>
      </c>
      <c r="I71" s="6">
        <f>Table257[[#This Row],[Age]]/$E$1</f>
        <v>0.3</v>
      </c>
      <c r="J71" s="6">
        <f>LOG10(Table257[[#This Row],[Fare]] +1)</f>
        <v>0.9566485792052033</v>
      </c>
      <c r="K71">
        <f>IF(Table257[[#This Row],[Pclass]]=1, 1, 0)</f>
        <v>0</v>
      </c>
      <c r="L71">
        <f>IF(Table257[[#This Row],[Pclass]]=2, 1,0)</f>
        <v>0</v>
      </c>
      <c r="M71">
        <f>IF(Table257[[#This Row],[Embarked]]="S", 1, 0)</f>
        <v>1</v>
      </c>
      <c r="N71">
        <f>IF(Table257[[#This Row],[Embarked]]="C", 1, 0)</f>
        <v>0</v>
      </c>
      <c r="O71">
        <f>IF(Table257[[#This Row],[Sex]]="male", 1, 0)</f>
        <v>1</v>
      </c>
      <c r="P71">
        <v>1</v>
      </c>
      <c r="V71" s="6">
        <v>-1.3030242701277959</v>
      </c>
      <c r="W71" s="6">
        <v>0.1425351923088915</v>
      </c>
      <c r="X71" s="6">
        <f t="shared" si="2"/>
        <v>0</v>
      </c>
      <c r="Y71" s="6">
        <f t="shared" si="2"/>
        <v>0.1425351923088915</v>
      </c>
      <c r="Z71" s="6">
        <f t="shared" si="3"/>
        <v>0.1425351923088915</v>
      </c>
      <c r="AA71" s="6">
        <f>(Z71-Table257[[#This Row],[Survived]])^2</f>
        <v>2.0316281046532682E-2</v>
      </c>
    </row>
    <row r="72" spans="1:27" x14ac:dyDescent="0.2">
      <c r="A72">
        <v>0</v>
      </c>
      <c r="B72" t="s">
        <v>15</v>
      </c>
      <c r="C72">
        <v>3</v>
      </c>
      <c r="D72" t="s">
        <v>13</v>
      </c>
      <c r="E72">
        <v>29</v>
      </c>
      <c r="F72">
        <v>8.0500000000000007</v>
      </c>
      <c r="G72">
        <v>0</v>
      </c>
      <c r="H72">
        <v>0</v>
      </c>
      <c r="I72" s="6">
        <f>Table257[[#This Row],[Age]]/$E$1</f>
        <v>0.36249999999999999</v>
      </c>
      <c r="J72" s="6">
        <f>LOG10(Table257[[#This Row],[Fare]] +1)</f>
        <v>0.9566485792052033</v>
      </c>
      <c r="K72">
        <f>IF(Table257[[#This Row],[Pclass]]=1, 1, 0)</f>
        <v>0</v>
      </c>
      <c r="L72">
        <f>IF(Table257[[#This Row],[Pclass]]=2, 1,0)</f>
        <v>0</v>
      </c>
      <c r="M72">
        <f>IF(Table257[[#This Row],[Embarked]]="S", 1, 0)</f>
        <v>1</v>
      </c>
      <c r="N72">
        <f>IF(Table257[[#This Row],[Embarked]]="C", 1, 0)</f>
        <v>0</v>
      </c>
      <c r="O72">
        <f>IF(Table257[[#This Row],[Sex]]="male", 1, 0)</f>
        <v>1</v>
      </c>
      <c r="P72">
        <v>1</v>
      </c>
      <c r="V72" s="6">
        <v>-1.2542803691368161</v>
      </c>
      <c r="W72" s="6">
        <v>8.1782081471961976E-2</v>
      </c>
      <c r="X72" s="6">
        <f t="shared" si="2"/>
        <v>0</v>
      </c>
      <c r="Y72" s="6">
        <f t="shared" si="2"/>
        <v>8.1782081471961976E-2</v>
      </c>
      <c r="Z72" s="6">
        <f t="shared" si="3"/>
        <v>8.1782081471961976E-2</v>
      </c>
      <c r="AA72" s="6">
        <f>(Z72-Table257[[#This Row],[Survived]])^2</f>
        <v>6.6883088498866259E-3</v>
      </c>
    </row>
    <row r="73" spans="1:27" x14ac:dyDescent="0.2">
      <c r="A73">
        <v>0</v>
      </c>
      <c r="B73" t="s">
        <v>15</v>
      </c>
      <c r="C73">
        <v>3</v>
      </c>
      <c r="D73" t="s">
        <v>13</v>
      </c>
      <c r="E73">
        <v>20</v>
      </c>
      <c r="F73">
        <v>7.8541999999999996</v>
      </c>
      <c r="G73">
        <v>0</v>
      </c>
      <c r="H73">
        <v>0</v>
      </c>
      <c r="I73" s="6">
        <f>Table257[[#This Row],[Age]]/$E$1</f>
        <v>0.25</v>
      </c>
      <c r="J73" s="6">
        <f>LOG10(Table257[[#This Row],[Fare]] +1)</f>
        <v>0.94714932766263737</v>
      </c>
      <c r="K73">
        <f>IF(Table257[[#This Row],[Pclass]]=1, 1, 0)</f>
        <v>0</v>
      </c>
      <c r="L73">
        <f>IF(Table257[[#This Row],[Pclass]]=2, 1,0)</f>
        <v>0</v>
      </c>
      <c r="M73">
        <f>IF(Table257[[#This Row],[Embarked]]="S", 1, 0)</f>
        <v>1</v>
      </c>
      <c r="N73">
        <f>IF(Table257[[#This Row],[Embarked]]="C", 1, 0)</f>
        <v>0</v>
      </c>
      <c r="O73">
        <f>IF(Table257[[#This Row],[Sex]]="male", 1, 0)</f>
        <v>1</v>
      </c>
      <c r="P73">
        <v>1</v>
      </c>
      <c r="V73" s="6">
        <v>-1.3442212114793193</v>
      </c>
      <c r="W73" s="6">
        <v>0.19190897705032106</v>
      </c>
      <c r="X73" s="6">
        <f t="shared" si="2"/>
        <v>0</v>
      </c>
      <c r="Y73" s="6">
        <f t="shared" si="2"/>
        <v>0.19190897705032106</v>
      </c>
      <c r="Z73" s="6">
        <f t="shared" si="3"/>
        <v>0.19190897705032106</v>
      </c>
      <c r="AA73" s="6">
        <f>(Z73-Table257[[#This Row],[Survived]])^2</f>
        <v>3.6829055472500656E-2</v>
      </c>
    </row>
    <row r="74" spans="1:27" x14ac:dyDescent="0.2">
      <c r="A74">
        <v>0</v>
      </c>
      <c r="B74" t="s">
        <v>15</v>
      </c>
      <c r="C74">
        <v>1</v>
      </c>
      <c r="D74" t="s">
        <v>13</v>
      </c>
      <c r="E74">
        <v>46</v>
      </c>
      <c r="F74">
        <v>61.174999999999997</v>
      </c>
      <c r="G74">
        <v>1</v>
      </c>
      <c r="H74">
        <v>0</v>
      </c>
      <c r="I74" s="6">
        <f>Table257[[#This Row],[Age]]/$E$1</f>
        <v>0.57499999999999996</v>
      </c>
      <c r="J74" s="6">
        <f>LOG10(Table257[[#This Row],[Fare]] +1)</f>
        <v>1.7936157939419737</v>
      </c>
      <c r="K74">
        <f>IF(Table257[[#This Row],[Pclass]]=1, 1, 0)</f>
        <v>1</v>
      </c>
      <c r="L74">
        <f>IF(Table257[[#This Row],[Pclass]]=2, 1,0)</f>
        <v>0</v>
      </c>
      <c r="M74">
        <f>IF(Table257[[#This Row],[Embarked]]="S", 1, 0)</f>
        <v>1</v>
      </c>
      <c r="N74">
        <f>IF(Table257[[#This Row],[Embarked]]="C", 1, 0)</f>
        <v>0</v>
      </c>
      <c r="O74">
        <f>IF(Table257[[#This Row],[Sex]]="male", 1, 0)</f>
        <v>1</v>
      </c>
      <c r="P74">
        <v>1</v>
      </c>
      <c r="V74" s="6">
        <v>-0.93235549463146117</v>
      </c>
      <c r="W74" s="6">
        <v>0.22731011646433713</v>
      </c>
      <c r="X74" s="6">
        <f t="shared" si="2"/>
        <v>0</v>
      </c>
      <c r="Y74" s="6">
        <f t="shared" si="2"/>
        <v>0.22731011646433713</v>
      </c>
      <c r="Z74" s="6">
        <f t="shared" si="3"/>
        <v>0.22731011646433713</v>
      </c>
      <c r="AA74" s="6">
        <f>(Z74-Table257[[#This Row],[Survived]])^2</f>
        <v>5.1669889047030508E-2</v>
      </c>
    </row>
    <row r="75" spans="1:27" x14ac:dyDescent="0.2">
      <c r="A75">
        <v>0</v>
      </c>
      <c r="B75" t="s">
        <v>15</v>
      </c>
      <c r="C75">
        <v>3</v>
      </c>
      <c r="D75" t="s">
        <v>13</v>
      </c>
      <c r="E75">
        <v>26</v>
      </c>
      <c r="F75">
        <v>20.574999999999999</v>
      </c>
      <c r="G75">
        <v>1</v>
      </c>
      <c r="H75">
        <v>2</v>
      </c>
      <c r="I75" s="6">
        <f>Table257[[#This Row],[Age]]/$E$1</f>
        <v>0.32500000000000001</v>
      </c>
      <c r="J75" s="6">
        <f>LOG10(Table257[[#This Row],[Fare]] +1)</f>
        <v>1.3339508043872472</v>
      </c>
      <c r="K75">
        <f>IF(Table257[[#This Row],[Pclass]]=1, 1, 0)</f>
        <v>0</v>
      </c>
      <c r="L75">
        <f>IF(Table257[[#This Row],[Pclass]]=2, 1,0)</f>
        <v>0</v>
      </c>
      <c r="M75">
        <f>IF(Table257[[#This Row],[Embarked]]="S", 1, 0)</f>
        <v>1</v>
      </c>
      <c r="N75">
        <f>IF(Table257[[#This Row],[Embarked]]="C", 1, 0)</f>
        <v>0</v>
      </c>
      <c r="O75">
        <f>IF(Table257[[#This Row],[Sex]]="male", 1, 0)</f>
        <v>1</v>
      </c>
      <c r="P75">
        <v>1</v>
      </c>
      <c r="V75" s="6">
        <v>-1.387533945415965</v>
      </c>
      <c r="W75" s="6">
        <v>0.13578766799801933</v>
      </c>
      <c r="X75" s="6">
        <f t="shared" si="2"/>
        <v>0</v>
      </c>
      <c r="Y75" s="6">
        <f t="shared" si="2"/>
        <v>0.13578766799801933</v>
      </c>
      <c r="Z75" s="6">
        <f t="shared" si="3"/>
        <v>0.13578766799801933</v>
      </c>
      <c r="AA75" s="6">
        <f>(Z75-Table257[[#This Row],[Survived]])^2</f>
        <v>1.8438290780340323E-2</v>
      </c>
    </row>
    <row r="76" spans="1:27" x14ac:dyDescent="0.2">
      <c r="A76">
        <v>0</v>
      </c>
      <c r="B76" t="s">
        <v>15</v>
      </c>
      <c r="C76">
        <v>3</v>
      </c>
      <c r="D76" t="s">
        <v>13</v>
      </c>
      <c r="E76">
        <v>59</v>
      </c>
      <c r="F76">
        <v>7.25</v>
      </c>
      <c r="G76">
        <v>0</v>
      </c>
      <c r="H76">
        <v>0</v>
      </c>
      <c r="I76" s="6">
        <f>Table257[[#This Row],[Age]]/$E$1</f>
        <v>0.73750000000000004</v>
      </c>
      <c r="J76" s="6">
        <f>LOG10(Table257[[#This Row],[Fare]] +1)</f>
        <v>0.91645394854992512</v>
      </c>
      <c r="K76">
        <f>IF(Table257[[#This Row],[Pclass]]=1, 1, 0)</f>
        <v>0</v>
      </c>
      <c r="L76">
        <f>IF(Table257[[#This Row],[Pclass]]=2, 1,0)</f>
        <v>0</v>
      </c>
      <c r="M76">
        <f>IF(Table257[[#This Row],[Embarked]]="S", 1, 0)</f>
        <v>1</v>
      </c>
      <c r="N76">
        <f>IF(Table257[[#This Row],[Embarked]]="C", 1, 0)</f>
        <v>0</v>
      </c>
      <c r="O76">
        <f>IF(Table257[[#This Row],[Sex]]="male", 1, 0)</f>
        <v>1</v>
      </c>
      <c r="P76">
        <v>1</v>
      </c>
      <c r="V76" s="6">
        <v>-0.97113363027056643</v>
      </c>
      <c r="W76" s="6">
        <v>-0.27947296213729611</v>
      </c>
      <c r="X76" s="6">
        <f t="shared" si="2"/>
        <v>0</v>
      </c>
      <c r="Y76" s="6">
        <f t="shared" si="2"/>
        <v>0</v>
      </c>
      <c r="Z76" s="6">
        <f t="shared" si="3"/>
        <v>0</v>
      </c>
      <c r="AA76" s="6">
        <f>(Z76-Table257[[#This Row],[Survived]])^2</f>
        <v>0</v>
      </c>
    </row>
    <row r="77" spans="1:27" x14ac:dyDescent="0.2">
      <c r="A77">
        <v>0</v>
      </c>
      <c r="B77" t="s">
        <v>20</v>
      </c>
      <c r="C77">
        <v>1</v>
      </c>
      <c r="D77" t="s">
        <v>13</v>
      </c>
      <c r="E77">
        <v>71</v>
      </c>
      <c r="F77">
        <v>34.654200000000003</v>
      </c>
      <c r="G77">
        <v>0</v>
      </c>
      <c r="H77">
        <v>0</v>
      </c>
      <c r="I77" s="6">
        <f>Table257[[#This Row],[Age]]/$E$1</f>
        <v>0.88749999999999996</v>
      </c>
      <c r="J77" s="6">
        <f>LOG10(Table257[[#This Row],[Fare]] +1)</f>
        <v>1.5521106963024893</v>
      </c>
      <c r="K77">
        <f>IF(Table257[[#This Row],[Pclass]]=1, 1, 0)</f>
        <v>1</v>
      </c>
      <c r="L77">
        <f>IF(Table257[[#This Row],[Pclass]]=2, 1,0)</f>
        <v>0</v>
      </c>
      <c r="M77">
        <f>IF(Table257[[#This Row],[Embarked]]="S", 1, 0)</f>
        <v>0</v>
      </c>
      <c r="N77">
        <f>IF(Table257[[#This Row],[Embarked]]="C", 1, 0)</f>
        <v>1</v>
      </c>
      <c r="O77">
        <f>IF(Table257[[#This Row],[Sex]]="male", 1, 0)</f>
        <v>1</v>
      </c>
      <c r="P77">
        <v>1</v>
      </c>
      <c r="V77" s="6">
        <v>-0.87977994794833314</v>
      </c>
      <c r="W77" s="6">
        <v>0.12239401149039075</v>
      </c>
      <c r="X77" s="6">
        <f t="shared" si="2"/>
        <v>0</v>
      </c>
      <c r="Y77" s="6">
        <f t="shared" si="2"/>
        <v>0.12239401149039075</v>
      </c>
      <c r="Z77" s="6">
        <f t="shared" si="3"/>
        <v>0.12239401149039075</v>
      </c>
      <c r="AA77" s="6">
        <f>(Z77-Table257[[#This Row],[Survived]])^2</f>
        <v>1.4980294048709904E-2</v>
      </c>
    </row>
    <row r="78" spans="1:27" x14ac:dyDescent="0.2">
      <c r="A78">
        <v>1</v>
      </c>
      <c r="B78" t="s">
        <v>20</v>
      </c>
      <c r="C78">
        <v>1</v>
      </c>
      <c r="D78" t="s">
        <v>13</v>
      </c>
      <c r="E78">
        <v>23</v>
      </c>
      <c r="F78">
        <v>63.3583</v>
      </c>
      <c r="G78">
        <v>0</v>
      </c>
      <c r="H78">
        <v>1</v>
      </c>
      <c r="I78" s="6">
        <f>Table257[[#This Row],[Age]]/$E$1</f>
        <v>0.28749999999999998</v>
      </c>
      <c r="J78" s="6">
        <f>LOG10(Table257[[#This Row],[Fare]] +1)</f>
        <v>1.808604563855051</v>
      </c>
      <c r="K78">
        <f>IF(Table257[[#This Row],[Pclass]]=1, 1, 0)</f>
        <v>1</v>
      </c>
      <c r="L78">
        <f>IF(Table257[[#This Row],[Pclass]]=2, 1,0)</f>
        <v>0</v>
      </c>
      <c r="M78">
        <f>IF(Table257[[#This Row],[Embarked]]="S", 1, 0)</f>
        <v>0</v>
      </c>
      <c r="N78">
        <f>IF(Table257[[#This Row],[Embarked]]="C", 1, 0)</f>
        <v>1</v>
      </c>
      <c r="O78">
        <f>IF(Table257[[#This Row],[Sex]]="male", 1, 0)</f>
        <v>1</v>
      </c>
      <c r="P78">
        <v>1</v>
      </c>
      <c r="V78" s="6">
        <v>-1.3782094071415565</v>
      </c>
      <c r="W78" s="6">
        <v>0.72891728919957022</v>
      </c>
      <c r="X78" s="6">
        <f t="shared" si="2"/>
        <v>0</v>
      </c>
      <c r="Y78" s="6">
        <f t="shared" si="2"/>
        <v>0.72891728919957022</v>
      </c>
      <c r="Z78" s="6">
        <f t="shared" si="3"/>
        <v>0.72891728919957022</v>
      </c>
      <c r="AA78" s="6">
        <f>(Z78-Table257[[#This Row],[Survived]])^2</f>
        <v>7.3485836094909454E-2</v>
      </c>
    </row>
    <row r="79" spans="1:27" x14ac:dyDescent="0.2">
      <c r="A79">
        <v>1</v>
      </c>
      <c r="B79" t="s">
        <v>15</v>
      </c>
      <c r="C79">
        <v>2</v>
      </c>
      <c r="D79" t="s">
        <v>17</v>
      </c>
      <c r="E79">
        <v>34</v>
      </c>
      <c r="F79">
        <v>23</v>
      </c>
      <c r="G79">
        <v>0</v>
      </c>
      <c r="H79">
        <v>1</v>
      </c>
      <c r="I79" s="6">
        <f>Table257[[#This Row],[Age]]/$E$1</f>
        <v>0.42499999999999999</v>
      </c>
      <c r="J79" s="6">
        <f>LOG10(Table257[[#This Row],[Fare]] +1)</f>
        <v>1.3802112417116059</v>
      </c>
      <c r="K79">
        <f>IF(Table257[[#This Row],[Pclass]]=1, 1, 0)</f>
        <v>0</v>
      </c>
      <c r="L79">
        <f>IF(Table257[[#This Row],[Pclass]]=2, 1,0)</f>
        <v>1</v>
      </c>
      <c r="M79">
        <f>IF(Table257[[#This Row],[Embarked]]="S", 1, 0)</f>
        <v>1</v>
      </c>
      <c r="N79">
        <f>IF(Table257[[#This Row],[Embarked]]="C", 1, 0)</f>
        <v>0</v>
      </c>
      <c r="O79">
        <f>IF(Table257[[#This Row],[Sex]]="male", 1, 0)</f>
        <v>0</v>
      </c>
      <c r="P79">
        <v>1</v>
      </c>
      <c r="V79" s="6">
        <v>0.65884802642500673</v>
      </c>
      <c r="W79" s="6">
        <v>0.26455123210275527</v>
      </c>
      <c r="X79" s="6">
        <f t="shared" si="2"/>
        <v>0.65884802642500673</v>
      </c>
      <c r="Y79" s="6">
        <f t="shared" si="2"/>
        <v>0.26455123210275527</v>
      </c>
      <c r="Z79" s="6">
        <f t="shared" si="3"/>
        <v>0.92339925852776195</v>
      </c>
      <c r="AA79" s="6">
        <f>(Z79-Table257[[#This Row],[Survived]])^2</f>
        <v>5.8676735940966507E-3</v>
      </c>
    </row>
    <row r="80" spans="1:27" x14ac:dyDescent="0.2">
      <c r="A80">
        <v>0</v>
      </c>
      <c r="B80" t="s">
        <v>15</v>
      </c>
      <c r="C80">
        <v>2</v>
      </c>
      <c r="D80" t="s">
        <v>13</v>
      </c>
      <c r="E80">
        <v>34</v>
      </c>
      <c r="F80">
        <v>26</v>
      </c>
      <c r="G80">
        <v>1</v>
      </c>
      <c r="H80">
        <v>0</v>
      </c>
      <c r="I80" s="6">
        <f>Table257[[#This Row],[Age]]/$E$1</f>
        <v>0.42499999999999999</v>
      </c>
      <c r="J80" s="6">
        <f>LOG10(Table257[[#This Row],[Fare]] +1)</f>
        <v>1.4313637641589874</v>
      </c>
      <c r="K80">
        <f>IF(Table257[[#This Row],[Pclass]]=1, 1, 0)</f>
        <v>0</v>
      </c>
      <c r="L80">
        <f>IF(Table257[[#This Row],[Pclass]]=2, 1,0)</f>
        <v>1</v>
      </c>
      <c r="M80">
        <f>IF(Table257[[#This Row],[Embarked]]="S", 1, 0)</f>
        <v>1</v>
      </c>
      <c r="N80">
        <f>IF(Table257[[#This Row],[Embarked]]="C", 1, 0)</f>
        <v>0</v>
      </c>
      <c r="O80">
        <f>IF(Table257[[#This Row],[Sex]]="male", 1, 0)</f>
        <v>1</v>
      </c>
      <c r="P80">
        <v>1</v>
      </c>
      <c r="V80" s="6">
        <v>-0.70193404471315923</v>
      </c>
      <c r="W80" s="6">
        <v>3.5795680264813987E-3</v>
      </c>
      <c r="X80" s="6">
        <f t="shared" si="2"/>
        <v>0</v>
      </c>
      <c r="Y80" s="6">
        <f t="shared" si="2"/>
        <v>3.5795680264813987E-3</v>
      </c>
      <c r="Z80" s="6">
        <f t="shared" si="3"/>
        <v>3.5795680264813987E-3</v>
      </c>
      <c r="AA80" s="6">
        <f>(Z80-Table257[[#This Row],[Survived]])^2</f>
        <v>1.2813307256207935E-5</v>
      </c>
    </row>
    <row r="81" spans="1:27" x14ac:dyDescent="0.2">
      <c r="A81">
        <v>0</v>
      </c>
      <c r="B81" t="s">
        <v>15</v>
      </c>
      <c r="C81">
        <v>3</v>
      </c>
      <c r="D81" t="s">
        <v>17</v>
      </c>
      <c r="E81">
        <v>28</v>
      </c>
      <c r="F81">
        <v>7.8958000000000004</v>
      </c>
      <c r="G81">
        <v>0</v>
      </c>
      <c r="H81">
        <v>0</v>
      </c>
      <c r="I81" s="6">
        <f>Table257[[#This Row],[Age]]/$E$1</f>
        <v>0.35</v>
      </c>
      <c r="J81" s="6">
        <f>LOG10(Table257[[#This Row],[Fare]] +1)</f>
        <v>0.94918501031343461</v>
      </c>
      <c r="K81">
        <f>IF(Table257[[#This Row],[Pclass]]=1, 1, 0)</f>
        <v>0</v>
      </c>
      <c r="L81">
        <f>IF(Table257[[#This Row],[Pclass]]=2, 1,0)</f>
        <v>0</v>
      </c>
      <c r="M81">
        <f>IF(Table257[[#This Row],[Embarked]]="S", 1, 0)</f>
        <v>1</v>
      </c>
      <c r="N81">
        <f>IF(Table257[[#This Row],[Embarked]]="C", 1, 0)</f>
        <v>0</v>
      </c>
      <c r="O81">
        <f>IF(Table257[[#This Row],[Sex]]="male", 1, 0)</f>
        <v>0</v>
      </c>
      <c r="P81">
        <v>1</v>
      </c>
      <c r="V81" s="6">
        <v>0.18523913288298027</v>
      </c>
      <c r="W81" s="6">
        <v>0.26718731830629028</v>
      </c>
      <c r="X81" s="6">
        <f t="shared" si="2"/>
        <v>0.18523913288298027</v>
      </c>
      <c r="Y81" s="6">
        <f t="shared" si="2"/>
        <v>0.26718731830629028</v>
      </c>
      <c r="Z81" s="6">
        <f t="shared" si="3"/>
        <v>0.45242645118927055</v>
      </c>
      <c r="AA81" s="6">
        <f>(Z81-Table257[[#This Row],[Survived]])^2</f>
        <v>0.20468969373571741</v>
      </c>
    </row>
    <row r="82" spans="1:27" x14ac:dyDescent="0.2">
      <c r="A82">
        <v>0</v>
      </c>
      <c r="B82" t="s">
        <v>15</v>
      </c>
      <c r="C82">
        <v>1</v>
      </c>
      <c r="D82" t="s">
        <v>13</v>
      </c>
      <c r="E82">
        <v>21</v>
      </c>
      <c r="F82">
        <v>77.287499999999994</v>
      </c>
      <c r="G82">
        <v>0</v>
      </c>
      <c r="H82">
        <v>1</v>
      </c>
      <c r="I82" s="6">
        <f>Table257[[#This Row],[Age]]/$E$1</f>
        <v>0.26250000000000001</v>
      </c>
      <c r="J82" s="6">
        <f>LOG10(Table257[[#This Row],[Fare]] +1)</f>
        <v>1.8936924247093643</v>
      </c>
      <c r="K82">
        <f>IF(Table257[[#This Row],[Pclass]]=1, 1, 0)</f>
        <v>1</v>
      </c>
      <c r="L82">
        <f>IF(Table257[[#This Row],[Pclass]]=2, 1,0)</f>
        <v>0</v>
      </c>
      <c r="M82">
        <f>IF(Table257[[#This Row],[Embarked]]="S", 1, 0)</f>
        <v>1</v>
      </c>
      <c r="N82">
        <f>IF(Table257[[#This Row],[Embarked]]="C", 1, 0)</f>
        <v>0</v>
      </c>
      <c r="O82">
        <f>IF(Table257[[#This Row],[Sex]]="male", 1, 0)</f>
        <v>1</v>
      </c>
      <c r="P82">
        <v>1</v>
      </c>
      <c r="V82" s="6">
        <v>-1.2312379516932916</v>
      </c>
      <c r="W82" s="6">
        <v>0.60711960771216422</v>
      </c>
      <c r="X82" s="6">
        <f t="shared" si="2"/>
        <v>0</v>
      </c>
      <c r="Y82" s="6">
        <f t="shared" si="2"/>
        <v>0.60711960771216422</v>
      </c>
      <c r="Z82" s="6">
        <f t="shared" si="3"/>
        <v>0.60711960771216422</v>
      </c>
      <c r="AA82" s="6">
        <f>(Z82-Table257[[#This Row],[Survived]])^2</f>
        <v>0.36859421806857218</v>
      </c>
    </row>
    <row r="83" spans="1:27" x14ac:dyDescent="0.2">
      <c r="A83">
        <v>0</v>
      </c>
      <c r="B83" t="s">
        <v>15</v>
      </c>
      <c r="C83">
        <v>3</v>
      </c>
      <c r="D83" t="s">
        <v>13</v>
      </c>
      <c r="E83">
        <v>33</v>
      </c>
      <c r="F83">
        <v>8.6541999999999994</v>
      </c>
      <c r="G83">
        <v>0</v>
      </c>
      <c r="H83">
        <v>0</v>
      </c>
      <c r="I83" s="6">
        <f>Table257[[#This Row],[Age]]/$E$1</f>
        <v>0.41249999999999998</v>
      </c>
      <c r="J83" s="6">
        <f>LOG10(Table257[[#This Row],[Fare]] +1)</f>
        <v>0.98471629158197649</v>
      </c>
      <c r="K83">
        <f>IF(Table257[[#This Row],[Pclass]]=1, 1, 0)</f>
        <v>0</v>
      </c>
      <c r="L83">
        <f>IF(Table257[[#This Row],[Pclass]]=2, 1,0)</f>
        <v>0</v>
      </c>
      <c r="M83">
        <f>IF(Table257[[#This Row],[Embarked]]="S", 1, 0)</f>
        <v>1</v>
      </c>
      <c r="N83">
        <f>IF(Table257[[#This Row],[Embarked]]="C", 1, 0)</f>
        <v>0</v>
      </c>
      <c r="O83">
        <f>IF(Table257[[#This Row],[Sex]]="male", 1, 0)</f>
        <v>1</v>
      </c>
      <c r="P83">
        <v>1</v>
      </c>
      <c r="V83" s="6">
        <v>-1.2087794656651505</v>
      </c>
      <c r="W83" s="6">
        <v>3.0900622063931786E-2</v>
      </c>
      <c r="X83" s="6">
        <f t="shared" si="2"/>
        <v>0</v>
      </c>
      <c r="Y83" s="6">
        <f t="shared" si="2"/>
        <v>3.0900622063931786E-2</v>
      </c>
      <c r="Z83" s="6">
        <f t="shared" si="3"/>
        <v>3.0900622063931786E-2</v>
      </c>
      <c r="AA83" s="6">
        <f>(Z83-Table257[[#This Row],[Survived]])^2</f>
        <v>9.5484844393794793E-4</v>
      </c>
    </row>
    <row r="84" spans="1:27" x14ac:dyDescent="0.2">
      <c r="A84">
        <v>0</v>
      </c>
      <c r="B84" t="s">
        <v>15</v>
      </c>
      <c r="C84">
        <v>3</v>
      </c>
      <c r="D84" t="s">
        <v>13</v>
      </c>
      <c r="E84">
        <v>37</v>
      </c>
      <c r="F84">
        <v>7.9249999999999998</v>
      </c>
      <c r="G84">
        <v>2</v>
      </c>
      <c r="H84">
        <v>0</v>
      </c>
      <c r="I84" s="6">
        <f>Table257[[#This Row],[Age]]/$E$1</f>
        <v>0.46250000000000002</v>
      </c>
      <c r="J84" s="6">
        <f>LOG10(Table257[[#This Row],[Fare]] +1)</f>
        <v>0.95060822478423079</v>
      </c>
      <c r="K84">
        <f>IF(Table257[[#This Row],[Pclass]]=1, 1, 0)</f>
        <v>0</v>
      </c>
      <c r="L84">
        <f>IF(Table257[[#This Row],[Pclass]]=2, 1,0)</f>
        <v>0</v>
      </c>
      <c r="M84">
        <f>IF(Table257[[#This Row],[Embarked]]="S", 1, 0)</f>
        <v>1</v>
      </c>
      <c r="N84">
        <f>IF(Table257[[#This Row],[Embarked]]="C", 1, 0)</f>
        <v>0</v>
      </c>
      <c r="O84">
        <f>IF(Table257[[#This Row],[Sex]]="male", 1, 0)</f>
        <v>1</v>
      </c>
      <c r="P84">
        <v>1</v>
      </c>
      <c r="V84" s="6">
        <v>-1.2008518712910947</v>
      </c>
      <c r="W84" s="6">
        <v>-9.5032755201567953E-2</v>
      </c>
      <c r="X84" s="6">
        <f t="shared" si="2"/>
        <v>0</v>
      </c>
      <c r="Y84" s="6">
        <f t="shared" si="2"/>
        <v>0</v>
      </c>
      <c r="Z84" s="6">
        <f t="shared" si="3"/>
        <v>0</v>
      </c>
      <c r="AA84" s="6">
        <f>(Z84-Table257[[#This Row],[Survived]])^2</f>
        <v>0</v>
      </c>
    </row>
    <row r="85" spans="1:27" x14ac:dyDescent="0.2">
      <c r="A85">
        <v>0</v>
      </c>
      <c r="B85" t="s">
        <v>15</v>
      </c>
      <c r="C85">
        <v>3</v>
      </c>
      <c r="D85" t="s">
        <v>13</v>
      </c>
      <c r="E85">
        <v>28</v>
      </c>
      <c r="F85">
        <v>7.8958000000000004</v>
      </c>
      <c r="G85">
        <v>0</v>
      </c>
      <c r="H85">
        <v>0</v>
      </c>
      <c r="I85" s="6">
        <f>Table257[[#This Row],[Age]]/$E$1</f>
        <v>0.35</v>
      </c>
      <c r="J85" s="6">
        <f>LOG10(Table257[[#This Row],[Fare]] +1)</f>
        <v>0.94918501031343461</v>
      </c>
      <c r="K85">
        <f>IF(Table257[[#This Row],[Pclass]]=1, 1, 0)</f>
        <v>0</v>
      </c>
      <c r="L85">
        <f>IF(Table257[[#This Row],[Pclass]]=2, 1,0)</f>
        <v>0</v>
      </c>
      <c r="M85">
        <f>IF(Table257[[#This Row],[Embarked]]="S", 1, 0)</f>
        <v>1</v>
      </c>
      <c r="N85">
        <f>IF(Table257[[#This Row],[Embarked]]="C", 1, 0)</f>
        <v>0</v>
      </c>
      <c r="O85">
        <f>IF(Table257[[#This Row],[Sex]]="male", 1, 0)</f>
        <v>1</v>
      </c>
      <c r="P85">
        <v>1</v>
      </c>
      <c r="V85" s="6">
        <v>-1.265759121360053</v>
      </c>
      <c r="W85" s="6">
        <v>9.4538711527724806E-2</v>
      </c>
      <c r="X85" s="6">
        <f t="shared" si="2"/>
        <v>0</v>
      </c>
      <c r="Y85" s="6">
        <f t="shared" si="2"/>
        <v>9.4538711527724806E-2</v>
      </c>
      <c r="Z85" s="6">
        <f t="shared" si="3"/>
        <v>9.4538711527724806E-2</v>
      </c>
      <c r="AA85" s="6">
        <f>(Z85-Table257[[#This Row],[Survived]])^2</f>
        <v>8.9375679773223676E-3</v>
      </c>
    </row>
    <row r="86" spans="1:27" x14ac:dyDescent="0.2">
      <c r="A86">
        <v>1</v>
      </c>
      <c r="B86" t="s">
        <v>15</v>
      </c>
      <c r="C86">
        <v>3</v>
      </c>
      <c r="D86" t="s">
        <v>17</v>
      </c>
      <c r="E86">
        <v>21</v>
      </c>
      <c r="F86">
        <v>7.65</v>
      </c>
      <c r="G86">
        <v>0</v>
      </c>
      <c r="H86">
        <v>0</v>
      </c>
      <c r="I86" s="6">
        <f>Table257[[#This Row],[Age]]/$E$1</f>
        <v>0.26250000000000001</v>
      </c>
      <c r="J86" s="6">
        <f>LOG10(Table257[[#This Row],[Fare]] +1)</f>
        <v>0.93701610746481423</v>
      </c>
      <c r="K86">
        <f>IF(Table257[[#This Row],[Pclass]]=1, 1, 0)</f>
        <v>0</v>
      </c>
      <c r="L86">
        <f>IF(Table257[[#This Row],[Pclass]]=2, 1,0)</f>
        <v>0</v>
      </c>
      <c r="M86">
        <f>IF(Table257[[#This Row],[Embarked]]="S", 1, 0)</f>
        <v>1</v>
      </c>
      <c r="N86">
        <f>IF(Table257[[#This Row],[Embarked]]="C", 1, 0)</f>
        <v>0</v>
      </c>
      <c r="O86">
        <f>IF(Table257[[#This Row],[Sex]]="male", 1, 0)</f>
        <v>0</v>
      </c>
      <c r="P86">
        <v>1</v>
      </c>
      <c r="V86" s="6">
        <v>0.11417705553977953</v>
      </c>
      <c r="W86" s="6">
        <v>0.35322973310818934</v>
      </c>
      <c r="X86" s="6">
        <f t="shared" si="2"/>
        <v>0.11417705553977953</v>
      </c>
      <c r="Y86" s="6">
        <f t="shared" si="2"/>
        <v>0.35322973310818934</v>
      </c>
      <c r="Z86" s="6">
        <f t="shared" si="3"/>
        <v>0.46740678864796886</v>
      </c>
      <c r="AA86" s="6">
        <f>(Z86-Table257[[#This Row],[Survived]])^2</f>
        <v>0.28365552877826927</v>
      </c>
    </row>
    <row r="87" spans="1:27" x14ac:dyDescent="0.2">
      <c r="A87">
        <v>0</v>
      </c>
      <c r="B87" t="s">
        <v>15</v>
      </c>
      <c r="C87">
        <v>3</v>
      </c>
      <c r="D87" t="s">
        <v>13</v>
      </c>
      <c r="E87">
        <v>38</v>
      </c>
      <c r="F87">
        <v>7.8958000000000004</v>
      </c>
      <c r="G87">
        <v>0</v>
      </c>
      <c r="H87">
        <v>0</v>
      </c>
      <c r="I87" s="6">
        <f>Table257[[#This Row],[Age]]/$E$1</f>
        <v>0.47499999999999998</v>
      </c>
      <c r="J87" s="6">
        <f>LOG10(Table257[[#This Row],[Fare]] +1)</f>
        <v>0.94918501031343461</v>
      </c>
      <c r="K87">
        <f>IF(Table257[[#This Row],[Pclass]]=1, 1, 0)</f>
        <v>0</v>
      </c>
      <c r="L87">
        <f>IF(Table257[[#This Row],[Pclass]]=2, 1,0)</f>
        <v>0</v>
      </c>
      <c r="M87">
        <f>IF(Table257[[#This Row],[Embarked]]="S", 1, 0)</f>
        <v>1</v>
      </c>
      <c r="N87">
        <f>IF(Table257[[#This Row],[Embarked]]="C", 1, 0)</f>
        <v>0</v>
      </c>
      <c r="O87">
        <f>IF(Table257[[#This Row],[Sex]]="male", 1, 0)</f>
        <v>1</v>
      </c>
      <c r="P87">
        <v>1</v>
      </c>
      <c r="V87" s="6">
        <v>-1.1682713193780936</v>
      </c>
      <c r="W87" s="6">
        <v>-2.6967510146134195E-2</v>
      </c>
      <c r="X87" s="6">
        <f t="shared" si="2"/>
        <v>0</v>
      </c>
      <c r="Y87" s="6">
        <f t="shared" si="2"/>
        <v>0</v>
      </c>
      <c r="Z87" s="6">
        <f t="shared" si="3"/>
        <v>0</v>
      </c>
      <c r="AA87" s="6">
        <f>(Z87-Table257[[#This Row],[Survived]])^2</f>
        <v>0</v>
      </c>
    </row>
    <row r="88" spans="1:27" x14ac:dyDescent="0.2">
      <c r="A88">
        <v>0</v>
      </c>
      <c r="B88" t="s">
        <v>15</v>
      </c>
      <c r="C88">
        <v>1</v>
      </c>
      <c r="D88" t="s">
        <v>13</v>
      </c>
      <c r="E88">
        <v>47</v>
      </c>
      <c r="F88">
        <v>52</v>
      </c>
      <c r="G88">
        <v>0</v>
      </c>
      <c r="H88">
        <v>0</v>
      </c>
      <c r="I88" s="6">
        <f>Table257[[#This Row],[Age]]/$E$1</f>
        <v>0.58750000000000002</v>
      </c>
      <c r="J88" s="6">
        <f>LOG10(Table257[[#This Row],[Fare]] +1)</f>
        <v>1.7242758696007889</v>
      </c>
      <c r="K88">
        <f>IF(Table257[[#This Row],[Pclass]]=1, 1, 0)</f>
        <v>1</v>
      </c>
      <c r="L88">
        <f>IF(Table257[[#This Row],[Pclass]]=2, 1,0)</f>
        <v>0</v>
      </c>
      <c r="M88">
        <f>IF(Table257[[#This Row],[Embarked]]="S", 1, 0)</f>
        <v>1</v>
      </c>
      <c r="N88">
        <f>IF(Table257[[#This Row],[Embarked]]="C", 1, 0)</f>
        <v>0</v>
      </c>
      <c r="O88">
        <f>IF(Table257[[#This Row],[Sex]]="male", 1, 0)</f>
        <v>1</v>
      </c>
      <c r="P88">
        <v>1</v>
      </c>
      <c r="V88" s="6">
        <v>-0.92709810704281437</v>
      </c>
      <c r="W88" s="6">
        <v>0.26083973549140033</v>
      </c>
      <c r="X88" s="6">
        <f t="shared" si="2"/>
        <v>0</v>
      </c>
      <c r="Y88" s="6">
        <f t="shared" si="2"/>
        <v>0.26083973549140033</v>
      </c>
      <c r="Z88" s="6">
        <f t="shared" si="3"/>
        <v>0.26083973549140033</v>
      </c>
      <c r="AA88" s="6">
        <f>(Z88-Table257[[#This Row],[Survived]])^2</f>
        <v>6.8037367611223684E-2</v>
      </c>
    </row>
    <row r="89" spans="1:27" x14ac:dyDescent="0.2">
      <c r="A89">
        <v>0</v>
      </c>
      <c r="B89" t="s">
        <v>20</v>
      </c>
      <c r="C89">
        <v>3</v>
      </c>
      <c r="D89" t="s">
        <v>17</v>
      </c>
      <c r="E89">
        <v>14.5</v>
      </c>
      <c r="F89">
        <v>14.4542</v>
      </c>
      <c r="G89">
        <v>1</v>
      </c>
      <c r="H89">
        <v>0</v>
      </c>
      <c r="I89" s="6">
        <f>Table257[[#This Row],[Age]]/$E$1</f>
        <v>0.18124999999999999</v>
      </c>
      <c r="J89" s="6">
        <f>LOG10(Table257[[#This Row],[Fare]] +1)</f>
        <v>1.1890465283525415</v>
      </c>
      <c r="K89">
        <f>IF(Table257[[#This Row],[Pclass]]=1, 1, 0)</f>
        <v>0</v>
      </c>
      <c r="L89">
        <f>IF(Table257[[#This Row],[Pclass]]=2, 1,0)</f>
        <v>0</v>
      </c>
      <c r="M89">
        <f>IF(Table257[[#This Row],[Embarked]]="S", 1, 0)</f>
        <v>0</v>
      </c>
      <c r="N89">
        <f>IF(Table257[[#This Row],[Embarked]]="C", 1, 0)</f>
        <v>1</v>
      </c>
      <c r="O89">
        <f>IF(Table257[[#This Row],[Sex]]="male", 1, 0)</f>
        <v>0</v>
      </c>
      <c r="P89">
        <v>1</v>
      </c>
      <c r="V89" s="6">
        <v>-4.9099602373693478E-2</v>
      </c>
      <c r="W89" s="6">
        <v>0.5108850756713037</v>
      </c>
      <c r="X89" s="6">
        <f t="shared" si="2"/>
        <v>0</v>
      </c>
      <c r="Y89" s="6">
        <f t="shared" si="2"/>
        <v>0.5108850756713037</v>
      </c>
      <c r="Z89" s="6">
        <f t="shared" si="3"/>
        <v>0.5108850756713037</v>
      </c>
      <c r="AA89" s="6">
        <f>(Z89-Table257[[#This Row],[Survived]])^2</f>
        <v>0.26100356054367368</v>
      </c>
    </row>
    <row r="90" spans="1:27" x14ac:dyDescent="0.2">
      <c r="A90">
        <v>0</v>
      </c>
      <c r="B90" t="s">
        <v>15</v>
      </c>
      <c r="C90">
        <v>3</v>
      </c>
      <c r="D90" t="s">
        <v>13</v>
      </c>
      <c r="E90">
        <v>22</v>
      </c>
      <c r="F90">
        <v>8.0500000000000007</v>
      </c>
      <c r="G90">
        <v>0</v>
      </c>
      <c r="H90">
        <v>0</v>
      </c>
      <c r="I90" s="6">
        <f>Table257[[#This Row],[Age]]/$E$1</f>
        <v>0.27500000000000002</v>
      </c>
      <c r="J90" s="6">
        <f>LOG10(Table257[[#This Row],[Fare]] +1)</f>
        <v>0.9566485792052033</v>
      </c>
      <c r="K90">
        <f>IF(Table257[[#This Row],[Pclass]]=1, 1, 0)</f>
        <v>0</v>
      </c>
      <c r="L90">
        <f>IF(Table257[[#This Row],[Pclass]]=2, 1,0)</f>
        <v>0</v>
      </c>
      <c r="M90">
        <f>IF(Table257[[#This Row],[Embarked]]="S", 1, 0)</f>
        <v>1</v>
      </c>
      <c r="N90">
        <f>IF(Table257[[#This Row],[Embarked]]="C", 1, 0)</f>
        <v>0</v>
      </c>
      <c r="O90">
        <f>IF(Table257[[#This Row],[Sex]]="male", 1, 0)</f>
        <v>1</v>
      </c>
      <c r="P90">
        <v>1</v>
      </c>
      <c r="V90" s="6">
        <v>-1.3225218305241877</v>
      </c>
      <c r="W90" s="6">
        <v>0.16683643664366327</v>
      </c>
      <c r="X90" s="6">
        <f t="shared" si="2"/>
        <v>0</v>
      </c>
      <c r="Y90" s="6">
        <f t="shared" si="2"/>
        <v>0.16683643664366327</v>
      </c>
      <c r="Z90" s="6">
        <f t="shared" si="3"/>
        <v>0.16683643664366327</v>
      </c>
      <c r="AA90" s="6">
        <f>(Z90-Table257[[#This Row],[Survived]])^2</f>
        <v>2.7834396591955066E-2</v>
      </c>
    </row>
    <row r="91" spans="1:27" x14ac:dyDescent="0.2">
      <c r="A91">
        <v>0</v>
      </c>
      <c r="B91" t="s">
        <v>15</v>
      </c>
      <c r="C91">
        <v>3</v>
      </c>
      <c r="D91" t="s">
        <v>17</v>
      </c>
      <c r="E91">
        <v>20</v>
      </c>
      <c r="F91">
        <v>9.8249999999999993</v>
      </c>
      <c r="G91">
        <v>1</v>
      </c>
      <c r="H91">
        <v>0</v>
      </c>
      <c r="I91" s="6">
        <f>Table257[[#This Row],[Age]]/$E$1</f>
        <v>0.25</v>
      </c>
      <c r="J91" s="6">
        <f>LOG10(Table257[[#This Row],[Fare]] +1)</f>
        <v>1.034427905025403</v>
      </c>
      <c r="K91">
        <f>IF(Table257[[#This Row],[Pclass]]=1, 1, 0)</f>
        <v>0</v>
      </c>
      <c r="L91">
        <f>IF(Table257[[#This Row],[Pclass]]=2, 1,0)</f>
        <v>0</v>
      </c>
      <c r="M91">
        <f>IF(Table257[[#This Row],[Embarked]]="S", 1, 0)</f>
        <v>1</v>
      </c>
      <c r="N91">
        <f>IF(Table257[[#This Row],[Embarked]]="C", 1, 0)</f>
        <v>0</v>
      </c>
      <c r="O91">
        <f>IF(Table257[[#This Row],[Sex]]="male", 1, 0)</f>
        <v>0</v>
      </c>
      <c r="P91">
        <v>1</v>
      </c>
      <c r="V91" s="6">
        <v>0.11542641506692902</v>
      </c>
      <c r="W91" s="6">
        <v>0.31742080550111973</v>
      </c>
      <c r="X91" s="6">
        <f t="shared" si="2"/>
        <v>0.11542641506692902</v>
      </c>
      <c r="Y91" s="6">
        <f t="shared" si="2"/>
        <v>0.31742080550111973</v>
      </c>
      <c r="Z91" s="6">
        <f t="shared" si="3"/>
        <v>0.43284722056804875</v>
      </c>
      <c r="AA91" s="6">
        <f>(Z91-Table257[[#This Row],[Survived]])^2</f>
        <v>0.18735671635348505</v>
      </c>
    </row>
    <row r="92" spans="1:27" x14ac:dyDescent="0.2">
      <c r="A92">
        <v>0</v>
      </c>
      <c r="B92" t="s">
        <v>20</v>
      </c>
      <c r="C92">
        <v>3</v>
      </c>
      <c r="D92" t="s">
        <v>17</v>
      </c>
      <c r="E92">
        <v>17</v>
      </c>
      <c r="F92">
        <v>14.458299999999999</v>
      </c>
      <c r="G92">
        <v>0</v>
      </c>
      <c r="H92">
        <v>0</v>
      </c>
      <c r="I92" s="6">
        <f>Table257[[#This Row],[Age]]/$E$1</f>
        <v>0.21249999999999999</v>
      </c>
      <c r="J92" s="6">
        <f>LOG10(Table257[[#This Row],[Fare]] +1)</f>
        <v>1.1891617314183722</v>
      </c>
      <c r="K92">
        <f>IF(Table257[[#This Row],[Pclass]]=1, 1, 0)</f>
        <v>0</v>
      </c>
      <c r="L92">
        <f>IF(Table257[[#This Row],[Pclass]]=2, 1,0)</f>
        <v>0</v>
      </c>
      <c r="M92">
        <f>IF(Table257[[#This Row],[Embarked]]="S", 1, 0)</f>
        <v>0</v>
      </c>
      <c r="N92">
        <f>IF(Table257[[#This Row],[Embarked]]="C", 1, 0)</f>
        <v>1</v>
      </c>
      <c r="O92">
        <f>IF(Table257[[#This Row],[Sex]]="male", 1, 0)</f>
        <v>0</v>
      </c>
      <c r="P92">
        <v>1</v>
      </c>
      <c r="V92" s="6">
        <v>-1.3120120614711343E-2</v>
      </c>
      <c r="W92" s="6">
        <v>0.52054932062383763</v>
      </c>
      <c r="X92" s="6">
        <f t="shared" si="2"/>
        <v>0</v>
      </c>
      <c r="Y92" s="6">
        <f t="shared" si="2"/>
        <v>0.52054932062383763</v>
      </c>
      <c r="Z92" s="6">
        <f t="shared" si="3"/>
        <v>0.52054932062383763</v>
      </c>
      <c r="AA92" s="6">
        <f>(Z92-Table257[[#This Row],[Survived]])^2</f>
        <v>0.27097159520193892</v>
      </c>
    </row>
    <row r="93" spans="1:27" x14ac:dyDescent="0.2">
      <c r="A93">
        <v>0</v>
      </c>
      <c r="B93" t="s">
        <v>15</v>
      </c>
      <c r="C93">
        <v>3</v>
      </c>
      <c r="D93" t="s">
        <v>13</v>
      </c>
      <c r="E93">
        <v>21</v>
      </c>
      <c r="F93">
        <v>7.9249999999999998</v>
      </c>
      <c r="G93">
        <v>0</v>
      </c>
      <c r="H93">
        <v>0</v>
      </c>
      <c r="I93" s="6">
        <f>Table257[[#This Row],[Age]]/$E$1</f>
        <v>0.26250000000000001</v>
      </c>
      <c r="J93" s="6">
        <f>LOG10(Table257[[#This Row],[Fare]] +1)</f>
        <v>0.95060822478423079</v>
      </c>
      <c r="K93">
        <f>IF(Table257[[#This Row],[Pclass]]=1, 1, 0)</f>
        <v>0</v>
      </c>
      <c r="L93">
        <f>IF(Table257[[#This Row],[Pclass]]=2, 1,0)</f>
        <v>0</v>
      </c>
      <c r="M93">
        <f>IF(Table257[[#This Row],[Embarked]]="S", 1, 0)</f>
        <v>1</v>
      </c>
      <c r="N93">
        <f>IF(Table257[[#This Row],[Embarked]]="C", 1, 0)</f>
        <v>0</v>
      </c>
      <c r="O93">
        <f>IF(Table257[[#This Row],[Sex]]="male", 1, 0)</f>
        <v>1</v>
      </c>
      <c r="P93">
        <v>1</v>
      </c>
      <c r="V93" s="6">
        <v>-1.3336706975067556</v>
      </c>
      <c r="W93" s="6">
        <v>0.17947750814980168</v>
      </c>
      <c r="X93" s="6">
        <f t="shared" si="2"/>
        <v>0</v>
      </c>
      <c r="Y93" s="6">
        <f t="shared" si="2"/>
        <v>0.17947750814980168</v>
      </c>
      <c r="Z93" s="6">
        <f t="shared" si="3"/>
        <v>0.17947750814980168</v>
      </c>
      <c r="AA93" s="6">
        <f>(Z93-Table257[[#This Row],[Survived]])^2</f>
        <v>3.2212175931662125E-2</v>
      </c>
    </row>
    <row r="94" spans="1:27" x14ac:dyDescent="0.2">
      <c r="A94">
        <v>0</v>
      </c>
      <c r="B94" t="s">
        <v>27</v>
      </c>
      <c r="C94">
        <v>3</v>
      </c>
      <c r="D94" t="s">
        <v>13</v>
      </c>
      <c r="E94">
        <v>70.5</v>
      </c>
      <c r="F94">
        <v>7.75</v>
      </c>
      <c r="G94">
        <v>0</v>
      </c>
      <c r="H94">
        <v>0</v>
      </c>
      <c r="I94" s="6">
        <f>Table257[[#This Row],[Age]]/$E$1</f>
        <v>0.88124999999999998</v>
      </c>
      <c r="J94" s="6">
        <f>LOG10(Table257[[#This Row],[Fare]] +1)</f>
        <v>0.94200805302231327</v>
      </c>
      <c r="K94">
        <f>IF(Table257[[#This Row],[Pclass]]=1, 1, 0)</f>
        <v>0</v>
      </c>
      <c r="L94">
        <f>IF(Table257[[#This Row],[Pclass]]=2, 1,0)</f>
        <v>0</v>
      </c>
      <c r="M94">
        <f>IF(Table257[[#This Row],[Embarked]]="S", 1, 0)</f>
        <v>0</v>
      </c>
      <c r="N94">
        <f>IF(Table257[[#This Row],[Embarked]]="C", 1, 0)</f>
        <v>0</v>
      </c>
      <c r="O94">
        <f>IF(Table257[[#This Row],[Sex]]="male", 1, 0)</f>
        <v>1</v>
      </c>
      <c r="P94">
        <v>1</v>
      </c>
      <c r="V94" s="6">
        <v>-0.48617192393318043</v>
      </c>
      <c r="W94" s="6">
        <v>-1.0783498732841528</v>
      </c>
      <c r="X94" s="6">
        <f t="shared" si="2"/>
        <v>0</v>
      </c>
      <c r="Y94" s="6">
        <f t="shared" si="2"/>
        <v>0</v>
      </c>
      <c r="Z94" s="6">
        <f t="shared" si="3"/>
        <v>0</v>
      </c>
      <c r="AA94" s="6">
        <f>(Z94-Table257[[#This Row],[Survived]])^2</f>
        <v>0</v>
      </c>
    </row>
    <row r="95" spans="1:27" x14ac:dyDescent="0.2">
      <c r="A95">
        <v>0</v>
      </c>
      <c r="B95" t="s">
        <v>15</v>
      </c>
      <c r="C95">
        <v>2</v>
      </c>
      <c r="D95" t="s">
        <v>13</v>
      </c>
      <c r="E95">
        <v>29</v>
      </c>
      <c r="F95">
        <v>21</v>
      </c>
      <c r="G95">
        <v>1</v>
      </c>
      <c r="H95">
        <v>0</v>
      </c>
      <c r="I95" s="6">
        <f>Table257[[#This Row],[Age]]/$E$1</f>
        <v>0.36249999999999999</v>
      </c>
      <c r="J95" s="6">
        <f>LOG10(Table257[[#This Row],[Fare]] +1)</f>
        <v>1.3424226808222062</v>
      </c>
      <c r="K95">
        <f>IF(Table257[[#This Row],[Pclass]]=1, 1, 0)</f>
        <v>0</v>
      </c>
      <c r="L95">
        <f>IF(Table257[[#This Row],[Pclass]]=2, 1,0)</f>
        <v>1</v>
      </c>
      <c r="M95">
        <f>IF(Table257[[#This Row],[Embarked]]="S", 1, 0)</f>
        <v>1</v>
      </c>
      <c r="N95">
        <f>IF(Table257[[#This Row],[Embarked]]="C", 1, 0)</f>
        <v>0</v>
      </c>
      <c r="O95">
        <f>IF(Table257[[#This Row],[Sex]]="male", 1, 0)</f>
        <v>1</v>
      </c>
      <c r="P95">
        <v>1</v>
      </c>
      <c r="V95" s="6">
        <v>-0.77129349682729553</v>
      </c>
      <c r="W95" s="6">
        <v>7.1554290787208208E-2</v>
      </c>
      <c r="X95" s="6">
        <f t="shared" si="2"/>
        <v>0</v>
      </c>
      <c r="Y95" s="6">
        <f t="shared" si="2"/>
        <v>7.1554290787208208E-2</v>
      </c>
      <c r="Z95" s="6">
        <f t="shared" si="3"/>
        <v>7.1554290787208208E-2</v>
      </c>
      <c r="AA95" s="6">
        <f>(Z95-Table257[[#This Row],[Survived]])^2</f>
        <v>5.1200165300603496E-3</v>
      </c>
    </row>
    <row r="96" spans="1:27" x14ac:dyDescent="0.2">
      <c r="A96">
        <v>0</v>
      </c>
      <c r="B96" t="s">
        <v>20</v>
      </c>
      <c r="C96">
        <v>1</v>
      </c>
      <c r="D96" t="s">
        <v>13</v>
      </c>
      <c r="E96">
        <v>24</v>
      </c>
      <c r="F96">
        <v>247.52080000000001</v>
      </c>
      <c r="G96">
        <v>0</v>
      </c>
      <c r="H96">
        <v>1</v>
      </c>
      <c r="I96" s="6">
        <f>Table257[[#This Row],[Age]]/$E$1</f>
        <v>0.3</v>
      </c>
      <c r="J96" s="6">
        <f>LOG10(Table257[[#This Row],[Fare]] +1)</f>
        <v>2.3953627429574396</v>
      </c>
      <c r="K96">
        <f>IF(Table257[[#This Row],[Pclass]]=1, 1, 0)</f>
        <v>1</v>
      </c>
      <c r="L96">
        <f>IF(Table257[[#This Row],[Pclass]]=2, 1,0)</f>
        <v>0</v>
      </c>
      <c r="M96">
        <f>IF(Table257[[#This Row],[Embarked]]="S", 1, 0)</f>
        <v>0</v>
      </c>
      <c r="N96">
        <f>IF(Table257[[#This Row],[Embarked]]="C", 1, 0)</f>
        <v>1</v>
      </c>
      <c r="O96">
        <f>IF(Table257[[#This Row],[Sex]]="male", 1, 0)</f>
        <v>1</v>
      </c>
      <c r="P96">
        <v>1</v>
      </c>
      <c r="V96" s="6">
        <v>-1.2324566253683857</v>
      </c>
      <c r="W96" s="6">
        <v>0.66912456842465506</v>
      </c>
      <c r="X96" s="6">
        <f t="shared" si="2"/>
        <v>0</v>
      </c>
      <c r="Y96" s="6">
        <f t="shared" si="2"/>
        <v>0.66912456842465506</v>
      </c>
      <c r="Z96" s="6">
        <f t="shared" si="3"/>
        <v>0.66912456842465506</v>
      </c>
      <c r="AA96" s="6">
        <f>(Z96-Table257[[#This Row],[Survived]])^2</f>
        <v>0.44772768806948088</v>
      </c>
    </row>
    <row r="97" spans="1:27" x14ac:dyDescent="0.2">
      <c r="A97">
        <v>0</v>
      </c>
      <c r="B97" t="s">
        <v>15</v>
      </c>
      <c r="C97">
        <v>3</v>
      </c>
      <c r="D97" t="s">
        <v>17</v>
      </c>
      <c r="E97">
        <v>2</v>
      </c>
      <c r="F97">
        <v>31.274999999999999</v>
      </c>
      <c r="G97">
        <v>4</v>
      </c>
      <c r="H97">
        <v>2</v>
      </c>
      <c r="I97" s="6">
        <f>Table257[[#This Row],[Age]]/$E$1</f>
        <v>2.5000000000000001E-2</v>
      </c>
      <c r="J97" s="6">
        <f>LOG10(Table257[[#This Row],[Fare]] +1)</f>
        <v>1.5088662509384578</v>
      </c>
      <c r="K97">
        <f>IF(Table257[[#This Row],[Pclass]]=1, 1, 0)</f>
        <v>0</v>
      </c>
      <c r="L97">
        <f>IF(Table257[[#This Row],[Pclass]]=2, 1,0)</f>
        <v>0</v>
      </c>
      <c r="M97">
        <f>IF(Table257[[#This Row],[Embarked]]="S", 1, 0)</f>
        <v>1</v>
      </c>
      <c r="N97">
        <f>IF(Table257[[#This Row],[Embarked]]="C", 1, 0)</f>
        <v>0</v>
      </c>
      <c r="O97">
        <f>IF(Table257[[#This Row],[Sex]]="male", 1, 0)</f>
        <v>0</v>
      </c>
      <c r="P97">
        <v>1</v>
      </c>
      <c r="V97" s="6">
        <v>-0.16470545175191648</v>
      </c>
      <c r="W97" s="6">
        <v>0.46569840413312474</v>
      </c>
      <c r="X97" s="6">
        <f t="shared" si="2"/>
        <v>0</v>
      </c>
      <c r="Y97" s="6">
        <f t="shared" si="2"/>
        <v>0.46569840413312474</v>
      </c>
      <c r="Z97" s="6">
        <f t="shared" si="3"/>
        <v>0.46569840413312474</v>
      </c>
      <c r="AA97" s="6">
        <f>(Z97-Table257[[#This Row],[Survived]])^2</f>
        <v>0.21687500361213918</v>
      </c>
    </row>
    <row r="98" spans="1:27" x14ac:dyDescent="0.2">
      <c r="A98">
        <v>0</v>
      </c>
      <c r="B98" t="s">
        <v>15</v>
      </c>
      <c r="C98">
        <v>2</v>
      </c>
      <c r="D98" t="s">
        <v>13</v>
      </c>
      <c r="E98">
        <v>21</v>
      </c>
      <c r="F98">
        <v>73.5</v>
      </c>
      <c r="G98">
        <v>2</v>
      </c>
      <c r="H98">
        <v>0</v>
      </c>
      <c r="I98" s="6">
        <f>Table257[[#This Row],[Age]]/$E$1</f>
        <v>0.26250000000000001</v>
      </c>
      <c r="J98" s="6">
        <f>LOG10(Table257[[#This Row],[Fare]] +1)</f>
        <v>1.8721562727482928</v>
      </c>
      <c r="K98">
        <f>IF(Table257[[#This Row],[Pclass]]=1, 1, 0)</f>
        <v>0</v>
      </c>
      <c r="L98">
        <f>IF(Table257[[#This Row],[Pclass]]=2, 1,0)</f>
        <v>1</v>
      </c>
      <c r="M98">
        <f>IF(Table257[[#This Row],[Embarked]]="S", 1, 0)</f>
        <v>1</v>
      </c>
      <c r="N98">
        <f>IF(Table257[[#This Row],[Embarked]]="C", 1, 0)</f>
        <v>0</v>
      </c>
      <c r="O98">
        <f>IF(Table257[[#This Row],[Sex]]="male", 1, 0)</f>
        <v>1</v>
      </c>
      <c r="P98">
        <v>1</v>
      </c>
      <c r="V98" s="6">
        <v>-0.7380782286058114</v>
      </c>
      <c r="W98" s="6">
        <v>8.5697152608566363E-2</v>
      </c>
      <c r="X98" s="6">
        <f t="shared" si="2"/>
        <v>0</v>
      </c>
      <c r="Y98" s="6">
        <f t="shared" si="2"/>
        <v>8.5697152608566363E-2</v>
      </c>
      <c r="Z98" s="6">
        <f t="shared" si="3"/>
        <v>8.5697152608566363E-2</v>
      </c>
      <c r="AA98" s="6">
        <f>(Z98-Table257[[#This Row],[Survived]])^2</f>
        <v>7.3440019652159126E-3</v>
      </c>
    </row>
    <row r="99" spans="1:27" x14ac:dyDescent="0.2">
      <c r="A99">
        <v>0</v>
      </c>
      <c r="B99" t="s">
        <v>20</v>
      </c>
      <c r="C99">
        <v>2</v>
      </c>
      <c r="D99" t="s">
        <v>13</v>
      </c>
      <c r="E99">
        <v>32.5</v>
      </c>
      <c r="F99">
        <v>30.070799999999998</v>
      </c>
      <c r="G99">
        <v>1</v>
      </c>
      <c r="H99">
        <v>0</v>
      </c>
      <c r="I99" s="6">
        <f>Table257[[#This Row],[Age]]/$E$1</f>
        <v>0.40625</v>
      </c>
      <c r="J99" s="6">
        <f>LOG10(Table257[[#This Row],[Fare]] +1)</f>
        <v>1.492352435460081</v>
      </c>
      <c r="K99">
        <f>IF(Table257[[#This Row],[Pclass]]=1, 1, 0)</f>
        <v>0</v>
      </c>
      <c r="L99">
        <f>IF(Table257[[#This Row],[Pclass]]=2, 1,0)</f>
        <v>1</v>
      </c>
      <c r="M99">
        <f>IF(Table257[[#This Row],[Embarked]]="S", 1, 0)</f>
        <v>0</v>
      </c>
      <c r="N99">
        <f>IF(Table257[[#This Row],[Embarked]]="C", 1, 0)</f>
        <v>1</v>
      </c>
      <c r="O99">
        <f>IF(Table257[[#This Row],[Sex]]="male", 1, 0)</f>
        <v>1</v>
      </c>
      <c r="P99">
        <v>1</v>
      </c>
      <c r="V99" s="6">
        <v>-0.84916731994955963</v>
      </c>
      <c r="W99" s="6">
        <v>0.15604367628781046</v>
      </c>
      <c r="X99" s="6">
        <f t="shared" si="2"/>
        <v>0</v>
      </c>
      <c r="Y99" s="6">
        <f t="shared" si="2"/>
        <v>0.15604367628781046</v>
      </c>
      <c r="Z99" s="6">
        <f t="shared" si="3"/>
        <v>0.15604367628781046</v>
      </c>
      <c r="AA99" s="6">
        <f>(Z99-Table257[[#This Row],[Survived]])^2</f>
        <v>2.4349628909414982E-2</v>
      </c>
    </row>
    <row r="100" spans="1:27" x14ac:dyDescent="0.2">
      <c r="A100">
        <v>1</v>
      </c>
      <c r="B100" t="s">
        <v>15</v>
      </c>
      <c r="C100">
        <v>2</v>
      </c>
      <c r="D100" t="s">
        <v>17</v>
      </c>
      <c r="E100">
        <v>32.5</v>
      </c>
      <c r="F100">
        <v>13</v>
      </c>
      <c r="G100">
        <v>0</v>
      </c>
      <c r="H100">
        <v>0</v>
      </c>
      <c r="I100" s="6">
        <f>Table257[[#This Row],[Age]]/$E$1</f>
        <v>0.40625</v>
      </c>
      <c r="J100" s="6">
        <f>LOG10(Table257[[#This Row],[Fare]] +1)</f>
        <v>1.146128035678238</v>
      </c>
      <c r="K100">
        <f>IF(Table257[[#This Row],[Pclass]]=1, 1, 0)</f>
        <v>0</v>
      </c>
      <c r="L100">
        <f>IF(Table257[[#This Row],[Pclass]]=2, 1,0)</f>
        <v>1</v>
      </c>
      <c r="M100">
        <f>IF(Table257[[#This Row],[Embarked]]="S", 1, 0)</f>
        <v>1</v>
      </c>
      <c r="N100">
        <f>IF(Table257[[#This Row],[Embarked]]="C", 1, 0)</f>
        <v>0</v>
      </c>
      <c r="O100">
        <f>IF(Table257[[#This Row],[Sex]]="male", 1, 0)</f>
        <v>0</v>
      </c>
      <c r="P100">
        <v>1</v>
      </c>
      <c r="V100" s="6">
        <v>0.67990740719290255</v>
      </c>
      <c r="W100" s="6">
        <v>0.25766410777137466</v>
      </c>
      <c r="X100" s="6">
        <f t="shared" si="2"/>
        <v>0.67990740719290255</v>
      </c>
      <c r="Y100" s="6">
        <f t="shared" si="2"/>
        <v>0.25766410777137466</v>
      </c>
      <c r="Z100" s="6">
        <f t="shared" si="3"/>
        <v>0.93757151496427715</v>
      </c>
      <c r="AA100" s="6">
        <f>(Z100-Table257[[#This Row],[Survived]])^2</f>
        <v>3.8973157438554713E-3</v>
      </c>
    </row>
    <row r="101" spans="1:27" x14ac:dyDescent="0.2">
      <c r="A101">
        <v>0</v>
      </c>
      <c r="B101" t="s">
        <v>15</v>
      </c>
      <c r="C101">
        <v>1</v>
      </c>
      <c r="D101" t="s">
        <v>13</v>
      </c>
      <c r="E101">
        <v>54</v>
      </c>
      <c r="F101">
        <v>77.287499999999994</v>
      </c>
      <c r="G101">
        <v>0</v>
      </c>
      <c r="H101">
        <v>1</v>
      </c>
      <c r="I101" s="6">
        <f>Table257[[#This Row],[Age]]/$E$1</f>
        <v>0.67500000000000004</v>
      </c>
      <c r="J101" s="6">
        <f>LOG10(Table257[[#This Row],[Fare]] +1)</f>
        <v>1.8936924247093643</v>
      </c>
      <c r="K101">
        <f>IF(Table257[[#This Row],[Pclass]]=1, 1, 0)</f>
        <v>1</v>
      </c>
      <c r="L101">
        <f>IF(Table257[[#This Row],[Pclass]]=2, 1,0)</f>
        <v>0</v>
      </c>
      <c r="M101">
        <f>IF(Table257[[#This Row],[Embarked]]="S", 1, 0)</f>
        <v>1</v>
      </c>
      <c r="N101">
        <f>IF(Table257[[#This Row],[Embarked]]="C", 1, 0)</f>
        <v>0</v>
      </c>
      <c r="O101">
        <f>IF(Table257[[#This Row],[Sex]]="male", 1, 0)</f>
        <v>1</v>
      </c>
      <c r="P101">
        <v>1</v>
      </c>
      <c r="V101" s="6">
        <v>-0.90952820515282551</v>
      </c>
      <c r="W101" s="6">
        <v>0.20614907618842943</v>
      </c>
      <c r="X101" s="6">
        <f t="shared" si="2"/>
        <v>0</v>
      </c>
      <c r="Y101" s="6">
        <f t="shared" si="2"/>
        <v>0.20614907618842943</v>
      </c>
      <c r="Z101" s="6">
        <f t="shared" si="3"/>
        <v>0.20614907618842943</v>
      </c>
      <c r="AA101" s="6">
        <f>(Z101-Table257[[#This Row],[Survived]])^2</f>
        <v>4.249744161334288E-2</v>
      </c>
    </row>
    <row r="102" spans="1:27" x14ac:dyDescent="0.2">
      <c r="A102">
        <v>1</v>
      </c>
      <c r="B102" t="s">
        <v>20</v>
      </c>
      <c r="C102">
        <v>3</v>
      </c>
      <c r="D102" t="s">
        <v>13</v>
      </c>
      <c r="E102">
        <v>12</v>
      </c>
      <c r="F102">
        <v>11.2417</v>
      </c>
      <c r="G102">
        <v>1</v>
      </c>
      <c r="H102">
        <v>0</v>
      </c>
      <c r="I102" s="6">
        <f>Table257[[#This Row],[Age]]/$E$1</f>
        <v>0.15</v>
      </c>
      <c r="J102" s="6">
        <f>LOG10(Table257[[#This Row],[Fare]] +1)</f>
        <v>1.0878417322991751</v>
      </c>
      <c r="K102">
        <f>IF(Table257[[#This Row],[Pclass]]=1, 1, 0)</f>
        <v>0</v>
      </c>
      <c r="L102">
        <f>IF(Table257[[#This Row],[Pclass]]=2, 1,0)</f>
        <v>0</v>
      </c>
      <c r="M102">
        <f>IF(Table257[[#This Row],[Embarked]]="S", 1, 0)</f>
        <v>0</v>
      </c>
      <c r="N102">
        <f>IF(Table257[[#This Row],[Embarked]]="C", 1, 0)</f>
        <v>1</v>
      </c>
      <c r="O102">
        <f>IF(Table257[[#This Row],[Sex]]="male", 1, 0)</f>
        <v>1</v>
      </c>
      <c r="P102">
        <v>1</v>
      </c>
      <c r="V102" s="6">
        <v>-1.5479279500611456</v>
      </c>
      <c r="W102" s="6">
        <v>0.37683039399577289</v>
      </c>
      <c r="X102" s="6">
        <f t="shared" si="2"/>
        <v>0</v>
      </c>
      <c r="Y102" s="6">
        <f t="shared" si="2"/>
        <v>0.37683039399577289</v>
      </c>
      <c r="Z102" s="6">
        <f t="shared" si="3"/>
        <v>0.37683039399577289</v>
      </c>
      <c r="AA102" s="6">
        <f>(Z102-Table257[[#This Row],[Survived]])^2</f>
        <v>0.38834035784746362</v>
      </c>
    </row>
    <row r="103" spans="1:27" x14ac:dyDescent="0.2">
      <c r="A103">
        <v>1</v>
      </c>
      <c r="B103" t="s">
        <v>15</v>
      </c>
      <c r="C103">
        <v>3</v>
      </c>
      <c r="D103" t="s">
        <v>13</v>
      </c>
      <c r="E103">
        <v>24</v>
      </c>
      <c r="F103">
        <v>7.1417000000000002</v>
      </c>
      <c r="G103">
        <v>0</v>
      </c>
      <c r="H103">
        <v>0</v>
      </c>
      <c r="I103" s="6">
        <f>Table257[[#This Row],[Age]]/$E$1</f>
        <v>0.3</v>
      </c>
      <c r="J103" s="6">
        <f>LOG10(Table257[[#This Row],[Fare]] +1)</f>
        <v>0.9107150957411293</v>
      </c>
      <c r="K103">
        <f>IF(Table257[[#This Row],[Pclass]]=1, 1, 0)</f>
        <v>0</v>
      </c>
      <c r="L103">
        <f>IF(Table257[[#This Row],[Pclass]]=2, 1,0)</f>
        <v>0</v>
      </c>
      <c r="M103">
        <f>IF(Table257[[#This Row],[Embarked]]="S", 1, 0)</f>
        <v>1</v>
      </c>
      <c r="N103">
        <f>IF(Table257[[#This Row],[Embarked]]="C", 1, 0)</f>
        <v>0</v>
      </c>
      <c r="O103">
        <f>IF(Table257[[#This Row],[Sex]]="male", 1, 0)</f>
        <v>1</v>
      </c>
      <c r="P103">
        <v>1</v>
      </c>
      <c r="V103" s="6">
        <v>-1.3136711392808578</v>
      </c>
      <c r="W103" s="6">
        <v>0.14626478249872144</v>
      </c>
      <c r="X103" s="6">
        <f t="shared" si="2"/>
        <v>0</v>
      </c>
      <c r="Y103" s="6">
        <f t="shared" si="2"/>
        <v>0.14626478249872144</v>
      </c>
      <c r="Z103" s="6">
        <f t="shared" si="3"/>
        <v>0.14626478249872144</v>
      </c>
      <c r="AA103" s="6">
        <f>(Z103-Table257[[#This Row],[Survived]])^2</f>
        <v>0.7288638216019554</v>
      </c>
    </row>
    <row r="104" spans="1:27" x14ac:dyDescent="0.2">
      <c r="A104">
        <v>0</v>
      </c>
      <c r="B104" t="s">
        <v>15</v>
      </c>
      <c r="C104">
        <v>3</v>
      </c>
      <c r="D104" t="s">
        <v>13</v>
      </c>
      <c r="E104">
        <v>45</v>
      </c>
      <c r="F104">
        <v>6.9749999999999996</v>
      </c>
      <c r="G104">
        <v>0</v>
      </c>
      <c r="H104">
        <v>0</v>
      </c>
      <c r="I104" s="6">
        <f>Table257[[#This Row],[Age]]/$E$1</f>
        <v>0.5625</v>
      </c>
      <c r="J104" s="6">
        <f>LOG10(Table257[[#This Row],[Fare]] +1)</f>
        <v>0.90173069172921871</v>
      </c>
      <c r="K104">
        <f>IF(Table257[[#This Row],[Pclass]]=1, 1, 0)</f>
        <v>0</v>
      </c>
      <c r="L104">
        <f>IF(Table257[[#This Row],[Pclass]]=2, 1,0)</f>
        <v>0</v>
      </c>
      <c r="M104">
        <f>IF(Table257[[#This Row],[Embarked]]="S", 1, 0)</f>
        <v>1</v>
      </c>
      <c r="N104">
        <f>IF(Table257[[#This Row],[Embarked]]="C", 1, 0)</f>
        <v>0</v>
      </c>
      <c r="O104">
        <f>IF(Table257[[#This Row],[Sex]]="male", 1, 0)</f>
        <v>1</v>
      </c>
      <c r="P104">
        <v>1</v>
      </c>
      <c r="V104" s="6">
        <v>-1.1110292397621704</v>
      </c>
      <c r="W104" s="6">
        <v>-0.10816879022512715</v>
      </c>
      <c r="X104" s="6">
        <f t="shared" si="2"/>
        <v>0</v>
      </c>
      <c r="Y104" s="6">
        <f t="shared" si="2"/>
        <v>0</v>
      </c>
      <c r="Z104" s="6">
        <f t="shared" si="3"/>
        <v>0</v>
      </c>
      <c r="AA104" s="6">
        <f>(Z104-Table257[[#This Row],[Survived]])^2</f>
        <v>0</v>
      </c>
    </row>
    <row r="105" spans="1:27" x14ac:dyDescent="0.2">
      <c r="A105">
        <v>0</v>
      </c>
      <c r="B105" t="s">
        <v>20</v>
      </c>
      <c r="C105">
        <v>3</v>
      </c>
      <c r="D105" t="s">
        <v>13</v>
      </c>
      <c r="E105">
        <v>33</v>
      </c>
      <c r="F105">
        <v>7.8958000000000004</v>
      </c>
      <c r="G105">
        <v>0</v>
      </c>
      <c r="H105">
        <v>0</v>
      </c>
      <c r="I105" s="6">
        <f>Table257[[#This Row],[Age]]/$E$1</f>
        <v>0.41249999999999998</v>
      </c>
      <c r="J105" s="6">
        <f>LOG10(Table257[[#This Row],[Fare]] +1)</f>
        <v>0.94918501031343461</v>
      </c>
      <c r="K105">
        <f>IF(Table257[[#This Row],[Pclass]]=1, 1, 0)</f>
        <v>0</v>
      </c>
      <c r="L105">
        <f>IF(Table257[[#This Row],[Pclass]]=2, 1,0)</f>
        <v>0</v>
      </c>
      <c r="M105">
        <f>IF(Table257[[#This Row],[Embarked]]="S", 1, 0)</f>
        <v>0</v>
      </c>
      <c r="N105">
        <f>IF(Table257[[#This Row],[Embarked]]="C", 1, 0)</f>
        <v>1</v>
      </c>
      <c r="O105">
        <f>IF(Table257[[#This Row],[Sex]]="male", 1, 0)</f>
        <v>1</v>
      </c>
      <c r="P105">
        <v>1</v>
      </c>
      <c r="V105" s="6">
        <v>-1.3637618190855287</v>
      </c>
      <c r="W105" s="6">
        <v>0.17297577875026393</v>
      </c>
      <c r="X105" s="6">
        <f t="shared" si="2"/>
        <v>0</v>
      </c>
      <c r="Y105" s="6">
        <f t="shared" si="2"/>
        <v>0.17297577875026393</v>
      </c>
      <c r="Z105" s="6">
        <f t="shared" si="3"/>
        <v>0.17297577875026393</v>
      </c>
      <c r="AA105" s="6">
        <f>(Z105-Table257[[#This Row],[Survived]])^2</f>
        <v>2.992062003426026E-2</v>
      </c>
    </row>
    <row r="106" spans="1:27" x14ac:dyDescent="0.2">
      <c r="A106">
        <v>0</v>
      </c>
      <c r="B106" t="s">
        <v>15</v>
      </c>
      <c r="C106">
        <v>3</v>
      </c>
      <c r="D106" t="s">
        <v>13</v>
      </c>
      <c r="E106">
        <v>20</v>
      </c>
      <c r="F106">
        <v>7.05</v>
      </c>
      <c r="G106">
        <v>0</v>
      </c>
      <c r="H106">
        <v>0</v>
      </c>
      <c r="I106" s="6">
        <f>Table257[[#This Row],[Age]]/$E$1</f>
        <v>0.25</v>
      </c>
      <c r="J106" s="6">
        <f>LOG10(Table257[[#This Row],[Fare]] +1)</f>
        <v>0.90579588036786851</v>
      </c>
      <c r="K106">
        <f>IF(Table257[[#This Row],[Pclass]]=1, 1, 0)</f>
        <v>0</v>
      </c>
      <c r="L106">
        <f>IF(Table257[[#This Row],[Pclass]]=2, 1,0)</f>
        <v>0</v>
      </c>
      <c r="M106">
        <f>IF(Table257[[#This Row],[Embarked]]="S", 1, 0)</f>
        <v>1</v>
      </c>
      <c r="N106">
        <f>IF(Table257[[#This Row],[Embarked]]="C", 1, 0)</f>
        <v>0</v>
      </c>
      <c r="O106">
        <f>IF(Table257[[#This Row],[Sex]]="male", 1, 0)</f>
        <v>1</v>
      </c>
      <c r="P106">
        <v>1</v>
      </c>
      <c r="V106" s="6">
        <v>-1.3538064793312514</v>
      </c>
      <c r="W106" s="6">
        <v>0.19526668910947392</v>
      </c>
      <c r="X106" s="6">
        <f t="shared" si="2"/>
        <v>0</v>
      </c>
      <c r="Y106" s="6">
        <f t="shared" si="2"/>
        <v>0.19526668910947392</v>
      </c>
      <c r="Z106" s="6">
        <f t="shared" si="3"/>
        <v>0.19526668910947392</v>
      </c>
      <c r="AA106" s="6">
        <f>(Z106-Table257[[#This Row],[Survived]])^2</f>
        <v>3.8129079875775941E-2</v>
      </c>
    </row>
    <row r="107" spans="1:27" x14ac:dyDescent="0.2">
      <c r="A107">
        <v>0</v>
      </c>
      <c r="B107" t="s">
        <v>15</v>
      </c>
      <c r="C107">
        <v>3</v>
      </c>
      <c r="D107" t="s">
        <v>17</v>
      </c>
      <c r="E107">
        <v>47</v>
      </c>
      <c r="F107">
        <v>14.5</v>
      </c>
      <c r="G107">
        <v>1</v>
      </c>
      <c r="H107">
        <v>0</v>
      </c>
      <c r="I107" s="6">
        <f>Table257[[#This Row],[Age]]/$E$1</f>
        <v>0.58750000000000002</v>
      </c>
      <c r="J107" s="6">
        <f>LOG10(Table257[[#This Row],[Fare]] +1)</f>
        <v>1.1903316981702914</v>
      </c>
      <c r="K107">
        <f>IF(Table257[[#This Row],[Pclass]]=1, 1, 0)</f>
        <v>0</v>
      </c>
      <c r="L107">
        <f>IF(Table257[[#This Row],[Pclass]]=2, 1,0)</f>
        <v>0</v>
      </c>
      <c r="M107">
        <f>IF(Table257[[#This Row],[Embarked]]="S", 1, 0)</f>
        <v>1</v>
      </c>
      <c r="N107">
        <f>IF(Table257[[#This Row],[Embarked]]="C", 1, 0)</f>
        <v>0</v>
      </c>
      <c r="O107">
        <f>IF(Table257[[#This Row],[Sex]]="male", 1, 0)</f>
        <v>0</v>
      </c>
      <c r="P107">
        <v>1</v>
      </c>
      <c r="V107" s="6">
        <v>0.41478024081388837</v>
      </c>
      <c r="W107" s="6">
        <v>-2.3304672779115583E-2</v>
      </c>
      <c r="X107" s="6">
        <f t="shared" si="2"/>
        <v>0.41478024081388837</v>
      </c>
      <c r="Y107" s="6">
        <f t="shared" si="2"/>
        <v>0</v>
      </c>
      <c r="Z107" s="6">
        <f t="shared" si="3"/>
        <v>0.41478024081388837</v>
      </c>
      <c r="AA107" s="6">
        <f>(Z107-Table257[[#This Row],[Survived]])^2</f>
        <v>0.17204264816962722</v>
      </c>
    </row>
    <row r="108" spans="1:27" x14ac:dyDescent="0.2">
      <c r="A108">
        <v>1</v>
      </c>
      <c r="B108" t="s">
        <v>15</v>
      </c>
      <c r="C108">
        <v>2</v>
      </c>
      <c r="D108" t="s">
        <v>17</v>
      </c>
      <c r="E108">
        <v>29</v>
      </c>
      <c r="F108">
        <v>26</v>
      </c>
      <c r="G108">
        <v>1</v>
      </c>
      <c r="H108">
        <v>0</v>
      </c>
      <c r="I108" s="6">
        <f>Table257[[#This Row],[Age]]/$E$1</f>
        <v>0.36249999999999999</v>
      </c>
      <c r="J108" s="6">
        <f>LOG10(Table257[[#This Row],[Fare]] +1)</f>
        <v>1.4313637641589874</v>
      </c>
      <c r="K108">
        <f>IF(Table257[[#This Row],[Pclass]]=1, 1, 0)</f>
        <v>0</v>
      </c>
      <c r="L108">
        <f>IF(Table257[[#This Row],[Pclass]]=2, 1,0)</f>
        <v>1</v>
      </c>
      <c r="M108">
        <f>IF(Table257[[#This Row],[Embarked]]="S", 1, 0)</f>
        <v>1</v>
      </c>
      <c r="N108">
        <f>IF(Table257[[#This Row],[Embarked]]="C", 1, 0)</f>
        <v>0</v>
      </c>
      <c r="O108">
        <f>IF(Table257[[#This Row],[Sex]]="male", 1, 0)</f>
        <v>0</v>
      </c>
      <c r="P108">
        <v>1</v>
      </c>
      <c r="V108" s="6">
        <v>0.70032030853889427</v>
      </c>
      <c r="W108" s="6">
        <v>0.23698128564197646</v>
      </c>
      <c r="X108" s="6">
        <f t="shared" si="2"/>
        <v>0.70032030853889427</v>
      </c>
      <c r="Y108" s="6">
        <f t="shared" si="2"/>
        <v>0.23698128564197646</v>
      </c>
      <c r="Z108" s="6">
        <f t="shared" si="3"/>
        <v>0.93730159418087067</v>
      </c>
      <c r="AA108" s="6">
        <f>(Z108-Table257[[#This Row],[Survived]])^2</f>
        <v>3.9310900922602306E-3</v>
      </c>
    </row>
    <row r="109" spans="1:27" x14ac:dyDescent="0.2">
      <c r="A109">
        <v>0</v>
      </c>
      <c r="B109" t="s">
        <v>15</v>
      </c>
      <c r="C109">
        <v>2</v>
      </c>
      <c r="D109" t="s">
        <v>13</v>
      </c>
      <c r="E109">
        <v>25</v>
      </c>
      <c r="F109">
        <v>13</v>
      </c>
      <c r="G109">
        <v>0</v>
      </c>
      <c r="H109">
        <v>0</v>
      </c>
      <c r="I109" s="6">
        <f>Table257[[#This Row],[Age]]/$E$1</f>
        <v>0.3125</v>
      </c>
      <c r="J109" s="6">
        <f>LOG10(Table257[[#This Row],[Fare]] +1)</f>
        <v>1.146128035678238</v>
      </c>
      <c r="K109">
        <f>IF(Table257[[#This Row],[Pclass]]=1, 1, 0)</f>
        <v>0</v>
      </c>
      <c r="L109">
        <f>IF(Table257[[#This Row],[Pclass]]=2, 1,0)</f>
        <v>1</v>
      </c>
      <c r="M109">
        <f>IF(Table257[[#This Row],[Embarked]]="S", 1, 0)</f>
        <v>1</v>
      </c>
      <c r="N109">
        <f>IF(Table257[[#This Row],[Embarked]]="C", 1, 0)</f>
        <v>0</v>
      </c>
      <c r="O109">
        <f>IF(Table257[[#This Row],[Sex]]="male", 1, 0)</f>
        <v>1</v>
      </c>
      <c r="P109">
        <v>1</v>
      </c>
      <c r="V109" s="6">
        <v>-0.84420669853660035</v>
      </c>
      <c r="W109" s="6">
        <v>0.17614516724820345</v>
      </c>
      <c r="X109" s="6">
        <f t="shared" si="2"/>
        <v>0</v>
      </c>
      <c r="Y109" s="6">
        <f t="shared" si="2"/>
        <v>0.17614516724820345</v>
      </c>
      <c r="Z109" s="6">
        <f t="shared" si="3"/>
        <v>0.17614516724820345</v>
      </c>
      <c r="AA109" s="6">
        <f>(Z109-Table257[[#This Row],[Survived]])^2</f>
        <v>3.1027119944897565E-2</v>
      </c>
    </row>
    <row r="110" spans="1:27" x14ac:dyDescent="0.2">
      <c r="A110">
        <v>0</v>
      </c>
      <c r="B110" t="s">
        <v>20</v>
      </c>
      <c r="C110">
        <v>2</v>
      </c>
      <c r="D110" t="s">
        <v>13</v>
      </c>
      <c r="E110">
        <v>23</v>
      </c>
      <c r="F110">
        <v>15.0458</v>
      </c>
      <c r="G110">
        <v>0</v>
      </c>
      <c r="H110">
        <v>0</v>
      </c>
      <c r="I110" s="6">
        <f>Table257[[#This Row],[Age]]/$E$1</f>
        <v>0.28749999999999998</v>
      </c>
      <c r="J110" s="6">
        <f>LOG10(Table257[[#This Row],[Fare]] +1)</f>
        <v>1.2053613747144323</v>
      </c>
      <c r="K110">
        <f>IF(Table257[[#This Row],[Pclass]]=1, 1, 0)</f>
        <v>0</v>
      </c>
      <c r="L110">
        <f>IF(Table257[[#This Row],[Pclass]]=2, 1,0)</f>
        <v>1</v>
      </c>
      <c r="M110">
        <f>IF(Table257[[#This Row],[Embarked]]="S", 1, 0)</f>
        <v>0</v>
      </c>
      <c r="N110">
        <f>IF(Table257[[#This Row],[Embarked]]="C", 1, 0)</f>
        <v>1</v>
      </c>
      <c r="O110">
        <f>IF(Table257[[#This Row],[Sex]]="male", 1, 0)</f>
        <v>1</v>
      </c>
      <c r="P110">
        <v>1</v>
      </c>
      <c r="V110" s="6">
        <v>-0.99672123031320226</v>
      </c>
      <c r="W110" s="6">
        <v>0.33482711159898038</v>
      </c>
      <c r="X110" s="6">
        <f t="shared" si="2"/>
        <v>0</v>
      </c>
      <c r="Y110" s="6">
        <f t="shared" si="2"/>
        <v>0.33482711159898038</v>
      </c>
      <c r="Z110" s="6">
        <f t="shared" si="3"/>
        <v>0.33482711159898038</v>
      </c>
      <c r="AA110" s="6">
        <f>(Z110-Table257[[#This Row],[Survived]])^2</f>
        <v>0.11210919466171605</v>
      </c>
    </row>
    <row r="111" spans="1:27" x14ac:dyDescent="0.2">
      <c r="A111">
        <v>1</v>
      </c>
      <c r="B111" t="s">
        <v>15</v>
      </c>
      <c r="C111">
        <v>1</v>
      </c>
      <c r="D111" t="s">
        <v>17</v>
      </c>
      <c r="E111">
        <v>19</v>
      </c>
      <c r="F111">
        <v>26.283300000000001</v>
      </c>
      <c r="G111">
        <v>0</v>
      </c>
      <c r="H111">
        <v>2</v>
      </c>
      <c r="I111" s="6">
        <f>Table257[[#This Row],[Age]]/$E$1</f>
        <v>0.23749999999999999</v>
      </c>
      <c r="J111" s="6">
        <f>LOG10(Table257[[#This Row],[Fare]] +1)</f>
        <v>1.4358968984299505</v>
      </c>
      <c r="K111">
        <f>IF(Table257[[#This Row],[Pclass]]=1, 1, 0)</f>
        <v>1</v>
      </c>
      <c r="L111">
        <f>IF(Table257[[#This Row],[Pclass]]=2, 1,0)</f>
        <v>0</v>
      </c>
      <c r="M111">
        <f>IF(Table257[[#This Row],[Embarked]]="S", 1, 0)</f>
        <v>1</v>
      </c>
      <c r="N111">
        <f>IF(Table257[[#This Row],[Embarked]]="C", 1, 0)</f>
        <v>0</v>
      </c>
      <c r="O111">
        <f>IF(Table257[[#This Row],[Sex]]="male", 1, 0)</f>
        <v>0</v>
      </c>
      <c r="P111">
        <v>1</v>
      </c>
      <c r="V111" s="6">
        <v>4.2104177292118863E-3</v>
      </c>
      <c r="W111" s="6">
        <v>0.88535992639263894</v>
      </c>
      <c r="X111" s="6">
        <f t="shared" si="2"/>
        <v>4.2104177292118863E-3</v>
      </c>
      <c r="Y111" s="6">
        <f t="shared" si="2"/>
        <v>0.88535992639263894</v>
      </c>
      <c r="Z111" s="6">
        <f t="shared" si="3"/>
        <v>0.88957034412185088</v>
      </c>
      <c r="AA111" s="6">
        <f>(Z111-Table257[[#This Row],[Survived]])^2</f>
        <v>1.2194708897366435E-2</v>
      </c>
    </row>
    <row r="112" spans="1:27" x14ac:dyDescent="0.2">
      <c r="A112">
        <v>0</v>
      </c>
      <c r="B112" t="s">
        <v>15</v>
      </c>
      <c r="C112">
        <v>1</v>
      </c>
      <c r="D112" t="s">
        <v>13</v>
      </c>
      <c r="E112">
        <v>37</v>
      </c>
      <c r="F112">
        <v>53.1</v>
      </c>
      <c r="G112">
        <v>1</v>
      </c>
      <c r="H112">
        <v>0</v>
      </c>
      <c r="I112" s="6">
        <f>Table257[[#This Row],[Age]]/$E$1</f>
        <v>0.46250000000000002</v>
      </c>
      <c r="J112" s="6">
        <f>LOG10(Table257[[#This Row],[Fare]] +1)</f>
        <v>1.7331972651065695</v>
      </c>
      <c r="K112">
        <f>IF(Table257[[#This Row],[Pclass]]=1, 1, 0)</f>
        <v>1</v>
      </c>
      <c r="L112">
        <f>IF(Table257[[#This Row],[Pclass]]=2, 1,0)</f>
        <v>0</v>
      </c>
      <c r="M112">
        <f>IF(Table257[[#This Row],[Embarked]]="S", 1, 0)</f>
        <v>1</v>
      </c>
      <c r="N112">
        <f>IF(Table257[[#This Row],[Embarked]]="C", 1, 0)</f>
        <v>0</v>
      </c>
      <c r="O112">
        <f>IF(Table257[[#This Row],[Sex]]="male", 1, 0)</f>
        <v>1</v>
      </c>
      <c r="P112">
        <v>1</v>
      </c>
      <c r="V112" s="6">
        <v>-1.0340988575280463</v>
      </c>
      <c r="W112" s="6">
        <v>0.34157142604186802</v>
      </c>
      <c r="X112" s="6">
        <f t="shared" si="2"/>
        <v>0</v>
      </c>
      <c r="Y112" s="6">
        <f t="shared" si="2"/>
        <v>0.34157142604186802</v>
      </c>
      <c r="Z112" s="6">
        <f t="shared" si="3"/>
        <v>0.34157142604186802</v>
      </c>
      <c r="AA112" s="6">
        <f>(Z112-Table257[[#This Row],[Survived]])^2</f>
        <v>0.11667103908827532</v>
      </c>
    </row>
    <row r="113" spans="1:27" x14ac:dyDescent="0.2">
      <c r="A113">
        <v>0</v>
      </c>
      <c r="B113" t="s">
        <v>15</v>
      </c>
      <c r="C113">
        <v>3</v>
      </c>
      <c r="D113" t="s">
        <v>13</v>
      </c>
      <c r="E113">
        <v>16</v>
      </c>
      <c r="F113">
        <v>9.2166999999999994</v>
      </c>
      <c r="G113">
        <v>0</v>
      </c>
      <c r="H113">
        <v>0</v>
      </c>
      <c r="I113" s="6">
        <f>Table257[[#This Row],[Age]]/$E$1</f>
        <v>0.2</v>
      </c>
      <c r="J113" s="6">
        <f>LOG10(Table257[[#This Row],[Fare]] +1)</f>
        <v>1.0093106410801986</v>
      </c>
      <c r="K113">
        <f>IF(Table257[[#This Row],[Pclass]]=1, 1, 0)</f>
        <v>0</v>
      </c>
      <c r="L113">
        <f>IF(Table257[[#This Row],[Pclass]]=2, 1,0)</f>
        <v>0</v>
      </c>
      <c r="M113">
        <f>IF(Table257[[#This Row],[Embarked]]="S", 1, 0)</f>
        <v>1</v>
      </c>
      <c r="N113">
        <f>IF(Table257[[#This Row],[Embarked]]="C", 1, 0)</f>
        <v>0</v>
      </c>
      <c r="O113">
        <f>IF(Table257[[#This Row],[Sex]]="male", 1, 0)</f>
        <v>1</v>
      </c>
      <c r="P113">
        <v>1</v>
      </c>
      <c r="V113" s="6">
        <v>-1.3688080331310879</v>
      </c>
      <c r="W113" s="6">
        <v>0.23546424945788874</v>
      </c>
      <c r="X113" s="6">
        <f t="shared" si="2"/>
        <v>0</v>
      </c>
      <c r="Y113" s="6">
        <f t="shared" si="2"/>
        <v>0.23546424945788874</v>
      </c>
      <c r="Z113" s="6">
        <f t="shared" si="3"/>
        <v>0.23546424945788874</v>
      </c>
      <c r="AA113" s="6">
        <f>(Z113-Table257[[#This Row],[Survived]])^2</f>
        <v>5.5443412772766855E-2</v>
      </c>
    </row>
    <row r="114" spans="1:27" x14ac:dyDescent="0.2">
      <c r="A114">
        <v>0</v>
      </c>
      <c r="B114" t="s">
        <v>20</v>
      </c>
      <c r="C114">
        <v>1</v>
      </c>
      <c r="D114" t="s">
        <v>13</v>
      </c>
      <c r="E114">
        <v>24</v>
      </c>
      <c r="F114">
        <v>79.2</v>
      </c>
      <c r="G114">
        <v>0</v>
      </c>
      <c r="H114">
        <v>0</v>
      </c>
      <c r="I114" s="6">
        <f>Table257[[#This Row],[Age]]/$E$1</f>
        <v>0.3</v>
      </c>
      <c r="J114" s="6">
        <f>LOG10(Table257[[#This Row],[Fare]] +1)</f>
        <v>1.9041743682841634</v>
      </c>
      <c r="K114">
        <f>IF(Table257[[#This Row],[Pclass]]=1, 1, 0)</f>
        <v>1</v>
      </c>
      <c r="L114">
        <f>IF(Table257[[#This Row],[Pclass]]=2, 1,0)</f>
        <v>0</v>
      </c>
      <c r="M114">
        <f>IF(Table257[[#This Row],[Embarked]]="S", 1, 0)</f>
        <v>0</v>
      </c>
      <c r="N114">
        <f>IF(Table257[[#This Row],[Embarked]]="C", 1, 0)</f>
        <v>1</v>
      </c>
      <c r="O114">
        <f>IF(Table257[[#This Row],[Sex]]="male", 1, 0)</f>
        <v>1</v>
      </c>
      <c r="P114">
        <v>1</v>
      </c>
      <c r="V114" s="6">
        <v>-1.2563681848005197</v>
      </c>
      <c r="W114" s="6">
        <v>0.66488728255378271</v>
      </c>
      <c r="X114" s="6">
        <f t="shared" si="2"/>
        <v>0</v>
      </c>
      <c r="Y114" s="6">
        <f t="shared" si="2"/>
        <v>0.66488728255378271</v>
      </c>
      <c r="Z114" s="6">
        <f t="shared" si="3"/>
        <v>0.66488728255378271</v>
      </c>
      <c r="AA114" s="6">
        <f>(Z114-Table257[[#This Row],[Survived]])^2</f>
        <v>0.44207509850175369</v>
      </c>
    </row>
    <row r="115" spans="1:27" x14ac:dyDescent="0.2">
      <c r="A115">
        <v>1</v>
      </c>
      <c r="B115" t="s">
        <v>15</v>
      </c>
      <c r="C115">
        <v>3</v>
      </c>
      <c r="D115" t="s">
        <v>17</v>
      </c>
      <c r="E115">
        <v>22</v>
      </c>
      <c r="F115">
        <v>7.75</v>
      </c>
      <c r="G115">
        <v>0</v>
      </c>
      <c r="H115">
        <v>0</v>
      </c>
      <c r="I115" s="6">
        <f>Table257[[#This Row],[Age]]/$E$1</f>
        <v>0.27500000000000002</v>
      </c>
      <c r="J115" s="6">
        <f>LOG10(Table257[[#This Row],[Fare]] +1)</f>
        <v>0.94200805302231327</v>
      </c>
      <c r="K115">
        <f>IF(Table257[[#This Row],[Pclass]]=1, 1, 0)</f>
        <v>0</v>
      </c>
      <c r="L115">
        <f>IF(Table257[[#This Row],[Pclass]]=2, 1,0)</f>
        <v>0</v>
      </c>
      <c r="M115">
        <f>IF(Table257[[#This Row],[Embarked]]="S", 1, 0)</f>
        <v>1</v>
      </c>
      <c r="N115">
        <f>IF(Table257[[#This Row],[Embarked]]="C", 1, 0)</f>
        <v>0</v>
      </c>
      <c r="O115">
        <f>IF(Table257[[#This Row],[Sex]]="male", 1, 0)</f>
        <v>0</v>
      </c>
      <c r="P115">
        <v>1</v>
      </c>
      <c r="V115" s="6">
        <v>0.1250829130411038</v>
      </c>
      <c r="W115" s="6">
        <v>0.34067378763903439</v>
      </c>
      <c r="X115" s="6">
        <f t="shared" si="2"/>
        <v>0.1250829130411038</v>
      </c>
      <c r="Y115" s="6">
        <f t="shared" si="2"/>
        <v>0.34067378763903439</v>
      </c>
      <c r="Z115" s="6">
        <f t="shared" si="3"/>
        <v>0.46575670068013819</v>
      </c>
      <c r="AA115" s="6">
        <f>(Z115-Table257[[#This Row],[Survived]])^2</f>
        <v>0.28541590286817148</v>
      </c>
    </row>
    <row r="116" spans="1:27" x14ac:dyDescent="0.2">
      <c r="A116">
        <v>1</v>
      </c>
      <c r="B116" t="s">
        <v>15</v>
      </c>
      <c r="C116">
        <v>3</v>
      </c>
      <c r="D116" t="s">
        <v>17</v>
      </c>
      <c r="E116">
        <v>24</v>
      </c>
      <c r="F116">
        <v>15.85</v>
      </c>
      <c r="G116">
        <v>1</v>
      </c>
      <c r="H116">
        <v>0</v>
      </c>
      <c r="I116" s="6">
        <f>Table257[[#This Row],[Age]]/$E$1</f>
        <v>0.3</v>
      </c>
      <c r="J116" s="6">
        <f>LOG10(Table257[[#This Row],[Fare]] +1)</f>
        <v>1.2265999052073575</v>
      </c>
      <c r="K116">
        <f>IF(Table257[[#This Row],[Pclass]]=1, 1, 0)</f>
        <v>0</v>
      </c>
      <c r="L116">
        <f>IF(Table257[[#This Row],[Pclass]]=2, 1,0)</f>
        <v>0</v>
      </c>
      <c r="M116">
        <f>IF(Table257[[#This Row],[Embarked]]="S", 1, 0)</f>
        <v>1</v>
      </c>
      <c r="N116">
        <f>IF(Table257[[#This Row],[Embarked]]="C", 1, 0)</f>
        <v>0</v>
      </c>
      <c r="O116">
        <f>IF(Table257[[#This Row],[Sex]]="male", 1, 0)</f>
        <v>0</v>
      </c>
      <c r="P116">
        <v>1</v>
      </c>
      <c r="V116" s="6">
        <v>0.19896486213323011</v>
      </c>
      <c r="W116" s="6">
        <v>0.25321482341921214</v>
      </c>
      <c r="X116" s="6">
        <f t="shared" si="2"/>
        <v>0.19896486213323011</v>
      </c>
      <c r="Y116" s="6">
        <f t="shared" si="2"/>
        <v>0.25321482341921214</v>
      </c>
      <c r="Z116" s="6">
        <f t="shared" si="3"/>
        <v>0.45217968555244226</v>
      </c>
      <c r="AA116" s="6">
        <f>(Z116-Table257[[#This Row],[Survived]])^2</f>
        <v>0.30010709692142107</v>
      </c>
    </row>
    <row r="117" spans="1:27" x14ac:dyDescent="0.2">
      <c r="A117">
        <v>0</v>
      </c>
      <c r="B117" t="s">
        <v>27</v>
      </c>
      <c r="C117">
        <v>3</v>
      </c>
      <c r="D117" t="s">
        <v>13</v>
      </c>
      <c r="E117">
        <v>19</v>
      </c>
      <c r="F117">
        <v>6.75</v>
      </c>
      <c r="G117">
        <v>0</v>
      </c>
      <c r="H117">
        <v>0</v>
      </c>
      <c r="I117" s="6">
        <f>Table257[[#This Row],[Age]]/$E$1</f>
        <v>0.23749999999999999</v>
      </c>
      <c r="J117" s="6">
        <f>LOG10(Table257[[#This Row],[Fare]] +1)</f>
        <v>0.88930170250631024</v>
      </c>
      <c r="K117">
        <f>IF(Table257[[#This Row],[Pclass]]=1, 1, 0)</f>
        <v>0</v>
      </c>
      <c r="L117">
        <f>IF(Table257[[#This Row],[Pclass]]=2, 1,0)</f>
        <v>0</v>
      </c>
      <c r="M117">
        <f>IF(Table257[[#This Row],[Embarked]]="S", 1, 0)</f>
        <v>0</v>
      </c>
      <c r="N117">
        <f>IF(Table257[[#This Row],[Embarked]]="C", 1, 0)</f>
        <v>0</v>
      </c>
      <c r="O117">
        <f>IF(Table257[[#This Row],[Sex]]="male", 1, 0)</f>
        <v>1</v>
      </c>
      <c r="P117">
        <v>1</v>
      </c>
      <c r="V117" s="6">
        <v>-1.0004508483355643</v>
      </c>
      <c r="W117" s="6">
        <v>-0.44831331543723413</v>
      </c>
      <c r="X117" s="6">
        <f t="shared" si="2"/>
        <v>0</v>
      </c>
      <c r="Y117" s="6">
        <f t="shared" si="2"/>
        <v>0</v>
      </c>
      <c r="Z117" s="6">
        <f t="shared" si="3"/>
        <v>0</v>
      </c>
      <c r="AA117" s="6">
        <f>(Z117-Table257[[#This Row],[Survived]])^2</f>
        <v>0</v>
      </c>
    </row>
    <row r="118" spans="1:27" x14ac:dyDescent="0.2">
      <c r="A118">
        <v>0</v>
      </c>
      <c r="B118" t="s">
        <v>15</v>
      </c>
      <c r="C118">
        <v>2</v>
      </c>
      <c r="D118" t="s">
        <v>13</v>
      </c>
      <c r="E118">
        <v>18</v>
      </c>
      <c r="F118">
        <v>11.5</v>
      </c>
      <c r="G118">
        <v>0</v>
      </c>
      <c r="H118">
        <v>0</v>
      </c>
      <c r="I118" s="6">
        <f>Table257[[#This Row],[Age]]/$E$1</f>
        <v>0.22500000000000001</v>
      </c>
      <c r="J118" s="6">
        <f>LOG10(Table257[[#This Row],[Fare]] +1)</f>
        <v>1.0969100130080565</v>
      </c>
      <c r="K118">
        <f>IF(Table257[[#This Row],[Pclass]]=1, 1, 0)</f>
        <v>0</v>
      </c>
      <c r="L118">
        <f>IF(Table257[[#This Row],[Pclass]]=2, 1,0)</f>
        <v>1</v>
      </c>
      <c r="M118">
        <f>IF(Table257[[#This Row],[Embarked]]="S", 1, 0)</f>
        <v>1</v>
      </c>
      <c r="N118">
        <f>IF(Table257[[#This Row],[Embarked]]="C", 1, 0)</f>
        <v>0</v>
      </c>
      <c r="O118">
        <f>IF(Table257[[#This Row],[Sex]]="male", 1, 0)</f>
        <v>1</v>
      </c>
      <c r="P118">
        <v>1</v>
      </c>
      <c r="V118" s="6">
        <v>-0.92385634863127319</v>
      </c>
      <c r="W118" s="6">
        <v>0.26519580227220696</v>
      </c>
      <c r="X118" s="6">
        <f t="shared" si="2"/>
        <v>0</v>
      </c>
      <c r="Y118" s="6">
        <f t="shared" si="2"/>
        <v>0.26519580227220696</v>
      </c>
      <c r="Z118" s="6">
        <f t="shared" si="3"/>
        <v>0.26519580227220696</v>
      </c>
      <c r="AA118" s="6">
        <f>(Z118-Table257[[#This Row],[Survived]])^2</f>
        <v>7.032881354279949E-2</v>
      </c>
    </row>
    <row r="119" spans="1:27" x14ac:dyDescent="0.2">
      <c r="A119">
        <v>0</v>
      </c>
      <c r="B119" t="s">
        <v>15</v>
      </c>
      <c r="C119">
        <v>2</v>
      </c>
      <c r="D119" t="s">
        <v>13</v>
      </c>
      <c r="E119">
        <v>19</v>
      </c>
      <c r="F119">
        <v>36.75</v>
      </c>
      <c r="G119">
        <v>1</v>
      </c>
      <c r="H119">
        <v>1</v>
      </c>
      <c r="I119" s="6">
        <f>Table257[[#This Row],[Age]]/$E$1</f>
        <v>0.23749999999999999</v>
      </c>
      <c r="J119" s="6">
        <f>LOG10(Table257[[#This Row],[Fare]] +1)</f>
        <v>1.576916955965207</v>
      </c>
      <c r="K119">
        <f>IF(Table257[[#This Row],[Pclass]]=1, 1, 0)</f>
        <v>0</v>
      </c>
      <c r="L119">
        <f>IF(Table257[[#This Row],[Pclass]]=2, 1,0)</f>
        <v>1</v>
      </c>
      <c r="M119">
        <f>IF(Table257[[#This Row],[Embarked]]="S", 1, 0)</f>
        <v>1</v>
      </c>
      <c r="N119">
        <f>IF(Table257[[#This Row],[Embarked]]="C", 1, 0)</f>
        <v>0</v>
      </c>
      <c r="O119">
        <f>IF(Table257[[#This Row],[Sex]]="male", 1, 0)</f>
        <v>1</v>
      </c>
      <c r="P119">
        <v>1</v>
      </c>
      <c r="V119" s="6">
        <v>-0.90436856863964477</v>
      </c>
      <c r="W119" s="6">
        <v>0.21814019309923671</v>
      </c>
      <c r="X119" s="6">
        <f t="shared" si="2"/>
        <v>0</v>
      </c>
      <c r="Y119" s="6">
        <f t="shared" si="2"/>
        <v>0.21814019309923671</v>
      </c>
      <c r="Z119" s="6">
        <f t="shared" si="3"/>
        <v>0.21814019309923671</v>
      </c>
      <c r="AA119" s="6">
        <f>(Z119-Table257[[#This Row],[Survived]])^2</f>
        <v>4.7585143845372282E-2</v>
      </c>
    </row>
    <row r="120" spans="1:27" x14ac:dyDescent="0.2">
      <c r="A120">
        <v>1</v>
      </c>
      <c r="B120" t="s">
        <v>15</v>
      </c>
      <c r="C120">
        <v>3</v>
      </c>
      <c r="D120" t="s">
        <v>13</v>
      </c>
      <c r="E120">
        <v>27</v>
      </c>
      <c r="F120">
        <v>7.7957999999999998</v>
      </c>
      <c r="G120">
        <v>0</v>
      </c>
      <c r="H120">
        <v>0</v>
      </c>
      <c r="I120" s="6">
        <f>Table257[[#This Row],[Age]]/$E$1</f>
        <v>0.33750000000000002</v>
      </c>
      <c r="J120" s="6">
        <f>LOG10(Table257[[#This Row],[Fare]] +1)</f>
        <v>0.94427534575879857</v>
      </c>
      <c r="K120">
        <f>IF(Table257[[#This Row],[Pclass]]=1, 1, 0)</f>
        <v>0</v>
      </c>
      <c r="L120">
        <f>IF(Table257[[#This Row],[Pclass]]=2, 1,0)</f>
        <v>0</v>
      </c>
      <c r="M120">
        <f>IF(Table257[[#This Row],[Embarked]]="S", 1, 0)</f>
        <v>1</v>
      </c>
      <c r="N120">
        <f>IF(Table257[[#This Row],[Embarked]]="C", 1, 0)</f>
        <v>0</v>
      </c>
      <c r="O120">
        <f>IF(Table257[[#This Row],[Sex]]="male", 1, 0)</f>
        <v>1</v>
      </c>
      <c r="P120">
        <v>1</v>
      </c>
      <c r="V120" s="6">
        <v>-1.2766459070426255</v>
      </c>
      <c r="W120" s="6">
        <v>0.1070879761532349</v>
      </c>
      <c r="X120" s="6">
        <f t="shared" si="2"/>
        <v>0</v>
      </c>
      <c r="Y120" s="6">
        <f t="shared" si="2"/>
        <v>0.1070879761532349</v>
      </c>
      <c r="Z120" s="6">
        <f t="shared" si="3"/>
        <v>0.1070879761532349</v>
      </c>
      <c r="AA120" s="6">
        <f>(Z120-Table257[[#This Row],[Survived]])^2</f>
        <v>0.79729188233012616</v>
      </c>
    </row>
    <row r="121" spans="1:27" x14ac:dyDescent="0.2">
      <c r="A121">
        <v>0</v>
      </c>
      <c r="B121" t="s">
        <v>15</v>
      </c>
      <c r="C121">
        <v>3</v>
      </c>
      <c r="D121" t="s">
        <v>17</v>
      </c>
      <c r="E121">
        <v>9</v>
      </c>
      <c r="F121">
        <v>34.375</v>
      </c>
      <c r="G121">
        <v>2</v>
      </c>
      <c r="H121">
        <v>2</v>
      </c>
      <c r="I121" s="6">
        <f>Table257[[#This Row],[Age]]/$E$1</f>
        <v>0.1125</v>
      </c>
      <c r="J121" s="6">
        <f>LOG10(Table257[[#This Row],[Fare]] +1)</f>
        <v>1.5486964485323467</v>
      </c>
      <c r="K121">
        <f>IF(Table257[[#This Row],[Pclass]]=1, 1, 0)</f>
        <v>0</v>
      </c>
      <c r="L121">
        <f>IF(Table257[[#This Row],[Pclass]]=2, 1,0)</f>
        <v>0</v>
      </c>
      <c r="M121">
        <f>IF(Table257[[#This Row],[Embarked]]="S", 1, 0)</f>
        <v>1</v>
      </c>
      <c r="N121">
        <f>IF(Table257[[#This Row],[Embarked]]="C", 1, 0)</f>
        <v>0</v>
      </c>
      <c r="O121">
        <f>IF(Table257[[#This Row],[Sex]]="male", 1, 0)</f>
        <v>0</v>
      </c>
      <c r="P121">
        <v>1</v>
      </c>
      <c r="V121" s="6">
        <v>-6.4070137848409314E-2</v>
      </c>
      <c r="W121" s="6">
        <v>0.45751032653133117</v>
      </c>
      <c r="X121" s="6">
        <f t="shared" si="2"/>
        <v>0</v>
      </c>
      <c r="Y121" s="6">
        <f t="shared" si="2"/>
        <v>0.45751032653133117</v>
      </c>
      <c r="Z121" s="6">
        <f t="shared" si="3"/>
        <v>0.45751032653133117</v>
      </c>
      <c r="AA121" s="6">
        <f>(Z121-Table257[[#This Row],[Survived]])^2</f>
        <v>0.20931569888280527</v>
      </c>
    </row>
    <row r="122" spans="1:27" x14ac:dyDescent="0.2">
      <c r="A122">
        <v>0</v>
      </c>
      <c r="B122" t="s">
        <v>15</v>
      </c>
      <c r="C122">
        <v>2</v>
      </c>
      <c r="D122" t="s">
        <v>13</v>
      </c>
      <c r="E122">
        <v>36.5</v>
      </c>
      <c r="F122">
        <v>26</v>
      </c>
      <c r="G122">
        <v>0</v>
      </c>
      <c r="H122">
        <v>2</v>
      </c>
      <c r="I122" s="6">
        <f>Table257[[#This Row],[Age]]/$E$1</f>
        <v>0.45624999999999999</v>
      </c>
      <c r="J122" s="6">
        <f>LOG10(Table257[[#This Row],[Fare]] +1)</f>
        <v>1.4313637641589874</v>
      </c>
      <c r="K122">
        <f>IF(Table257[[#This Row],[Pclass]]=1, 1, 0)</f>
        <v>0</v>
      </c>
      <c r="L122">
        <f>IF(Table257[[#This Row],[Pclass]]=2, 1,0)</f>
        <v>1</v>
      </c>
      <c r="M122">
        <f>IF(Table257[[#This Row],[Embarked]]="S", 1, 0)</f>
        <v>1</v>
      </c>
      <c r="N122">
        <f>IF(Table257[[#This Row],[Embarked]]="C", 1, 0)</f>
        <v>0</v>
      </c>
      <c r="O122">
        <f>IF(Table257[[#This Row],[Sex]]="male", 1, 0)</f>
        <v>1</v>
      </c>
      <c r="P122">
        <v>1</v>
      </c>
      <c r="V122" s="6">
        <v>-0.84586212054627752</v>
      </c>
      <c r="W122" s="6">
        <v>0.10149226797457472</v>
      </c>
      <c r="X122" s="6">
        <f t="shared" si="2"/>
        <v>0</v>
      </c>
      <c r="Y122" s="6">
        <f t="shared" si="2"/>
        <v>0.10149226797457472</v>
      </c>
      <c r="Z122" s="6">
        <f t="shared" si="3"/>
        <v>0.10149226797457472</v>
      </c>
      <c r="AA122" s="6">
        <f>(Z122-Table257[[#This Row],[Survived]])^2</f>
        <v>1.0300680458622886E-2</v>
      </c>
    </row>
    <row r="123" spans="1:27" x14ac:dyDescent="0.2">
      <c r="A123">
        <v>0</v>
      </c>
      <c r="B123" t="s">
        <v>15</v>
      </c>
      <c r="C123">
        <v>2</v>
      </c>
      <c r="D123" t="s">
        <v>13</v>
      </c>
      <c r="E123">
        <v>42</v>
      </c>
      <c r="F123">
        <v>13</v>
      </c>
      <c r="G123">
        <v>0</v>
      </c>
      <c r="H123">
        <v>0</v>
      </c>
      <c r="I123" s="6">
        <f>Table257[[#This Row],[Age]]/$E$1</f>
        <v>0.52500000000000002</v>
      </c>
      <c r="J123" s="6">
        <f>LOG10(Table257[[#This Row],[Fare]] +1)</f>
        <v>1.146128035678238</v>
      </c>
      <c r="K123">
        <f>IF(Table257[[#This Row],[Pclass]]=1, 1, 0)</f>
        <v>0</v>
      </c>
      <c r="L123">
        <f>IF(Table257[[#This Row],[Pclass]]=2, 1,0)</f>
        <v>1</v>
      </c>
      <c r="M123">
        <f>IF(Table257[[#This Row],[Embarked]]="S", 1, 0)</f>
        <v>1</v>
      </c>
      <c r="N123">
        <f>IF(Table257[[#This Row],[Embarked]]="C", 1, 0)</f>
        <v>0</v>
      </c>
      <c r="O123">
        <f>IF(Table257[[#This Row],[Sex]]="male", 1, 0)</f>
        <v>1</v>
      </c>
      <c r="P123">
        <v>1</v>
      </c>
      <c r="V123" s="6">
        <v>-0.67847743516726933</v>
      </c>
      <c r="W123" s="6">
        <v>-3.0415409597357008E-2</v>
      </c>
      <c r="X123" s="6">
        <f t="shared" si="2"/>
        <v>0</v>
      </c>
      <c r="Y123" s="6">
        <f t="shared" si="2"/>
        <v>0</v>
      </c>
      <c r="Z123" s="6">
        <f t="shared" si="3"/>
        <v>0</v>
      </c>
      <c r="AA123" s="6">
        <f>(Z123-Table257[[#This Row],[Survived]])^2</f>
        <v>0</v>
      </c>
    </row>
    <row r="124" spans="1:27" x14ac:dyDescent="0.2">
      <c r="A124">
        <v>0</v>
      </c>
      <c r="B124" t="s">
        <v>15</v>
      </c>
      <c r="C124">
        <v>2</v>
      </c>
      <c r="D124" t="s">
        <v>13</v>
      </c>
      <c r="E124">
        <v>51</v>
      </c>
      <c r="F124">
        <v>12.525</v>
      </c>
      <c r="G124">
        <v>0</v>
      </c>
      <c r="H124">
        <v>0</v>
      </c>
      <c r="I124" s="6">
        <f>Table257[[#This Row],[Age]]/$E$1</f>
        <v>0.63749999999999996</v>
      </c>
      <c r="J124" s="6">
        <f>LOG10(Table257[[#This Row],[Fare]] +1)</f>
        <v>1.131137273778607</v>
      </c>
      <c r="K124">
        <f>IF(Table257[[#This Row],[Pclass]]=1, 1, 0)</f>
        <v>0</v>
      </c>
      <c r="L124">
        <f>IF(Table257[[#This Row],[Pclass]]=2, 1,0)</f>
        <v>1</v>
      </c>
      <c r="M124">
        <f>IF(Table257[[#This Row],[Embarked]]="S", 1, 0)</f>
        <v>1</v>
      </c>
      <c r="N124">
        <f>IF(Table257[[#This Row],[Embarked]]="C", 1, 0)</f>
        <v>0</v>
      </c>
      <c r="O124">
        <f>IF(Table257[[#This Row],[Sex]]="male", 1, 0)</f>
        <v>1</v>
      </c>
      <c r="P124">
        <v>1</v>
      </c>
      <c r="V124" s="6">
        <v>-0.59421310479407352</v>
      </c>
      <c r="W124" s="6">
        <v>-0.13855382733788213</v>
      </c>
      <c r="X124" s="6">
        <f t="shared" si="2"/>
        <v>0</v>
      </c>
      <c r="Y124" s="6">
        <f t="shared" si="2"/>
        <v>0</v>
      </c>
      <c r="Z124" s="6">
        <f t="shared" si="3"/>
        <v>0</v>
      </c>
      <c r="AA124" s="6">
        <f>(Z124-Table257[[#This Row],[Survived]])^2</f>
        <v>0</v>
      </c>
    </row>
    <row r="125" spans="1:27" x14ac:dyDescent="0.2">
      <c r="A125">
        <v>1</v>
      </c>
      <c r="B125" t="s">
        <v>15</v>
      </c>
      <c r="C125">
        <v>1</v>
      </c>
      <c r="D125" t="s">
        <v>17</v>
      </c>
      <c r="E125">
        <v>22</v>
      </c>
      <c r="F125">
        <v>66.599999999999994</v>
      </c>
      <c r="G125">
        <v>1</v>
      </c>
      <c r="H125">
        <v>0</v>
      </c>
      <c r="I125" s="6">
        <f>Table257[[#This Row],[Age]]/$E$1</f>
        <v>0.27500000000000002</v>
      </c>
      <c r="J125" s="6">
        <f>LOG10(Table257[[#This Row],[Fare]] +1)</f>
        <v>1.8299466959416359</v>
      </c>
      <c r="K125">
        <f>IF(Table257[[#This Row],[Pclass]]=1, 1, 0)</f>
        <v>1</v>
      </c>
      <c r="L125">
        <f>IF(Table257[[#This Row],[Pclass]]=2, 1,0)</f>
        <v>0</v>
      </c>
      <c r="M125">
        <f>IF(Table257[[#This Row],[Embarked]]="S", 1, 0)</f>
        <v>1</v>
      </c>
      <c r="N125">
        <f>IF(Table257[[#This Row],[Embarked]]="C", 1, 0)</f>
        <v>0</v>
      </c>
      <c r="O125">
        <f>IF(Table257[[#This Row],[Sex]]="male", 1, 0)</f>
        <v>0</v>
      </c>
      <c r="P125">
        <v>1</v>
      </c>
      <c r="V125" s="6">
        <v>0.29309313272578669</v>
      </c>
      <c r="W125" s="6">
        <v>0.68862375106246498</v>
      </c>
      <c r="X125" s="6">
        <f t="shared" si="2"/>
        <v>0.29309313272578669</v>
      </c>
      <c r="Y125" s="6">
        <f t="shared" si="2"/>
        <v>0.68862375106246498</v>
      </c>
      <c r="Z125" s="6">
        <f t="shared" si="3"/>
        <v>0.98171688378825173</v>
      </c>
      <c r="AA125" s="6">
        <f>(Z125-Table257[[#This Row],[Survived]])^2</f>
        <v>3.3427233841229253E-4</v>
      </c>
    </row>
    <row r="126" spans="1:27" x14ac:dyDescent="0.2">
      <c r="A126">
        <v>0</v>
      </c>
      <c r="B126" t="s">
        <v>15</v>
      </c>
      <c r="C126">
        <v>3</v>
      </c>
      <c r="D126" t="s">
        <v>13</v>
      </c>
      <c r="E126">
        <v>55.5</v>
      </c>
      <c r="F126">
        <v>8.0500000000000007</v>
      </c>
      <c r="G126">
        <v>0</v>
      </c>
      <c r="H126">
        <v>0</v>
      </c>
      <c r="I126" s="6">
        <f>Table257[[#This Row],[Age]]/$E$1</f>
        <v>0.69374999999999998</v>
      </c>
      <c r="J126" s="6">
        <f>LOG10(Table257[[#This Row],[Fare]] +1)</f>
        <v>0.9566485792052033</v>
      </c>
      <c r="K126">
        <f>IF(Table257[[#This Row],[Pclass]]=1, 1, 0)</f>
        <v>0</v>
      </c>
      <c r="L126">
        <f>IF(Table257[[#This Row],[Pclass]]=2, 1,0)</f>
        <v>0</v>
      </c>
      <c r="M126">
        <f>IF(Table257[[#This Row],[Embarked]]="S", 1, 0)</f>
        <v>1</v>
      </c>
      <c r="N126">
        <f>IF(Table257[[#This Row],[Embarked]]="C", 1, 0)</f>
        <v>0</v>
      </c>
      <c r="O126">
        <f>IF(Table257[[#This Row],[Sex]]="male", 1, 0)</f>
        <v>1</v>
      </c>
      <c r="P126">
        <v>1</v>
      </c>
      <c r="V126" s="6">
        <v>-0.99593769388462361</v>
      </c>
      <c r="W126" s="6">
        <v>-0.2402094059637645</v>
      </c>
      <c r="X126" s="6">
        <f t="shared" si="2"/>
        <v>0</v>
      </c>
      <c r="Y126" s="6">
        <f t="shared" si="2"/>
        <v>0</v>
      </c>
      <c r="Z126" s="6">
        <f t="shared" si="3"/>
        <v>0</v>
      </c>
      <c r="AA126" s="6">
        <f>(Z126-Table257[[#This Row],[Survived]])^2</f>
        <v>0</v>
      </c>
    </row>
    <row r="127" spans="1:27" x14ac:dyDescent="0.2">
      <c r="A127">
        <v>0</v>
      </c>
      <c r="B127" t="s">
        <v>15</v>
      </c>
      <c r="C127">
        <v>3</v>
      </c>
      <c r="D127" t="s">
        <v>13</v>
      </c>
      <c r="E127">
        <v>40.5</v>
      </c>
      <c r="F127">
        <v>14.5</v>
      </c>
      <c r="G127">
        <v>0</v>
      </c>
      <c r="H127">
        <v>2</v>
      </c>
      <c r="I127" s="6">
        <f>Table257[[#This Row],[Age]]/$E$1</f>
        <v>0.50624999999999998</v>
      </c>
      <c r="J127" s="6">
        <f>LOG10(Table257[[#This Row],[Fare]] +1)</f>
        <v>1.1903316981702914</v>
      </c>
      <c r="K127">
        <f>IF(Table257[[#This Row],[Pclass]]=1, 1, 0)</f>
        <v>0</v>
      </c>
      <c r="L127">
        <f>IF(Table257[[#This Row],[Pclass]]=2, 1,0)</f>
        <v>0</v>
      </c>
      <c r="M127">
        <f>IF(Table257[[#This Row],[Embarked]]="S", 1, 0)</f>
        <v>1</v>
      </c>
      <c r="N127">
        <f>IF(Table257[[#This Row],[Embarked]]="C", 1, 0)</f>
        <v>0</v>
      </c>
      <c r="O127">
        <f>IF(Table257[[#This Row],[Sex]]="male", 1, 0)</f>
        <v>1</v>
      </c>
      <c r="P127">
        <v>1</v>
      </c>
      <c r="V127" s="6">
        <v>-1.2678851110460265</v>
      </c>
      <c r="W127" s="6">
        <v>1.131501989688543E-2</v>
      </c>
      <c r="X127" s="6">
        <f t="shared" si="2"/>
        <v>0</v>
      </c>
      <c r="Y127" s="6">
        <f t="shared" si="2"/>
        <v>1.131501989688543E-2</v>
      </c>
      <c r="Z127" s="6">
        <f t="shared" si="3"/>
        <v>1.131501989688543E-2</v>
      </c>
      <c r="AA127" s="6">
        <f>(Z127-Table257[[#This Row],[Survived]])^2</f>
        <v>1.2802967526691315E-4</v>
      </c>
    </row>
    <row r="128" spans="1:27" x14ac:dyDescent="0.2">
      <c r="A128">
        <v>0</v>
      </c>
      <c r="B128" t="s">
        <v>20</v>
      </c>
      <c r="C128">
        <v>1</v>
      </c>
      <c r="D128" t="s">
        <v>13</v>
      </c>
      <c r="E128">
        <v>51</v>
      </c>
      <c r="F128">
        <v>61.379199999999997</v>
      </c>
      <c r="G128">
        <v>0</v>
      </c>
      <c r="H128">
        <v>1</v>
      </c>
      <c r="I128" s="6">
        <f>Table257[[#This Row],[Age]]/$E$1</f>
        <v>0.63749999999999996</v>
      </c>
      <c r="J128" s="6">
        <f>LOG10(Table257[[#This Row],[Fare]] +1)</f>
        <v>1.7950398007222887</v>
      </c>
      <c r="K128">
        <f>IF(Table257[[#This Row],[Pclass]]=1, 1, 0)</f>
        <v>1</v>
      </c>
      <c r="L128">
        <f>IF(Table257[[#This Row],[Pclass]]=2, 1,0)</f>
        <v>0</v>
      </c>
      <c r="M128">
        <f>IF(Table257[[#This Row],[Embarked]]="S", 1, 0)</f>
        <v>0</v>
      </c>
      <c r="N128">
        <f>IF(Table257[[#This Row],[Embarked]]="C", 1, 0)</f>
        <v>1</v>
      </c>
      <c r="O128">
        <f>IF(Table257[[#This Row],[Sex]]="male", 1, 0)</f>
        <v>1</v>
      </c>
      <c r="P128">
        <v>1</v>
      </c>
      <c r="V128" s="6">
        <v>-1.1083877223931937</v>
      </c>
      <c r="W128" s="6">
        <v>0.3898012656568961</v>
      </c>
      <c r="X128" s="6">
        <f t="shared" si="2"/>
        <v>0</v>
      </c>
      <c r="Y128" s="6">
        <f t="shared" si="2"/>
        <v>0.3898012656568961</v>
      </c>
      <c r="Z128" s="6">
        <f t="shared" si="3"/>
        <v>0.3898012656568961</v>
      </c>
      <c r="AA128" s="6">
        <f>(Z128-Table257[[#This Row],[Survived]])^2</f>
        <v>0.15194502670771809</v>
      </c>
    </row>
    <row r="129" spans="1:27" x14ac:dyDescent="0.2">
      <c r="A129">
        <v>1</v>
      </c>
      <c r="B129" t="s">
        <v>27</v>
      </c>
      <c r="C129">
        <v>3</v>
      </c>
      <c r="D129" t="s">
        <v>17</v>
      </c>
      <c r="E129">
        <v>16</v>
      </c>
      <c r="F129">
        <v>7.7332999999999998</v>
      </c>
      <c r="G129">
        <v>0</v>
      </c>
      <c r="H129">
        <v>0</v>
      </c>
      <c r="I129" s="6">
        <f>Table257[[#This Row],[Age]]/$E$1</f>
        <v>0.2</v>
      </c>
      <c r="J129" s="6">
        <f>LOG10(Table257[[#This Row],[Fare]] +1)</f>
        <v>0.94117837898439327</v>
      </c>
      <c r="K129">
        <f>IF(Table257[[#This Row],[Pclass]]=1, 1, 0)</f>
        <v>0</v>
      </c>
      <c r="L129">
        <f>IF(Table257[[#This Row],[Pclass]]=2, 1,0)</f>
        <v>0</v>
      </c>
      <c r="M129">
        <f>IF(Table257[[#This Row],[Embarked]]="S", 1, 0)</f>
        <v>0</v>
      </c>
      <c r="N129">
        <f>IF(Table257[[#This Row],[Embarked]]="C", 1, 0)</f>
        <v>0</v>
      </c>
      <c r="O129">
        <f>IF(Table257[[#This Row],[Sex]]="male", 1, 0)</f>
        <v>0</v>
      </c>
      <c r="P129">
        <v>1</v>
      </c>
      <c r="V129" s="6">
        <v>0.43332550031985961</v>
      </c>
      <c r="W129" s="6">
        <v>-0.24342499262023454</v>
      </c>
      <c r="X129" s="6">
        <f t="shared" si="2"/>
        <v>0.43332550031985961</v>
      </c>
      <c r="Y129" s="6">
        <f t="shared" si="2"/>
        <v>0</v>
      </c>
      <c r="Z129" s="6">
        <f t="shared" si="3"/>
        <v>0.43332550031985961</v>
      </c>
      <c r="AA129" s="6">
        <f>(Z129-Table257[[#This Row],[Survived]])^2</f>
        <v>0.32111998858773744</v>
      </c>
    </row>
    <row r="130" spans="1:27" x14ac:dyDescent="0.2">
      <c r="A130">
        <v>0</v>
      </c>
      <c r="B130" t="s">
        <v>15</v>
      </c>
      <c r="C130">
        <v>3</v>
      </c>
      <c r="D130" t="s">
        <v>13</v>
      </c>
      <c r="E130">
        <v>30</v>
      </c>
      <c r="F130">
        <v>8.0500000000000007</v>
      </c>
      <c r="G130">
        <v>0</v>
      </c>
      <c r="H130">
        <v>0</v>
      </c>
      <c r="I130" s="6">
        <f>Table257[[#This Row],[Age]]/$E$1</f>
        <v>0.375</v>
      </c>
      <c r="J130" s="6">
        <f>LOG10(Table257[[#This Row],[Fare]] +1)</f>
        <v>0.9566485792052033</v>
      </c>
      <c r="K130">
        <f>IF(Table257[[#This Row],[Pclass]]=1, 1, 0)</f>
        <v>0</v>
      </c>
      <c r="L130">
        <f>IF(Table257[[#This Row],[Pclass]]=2, 1,0)</f>
        <v>0</v>
      </c>
      <c r="M130">
        <f>IF(Table257[[#This Row],[Embarked]]="S", 1, 0)</f>
        <v>1</v>
      </c>
      <c r="N130">
        <f>IF(Table257[[#This Row],[Embarked]]="C", 1, 0)</f>
        <v>0</v>
      </c>
      <c r="O130">
        <f>IF(Table257[[#This Row],[Sex]]="male", 1, 0)</f>
        <v>1</v>
      </c>
      <c r="P130">
        <v>1</v>
      </c>
      <c r="V130" s="6">
        <v>-1.2445315889386201</v>
      </c>
      <c r="W130" s="6">
        <v>6.9631459304576038E-2</v>
      </c>
      <c r="X130" s="6">
        <f t="shared" si="2"/>
        <v>0</v>
      </c>
      <c r="Y130" s="6">
        <f t="shared" si="2"/>
        <v>6.9631459304576038E-2</v>
      </c>
      <c r="Z130" s="6">
        <f t="shared" si="3"/>
        <v>6.9631459304576038E-2</v>
      </c>
      <c r="AA130" s="6">
        <f>(Z130-Table257[[#This Row],[Survived]])^2</f>
        <v>4.8485401248848292E-3</v>
      </c>
    </row>
    <row r="131" spans="1:27" x14ac:dyDescent="0.2">
      <c r="A131">
        <v>0</v>
      </c>
      <c r="B131" t="s">
        <v>15</v>
      </c>
      <c r="C131">
        <v>3</v>
      </c>
      <c r="D131" t="s">
        <v>13</v>
      </c>
      <c r="E131">
        <v>44</v>
      </c>
      <c r="F131">
        <v>16.100000000000001</v>
      </c>
      <c r="G131">
        <v>0</v>
      </c>
      <c r="H131">
        <v>1</v>
      </c>
      <c r="I131" s="6">
        <f>Table257[[#This Row],[Age]]/$E$1</f>
        <v>0.55000000000000004</v>
      </c>
      <c r="J131" s="6">
        <f>LOG10(Table257[[#This Row],[Fare]] +1)</f>
        <v>1.2329961103921538</v>
      </c>
      <c r="K131">
        <f>IF(Table257[[#This Row],[Pclass]]=1, 1, 0)</f>
        <v>0</v>
      </c>
      <c r="L131">
        <f>IF(Table257[[#This Row],[Pclass]]=2, 1,0)</f>
        <v>0</v>
      </c>
      <c r="M131">
        <f>IF(Table257[[#This Row],[Embarked]]="S", 1, 0)</f>
        <v>1</v>
      </c>
      <c r="N131">
        <f>IF(Table257[[#This Row],[Embarked]]="C", 1, 0)</f>
        <v>0</v>
      </c>
      <c r="O131">
        <f>IF(Table257[[#This Row],[Sex]]="male", 1, 0)</f>
        <v>1</v>
      </c>
      <c r="P131">
        <v>1</v>
      </c>
      <c r="V131" s="6">
        <v>-1.1339348180488347</v>
      </c>
      <c r="W131" s="6">
        <v>-7.8795864659703341E-2</v>
      </c>
      <c r="X131" s="6">
        <f t="shared" si="2"/>
        <v>0</v>
      </c>
      <c r="Y131" s="6">
        <f t="shared" si="2"/>
        <v>0</v>
      </c>
      <c r="Z131" s="6">
        <f t="shared" si="3"/>
        <v>0</v>
      </c>
      <c r="AA131" s="6">
        <f>(Z131-Table257[[#This Row],[Survived]])^2</f>
        <v>0</v>
      </c>
    </row>
    <row r="132" spans="1:27" x14ac:dyDescent="0.2">
      <c r="A132">
        <v>1</v>
      </c>
      <c r="B132" t="s">
        <v>15</v>
      </c>
      <c r="C132">
        <v>2</v>
      </c>
      <c r="D132" t="s">
        <v>17</v>
      </c>
      <c r="E132">
        <v>40</v>
      </c>
      <c r="F132">
        <v>15.75</v>
      </c>
      <c r="G132">
        <v>0</v>
      </c>
      <c r="H132">
        <v>0</v>
      </c>
      <c r="I132" s="6">
        <f>Table257[[#This Row],[Age]]/$E$1</f>
        <v>0.5</v>
      </c>
      <c r="J132" s="6">
        <f>LOG10(Table257[[#This Row],[Fare]] +1)</f>
        <v>1.2240148113728639</v>
      </c>
      <c r="K132">
        <f>IF(Table257[[#This Row],[Pclass]]=1, 1, 0)</f>
        <v>0</v>
      </c>
      <c r="L132">
        <f>IF(Table257[[#This Row],[Pclass]]=2, 1,0)</f>
        <v>1</v>
      </c>
      <c r="M132">
        <f>IF(Table257[[#This Row],[Embarked]]="S", 1, 0)</f>
        <v>1</v>
      </c>
      <c r="N132">
        <f>IF(Table257[[#This Row],[Embarked]]="C", 1, 0)</f>
        <v>0</v>
      </c>
      <c r="O132">
        <f>IF(Table257[[#This Row],[Sex]]="male", 1, 0)</f>
        <v>0</v>
      </c>
      <c r="P132">
        <v>1</v>
      </c>
      <c r="V132" s="6">
        <v>0.77107654458404662</v>
      </c>
      <c r="W132" s="6">
        <v>0.1602103891550189</v>
      </c>
      <c r="X132" s="6">
        <f t="shared" si="2"/>
        <v>0.77107654458404662</v>
      </c>
      <c r="Y132" s="6">
        <f t="shared" si="2"/>
        <v>0.1602103891550189</v>
      </c>
      <c r="Z132" s="6">
        <f t="shared" si="3"/>
        <v>0.93128693373906546</v>
      </c>
      <c r="AA132" s="6">
        <f>(Z132-Table257[[#This Row],[Survived]])^2</f>
        <v>4.7214854749795809E-3</v>
      </c>
    </row>
    <row r="133" spans="1:27" x14ac:dyDescent="0.2">
      <c r="A133">
        <v>0</v>
      </c>
      <c r="B133" t="s">
        <v>15</v>
      </c>
      <c r="C133">
        <v>3</v>
      </c>
      <c r="D133" t="s">
        <v>13</v>
      </c>
      <c r="E133">
        <v>26</v>
      </c>
      <c r="F133">
        <v>7.7750000000000004</v>
      </c>
      <c r="G133">
        <v>0</v>
      </c>
      <c r="H133">
        <v>0</v>
      </c>
      <c r="I133" s="6">
        <f>Table257[[#This Row],[Age]]/$E$1</f>
        <v>0.32500000000000001</v>
      </c>
      <c r="J133" s="6">
        <f>LOG10(Table257[[#This Row],[Fare]] +1)</f>
        <v>0.94324712513786169</v>
      </c>
      <c r="K133">
        <f>IF(Table257[[#This Row],[Pclass]]=1, 1, 0)</f>
        <v>0</v>
      </c>
      <c r="L133">
        <f>IF(Table257[[#This Row],[Pclass]]=2, 1,0)</f>
        <v>0</v>
      </c>
      <c r="M133">
        <f>IF(Table257[[#This Row],[Embarked]]="S", 1, 0)</f>
        <v>1</v>
      </c>
      <c r="N133">
        <f>IF(Table257[[#This Row],[Embarked]]="C", 1, 0)</f>
        <v>0</v>
      </c>
      <c r="O133">
        <f>IF(Table257[[#This Row],[Sex]]="male", 1, 0)</f>
        <v>1</v>
      </c>
      <c r="P133">
        <v>1</v>
      </c>
      <c r="V133" s="6">
        <v>-1.2866330173126121</v>
      </c>
      <c r="W133" s="6">
        <v>0.11932208516402176</v>
      </c>
      <c r="X133" s="6">
        <f t="shared" ref="X133:Y196" si="4">IF(V133&lt;0, 0, V133)</f>
        <v>0</v>
      </c>
      <c r="Y133" s="6">
        <f t="shared" si="4"/>
        <v>0.11932208516402176</v>
      </c>
      <c r="Z133" s="6">
        <f t="shared" ref="Z133:Z196" si="5">X133+Y133</f>
        <v>0.11932208516402176</v>
      </c>
      <c r="AA133" s="6">
        <f>(Z133-Table257[[#This Row],[Survived]])^2</f>
        <v>1.4237760007890062E-2</v>
      </c>
    </row>
    <row r="134" spans="1:27" x14ac:dyDescent="0.2">
      <c r="A134">
        <v>0</v>
      </c>
      <c r="B134" t="s">
        <v>15</v>
      </c>
      <c r="C134">
        <v>3</v>
      </c>
      <c r="D134" t="s">
        <v>13</v>
      </c>
      <c r="E134">
        <v>17</v>
      </c>
      <c r="F134">
        <v>8.6624999999999996</v>
      </c>
      <c r="G134">
        <v>0</v>
      </c>
      <c r="H134">
        <v>0</v>
      </c>
      <c r="I134" s="6">
        <f>Table257[[#This Row],[Age]]/$E$1</f>
        <v>0.21249999999999999</v>
      </c>
      <c r="J134" s="6">
        <f>LOG10(Table257[[#This Row],[Fare]] +1)</f>
        <v>0.98508950692638131</v>
      </c>
      <c r="K134">
        <f>IF(Table257[[#This Row],[Pclass]]=1, 1, 0)</f>
        <v>0</v>
      </c>
      <c r="L134">
        <f>IF(Table257[[#This Row],[Pclass]]=2, 1,0)</f>
        <v>0</v>
      </c>
      <c r="M134">
        <f>IF(Table257[[#This Row],[Embarked]]="S", 1, 0)</f>
        <v>1</v>
      </c>
      <c r="N134">
        <f>IF(Table257[[#This Row],[Embarked]]="C", 1, 0)</f>
        <v>0</v>
      </c>
      <c r="O134">
        <f>IF(Table257[[#This Row],[Sex]]="male", 1, 0)</f>
        <v>1</v>
      </c>
      <c r="P134">
        <v>1</v>
      </c>
      <c r="V134" s="6">
        <v>-1.3646734416820676</v>
      </c>
      <c r="W134" s="6">
        <v>0.22528027335158995</v>
      </c>
      <c r="X134" s="6">
        <f t="shared" si="4"/>
        <v>0</v>
      </c>
      <c r="Y134" s="6">
        <f t="shared" si="4"/>
        <v>0.22528027335158995</v>
      </c>
      <c r="Z134" s="6">
        <f t="shared" si="5"/>
        <v>0.22528027335158995</v>
      </c>
      <c r="AA134" s="6">
        <f>(Z134-Table257[[#This Row],[Survived]])^2</f>
        <v>5.0751201561367094E-2</v>
      </c>
    </row>
    <row r="135" spans="1:27" x14ac:dyDescent="0.2">
      <c r="A135">
        <v>0</v>
      </c>
      <c r="B135" t="s">
        <v>15</v>
      </c>
      <c r="C135">
        <v>3</v>
      </c>
      <c r="D135" t="s">
        <v>13</v>
      </c>
      <c r="E135">
        <v>1</v>
      </c>
      <c r="F135">
        <v>39.6875</v>
      </c>
      <c r="G135">
        <v>4</v>
      </c>
      <c r="H135">
        <v>1</v>
      </c>
      <c r="I135" s="6">
        <f>Table257[[#This Row],[Age]]/$E$1</f>
        <v>1.2500000000000001E-2</v>
      </c>
      <c r="J135" s="6">
        <f>LOG10(Table257[[#This Row],[Fare]] +1)</f>
        <v>1.6094610059122672</v>
      </c>
      <c r="K135">
        <f>IF(Table257[[#This Row],[Pclass]]=1, 1, 0)</f>
        <v>0</v>
      </c>
      <c r="L135">
        <f>IF(Table257[[#This Row],[Pclass]]=2, 1,0)</f>
        <v>0</v>
      </c>
      <c r="M135">
        <f>IF(Table257[[#This Row],[Embarked]]="S", 1, 0)</f>
        <v>1</v>
      </c>
      <c r="N135">
        <f>IF(Table257[[#This Row],[Embarked]]="C", 1, 0)</f>
        <v>0</v>
      </c>
      <c r="O135">
        <f>IF(Table257[[#This Row],[Sex]]="male", 1, 0)</f>
        <v>1</v>
      </c>
      <c r="P135">
        <v>1</v>
      </c>
      <c r="V135" s="6">
        <v>-1.5121953165592614</v>
      </c>
      <c r="W135" s="6">
        <v>0.25291303188674952</v>
      </c>
      <c r="X135" s="6">
        <f t="shared" si="4"/>
        <v>0</v>
      </c>
      <c r="Y135" s="6">
        <f t="shared" si="4"/>
        <v>0.25291303188674952</v>
      </c>
      <c r="Z135" s="6">
        <f t="shared" si="5"/>
        <v>0.25291303188674952</v>
      </c>
      <c r="AA135" s="6">
        <f>(Z135-Table257[[#This Row],[Survived]])^2</f>
        <v>6.3965001698147977E-2</v>
      </c>
    </row>
    <row r="136" spans="1:27" x14ac:dyDescent="0.2">
      <c r="A136">
        <v>1</v>
      </c>
      <c r="B136" t="s">
        <v>15</v>
      </c>
      <c r="C136">
        <v>3</v>
      </c>
      <c r="D136" t="s">
        <v>13</v>
      </c>
      <c r="E136">
        <v>9</v>
      </c>
      <c r="F136">
        <v>20.524999999999999</v>
      </c>
      <c r="G136">
        <v>0</v>
      </c>
      <c r="H136">
        <v>2</v>
      </c>
      <c r="I136" s="6">
        <f>Table257[[#This Row],[Age]]/$E$1</f>
        <v>0.1125</v>
      </c>
      <c r="J136" s="6">
        <f>LOG10(Table257[[#This Row],[Fare]] +1)</f>
        <v>1.3329431601256923</v>
      </c>
      <c r="K136">
        <f>IF(Table257[[#This Row],[Pclass]]=1, 1, 0)</f>
        <v>0</v>
      </c>
      <c r="L136">
        <f>IF(Table257[[#This Row],[Pclass]]=2, 1,0)</f>
        <v>0</v>
      </c>
      <c r="M136">
        <f>IF(Table257[[#This Row],[Embarked]]="S", 1, 0)</f>
        <v>1</v>
      </c>
      <c r="N136">
        <f>IF(Table257[[#This Row],[Embarked]]="C", 1, 0)</f>
        <v>0</v>
      </c>
      <c r="O136">
        <f>IF(Table257[[#This Row],[Sex]]="male", 1, 0)</f>
        <v>1</v>
      </c>
      <c r="P136">
        <v>1</v>
      </c>
      <c r="V136" s="6">
        <v>-1.5419159410087413</v>
      </c>
      <c r="W136" s="6">
        <v>0.3824802153166712</v>
      </c>
      <c r="X136" s="6">
        <f t="shared" si="4"/>
        <v>0</v>
      </c>
      <c r="Y136" s="6">
        <f t="shared" si="4"/>
        <v>0.3824802153166712</v>
      </c>
      <c r="Z136" s="6">
        <f t="shared" si="5"/>
        <v>0.3824802153166712</v>
      </c>
      <c r="AA136" s="6">
        <f>(Z136-Table257[[#This Row],[Survived]])^2</f>
        <v>0.38133068447534474</v>
      </c>
    </row>
    <row r="137" spans="1:27" x14ac:dyDescent="0.2">
      <c r="A137">
        <v>0</v>
      </c>
      <c r="B137" t="s">
        <v>15</v>
      </c>
      <c r="C137">
        <v>3</v>
      </c>
      <c r="D137" t="s">
        <v>17</v>
      </c>
      <c r="E137">
        <v>45</v>
      </c>
      <c r="F137">
        <v>27.9</v>
      </c>
      <c r="G137">
        <v>1</v>
      </c>
      <c r="H137">
        <v>4</v>
      </c>
      <c r="I137" s="6">
        <f>Table257[[#This Row],[Age]]/$E$1</f>
        <v>0.5625</v>
      </c>
      <c r="J137" s="6">
        <f>LOG10(Table257[[#This Row],[Fare]] +1)</f>
        <v>1.4608978427565478</v>
      </c>
      <c r="K137">
        <f>IF(Table257[[#This Row],[Pclass]]=1, 1, 0)</f>
        <v>0</v>
      </c>
      <c r="L137">
        <f>IF(Table257[[#This Row],[Pclass]]=2, 1,0)</f>
        <v>0</v>
      </c>
      <c r="M137">
        <f>IF(Table257[[#This Row],[Embarked]]="S", 1, 0)</f>
        <v>1</v>
      </c>
      <c r="N137">
        <f>IF(Table257[[#This Row],[Embarked]]="C", 1, 0)</f>
        <v>0</v>
      </c>
      <c r="O137">
        <f>IF(Table257[[#This Row],[Sex]]="male", 1, 0)</f>
        <v>0</v>
      </c>
      <c r="P137">
        <v>1</v>
      </c>
      <c r="V137" s="6">
        <v>9.8235185391021496E-2</v>
      </c>
      <c r="W137" s="6">
        <v>0.15550603180790995</v>
      </c>
      <c r="X137" s="6">
        <f t="shared" si="4"/>
        <v>9.8235185391021496E-2</v>
      </c>
      <c r="Y137" s="6">
        <f t="shared" si="4"/>
        <v>0.15550603180790995</v>
      </c>
      <c r="Z137" s="6">
        <f t="shared" si="5"/>
        <v>0.25374121719893145</v>
      </c>
      <c r="AA137" s="6">
        <f>(Z137-Table257[[#This Row],[Survived]])^2</f>
        <v>6.4384605305595297E-2</v>
      </c>
    </row>
    <row r="138" spans="1:27" x14ac:dyDescent="0.2">
      <c r="A138">
        <v>0</v>
      </c>
      <c r="B138" t="s">
        <v>15</v>
      </c>
      <c r="C138">
        <v>3</v>
      </c>
      <c r="D138" t="s">
        <v>13</v>
      </c>
      <c r="E138">
        <v>28</v>
      </c>
      <c r="F138">
        <v>56.495800000000003</v>
      </c>
      <c r="G138">
        <v>0</v>
      </c>
      <c r="H138">
        <v>0</v>
      </c>
      <c r="I138" s="6">
        <f>Table257[[#This Row],[Age]]/$E$1</f>
        <v>0.35</v>
      </c>
      <c r="J138" s="6">
        <f>LOG10(Table257[[#This Row],[Fare]] +1)</f>
        <v>1.7596361211514699</v>
      </c>
      <c r="K138">
        <f>IF(Table257[[#This Row],[Pclass]]=1, 1, 0)</f>
        <v>0</v>
      </c>
      <c r="L138">
        <f>IF(Table257[[#This Row],[Pclass]]=2, 1,0)</f>
        <v>0</v>
      </c>
      <c r="M138">
        <f>IF(Table257[[#This Row],[Embarked]]="S", 1, 0)</f>
        <v>1</v>
      </c>
      <c r="N138">
        <f>IF(Table257[[#This Row],[Embarked]]="C", 1, 0)</f>
        <v>0</v>
      </c>
      <c r="O138">
        <f>IF(Table257[[#This Row],[Sex]]="male", 1, 0)</f>
        <v>1</v>
      </c>
      <c r="P138">
        <v>1</v>
      </c>
      <c r="V138" s="6">
        <v>-1.0779055931425583</v>
      </c>
      <c r="W138" s="6">
        <v>2.8733763059525123E-2</v>
      </c>
      <c r="X138" s="6">
        <f t="shared" si="4"/>
        <v>0</v>
      </c>
      <c r="Y138" s="6">
        <f t="shared" si="4"/>
        <v>2.8733763059525123E-2</v>
      </c>
      <c r="Z138" s="6">
        <f t="shared" si="5"/>
        <v>2.8733763059525123E-2</v>
      </c>
      <c r="AA138" s="6">
        <f>(Z138-Table257[[#This Row],[Survived]])^2</f>
        <v>8.2562913956093055E-4</v>
      </c>
    </row>
    <row r="139" spans="1:27" x14ac:dyDescent="0.2">
      <c r="A139">
        <v>0</v>
      </c>
      <c r="B139" t="s">
        <v>15</v>
      </c>
      <c r="C139">
        <v>1</v>
      </c>
      <c r="D139" t="s">
        <v>13</v>
      </c>
      <c r="E139">
        <v>61</v>
      </c>
      <c r="F139">
        <v>33.5</v>
      </c>
      <c r="G139">
        <v>0</v>
      </c>
      <c r="H139">
        <v>0</v>
      </c>
      <c r="I139" s="6">
        <f>Table257[[#This Row],[Age]]/$E$1</f>
        <v>0.76249999999999996</v>
      </c>
      <c r="J139" s="6">
        <f>LOG10(Table257[[#This Row],[Fare]] +1)</f>
        <v>1.5378190950732742</v>
      </c>
      <c r="K139">
        <f>IF(Table257[[#This Row],[Pclass]]=1, 1, 0)</f>
        <v>1</v>
      </c>
      <c r="L139">
        <f>IF(Table257[[#This Row],[Pclass]]=2, 1,0)</f>
        <v>0</v>
      </c>
      <c r="M139">
        <f>IF(Table257[[#This Row],[Embarked]]="S", 1, 0)</f>
        <v>1</v>
      </c>
      <c r="N139">
        <f>IF(Table257[[#This Row],[Embarked]]="C", 1, 0)</f>
        <v>0</v>
      </c>
      <c r="O139">
        <f>IF(Table257[[#This Row],[Sex]]="male", 1, 0)</f>
        <v>1</v>
      </c>
      <c r="P139">
        <v>1</v>
      </c>
      <c r="V139" s="6">
        <v>-0.83383378497901206</v>
      </c>
      <c r="W139" s="6">
        <v>0.10587046820045093</v>
      </c>
      <c r="X139" s="6">
        <f t="shared" si="4"/>
        <v>0</v>
      </c>
      <c r="Y139" s="6">
        <f t="shared" si="4"/>
        <v>0.10587046820045093</v>
      </c>
      <c r="Z139" s="6">
        <f t="shared" si="5"/>
        <v>0.10587046820045093</v>
      </c>
      <c r="AA139" s="6">
        <f>(Z139-Table257[[#This Row],[Survived]])^2</f>
        <v>1.1208556036982691E-2</v>
      </c>
    </row>
    <row r="140" spans="1:27" x14ac:dyDescent="0.2">
      <c r="A140">
        <v>0</v>
      </c>
      <c r="B140" t="s">
        <v>27</v>
      </c>
      <c r="C140">
        <v>3</v>
      </c>
      <c r="D140" t="s">
        <v>13</v>
      </c>
      <c r="E140">
        <v>4</v>
      </c>
      <c r="F140">
        <v>29.125</v>
      </c>
      <c r="G140">
        <v>4</v>
      </c>
      <c r="H140">
        <v>1</v>
      </c>
      <c r="I140" s="6">
        <f>Table257[[#This Row],[Age]]/$E$1</f>
        <v>0.05</v>
      </c>
      <c r="J140" s="6">
        <f>LOG10(Table257[[#This Row],[Fare]] +1)</f>
        <v>1.4789270555829248</v>
      </c>
      <c r="K140">
        <f>IF(Table257[[#This Row],[Pclass]]=1, 1, 0)</f>
        <v>0</v>
      </c>
      <c r="L140">
        <f>IF(Table257[[#This Row],[Pclass]]=2, 1,0)</f>
        <v>0</v>
      </c>
      <c r="M140">
        <f>IF(Table257[[#This Row],[Embarked]]="S", 1, 0)</f>
        <v>0</v>
      </c>
      <c r="N140">
        <f>IF(Table257[[#This Row],[Embarked]]="C", 1, 0)</f>
        <v>0</v>
      </c>
      <c r="O140">
        <f>IF(Table257[[#This Row],[Sex]]="male", 1, 0)</f>
        <v>1</v>
      </c>
      <c r="P140">
        <v>1</v>
      </c>
      <c r="V140" s="6">
        <v>-1.1462777120991243</v>
      </c>
      <c r="W140" s="6">
        <v>-0.43000994986704272</v>
      </c>
      <c r="X140" s="6">
        <f t="shared" si="4"/>
        <v>0</v>
      </c>
      <c r="Y140" s="6">
        <f t="shared" si="4"/>
        <v>0</v>
      </c>
      <c r="Z140" s="6">
        <f t="shared" si="5"/>
        <v>0</v>
      </c>
      <c r="AA140" s="6">
        <f>(Z140-Table257[[#This Row],[Survived]])^2</f>
        <v>0</v>
      </c>
    </row>
    <row r="141" spans="1:27" x14ac:dyDescent="0.2">
      <c r="A141">
        <v>1</v>
      </c>
      <c r="B141" t="s">
        <v>15</v>
      </c>
      <c r="C141">
        <v>3</v>
      </c>
      <c r="D141" t="s">
        <v>17</v>
      </c>
      <c r="E141">
        <v>1</v>
      </c>
      <c r="F141">
        <v>11.1333</v>
      </c>
      <c r="G141">
        <v>1</v>
      </c>
      <c r="H141">
        <v>1</v>
      </c>
      <c r="I141" s="6">
        <f>Table257[[#This Row],[Age]]/$E$1</f>
        <v>1.2500000000000001E-2</v>
      </c>
      <c r="J141" s="6">
        <f>LOG10(Table257[[#This Row],[Fare]] +1)</f>
        <v>1.0839789358110461</v>
      </c>
      <c r="K141">
        <f>IF(Table257[[#This Row],[Pclass]]=1, 1, 0)</f>
        <v>0</v>
      </c>
      <c r="L141">
        <f>IF(Table257[[#This Row],[Pclass]]=2, 1,0)</f>
        <v>0</v>
      </c>
      <c r="M141">
        <f>IF(Table257[[#This Row],[Embarked]]="S", 1, 0)</f>
        <v>1</v>
      </c>
      <c r="N141">
        <f>IF(Table257[[#This Row],[Embarked]]="C", 1, 0)</f>
        <v>0</v>
      </c>
      <c r="O141">
        <f>IF(Table257[[#This Row],[Sex]]="male", 1, 0)</f>
        <v>0</v>
      </c>
      <c r="P141">
        <v>1</v>
      </c>
      <c r="V141" s="6">
        <v>-0.14825545982766947</v>
      </c>
      <c r="W141" s="6">
        <v>0.58837885859794969</v>
      </c>
      <c r="X141" s="6">
        <f t="shared" si="4"/>
        <v>0</v>
      </c>
      <c r="Y141" s="6">
        <f t="shared" si="4"/>
        <v>0.58837885859794969</v>
      </c>
      <c r="Z141" s="6">
        <f t="shared" si="5"/>
        <v>0.58837885859794969</v>
      </c>
      <c r="AA141" s="6">
        <f>(Z141-Table257[[#This Row],[Survived]])^2</f>
        <v>0.16943196404912669</v>
      </c>
    </row>
    <row r="142" spans="1:27" x14ac:dyDescent="0.2">
      <c r="A142">
        <v>0</v>
      </c>
      <c r="B142" t="s">
        <v>15</v>
      </c>
      <c r="C142">
        <v>3</v>
      </c>
      <c r="D142" t="s">
        <v>13</v>
      </c>
      <c r="E142">
        <v>21</v>
      </c>
      <c r="F142">
        <v>7.9249999999999998</v>
      </c>
      <c r="G142">
        <v>0</v>
      </c>
      <c r="H142">
        <v>0</v>
      </c>
      <c r="I142" s="6">
        <f>Table257[[#This Row],[Age]]/$E$1</f>
        <v>0.26250000000000001</v>
      </c>
      <c r="J142" s="6">
        <f>LOG10(Table257[[#This Row],[Fare]] +1)</f>
        <v>0.95060822478423079</v>
      </c>
      <c r="K142">
        <f>IF(Table257[[#This Row],[Pclass]]=1, 1, 0)</f>
        <v>0</v>
      </c>
      <c r="L142">
        <f>IF(Table257[[#This Row],[Pclass]]=2, 1,0)</f>
        <v>0</v>
      </c>
      <c r="M142">
        <f>IF(Table257[[#This Row],[Embarked]]="S", 1, 0)</f>
        <v>1</v>
      </c>
      <c r="N142">
        <f>IF(Table257[[#This Row],[Embarked]]="C", 1, 0)</f>
        <v>0</v>
      </c>
      <c r="O142">
        <f>IF(Table257[[#This Row],[Sex]]="male", 1, 0)</f>
        <v>1</v>
      </c>
      <c r="P142">
        <v>1</v>
      </c>
      <c r="V142" s="6">
        <v>-1.3336706975067556</v>
      </c>
      <c r="W142" s="6">
        <v>0.17947750814980168</v>
      </c>
      <c r="X142" s="6">
        <f t="shared" si="4"/>
        <v>0</v>
      </c>
      <c r="Y142" s="6">
        <f t="shared" si="4"/>
        <v>0.17947750814980168</v>
      </c>
      <c r="Z142" s="6">
        <f t="shared" si="5"/>
        <v>0.17947750814980168</v>
      </c>
      <c r="AA142" s="6">
        <f>(Z142-Table257[[#This Row],[Survived]])^2</f>
        <v>3.2212175931662125E-2</v>
      </c>
    </row>
    <row r="143" spans="1:27" x14ac:dyDescent="0.2">
      <c r="A143">
        <v>0</v>
      </c>
      <c r="B143" t="s">
        <v>20</v>
      </c>
      <c r="C143">
        <v>1</v>
      </c>
      <c r="D143" t="s">
        <v>13</v>
      </c>
      <c r="E143">
        <v>56</v>
      </c>
      <c r="F143">
        <v>30.695799999999998</v>
      </c>
      <c r="G143">
        <v>0</v>
      </c>
      <c r="H143">
        <v>0</v>
      </c>
      <c r="I143" s="6">
        <f>Table257[[#This Row],[Age]]/$E$1</f>
        <v>0.7</v>
      </c>
      <c r="J143" s="6">
        <f>LOG10(Table257[[#This Row],[Fare]] +1)</f>
        <v>1.5010017178117605</v>
      </c>
      <c r="K143">
        <f>IF(Table257[[#This Row],[Pclass]]=1, 1, 0)</f>
        <v>1</v>
      </c>
      <c r="L143">
        <f>IF(Table257[[#This Row],[Pclass]]=2, 1,0)</f>
        <v>0</v>
      </c>
      <c r="M143">
        <f>IF(Table257[[#This Row],[Embarked]]="S", 1, 0)</f>
        <v>0</v>
      </c>
      <c r="N143">
        <f>IF(Table257[[#This Row],[Embarked]]="C", 1, 0)</f>
        <v>1</v>
      </c>
      <c r="O143">
        <f>IF(Table257[[#This Row],[Sex]]="male", 1, 0)</f>
        <v>1</v>
      </c>
      <c r="P143">
        <v>1</v>
      </c>
      <c r="V143" s="6">
        <v>-1.0378581420972146</v>
      </c>
      <c r="W143" s="6">
        <v>0.30880316087584186</v>
      </c>
      <c r="X143" s="6">
        <f t="shared" si="4"/>
        <v>0</v>
      </c>
      <c r="Y143" s="6">
        <f t="shared" si="4"/>
        <v>0.30880316087584186</v>
      </c>
      <c r="Z143" s="6">
        <f t="shared" si="5"/>
        <v>0.30880316087584186</v>
      </c>
      <c r="AA143" s="6">
        <f>(Z143-Table257[[#This Row],[Survived]])^2</f>
        <v>9.5359392166911069E-2</v>
      </c>
    </row>
    <row r="144" spans="1:27" x14ac:dyDescent="0.2">
      <c r="A144">
        <v>0</v>
      </c>
      <c r="B144" t="s">
        <v>15</v>
      </c>
      <c r="C144">
        <v>3</v>
      </c>
      <c r="D144" t="s">
        <v>13</v>
      </c>
      <c r="E144">
        <v>18</v>
      </c>
      <c r="F144">
        <v>7.8541999999999996</v>
      </c>
      <c r="G144">
        <v>1</v>
      </c>
      <c r="H144">
        <v>1</v>
      </c>
      <c r="I144" s="6">
        <f>Table257[[#This Row],[Age]]/$E$1</f>
        <v>0.22500000000000001</v>
      </c>
      <c r="J144" s="6">
        <f>LOG10(Table257[[#This Row],[Fare]] +1)</f>
        <v>0.94714932766263737</v>
      </c>
      <c r="K144">
        <f>IF(Table257[[#This Row],[Pclass]]=1, 1, 0)</f>
        <v>0</v>
      </c>
      <c r="L144">
        <f>IF(Table257[[#This Row],[Pclass]]=2, 1,0)</f>
        <v>0</v>
      </c>
      <c r="M144">
        <f>IF(Table257[[#This Row],[Embarked]]="S", 1, 0)</f>
        <v>1</v>
      </c>
      <c r="N144">
        <f>IF(Table257[[#This Row],[Embarked]]="C", 1, 0)</f>
        <v>0</v>
      </c>
      <c r="O144">
        <f>IF(Table257[[#This Row],[Sex]]="male", 1, 0)</f>
        <v>1</v>
      </c>
      <c r="P144">
        <v>1</v>
      </c>
      <c r="V144" s="6">
        <v>-1.4652400277566207</v>
      </c>
      <c r="W144" s="6">
        <v>0.22027961756347558</v>
      </c>
      <c r="X144" s="6">
        <f t="shared" si="4"/>
        <v>0</v>
      </c>
      <c r="Y144" s="6">
        <f t="shared" si="4"/>
        <v>0.22027961756347558</v>
      </c>
      <c r="Z144" s="6">
        <f t="shared" si="5"/>
        <v>0.22027961756347558</v>
      </c>
      <c r="AA144" s="6">
        <f>(Z144-Table257[[#This Row],[Survived]])^2</f>
        <v>4.852310991391106E-2</v>
      </c>
    </row>
    <row r="145" spans="1:27" x14ac:dyDescent="0.2">
      <c r="A145">
        <v>0</v>
      </c>
      <c r="B145" t="s">
        <v>20</v>
      </c>
      <c r="C145">
        <v>1</v>
      </c>
      <c r="D145" t="s">
        <v>17</v>
      </c>
      <c r="E145">
        <v>50</v>
      </c>
      <c r="F145">
        <v>28.712499999999999</v>
      </c>
      <c r="G145">
        <v>0</v>
      </c>
      <c r="H145">
        <v>0</v>
      </c>
      <c r="I145" s="6">
        <f>Table257[[#This Row],[Age]]/$E$1</f>
        <v>0.625</v>
      </c>
      <c r="J145" s="6">
        <f>LOG10(Table257[[#This Row],[Fare]] +1)</f>
        <v>1.4729391947362367</v>
      </c>
      <c r="K145">
        <f>IF(Table257[[#This Row],[Pclass]]=1, 1, 0)</f>
        <v>1</v>
      </c>
      <c r="L145">
        <f>IF(Table257[[#This Row],[Pclass]]=2, 1,0)</f>
        <v>0</v>
      </c>
      <c r="M145">
        <f>IF(Table257[[#This Row],[Embarked]]="S", 1, 0)</f>
        <v>0</v>
      </c>
      <c r="N145">
        <f>IF(Table257[[#This Row],[Embarked]]="C", 1, 0)</f>
        <v>1</v>
      </c>
      <c r="O145">
        <f>IF(Table257[[#This Row],[Sex]]="male", 1, 0)</f>
        <v>0</v>
      </c>
      <c r="P145">
        <v>1</v>
      </c>
      <c r="V145" s="6">
        <v>0.3481428510999125</v>
      </c>
      <c r="W145" s="6">
        <v>0.55663405004952182</v>
      </c>
      <c r="X145" s="6">
        <f t="shared" si="4"/>
        <v>0.3481428510999125</v>
      </c>
      <c r="Y145" s="6">
        <f t="shared" si="4"/>
        <v>0.55663405004952182</v>
      </c>
      <c r="Z145" s="6">
        <f t="shared" si="5"/>
        <v>0.90477690114943432</v>
      </c>
      <c r="AA145" s="6">
        <f>(Z145-Table257[[#This Row],[Survived]])^2</f>
        <v>0.81862124085357324</v>
      </c>
    </row>
    <row r="146" spans="1:27" x14ac:dyDescent="0.2">
      <c r="A146">
        <v>0</v>
      </c>
      <c r="B146" t="s">
        <v>15</v>
      </c>
      <c r="C146">
        <v>2</v>
      </c>
      <c r="D146" t="s">
        <v>13</v>
      </c>
      <c r="E146">
        <v>30</v>
      </c>
      <c r="F146">
        <v>13</v>
      </c>
      <c r="G146">
        <v>0</v>
      </c>
      <c r="H146">
        <v>0</v>
      </c>
      <c r="I146" s="6">
        <f>Table257[[#This Row],[Age]]/$E$1</f>
        <v>0.375</v>
      </c>
      <c r="J146" s="6">
        <f>LOG10(Table257[[#This Row],[Fare]] +1)</f>
        <v>1.146128035678238</v>
      </c>
      <c r="K146">
        <f>IF(Table257[[#This Row],[Pclass]]=1, 1, 0)</f>
        <v>0</v>
      </c>
      <c r="L146">
        <f>IF(Table257[[#This Row],[Pclass]]=2, 1,0)</f>
        <v>1</v>
      </c>
      <c r="M146">
        <f>IF(Table257[[#This Row],[Embarked]]="S", 1, 0)</f>
        <v>1</v>
      </c>
      <c r="N146">
        <f>IF(Table257[[#This Row],[Embarked]]="C", 1, 0)</f>
        <v>0</v>
      </c>
      <c r="O146">
        <f>IF(Table257[[#This Row],[Sex]]="male", 1, 0)</f>
        <v>1</v>
      </c>
      <c r="P146">
        <v>1</v>
      </c>
      <c r="V146" s="6">
        <v>-0.79546279754562055</v>
      </c>
      <c r="W146" s="6">
        <v>0.11539205641127392</v>
      </c>
      <c r="X146" s="6">
        <f t="shared" si="4"/>
        <v>0</v>
      </c>
      <c r="Y146" s="6">
        <f t="shared" si="4"/>
        <v>0.11539205641127392</v>
      </c>
      <c r="Z146" s="6">
        <f t="shared" si="5"/>
        <v>0.11539205641127392</v>
      </c>
      <c r="AA146" s="6">
        <f>(Z146-Table257[[#This Row],[Survived]])^2</f>
        <v>1.3315326682822624E-2</v>
      </c>
    </row>
    <row r="147" spans="1:27" x14ac:dyDescent="0.2">
      <c r="A147">
        <v>0</v>
      </c>
      <c r="B147" t="s">
        <v>15</v>
      </c>
      <c r="C147">
        <v>3</v>
      </c>
      <c r="D147" t="s">
        <v>13</v>
      </c>
      <c r="E147">
        <v>36</v>
      </c>
      <c r="F147">
        <v>0</v>
      </c>
      <c r="G147">
        <v>0</v>
      </c>
      <c r="H147">
        <v>0</v>
      </c>
      <c r="I147" s="6">
        <f>Table257[[#This Row],[Age]]/$E$1</f>
        <v>0.45</v>
      </c>
      <c r="J147" s="6">
        <f>LOG10(Table257[[#This Row],[Fare]] +1)</f>
        <v>0</v>
      </c>
      <c r="K147">
        <f>IF(Table257[[#This Row],[Pclass]]=1, 1, 0)</f>
        <v>0</v>
      </c>
      <c r="L147">
        <f>IF(Table257[[#This Row],[Pclass]]=2, 1,0)</f>
        <v>0</v>
      </c>
      <c r="M147">
        <f>IF(Table257[[#This Row],[Embarked]]="S", 1, 0)</f>
        <v>1</v>
      </c>
      <c r="N147">
        <f>IF(Table257[[#This Row],[Embarked]]="C", 1, 0)</f>
        <v>0</v>
      </c>
      <c r="O147">
        <f>IF(Table257[[#This Row],[Sex]]="male", 1, 0)</f>
        <v>1</v>
      </c>
      <c r="P147">
        <v>1</v>
      </c>
      <c r="V147" s="6">
        <v>-1.4077793785375277</v>
      </c>
      <c r="W147" s="6">
        <v>7.4403245051391675E-2</v>
      </c>
      <c r="X147" s="6">
        <f t="shared" si="4"/>
        <v>0</v>
      </c>
      <c r="Y147" s="6">
        <f t="shared" si="4"/>
        <v>7.4403245051391675E-2</v>
      </c>
      <c r="Z147" s="6">
        <f t="shared" si="5"/>
        <v>7.4403245051391675E-2</v>
      </c>
      <c r="AA147" s="6">
        <f>(Z147-Table257[[#This Row],[Survived]])^2</f>
        <v>5.5358428741774397E-3</v>
      </c>
    </row>
    <row r="148" spans="1:27" x14ac:dyDescent="0.2">
      <c r="A148">
        <v>0</v>
      </c>
      <c r="B148" t="s">
        <v>15</v>
      </c>
      <c r="C148">
        <v>3</v>
      </c>
      <c r="D148" t="s">
        <v>13</v>
      </c>
      <c r="E148">
        <v>9</v>
      </c>
      <c r="F148">
        <v>31.387499999999999</v>
      </c>
      <c r="G148">
        <v>4</v>
      </c>
      <c r="H148">
        <v>2</v>
      </c>
      <c r="I148" s="6">
        <f>Table257[[#This Row],[Age]]/$E$1</f>
        <v>0.1125</v>
      </c>
      <c r="J148" s="6">
        <f>LOG10(Table257[[#This Row],[Fare]] +1)</f>
        <v>1.5103774259938814</v>
      </c>
      <c r="K148">
        <f>IF(Table257[[#This Row],[Pclass]]=1, 1, 0)</f>
        <v>0</v>
      </c>
      <c r="L148">
        <f>IF(Table257[[#This Row],[Pclass]]=2, 1,0)</f>
        <v>0</v>
      </c>
      <c r="M148">
        <f>IF(Table257[[#This Row],[Embarked]]="S", 1, 0)</f>
        <v>1</v>
      </c>
      <c r="N148">
        <f>IF(Table257[[#This Row],[Embarked]]="C", 1, 0)</f>
        <v>0</v>
      </c>
      <c r="O148">
        <f>IF(Table257[[#This Row],[Sex]]="male", 1, 0)</f>
        <v>1</v>
      </c>
      <c r="P148">
        <v>1</v>
      </c>
      <c r="V148" s="6">
        <v>-1.547111971084451</v>
      </c>
      <c r="W148" s="6">
        <v>0.20787274163335073</v>
      </c>
      <c r="X148" s="6">
        <f t="shared" si="4"/>
        <v>0</v>
      </c>
      <c r="Y148" s="6">
        <f t="shared" si="4"/>
        <v>0.20787274163335073</v>
      </c>
      <c r="Z148" s="6">
        <f t="shared" si="5"/>
        <v>0.20787274163335073</v>
      </c>
      <c r="AA148" s="6">
        <f>(Z148-Table257[[#This Row],[Survived]])^2</f>
        <v>4.321107671416579E-2</v>
      </c>
    </row>
    <row r="149" spans="1:27" x14ac:dyDescent="0.2">
      <c r="A149">
        <v>1</v>
      </c>
      <c r="B149" t="s">
        <v>15</v>
      </c>
      <c r="C149">
        <v>2</v>
      </c>
      <c r="D149" t="s">
        <v>13</v>
      </c>
      <c r="E149">
        <v>1</v>
      </c>
      <c r="F149">
        <v>39</v>
      </c>
      <c r="G149">
        <v>2</v>
      </c>
      <c r="H149">
        <v>1</v>
      </c>
      <c r="I149" s="6">
        <f>Table257[[#This Row],[Age]]/$E$1</f>
        <v>1.2500000000000001E-2</v>
      </c>
      <c r="J149" s="6">
        <f>LOG10(Table257[[#This Row],[Fare]] +1)</f>
        <v>1.6020599913279623</v>
      </c>
      <c r="K149">
        <f>IF(Table257[[#This Row],[Pclass]]=1, 1, 0)</f>
        <v>0</v>
      </c>
      <c r="L149">
        <f>IF(Table257[[#This Row],[Pclass]]=2, 1,0)</f>
        <v>1</v>
      </c>
      <c r="M149">
        <f>IF(Table257[[#This Row],[Embarked]]="S", 1, 0)</f>
        <v>1</v>
      </c>
      <c r="N149">
        <f>IF(Table257[[#This Row],[Embarked]]="C", 1, 0)</f>
        <v>0</v>
      </c>
      <c r="O149">
        <f>IF(Table257[[#This Row],[Sex]]="male", 1, 0)</f>
        <v>1</v>
      </c>
      <c r="P149">
        <v>1</v>
      </c>
      <c r="V149" s="6">
        <v>-1.0855995655178221</v>
      </c>
      <c r="W149" s="6">
        <v>0.39475973752436189</v>
      </c>
      <c r="X149" s="6">
        <f t="shared" si="4"/>
        <v>0</v>
      </c>
      <c r="Y149" s="6">
        <f t="shared" si="4"/>
        <v>0.39475973752436189</v>
      </c>
      <c r="Z149" s="6">
        <f t="shared" si="5"/>
        <v>0.39475973752436189</v>
      </c>
      <c r="AA149" s="6">
        <f>(Z149-Table257[[#This Row],[Survived]])^2</f>
        <v>0.36631577532157933</v>
      </c>
    </row>
    <row r="150" spans="1:27" x14ac:dyDescent="0.2">
      <c r="A150">
        <v>1</v>
      </c>
      <c r="B150" t="s">
        <v>15</v>
      </c>
      <c r="C150">
        <v>3</v>
      </c>
      <c r="D150" t="s">
        <v>17</v>
      </c>
      <c r="E150">
        <v>4</v>
      </c>
      <c r="F150">
        <v>22.024999999999999</v>
      </c>
      <c r="G150">
        <v>0</v>
      </c>
      <c r="H150">
        <v>2</v>
      </c>
      <c r="I150" s="6">
        <f>Table257[[#This Row],[Age]]/$E$1</f>
        <v>0.05</v>
      </c>
      <c r="J150" s="6">
        <f>LOG10(Table257[[#This Row],[Fare]] +1)</f>
        <v>1.3621996388688864</v>
      </c>
      <c r="K150">
        <f>IF(Table257[[#This Row],[Pclass]]=1, 1, 0)</f>
        <v>0</v>
      </c>
      <c r="L150">
        <f>IF(Table257[[#This Row],[Pclass]]=2, 1,0)</f>
        <v>0</v>
      </c>
      <c r="M150">
        <f>IF(Table257[[#This Row],[Embarked]]="S", 1, 0)</f>
        <v>1</v>
      </c>
      <c r="N150">
        <f>IF(Table257[[#This Row],[Embarked]]="C", 1, 0)</f>
        <v>0</v>
      </c>
      <c r="O150">
        <f>IF(Table257[[#This Row],[Sex]]="male", 1, 0)</f>
        <v>0</v>
      </c>
      <c r="P150">
        <v>1</v>
      </c>
      <c r="V150" s="6">
        <v>-0.1328802622928405</v>
      </c>
      <c r="W150" s="6">
        <v>0.61350643976507535</v>
      </c>
      <c r="X150" s="6">
        <f t="shared" si="4"/>
        <v>0</v>
      </c>
      <c r="Y150" s="6">
        <f t="shared" si="4"/>
        <v>0.61350643976507535</v>
      </c>
      <c r="Z150" s="6">
        <f t="shared" si="5"/>
        <v>0.61350643976507535</v>
      </c>
      <c r="AA150" s="6">
        <f>(Z150-Table257[[#This Row],[Survived]])^2</f>
        <v>0.14937727210306734</v>
      </c>
    </row>
    <row r="151" spans="1:27" x14ac:dyDescent="0.2">
      <c r="A151">
        <v>1</v>
      </c>
      <c r="B151" t="s">
        <v>15</v>
      </c>
      <c r="C151">
        <v>1</v>
      </c>
      <c r="D151" t="s">
        <v>13</v>
      </c>
      <c r="E151">
        <v>45</v>
      </c>
      <c r="F151">
        <v>26.55</v>
      </c>
      <c r="G151">
        <v>0</v>
      </c>
      <c r="H151">
        <v>0</v>
      </c>
      <c r="I151" s="6">
        <f>Table257[[#This Row],[Age]]/$E$1</f>
        <v>0.5625</v>
      </c>
      <c r="J151" s="6">
        <f>LOG10(Table257[[#This Row],[Fare]] +1)</f>
        <v>1.4401216031878039</v>
      </c>
      <c r="K151">
        <f>IF(Table257[[#This Row],[Pclass]]=1, 1, 0)</f>
        <v>1</v>
      </c>
      <c r="L151">
        <f>IF(Table257[[#This Row],[Pclass]]=2, 1,0)</f>
        <v>0</v>
      </c>
      <c r="M151">
        <f>IF(Table257[[#This Row],[Embarked]]="S", 1, 0)</f>
        <v>1</v>
      </c>
      <c r="N151">
        <f>IF(Table257[[#This Row],[Embarked]]="C", 1, 0)</f>
        <v>0</v>
      </c>
      <c r="O151">
        <f>IF(Table257[[#This Row],[Sex]]="male", 1, 0)</f>
        <v>1</v>
      </c>
      <c r="P151">
        <v>1</v>
      </c>
      <c r="V151" s="6">
        <v>-1.0124594571112779</v>
      </c>
      <c r="W151" s="6">
        <v>0.30821301539780638</v>
      </c>
      <c r="X151" s="6">
        <f t="shared" si="4"/>
        <v>0</v>
      </c>
      <c r="Y151" s="6">
        <f t="shared" si="4"/>
        <v>0.30821301539780638</v>
      </c>
      <c r="Z151" s="6">
        <f t="shared" si="5"/>
        <v>0.30821301539780638</v>
      </c>
      <c r="AA151" s="6">
        <f>(Z151-Table257[[#This Row],[Survived]])^2</f>
        <v>0.47856923206499558</v>
      </c>
    </row>
    <row r="152" spans="1:27" x14ac:dyDescent="0.2">
      <c r="A152">
        <v>0</v>
      </c>
      <c r="B152" t="s">
        <v>27</v>
      </c>
      <c r="C152">
        <v>3</v>
      </c>
      <c r="D152" t="s">
        <v>13</v>
      </c>
      <c r="E152">
        <v>40</v>
      </c>
      <c r="F152">
        <v>15.5</v>
      </c>
      <c r="G152">
        <v>1</v>
      </c>
      <c r="H152">
        <v>1</v>
      </c>
      <c r="I152" s="6">
        <f>Table257[[#This Row],[Age]]/$E$1</f>
        <v>0.5</v>
      </c>
      <c r="J152" s="6">
        <f>LOG10(Table257[[#This Row],[Fare]] +1)</f>
        <v>1.2174839442139063</v>
      </c>
      <c r="K152">
        <f>IF(Table257[[#This Row],[Pclass]]=1, 1, 0)</f>
        <v>0</v>
      </c>
      <c r="L152">
        <f>IF(Table257[[#This Row],[Pclass]]=2, 1,0)</f>
        <v>0</v>
      </c>
      <c r="M152">
        <f>IF(Table257[[#This Row],[Embarked]]="S", 1, 0)</f>
        <v>0</v>
      </c>
      <c r="N152">
        <f>IF(Table257[[#This Row],[Embarked]]="C", 1, 0)</f>
        <v>0</v>
      </c>
      <c r="O152">
        <f>IF(Table257[[#This Row],[Sex]]="male", 1, 0)</f>
        <v>1</v>
      </c>
      <c r="P152">
        <v>1</v>
      </c>
      <c r="V152" s="6">
        <v>-0.82117873677003739</v>
      </c>
      <c r="W152" s="6">
        <v>-0.72605389192843595</v>
      </c>
      <c r="X152" s="6">
        <f t="shared" si="4"/>
        <v>0</v>
      </c>
      <c r="Y152" s="6">
        <f t="shared" si="4"/>
        <v>0</v>
      </c>
      <c r="Z152" s="6">
        <f t="shared" si="5"/>
        <v>0</v>
      </c>
      <c r="AA152" s="6">
        <f>(Z152-Table257[[#This Row],[Survived]])^2</f>
        <v>0</v>
      </c>
    </row>
    <row r="153" spans="1:27" x14ac:dyDescent="0.2">
      <c r="A153">
        <v>0</v>
      </c>
      <c r="B153" t="s">
        <v>15</v>
      </c>
      <c r="C153">
        <v>3</v>
      </c>
      <c r="D153" t="s">
        <v>13</v>
      </c>
      <c r="E153">
        <v>36</v>
      </c>
      <c r="F153">
        <v>7.8958000000000004</v>
      </c>
      <c r="G153">
        <v>0</v>
      </c>
      <c r="H153">
        <v>0</v>
      </c>
      <c r="I153" s="6">
        <f>Table257[[#This Row],[Age]]/$E$1</f>
        <v>0.45</v>
      </c>
      <c r="J153" s="6">
        <f>LOG10(Table257[[#This Row],[Fare]] +1)</f>
        <v>0.94918501031343461</v>
      </c>
      <c r="K153">
        <f>IF(Table257[[#This Row],[Pclass]]=1, 1, 0)</f>
        <v>0</v>
      </c>
      <c r="L153">
        <f>IF(Table257[[#This Row],[Pclass]]=2, 1,0)</f>
        <v>0</v>
      </c>
      <c r="M153">
        <f>IF(Table257[[#This Row],[Embarked]]="S", 1, 0)</f>
        <v>1</v>
      </c>
      <c r="N153">
        <f>IF(Table257[[#This Row],[Embarked]]="C", 1, 0)</f>
        <v>0</v>
      </c>
      <c r="O153">
        <f>IF(Table257[[#This Row],[Sex]]="male", 1, 0)</f>
        <v>1</v>
      </c>
      <c r="P153">
        <v>1</v>
      </c>
      <c r="V153" s="6">
        <v>-1.1877688797744854</v>
      </c>
      <c r="W153" s="6">
        <v>-2.6662658113625406E-3</v>
      </c>
      <c r="X153" s="6">
        <f t="shared" si="4"/>
        <v>0</v>
      </c>
      <c r="Y153" s="6">
        <f t="shared" si="4"/>
        <v>0</v>
      </c>
      <c r="Z153" s="6">
        <f t="shared" si="5"/>
        <v>0</v>
      </c>
      <c r="AA153" s="6">
        <f>(Z153-Table257[[#This Row],[Survived]])^2</f>
        <v>0</v>
      </c>
    </row>
    <row r="154" spans="1:27" x14ac:dyDescent="0.2">
      <c r="A154">
        <v>1</v>
      </c>
      <c r="B154" t="s">
        <v>15</v>
      </c>
      <c r="C154">
        <v>2</v>
      </c>
      <c r="D154" t="s">
        <v>17</v>
      </c>
      <c r="E154">
        <v>32</v>
      </c>
      <c r="F154">
        <v>13</v>
      </c>
      <c r="G154">
        <v>0</v>
      </c>
      <c r="H154">
        <v>0</v>
      </c>
      <c r="I154" s="6">
        <f>Table257[[#This Row],[Age]]/$E$1</f>
        <v>0.4</v>
      </c>
      <c r="J154" s="6">
        <f>LOG10(Table257[[#This Row],[Fare]] +1)</f>
        <v>1.146128035678238</v>
      </c>
      <c r="K154">
        <f>IF(Table257[[#This Row],[Pclass]]=1, 1, 0)</f>
        <v>0</v>
      </c>
      <c r="L154">
        <f>IF(Table257[[#This Row],[Pclass]]=2, 1,0)</f>
        <v>1</v>
      </c>
      <c r="M154">
        <f>IF(Table257[[#This Row],[Embarked]]="S", 1, 0)</f>
        <v>1</v>
      </c>
      <c r="N154">
        <f>IF(Table257[[#This Row],[Embarked]]="C", 1, 0)</f>
        <v>0</v>
      </c>
      <c r="O154">
        <f>IF(Table257[[#This Row],[Sex]]="male", 1, 0)</f>
        <v>0</v>
      </c>
      <c r="P154">
        <v>1</v>
      </c>
      <c r="V154" s="6">
        <v>0.67503301709380459</v>
      </c>
      <c r="W154" s="6">
        <v>0.26373941885506758</v>
      </c>
      <c r="X154" s="6">
        <f t="shared" si="4"/>
        <v>0.67503301709380459</v>
      </c>
      <c r="Y154" s="6">
        <f t="shared" si="4"/>
        <v>0.26373941885506758</v>
      </c>
      <c r="Z154" s="6">
        <f t="shared" si="5"/>
        <v>0.93877243594887216</v>
      </c>
      <c r="AA154" s="6">
        <f>(Z154-Table257[[#This Row],[Survived]])^2</f>
        <v>3.7488145996349615E-3</v>
      </c>
    </row>
    <row r="155" spans="1:27" x14ac:dyDescent="0.2">
      <c r="A155">
        <v>0</v>
      </c>
      <c r="B155" t="s">
        <v>15</v>
      </c>
      <c r="C155">
        <v>2</v>
      </c>
      <c r="D155" t="s">
        <v>13</v>
      </c>
      <c r="E155">
        <v>19</v>
      </c>
      <c r="F155">
        <v>13</v>
      </c>
      <c r="G155">
        <v>0</v>
      </c>
      <c r="H155">
        <v>0</v>
      </c>
      <c r="I155" s="6">
        <f>Table257[[#This Row],[Age]]/$E$1</f>
        <v>0.23749999999999999</v>
      </c>
      <c r="J155" s="6">
        <f>LOG10(Table257[[#This Row],[Fare]] +1)</f>
        <v>1.146128035678238</v>
      </c>
      <c r="K155">
        <f>IF(Table257[[#This Row],[Pclass]]=1, 1, 0)</f>
        <v>0</v>
      </c>
      <c r="L155">
        <f>IF(Table257[[#This Row],[Pclass]]=2, 1,0)</f>
        <v>1</v>
      </c>
      <c r="M155">
        <f>IF(Table257[[#This Row],[Embarked]]="S", 1, 0)</f>
        <v>1</v>
      </c>
      <c r="N155">
        <f>IF(Table257[[#This Row],[Embarked]]="C", 1, 0)</f>
        <v>0</v>
      </c>
      <c r="O155">
        <f>IF(Table257[[#This Row],[Sex]]="male", 1, 0)</f>
        <v>1</v>
      </c>
      <c r="P155">
        <v>1</v>
      </c>
      <c r="V155" s="6">
        <v>-0.90269937972577585</v>
      </c>
      <c r="W155" s="6">
        <v>0.24904890025251891</v>
      </c>
      <c r="X155" s="6">
        <f t="shared" si="4"/>
        <v>0</v>
      </c>
      <c r="Y155" s="6">
        <f t="shared" si="4"/>
        <v>0.24904890025251891</v>
      </c>
      <c r="Z155" s="6">
        <f t="shared" si="5"/>
        <v>0.24904890025251891</v>
      </c>
      <c r="AA155" s="6">
        <f>(Z155-Table257[[#This Row],[Survived]])^2</f>
        <v>6.2025354716989112E-2</v>
      </c>
    </row>
    <row r="156" spans="1:27" x14ac:dyDescent="0.2">
      <c r="A156">
        <v>1</v>
      </c>
      <c r="B156" t="s">
        <v>15</v>
      </c>
      <c r="C156">
        <v>3</v>
      </c>
      <c r="D156" t="s">
        <v>17</v>
      </c>
      <c r="E156">
        <v>19</v>
      </c>
      <c r="F156">
        <v>7.8541999999999996</v>
      </c>
      <c r="G156">
        <v>1</v>
      </c>
      <c r="H156">
        <v>0</v>
      </c>
      <c r="I156" s="6">
        <f>Table257[[#This Row],[Age]]/$E$1</f>
        <v>0.23749999999999999</v>
      </c>
      <c r="J156" s="6">
        <f>LOG10(Table257[[#This Row],[Fare]] +1)</f>
        <v>0.94714932766263737</v>
      </c>
      <c r="K156">
        <f>IF(Table257[[#This Row],[Pclass]]=1, 1, 0)</f>
        <v>0</v>
      </c>
      <c r="L156">
        <f>IF(Table257[[#This Row],[Pclass]]=2, 1,0)</f>
        <v>0</v>
      </c>
      <c r="M156">
        <f>IF(Table257[[#This Row],[Embarked]]="S", 1, 0)</f>
        <v>1</v>
      </c>
      <c r="N156">
        <f>IF(Table257[[#This Row],[Embarked]]="C", 1, 0)</f>
        <v>0</v>
      </c>
      <c r="O156">
        <f>IF(Table257[[#This Row],[Sex]]="male", 1, 0)</f>
        <v>0</v>
      </c>
      <c r="P156">
        <v>1</v>
      </c>
      <c r="V156" s="6">
        <v>8.5447434087781049E-2</v>
      </c>
      <c r="W156" s="6">
        <v>0.33665805165967494</v>
      </c>
      <c r="X156" s="6">
        <f t="shared" si="4"/>
        <v>8.5447434087781049E-2</v>
      </c>
      <c r="Y156" s="6">
        <f t="shared" si="4"/>
        <v>0.33665805165967494</v>
      </c>
      <c r="Z156" s="6">
        <f t="shared" si="5"/>
        <v>0.42210548574745599</v>
      </c>
      <c r="AA156" s="6">
        <f>(Z156-Table257[[#This Row],[Survived]])^2</f>
        <v>0.33396206960318381</v>
      </c>
    </row>
    <row r="157" spans="1:27" x14ac:dyDescent="0.2">
      <c r="A157">
        <v>1</v>
      </c>
      <c r="B157" t="s">
        <v>15</v>
      </c>
      <c r="C157">
        <v>2</v>
      </c>
      <c r="D157" t="s">
        <v>13</v>
      </c>
      <c r="E157">
        <v>3</v>
      </c>
      <c r="F157">
        <v>26</v>
      </c>
      <c r="G157">
        <v>1</v>
      </c>
      <c r="H157">
        <v>1</v>
      </c>
      <c r="I157" s="6">
        <f>Table257[[#This Row],[Age]]/$E$1</f>
        <v>3.7499999999999999E-2</v>
      </c>
      <c r="J157" s="6">
        <f>LOG10(Table257[[#This Row],[Fare]] +1)</f>
        <v>1.4313637641589874</v>
      </c>
      <c r="K157">
        <f>IF(Table257[[#This Row],[Pclass]]=1, 1, 0)</f>
        <v>0</v>
      </c>
      <c r="L157">
        <f>IF(Table257[[#This Row],[Pclass]]=2, 1,0)</f>
        <v>1</v>
      </c>
      <c r="M157">
        <f>IF(Table257[[#This Row],[Embarked]]="S", 1, 0)</f>
        <v>1</v>
      </c>
      <c r="N157">
        <f>IF(Table257[[#This Row],[Embarked]]="C", 1, 0)</f>
        <v>0</v>
      </c>
      <c r="O157">
        <f>IF(Table257[[#This Row],[Sex]]="male", 1, 0)</f>
        <v>1</v>
      </c>
      <c r="P157">
        <v>1</v>
      </c>
      <c r="V157" s="6">
        <v>-1.0940866582604061</v>
      </c>
      <c r="W157" s="6">
        <v>0.42436840573042467</v>
      </c>
      <c r="X157" s="6">
        <f t="shared" si="4"/>
        <v>0</v>
      </c>
      <c r="Y157" s="6">
        <f t="shared" si="4"/>
        <v>0.42436840573042467</v>
      </c>
      <c r="Z157" s="6">
        <f t="shared" si="5"/>
        <v>0.42436840573042467</v>
      </c>
      <c r="AA157" s="6">
        <f>(Z157-Table257[[#This Row],[Survived]])^2</f>
        <v>0.33135173232133297</v>
      </c>
    </row>
    <row r="158" spans="1:27" x14ac:dyDescent="0.2">
      <c r="A158">
        <v>1</v>
      </c>
      <c r="B158" t="s">
        <v>20</v>
      </c>
      <c r="C158">
        <v>1</v>
      </c>
      <c r="D158" t="s">
        <v>17</v>
      </c>
      <c r="E158">
        <v>44</v>
      </c>
      <c r="F158">
        <v>27.720800000000001</v>
      </c>
      <c r="G158">
        <v>0</v>
      </c>
      <c r="H158">
        <v>0</v>
      </c>
      <c r="I158" s="6">
        <f>Table257[[#This Row],[Age]]/$E$1</f>
        <v>0.55000000000000004</v>
      </c>
      <c r="J158" s="6">
        <f>LOG10(Table257[[#This Row],[Fare]] +1)</f>
        <v>1.4581965327411079</v>
      </c>
      <c r="K158">
        <f>IF(Table257[[#This Row],[Pclass]]=1, 1, 0)</f>
        <v>1</v>
      </c>
      <c r="L158">
        <f>IF(Table257[[#This Row],[Pclass]]=2, 1,0)</f>
        <v>0</v>
      </c>
      <c r="M158">
        <f>IF(Table257[[#This Row],[Embarked]]="S", 1, 0)</f>
        <v>0</v>
      </c>
      <c r="N158">
        <f>IF(Table257[[#This Row],[Embarked]]="C", 1, 0)</f>
        <v>1</v>
      </c>
      <c r="O158">
        <f>IF(Table257[[#This Row],[Sex]]="male", 1, 0)</f>
        <v>0</v>
      </c>
      <c r="P158">
        <v>1</v>
      </c>
      <c r="V158" s="6">
        <v>0.28623298529087837</v>
      </c>
      <c r="W158" s="6">
        <v>0.63073482023461225</v>
      </c>
      <c r="X158" s="6">
        <f t="shared" si="4"/>
        <v>0.28623298529087837</v>
      </c>
      <c r="Y158" s="6">
        <f t="shared" si="4"/>
        <v>0.63073482023461225</v>
      </c>
      <c r="Z158" s="6">
        <f t="shared" si="5"/>
        <v>0.91696780552549062</v>
      </c>
      <c r="AA158" s="6">
        <f>(Z158-Table257[[#This Row],[Survived]])^2</f>
        <v>6.8943453192527463E-3</v>
      </c>
    </row>
    <row r="159" spans="1:27" x14ac:dyDescent="0.2">
      <c r="A159">
        <v>1</v>
      </c>
      <c r="B159" t="s">
        <v>20</v>
      </c>
      <c r="C159">
        <v>1</v>
      </c>
      <c r="D159" t="s">
        <v>17</v>
      </c>
      <c r="E159">
        <v>58</v>
      </c>
      <c r="F159">
        <v>146.52080000000001</v>
      </c>
      <c r="G159">
        <v>0</v>
      </c>
      <c r="H159">
        <v>0</v>
      </c>
      <c r="I159" s="6">
        <f>Table257[[#This Row],[Age]]/$E$1</f>
        <v>0.72499999999999998</v>
      </c>
      <c r="J159" s="6">
        <f>LOG10(Table257[[#This Row],[Fare]] +1)</f>
        <v>2.1688532588793175</v>
      </c>
      <c r="K159">
        <f>IF(Table257[[#This Row],[Pclass]]=1, 1, 0)</f>
        <v>1</v>
      </c>
      <c r="L159">
        <f>IF(Table257[[#This Row],[Pclass]]=2, 1,0)</f>
        <v>0</v>
      </c>
      <c r="M159">
        <f>IF(Table257[[#This Row],[Embarked]]="S", 1, 0)</f>
        <v>0</v>
      </c>
      <c r="N159">
        <f>IF(Table257[[#This Row],[Embarked]]="C", 1, 0)</f>
        <v>1</v>
      </c>
      <c r="O159">
        <f>IF(Table257[[#This Row],[Sex]]="male", 1, 0)</f>
        <v>0</v>
      </c>
      <c r="P159">
        <v>1</v>
      </c>
      <c r="V159" s="6">
        <v>0.58743821095507431</v>
      </c>
      <c r="W159" s="6">
        <v>0.4029240121129144</v>
      </c>
      <c r="X159" s="6">
        <f t="shared" si="4"/>
        <v>0.58743821095507431</v>
      </c>
      <c r="Y159" s="6">
        <f t="shared" si="4"/>
        <v>0.4029240121129144</v>
      </c>
      <c r="Z159" s="6">
        <f t="shared" si="5"/>
        <v>0.99036222306798871</v>
      </c>
      <c r="AA159" s="6">
        <f>(Z159-Table257[[#This Row],[Survived]])^2</f>
        <v>9.2886744191208919E-5</v>
      </c>
    </row>
    <row r="160" spans="1:27" x14ac:dyDescent="0.2">
      <c r="A160">
        <v>0</v>
      </c>
      <c r="B160" t="s">
        <v>15</v>
      </c>
      <c r="C160">
        <v>3</v>
      </c>
      <c r="D160" t="s">
        <v>13</v>
      </c>
      <c r="E160">
        <v>42</v>
      </c>
      <c r="F160">
        <v>8.4041999999999994</v>
      </c>
      <c r="G160">
        <v>0</v>
      </c>
      <c r="H160">
        <v>1</v>
      </c>
      <c r="I160" s="6">
        <f>Table257[[#This Row],[Age]]/$E$1</f>
        <v>0.52500000000000002</v>
      </c>
      <c r="J160" s="6">
        <f>LOG10(Table257[[#This Row],[Fare]] +1)</f>
        <v>0.97332185673243765</v>
      </c>
      <c r="K160">
        <f>IF(Table257[[#This Row],[Pclass]]=1, 1, 0)</f>
        <v>0</v>
      </c>
      <c r="L160">
        <f>IF(Table257[[#This Row],[Pclass]]=2, 1,0)</f>
        <v>0</v>
      </c>
      <c r="M160">
        <f>IF(Table257[[#This Row],[Embarked]]="S", 1, 0)</f>
        <v>1</v>
      </c>
      <c r="N160">
        <f>IF(Table257[[#This Row],[Embarked]]="C", 1, 0)</f>
        <v>0</v>
      </c>
      <c r="O160">
        <f>IF(Table257[[#This Row],[Sex]]="male", 1, 0)</f>
        <v>1</v>
      </c>
      <c r="P160">
        <v>1</v>
      </c>
      <c r="V160" s="6">
        <v>-1.2136219741961429</v>
      </c>
      <c r="W160" s="6">
        <v>-3.3410250580621755E-2</v>
      </c>
      <c r="X160" s="6">
        <f t="shared" si="4"/>
        <v>0</v>
      </c>
      <c r="Y160" s="6">
        <f t="shared" si="4"/>
        <v>0</v>
      </c>
      <c r="Z160" s="6">
        <f t="shared" si="5"/>
        <v>0</v>
      </c>
      <c r="AA160" s="6">
        <f>(Z160-Table257[[#This Row],[Survived]])^2</f>
        <v>0</v>
      </c>
    </row>
    <row r="161" spans="1:27" x14ac:dyDescent="0.2">
      <c r="A161">
        <v>0</v>
      </c>
      <c r="B161" t="s">
        <v>15</v>
      </c>
      <c r="C161">
        <v>2</v>
      </c>
      <c r="D161" t="s">
        <v>17</v>
      </c>
      <c r="E161">
        <v>24</v>
      </c>
      <c r="F161">
        <v>13</v>
      </c>
      <c r="G161">
        <v>0</v>
      </c>
      <c r="H161">
        <v>0</v>
      </c>
      <c r="I161" s="6">
        <f>Table257[[#This Row],[Age]]/$E$1</f>
        <v>0.3</v>
      </c>
      <c r="J161" s="6">
        <f>LOG10(Table257[[#This Row],[Fare]] +1)</f>
        <v>1.146128035678238</v>
      </c>
      <c r="K161">
        <f>IF(Table257[[#This Row],[Pclass]]=1, 1, 0)</f>
        <v>0</v>
      </c>
      <c r="L161">
        <f>IF(Table257[[#This Row],[Pclass]]=2, 1,0)</f>
        <v>1</v>
      </c>
      <c r="M161">
        <f>IF(Table257[[#This Row],[Embarked]]="S", 1, 0)</f>
        <v>1</v>
      </c>
      <c r="N161">
        <f>IF(Table257[[#This Row],[Embarked]]="C", 1, 0)</f>
        <v>0</v>
      </c>
      <c r="O161">
        <f>IF(Table257[[#This Row],[Sex]]="male", 1, 0)</f>
        <v>0</v>
      </c>
      <c r="P161">
        <v>1</v>
      </c>
      <c r="V161" s="6">
        <v>0.59704277550823703</v>
      </c>
      <c r="W161" s="6">
        <v>0.36094439619415486</v>
      </c>
      <c r="X161" s="6">
        <f t="shared" si="4"/>
        <v>0.59704277550823703</v>
      </c>
      <c r="Y161" s="6">
        <f t="shared" si="4"/>
        <v>0.36094439619415486</v>
      </c>
      <c r="Z161" s="6">
        <f t="shared" si="5"/>
        <v>0.95798717170239189</v>
      </c>
      <c r="AA161" s="6">
        <f>(Z161-Table257[[#This Row],[Survived]])^2</f>
        <v>0.9177394211463481</v>
      </c>
    </row>
    <row r="162" spans="1:27" x14ac:dyDescent="0.2">
      <c r="A162">
        <v>0</v>
      </c>
      <c r="B162" t="s">
        <v>15</v>
      </c>
      <c r="C162">
        <v>3</v>
      </c>
      <c r="D162" t="s">
        <v>13</v>
      </c>
      <c r="E162">
        <v>28</v>
      </c>
      <c r="F162">
        <v>9.5</v>
      </c>
      <c r="G162">
        <v>0</v>
      </c>
      <c r="H162">
        <v>0</v>
      </c>
      <c r="I162" s="6">
        <f>Table257[[#This Row],[Age]]/$E$1</f>
        <v>0.35</v>
      </c>
      <c r="J162" s="6">
        <f>LOG10(Table257[[#This Row],[Fare]] +1)</f>
        <v>1.0211892990699381</v>
      </c>
      <c r="K162">
        <f>IF(Table257[[#This Row],[Pclass]]=1, 1, 0)</f>
        <v>0</v>
      </c>
      <c r="L162">
        <f>IF(Table257[[#This Row],[Pclass]]=2, 1,0)</f>
        <v>0</v>
      </c>
      <c r="M162">
        <f>IF(Table257[[#This Row],[Embarked]]="S", 1, 0)</f>
        <v>1</v>
      </c>
      <c r="N162">
        <f>IF(Table257[[#This Row],[Embarked]]="C", 1, 0)</f>
        <v>0</v>
      </c>
      <c r="O162">
        <f>IF(Table257[[#This Row],[Sex]]="male", 1, 0)</f>
        <v>1</v>
      </c>
      <c r="P162">
        <v>1</v>
      </c>
      <c r="V162" s="6">
        <v>-1.2490693303179827</v>
      </c>
      <c r="W162" s="6">
        <v>8.8692290383071692E-2</v>
      </c>
      <c r="X162" s="6">
        <f t="shared" si="4"/>
        <v>0</v>
      </c>
      <c r="Y162" s="6">
        <f t="shared" si="4"/>
        <v>8.8692290383071692E-2</v>
      </c>
      <c r="Z162" s="6">
        <f t="shared" si="5"/>
        <v>8.8692290383071692E-2</v>
      </c>
      <c r="AA162" s="6">
        <f>(Z162-Table257[[#This Row],[Survived]])^2</f>
        <v>7.8663223733951119E-3</v>
      </c>
    </row>
    <row r="163" spans="1:27" x14ac:dyDescent="0.2">
      <c r="A163">
        <v>0</v>
      </c>
      <c r="B163" t="s">
        <v>15</v>
      </c>
      <c r="C163">
        <v>3</v>
      </c>
      <c r="D163" t="s">
        <v>13</v>
      </c>
      <c r="E163">
        <v>34</v>
      </c>
      <c r="F163">
        <v>6.4958</v>
      </c>
      <c r="G163">
        <v>0</v>
      </c>
      <c r="H163">
        <v>0</v>
      </c>
      <c r="I163" s="6">
        <f>Table257[[#This Row],[Age]]/$E$1</f>
        <v>0.42499999999999999</v>
      </c>
      <c r="J163" s="6">
        <f>LOG10(Table257[[#This Row],[Fare]] +1)</f>
        <v>0.87481799035902574</v>
      </c>
      <c r="K163">
        <f>IF(Table257[[#This Row],[Pclass]]=1, 1, 0)</f>
        <v>0</v>
      </c>
      <c r="L163">
        <f>IF(Table257[[#This Row],[Pclass]]=2, 1,0)</f>
        <v>0</v>
      </c>
      <c r="M163">
        <f>IF(Table257[[#This Row],[Embarked]]="S", 1, 0)</f>
        <v>1</v>
      </c>
      <c r="N163">
        <f>IF(Table257[[#This Row],[Embarked]]="C", 1, 0)</f>
        <v>0</v>
      </c>
      <c r="O163">
        <f>IF(Table257[[#This Row],[Sex]]="male", 1, 0)</f>
        <v>1</v>
      </c>
      <c r="P163">
        <v>1</v>
      </c>
      <c r="V163" s="6">
        <v>-1.2245038859521669</v>
      </c>
      <c r="W163" s="6">
        <v>2.7673242707874739E-2</v>
      </c>
      <c r="X163" s="6">
        <f t="shared" si="4"/>
        <v>0</v>
      </c>
      <c r="Y163" s="6">
        <f t="shared" si="4"/>
        <v>2.7673242707874739E-2</v>
      </c>
      <c r="Z163" s="6">
        <f t="shared" si="5"/>
        <v>2.7673242707874739E-2</v>
      </c>
      <c r="AA163" s="6">
        <f>(Z163-Table257[[#This Row],[Survived]])^2</f>
        <v>7.6580836196894243E-4</v>
      </c>
    </row>
    <row r="164" spans="1:27" x14ac:dyDescent="0.2">
      <c r="A164">
        <v>0</v>
      </c>
      <c r="B164" t="s">
        <v>20</v>
      </c>
      <c r="C164">
        <v>3</v>
      </c>
      <c r="D164" t="s">
        <v>13</v>
      </c>
      <c r="E164">
        <v>45.5</v>
      </c>
      <c r="F164">
        <v>7.2249999999999996</v>
      </c>
      <c r="G164">
        <v>0</v>
      </c>
      <c r="H164">
        <v>0</v>
      </c>
      <c r="I164" s="6">
        <f>Table257[[#This Row],[Age]]/$E$1</f>
        <v>0.56874999999999998</v>
      </c>
      <c r="J164" s="6">
        <f>LOG10(Table257[[#This Row],[Fare]] +1)</f>
        <v>0.91513590662201194</v>
      </c>
      <c r="K164">
        <f>IF(Table257[[#This Row],[Pclass]]=1, 1, 0)</f>
        <v>0</v>
      </c>
      <c r="L164">
        <f>IF(Table257[[#This Row],[Pclass]]=2, 1,0)</f>
        <v>0</v>
      </c>
      <c r="M164">
        <f>IF(Table257[[#This Row],[Embarked]]="S", 1, 0)</f>
        <v>0</v>
      </c>
      <c r="N164">
        <f>IF(Table257[[#This Row],[Embarked]]="C", 1, 0)</f>
        <v>1</v>
      </c>
      <c r="O164">
        <f>IF(Table257[[#This Row],[Sex]]="male", 1, 0)</f>
        <v>1</v>
      </c>
      <c r="P164">
        <v>1</v>
      </c>
      <c r="V164" s="6">
        <v>-1.2497942690809258</v>
      </c>
      <c r="W164" s="6">
        <v>2.3857634198804482E-2</v>
      </c>
      <c r="X164" s="6">
        <f t="shared" si="4"/>
        <v>0</v>
      </c>
      <c r="Y164" s="6">
        <f t="shared" si="4"/>
        <v>2.3857634198804482E-2</v>
      </c>
      <c r="Z164" s="6">
        <f t="shared" si="5"/>
        <v>2.3857634198804482E-2</v>
      </c>
      <c r="AA164" s="6">
        <f>(Z164-Table257[[#This Row],[Survived]])^2</f>
        <v>5.6918670956396516E-4</v>
      </c>
    </row>
    <row r="165" spans="1:27" x14ac:dyDescent="0.2">
      <c r="A165">
        <v>1</v>
      </c>
      <c r="B165" t="s">
        <v>15</v>
      </c>
      <c r="C165">
        <v>3</v>
      </c>
      <c r="D165" t="s">
        <v>13</v>
      </c>
      <c r="E165">
        <v>18</v>
      </c>
      <c r="F165">
        <v>8.0500000000000007</v>
      </c>
      <c r="G165">
        <v>0</v>
      </c>
      <c r="H165">
        <v>0</v>
      </c>
      <c r="I165" s="6">
        <f>Table257[[#This Row],[Age]]/$E$1</f>
        <v>0.22500000000000001</v>
      </c>
      <c r="J165" s="6">
        <f>LOG10(Table257[[#This Row],[Fare]] +1)</f>
        <v>0.9566485792052033</v>
      </c>
      <c r="K165">
        <f>IF(Table257[[#This Row],[Pclass]]=1, 1, 0)</f>
        <v>0</v>
      </c>
      <c r="L165">
        <f>IF(Table257[[#This Row],[Pclass]]=2, 1,0)</f>
        <v>0</v>
      </c>
      <c r="M165">
        <f>IF(Table257[[#This Row],[Embarked]]="S", 1, 0)</f>
        <v>1</v>
      </c>
      <c r="N165">
        <f>IF(Table257[[#This Row],[Embarked]]="C", 1, 0)</f>
        <v>0</v>
      </c>
      <c r="O165">
        <f>IF(Table257[[#This Row],[Sex]]="male", 1, 0)</f>
        <v>1</v>
      </c>
      <c r="P165">
        <v>1</v>
      </c>
      <c r="V165" s="6">
        <v>-1.3615169513169716</v>
      </c>
      <c r="W165" s="6">
        <v>0.21543892531320691</v>
      </c>
      <c r="X165" s="6">
        <f t="shared" si="4"/>
        <v>0</v>
      </c>
      <c r="Y165" s="6">
        <f t="shared" si="4"/>
        <v>0.21543892531320691</v>
      </c>
      <c r="Z165" s="6">
        <f t="shared" si="5"/>
        <v>0.21543892531320691</v>
      </c>
      <c r="AA165" s="6">
        <f>(Z165-Table257[[#This Row],[Survived]])^2</f>
        <v>0.61553607991369563</v>
      </c>
    </row>
    <row r="166" spans="1:27" x14ac:dyDescent="0.2">
      <c r="A166">
        <v>0</v>
      </c>
      <c r="B166" t="s">
        <v>15</v>
      </c>
      <c r="C166">
        <v>3</v>
      </c>
      <c r="D166" t="s">
        <v>17</v>
      </c>
      <c r="E166">
        <v>2</v>
      </c>
      <c r="F166">
        <v>10.4625</v>
      </c>
      <c r="G166">
        <v>0</v>
      </c>
      <c r="H166">
        <v>1</v>
      </c>
      <c r="I166" s="6">
        <f>Table257[[#This Row],[Age]]/$E$1</f>
        <v>2.5000000000000001E-2</v>
      </c>
      <c r="J166" s="6">
        <f>LOG10(Table257[[#This Row],[Fare]] +1)</f>
        <v>1.0592793486780776</v>
      </c>
      <c r="K166">
        <f>IF(Table257[[#This Row],[Pclass]]=1, 1, 0)</f>
        <v>0</v>
      </c>
      <c r="L166">
        <f>IF(Table257[[#This Row],[Pclass]]=2, 1,0)</f>
        <v>0</v>
      </c>
      <c r="M166">
        <f>IF(Table257[[#This Row],[Embarked]]="S", 1, 0)</f>
        <v>1</v>
      </c>
      <c r="N166">
        <f>IF(Table257[[#This Row],[Embarked]]="C", 1, 0)</f>
        <v>0</v>
      </c>
      <c r="O166">
        <f>IF(Table257[[#This Row],[Sex]]="male", 1, 0)</f>
        <v>0</v>
      </c>
      <c r="P166">
        <v>1</v>
      </c>
      <c r="V166" s="6">
        <v>-0.13265093996510824</v>
      </c>
      <c r="W166" s="6">
        <v>0.61828388503663079</v>
      </c>
      <c r="X166" s="6">
        <f t="shared" si="4"/>
        <v>0</v>
      </c>
      <c r="Y166" s="6">
        <f t="shared" si="4"/>
        <v>0.61828388503663079</v>
      </c>
      <c r="Z166" s="6">
        <f t="shared" si="5"/>
        <v>0.61828388503663079</v>
      </c>
      <c r="AA166" s="6">
        <f>(Z166-Table257[[#This Row],[Survived]])^2</f>
        <v>0.38227496249598969</v>
      </c>
    </row>
    <row r="167" spans="1:27" x14ac:dyDescent="0.2">
      <c r="A167">
        <v>0</v>
      </c>
      <c r="B167" t="s">
        <v>15</v>
      </c>
      <c r="C167">
        <v>3</v>
      </c>
      <c r="D167" t="s">
        <v>13</v>
      </c>
      <c r="E167">
        <v>32</v>
      </c>
      <c r="F167">
        <v>15.85</v>
      </c>
      <c r="G167">
        <v>1</v>
      </c>
      <c r="H167">
        <v>0</v>
      </c>
      <c r="I167" s="6">
        <f>Table257[[#This Row],[Age]]/$E$1</f>
        <v>0.4</v>
      </c>
      <c r="J167" s="6">
        <f>LOG10(Table257[[#This Row],[Fare]] +1)</f>
        <v>1.2265999052073575</v>
      </c>
      <c r="K167">
        <f>IF(Table257[[#This Row],[Pclass]]=1, 1, 0)</f>
        <v>0</v>
      </c>
      <c r="L167">
        <f>IF(Table257[[#This Row],[Pclass]]=2, 1,0)</f>
        <v>0</v>
      </c>
      <c r="M167">
        <f>IF(Table257[[#This Row],[Embarked]]="S", 1, 0)</f>
        <v>1</v>
      </c>
      <c r="N167">
        <f>IF(Table257[[#This Row],[Embarked]]="C", 1, 0)</f>
        <v>0</v>
      </c>
      <c r="O167">
        <f>IF(Table257[[#This Row],[Sex]]="male", 1, 0)</f>
        <v>1</v>
      </c>
      <c r="P167">
        <v>1</v>
      </c>
      <c r="V167" s="6">
        <v>-1.1740431505242355</v>
      </c>
      <c r="W167" s="6">
        <v>-1.663876069844062E-2</v>
      </c>
      <c r="X167" s="6">
        <f t="shared" si="4"/>
        <v>0</v>
      </c>
      <c r="Y167" s="6">
        <f t="shared" si="4"/>
        <v>0</v>
      </c>
      <c r="Z167" s="6">
        <f t="shared" si="5"/>
        <v>0</v>
      </c>
      <c r="AA167" s="6">
        <f>(Z167-Table257[[#This Row],[Survived]])^2</f>
        <v>0</v>
      </c>
    </row>
    <row r="168" spans="1:27" x14ac:dyDescent="0.2">
      <c r="A168">
        <v>1</v>
      </c>
      <c r="B168" t="s">
        <v>20</v>
      </c>
      <c r="C168">
        <v>3</v>
      </c>
      <c r="D168" t="s">
        <v>13</v>
      </c>
      <c r="E168">
        <v>26</v>
      </c>
      <c r="F168">
        <v>18.787500000000001</v>
      </c>
      <c r="G168">
        <v>0</v>
      </c>
      <c r="H168">
        <v>0</v>
      </c>
      <c r="I168" s="6">
        <f>Table257[[#This Row],[Age]]/$E$1</f>
        <v>0.32500000000000001</v>
      </c>
      <c r="J168" s="6">
        <f>LOG10(Table257[[#This Row],[Fare]] +1)</f>
        <v>1.2963909278704124</v>
      </c>
      <c r="K168">
        <f>IF(Table257[[#This Row],[Pclass]]=1, 1, 0)</f>
        <v>0</v>
      </c>
      <c r="L168">
        <f>IF(Table257[[#This Row],[Pclass]]=2, 1,0)</f>
        <v>0</v>
      </c>
      <c r="M168">
        <f>IF(Table257[[#This Row],[Embarked]]="S", 1, 0)</f>
        <v>0</v>
      </c>
      <c r="N168">
        <f>IF(Table257[[#This Row],[Embarked]]="C", 1, 0)</f>
        <v>1</v>
      </c>
      <c r="O168">
        <f>IF(Table257[[#This Row],[Sex]]="male", 1, 0)</f>
        <v>1</v>
      </c>
      <c r="P168">
        <v>1</v>
      </c>
      <c r="V168" s="6">
        <v>-1.3515248213051079</v>
      </c>
      <c r="W168" s="6">
        <v>0.22983859070961105</v>
      </c>
      <c r="X168" s="6">
        <f t="shared" si="4"/>
        <v>0</v>
      </c>
      <c r="Y168" s="6">
        <f t="shared" si="4"/>
        <v>0.22983859070961105</v>
      </c>
      <c r="Z168" s="6">
        <f t="shared" si="5"/>
        <v>0.22983859070961105</v>
      </c>
      <c r="AA168" s="6">
        <f>(Z168-Table257[[#This Row],[Survived]])^2</f>
        <v>0.59314859636015815</v>
      </c>
    </row>
    <row r="169" spans="1:27" x14ac:dyDescent="0.2">
      <c r="A169">
        <v>1</v>
      </c>
      <c r="B169" t="s">
        <v>27</v>
      </c>
      <c r="C169">
        <v>3</v>
      </c>
      <c r="D169" t="s">
        <v>17</v>
      </c>
      <c r="E169">
        <v>16</v>
      </c>
      <c r="F169">
        <v>7.75</v>
      </c>
      <c r="G169">
        <v>0</v>
      </c>
      <c r="H169">
        <v>0</v>
      </c>
      <c r="I169" s="6">
        <f>Table257[[#This Row],[Age]]/$E$1</f>
        <v>0.2</v>
      </c>
      <c r="J169" s="6">
        <f>LOG10(Table257[[#This Row],[Fare]] +1)</f>
        <v>0.94200805302231327</v>
      </c>
      <c r="K169">
        <f>IF(Table257[[#This Row],[Pclass]]=1, 1, 0)</f>
        <v>0</v>
      </c>
      <c r="L169">
        <f>IF(Table257[[#This Row],[Pclass]]=2, 1,0)</f>
        <v>0</v>
      </c>
      <c r="M169">
        <f>IF(Table257[[#This Row],[Embarked]]="S", 1, 0)</f>
        <v>0</v>
      </c>
      <c r="N169">
        <f>IF(Table257[[#This Row],[Embarked]]="C", 1, 0)</f>
        <v>0</v>
      </c>
      <c r="O169">
        <f>IF(Table257[[#This Row],[Sex]]="male", 1, 0)</f>
        <v>0</v>
      </c>
      <c r="P169">
        <v>1</v>
      </c>
      <c r="V169" s="6">
        <v>0.43351780950817398</v>
      </c>
      <c r="W169" s="6">
        <v>-0.24349235838305555</v>
      </c>
      <c r="X169" s="6">
        <f t="shared" si="4"/>
        <v>0.43351780950817398</v>
      </c>
      <c r="Y169" s="6">
        <f t="shared" si="4"/>
        <v>0</v>
      </c>
      <c r="Z169" s="6">
        <f t="shared" si="5"/>
        <v>0.43351780950817398</v>
      </c>
      <c r="AA169" s="6">
        <f>(Z169-Table257[[#This Row],[Survived]])^2</f>
        <v>0.32090207214441746</v>
      </c>
    </row>
    <row r="170" spans="1:27" x14ac:dyDescent="0.2">
      <c r="A170">
        <v>1</v>
      </c>
      <c r="B170" t="s">
        <v>20</v>
      </c>
      <c r="C170">
        <v>1</v>
      </c>
      <c r="D170" t="s">
        <v>13</v>
      </c>
      <c r="E170">
        <v>40</v>
      </c>
      <c r="F170">
        <v>31</v>
      </c>
      <c r="G170">
        <v>0</v>
      </c>
      <c r="H170">
        <v>0</v>
      </c>
      <c r="I170" s="6">
        <f>Table257[[#This Row],[Age]]/$E$1</f>
        <v>0.5</v>
      </c>
      <c r="J170" s="6">
        <f>LOG10(Table257[[#This Row],[Fare]] +1)</f>
        <v>1.505149978319906</v>
      </c>
      <c r="K170">
        <f>IF(Table257[[#This Row],[Pclass]]=1, 1, 0)</f>
        <v>1</v>
      </c>
      <c r="L170">
        <f>IF(Table257[[#This Row],[Pclass]]=2, 1,0)</f>
        <v>0</v>
      </c>
      <c r="M170">
        <f>IF(Table257[[#This Row],[Embarked]]="S", 1, 0)</f>
        <v>0</v>
      </c>
      <c r="N170">
        <f>IF(Table257[[#This Row],[Embarked]]="C", 1, 0)</f>
        <v>1</v>
      </c>
      <c r="O170">
        <f>IF(Table257[[#This Row],[Sex]]="male", 1, 0)</f>
        <v>1</v>
      </c>
      <c r="P170">
        <v>1</v>
      </c>
      <c r="V170" s="6">
        <v>-1.1928771047497158</v>
      </c>
      <c r="W170" s="6">
        <v>0.50287629564554726</v>
      </c>
      <c r="X170" s="6">
        <f t="shared" si="4"/>
        <v>0</v>
      </c>
      <c r="Y170" s="6">
        <f t="shared" si="4"/>
        <v>0.50287629564554726</v>
      </c>
      <c r="Z170" s="6">
        <f t="shared" si="5"/>
        <v>0.50287629564554726</v>
      </c>
      <c r="AA170" s="6">
        <f>(Z170-Table257[[#This Row],[Survived]])^2</f>
        <v>0.24713197743109333</v>
      </c>
    </row>
    <row r="171" spans="1:27" x14ac:dyDescent="0.2">
      <c r="A171">
        <v>0</v>
      </c>
      <c r="B171" t="s">
        <v>15</v>
      </c>
      <c r="C171">
        <v>3</v>
      </c>
      <c r="D171" t="s">
        <v>13</v>
      </c>
      <c r="E171">
        <v>24</v>
      </c>
      <c r="F171">
        <v>7.05</v>
      </c>
      <c r="G171">
        <v>0</v>
      </c>
      <c r="H171">
        <v>0</v>
      </c>
      <c r="I171" s="6">
        <f>Table257[[#This Row],[Age]]/$E$1</f>
        <v>0.3</v>
      </c>
      <c r="J171" s="6">
        <f>LOG10(Table257[[#This Row],[Fare]] +1)</f>
        <v>0.90579588036786851</v>
      </c>
      <c r="K171">
        <f>IF(Table257[[#This Row],[Pclass]]=1, 1, 0)</f>
        <v>0</v>
      </c>
      <c r="L171">
        <f>IF(Table257[[#This Row],[Pclass]]=2, 1,0)</f>
        <v>0</v>
      </c>
      <c r="M171">
        <f>IF(Table257[[#This Row],[Embarked]]="S", 1, 0)</f>
        <v>1</v>
      </c>
      <c r="N171">
        <f>IF(Table257[[#This Row],[Embarked]]="C", 1, 0)</f>
        <v>0</v>
      </c>
      <c r="O171">
        <f>IF(Table257[[#This Row],[Sex]]="male", 1, 0)</f>
        <v>1</v>
      </c>
      <c r="P171">
        <v>1</v>
      </c>
      <c r="V171" s="6">
        <v>-1.3148113585384675</v>
      </c>
      <c r="W171" s="6">
        <v>0.14666420043993034</v>
      </c>
      <c r="X171" s="6">
        <f t="shared" si="4"/>
        <v>0</v>
      </c>
      <c r="Y171" s="6">
        <f t="shared" si="4"/>
        <v>0.14666420043993034</v>
      </c>
      <c r="Z171" s="6">
        <f t="shared" si="5"/>
        <v>0.14666420043993034</v>
      </c>
      <c r="AA171" s="6">
        <f>(Z171-Table257[[#This Row],[Survived]])^2</f>
        <v>2.1510387690684061E-2</v>
      </c>
    </row>
    <row r="172" spans="1:27" x14ac:dyDescent="0.2">
      <c r="A172">
        <v>1</v>
      </c>
      <c r="B172" t="s">
        <v>15</v>
      </c>
      <c r="C172">
        <v>2</v>
      </c>
      <c r="D172" t="s">
        <v>17</v>
      </c>
      <c r="E172">
        <v>35</v>
      </c>
      <c r="F172">
        <v>21</v>
      </c>
      <c r="G172">
        <v>0</v>
      </c>
      <c r="H172">
        <v>0</v>
      </c>
      <c r="I172" s="6">
        <f>Table257[[#This Row],[Age]]/$E$1</f>
        <v>0.4375</v>
      </c>
      <c r="J172" s="6">
        <f>LOG10(Table257[[#This Row],[Fare]] +1)</f>
        <v>1.3424226808222062</v>
      </c>
      <c r="K172">
        <f>IF(Table257[[#This Row],[Pclass]]=1, 1, 0)</f>
        <v>0</v>
      </c>
      <c r="L172">
        <f>IF(Table257[[#This Row],[Pclass]]=2, 1,0)</f>
        <v>1</v>
      </c>
      <c r="M172">
        <f>IF(Table257[[#This Row],[Embarked]]="S", 1, 0)</f>
        <v>1</v>
      </c>
      <c r="N172">
        <f>IF(Table257[[#This Row],[Embarked]]="C", 1, 0)</f>
        <v>0</v>
      </c>
      <c r="O172">
        <f>IF(Table257[[#This Row],[Sex]]="male", 1, 0)</f>
        <v>0</v>
      </c>
      <c r="P172">
        <v>1</v>
      </c>
      <c r="V172" s="6">
        <v>0.7497782670826505</v>
      </c>
      <c r="W172" s="6">
        <v>0.21134931889805592</v>
      </c>
      <c r="X172" s="6">
        <f t="shared" si="4"/>
        <v>0.7497782670826505</v>
      </c>
      <c r="Y172" s="6">
        <f t="shared" si="4"/>
        <v>0.21134931889805592</v>
      </c>
      <c r="Z172" s="6">
        <f t="shared" si="5"/>
        <v>0.96112758598070647</v>
      </c>
      <c r="AA172" s="6">
        <f>(Z172-Table257[[#This Row],[Survived]])^2</f>
        <v>1.5110645716873683E-3</v>
      </c>
    </row>
    <row r="173" spans="1:27" x14ac:dyDescent="0.2">
      <c r="A173">
        <v>0</v>
      </c>
      <c r="B173" t="s">
        <v>15</v>
      </c>
      <c r="C173">
        <v>3</v>
      </c>
      <c r="D173" t="s">
        <v>13</v>
      </c>
      <c r="E173">
        <v>22</v>
      </c>
      <c r="F173">
        <v>7.25</v>
      </c>
      <c r="G173">
        <v>0</v>
      </c>
      <c r="H173">
        <v>0</v>
      </c>
      <c r="I173" s="6">
        <f>Table257[[#This Row],[Age]]/$E$1</f>
        <v>0.27500000000000002</v>
      </c>
      <c r="J173" s="6">
        <f>LOG10(Table257[[#This Row],[Fare]] +1)</f>
        <v>0.91645394854992512</v>
      </c>
      <c r="K173">
        <f>IF(Table257[[#This Row],[Pclass]]=1, 1, 0)</f>
        <v>0</v>
      </c>
      <c r="L173">
        <f>IF(Table257[[#This Row],[Pclass]]=2, 1,0)</f>
        <v>0</v>
      </c>
      <c r="M173">
        <f>IF(Table257[[#This Row],[Embarked]]="S", 1, 0)</f>
        <v>1</v>
      </c>
      <c r="N173">
        <f>IF(Table257[[#This Row],[Embarked]]="C", 1, 0)</f>
        <v>0</v>
      </c>
      <c r="O173">
        <f>IF(Table257[[#This Row],[Sex]]="male", 1, 0)</f>
        <v>1</v>
      </c>
      <c r="P173">
        <v>1</v>
      </c>
      <c r="V173" s="6">
        <v>-1.3318384976038162</v>
      </c>
      <c r="W173" s="6">
        <v>0.17010005805598249</v>
      </c>
      <c r="X173" s="6">
        <f t="shared" si="4"/>
        <v>0</v>
      </c>
      <c r="Y173" s="6">
        <f t="shared" si="4"/>
        <v>0.17010005805598249</v>
      </c>
      <c r="Z173" s="6">
        <f t="shared" si="5"/>
        <v>0.17010005805598249</v>
      </c>
      <c r="AA173" s="6">
        <f>(Z173-Table257[[#This Row],[Survived]])^2</f>
        <v>2.8934029750648616E-2</v>
      </c>
    </row>
    <row r="174" spans="1:27" x14ac:dyDescent="0.2">
      <c r="A174">
        <v>0</v>
      </c>
      <c r="B174" t="s">
        <v>15</v>
      </c>
      <c r="C174">
        <v>2</v>
      </c>
      <c r="D174" t="s">
        <v>13</v>
      </c>
      <c r="E174">
        <v>30</v>
      </c>
      <c r="F174">
        <v>13</v>
      </c>
      <c r="G174">
        <v>0</v>
      </c>
      <c r="H174">
        <v>0</v>
      </c>
      <c r="I174" s="6">
        <f>Table257[[#This Row],[Age]]/$E$1</f>
        <v>0.375</v>
      </c>
      <c r="J174" s="6">
        <f>LOG10(Table257[[#This Row],[Fare]] +1)</f>
        <v>1.146128035678238</v>
      </c>
      <c r="K174">
        <f>IF(Table257[[#This Row],[Pclass]]=1, 1, 0)</f>
        <v>0</v>
      </c>
      <c r="L174">
        <f>IF(Table257[[#This Row],[Pclass]]=2, 1,0)</f>
        <v>1</v>
      </c>
      <c r="M174">
        <f>IF(Table257[[#This Row],[Embarked]]="S", 1, 0)</f>
        <v>1</v>
      </c>
      <c r="N174">
        <f>IF(Table257[[#This Row],[Embarked]]="C", 1, 0)</f>
        <v>0</v>
      </c>
      <c r="O174">
        <f>IF(Table257[[#This Row],[Sex]]="male", 1, 0)</f>
        <v>1</v>
      </c>
      <c r="P174">
        <v>1</v>
      </c>
      <c r="V174" s="6">
        <v>-0.79546279754562055</v>
      </c>
      <c r="W174" s="6">
        <v>0.11539205641127392</v>
      </c>
      <c r="X174" s="6">
        <f t="shared" si="4"/>
        <v>0</v>
      </c>
      <c r="Y174" s="6">
        <f t="shared" si="4"/>
        <v>0.11539205641127392</v>
      </c>
      <c r="Z174" s="6">
        <f t="shared" si="5"/>
        <v>0.11539205641127392</v>
      </c>
      <c r="AA174" s="6">
        <f>(Z174-Table257[[#This Row],[Survived]])^2</f>
        <v>1.3315326682822624E-2</v>
      </c>
    </row>
    <row r="175" spans="1:27" x14ac:dyDescent="0.2">
      <c r="A175">
        <v>1</v>
      </c>
      <c r="B175" t="s">
        <v>20</v>
      </c>
      <c r="C175">
        <v>1</v>
      </c>
      <c r="D175" t="s">
        <v>17</v>
      </c>
      <c r="E175">
        <v>31</v>
      </c>
      <c r="F175">
        <v>113.27500000000001</v>
      </c>
      <c r="G175">
        <v>1</v>
      </c>
      <c r="H175">
        <v>0</v>
      </c>
      <c r="I175" s="6">
        <f>Table257[[#This Row],[Age]]/$E$1</f>
        <v>0.38750000000000001</v>
      </c>
      <c r="J175" s="6">
        <f>LOG10(Table257[[#This Row],[Fare]] +1)</f>
        <v>2.0579512299613683</v>
      </c>
      <c r="K175">
        <f>IF(Table257[[#This Row],[Pclass]]=1, 1, 0)</f>
        <v>1</v>
      </c>
      <c r="L175">
        <f>IF(Table257[[#This Row],[Pclass]]=2, 1,0)</f>
        <v>0</v>
      </c>
      <c r="M175">
        <f>IF(Table257[[#This Row],[Embarked]]="S", 1, 0)</f>
        <v>0</v>
      </c>
      <c r="N175">
        <f>IF(Table257[[#This Row],[Embarked]]="C", 1, 0)</f>
        <v>1</v>
      </c>
      <c r="O175">
        <f>IF(Table257[[#This Row],[Sex]]="male", 1, 0)</f>
        <v>0</v>
      </c>
      <c r="P175">
        <v>1</v>
      </c>
      <c r="V175" s="6">
        <v>0.28693446375609732</v>
      </c>
      <c r="W175" s="6">
        <v>0.69994539723614657</v>
      </c>
      <c r="X175" s="6">
        <f t="shared" si="4"/>
        <v>0.28693446375609732</v>
      </c>
      <c r="Y175" s="6">
        <f t="shared" si="4"/>
        <v>0.69994539723614657</v>
      </c>
      <c r="Z175" s="6">
        <f t="shared" si="5"/>
        <v>0.9868798609922439</v>
      </c>
      <c r="AA175" s="6">
        <f>(Z175-Table257[[#This Row],[Survived]])^2</f>
        <v>1.7213804758284333E-4</v>
      </c>
    </row>
    <row r="176" spans="1:27" x14ac:dyDescent="0.2">
      <c r="A176">
        <v>1</v>
      </c>
      <c r="B176" t="s">
        <v>15</v>
      </c>
      <c r="C176">
        <v>3</v>
      </c>
      <c r="D176" t="s">
        <v>17</v>
      </c>
      <c r="E176">
        <v>27</v>
      </c>
      <c r="F176">
        <v>7.9249999999999998</v>
      </c>
      <c r="G176">
        <v>0</v>
      </c>
      <c r="H176">
        <v>0</v>
      </c>
      <c r="I176" s="6">
        <f>Table257[[#This Row],[Age]]/$E$1</f>
        <v>0.33750000000000002</v>
      </c>
      <c r="J176" s="6">
        <f>LOG10(Table257[[#This Row],[Fare]] +1)</f>
        <v>0.95060822478423079</v>
      </c>
      <c r="K176">
        <f>IF(Table257[[#This Row],[Pclass]]=1, 1, 0)</f>
        <v>0</v>
      </c>
      <c r="L176">
        <f>IF(Table257[[#This Row],[Pclass]]=2, 1,0)</f>
        <v>0</v>
      </c>
      <c r="M176">
        <f>IF(Table257[[#This Row],[Embarked]]="S", 1, 0)</f>
        <v>1</v>
      </c>
      <c r="N176">
        <f>IF(Table257[[#This Row],[Embarked]]="C", 1, 0)</f>
        <v>0</v>
      </c>
      <c r="O176">
        <f>IF(Table257[[#This Row],[Sex]]="male", 1, 0)</f>
        <v>0</v>
      </c>
      <c r="P176">
        <v>1</v>
      </c>
      <c r="V176" s="6">
        <v>0.17582023792545337</v>
      </c>
      <c r="W176" s="6">
        <v>0.27922238192405174</v>
      </c>
      <c r="X176" s="6">
        <f t="shared" si="4"/>
        <v>0.17582023792545337</v>
      </c>
      <c r="Y176" s="6">
        <f t="shared" si="4"/>
        <v>0.27922238192405174</v>
      </c>
      <c r="Z176" s="6">
        <f t="shared" si="5"/>
        <v>0.45504261984950511</v>
      </c>
      <c r="AA176" s="6">
        <f>(Z176-Table257[[#This Row],[Survived]])^2</f>
        <v>0.29697854618049102</v>
      </c>
    </row>
    <row r="177" spans="1:27" x14ac:dyDescent="0.2">
      <c r="A177">
        <v>0</v>
      </c>
      <c r="B177" t="s">
        <v>15</v>
      </c>
      <c r="C177">
        <v>2</v>
      </c>
      <c r="D177" t="s">
        <v>13</v>
      </c>
      <c r="E177">
        <v>42</v>
      </c>
      <c r="F177">
        <v>27</v>
      </c>
      <c r="G177">
        <v>1</v>
      </c>
      <c r="H177">
        <v>0</v>
      </c>
      <c r="I177" s="6">
        <f>Table257[[#This Row],[Age]]/$E$1</f>
        <v>0.52500000000000002</v>
      </c>
      <c r="J177" s="6">
        <f>LOG10(Table257[[#This Row],[Fare]] +1)</f>
        <v>1.4471580313422192</v>
      </c>
      <c r="K177">
        <f>IF(Table257[[#This Row],[Pclass]]=1, 1, 0)</f>
        <v>0</v>
      </c>
      <c r="L177">
        <f>IF(Table257[[#This Row],[Pclass]]=2, 1,0)</f>
        <v>1</v>
      </c>
      <c r="M177">
        <f>IF(Table257[[#This Row],[Embarked]]="S", 1, 0)</f>
        <v>1</v>
      </c>
      <c r="N177">
        <f>IF(Table257[[#This Row],[Embarked]]="C", 1, 0)</f>
        <v>0</v>
      </c>
      <c r="O177">
        <f>IF(Table257[[#This Row],[Sex]]="male", 1, 0)</f>
        <v>1</v>
      </c>
      <c r="P177">
        <v>1</v>
      </c>
      <c r="V177" s="6">
        <v>-0.62028286815409039</v>
      </c>
      <c r="W177" s="6">
        <v>-9.490783205740394E-2</v>
      </c>
      <c r="X177" s="6">
        <f t="shared" si="4"/>
        <v>0</v>
      </c>
      <c r="Y177" s="6">
        <f t="shared" si="4"/>
        <v>0</v>
      </c>
      <c r="Z177" s="6">
        <f t="shared" si="5"/>
        <v>0</v>
      </c>
      <c r="AA177" s="6">
        <f>(Z177-Table257[[#This Row],[Survived]])^2</f>
        <v>0</v>
      </c>
    </row>
    <row r="178" spans="1:27" x14ac:dyDescent="0.2">
      <c r="A178">
        <v>1</v>
      </c>
      <c r="B178" t="s">
        <v>20</v>
      </c>
      <c r="C178">
        <v>1</v>
      </c>
      <c r="D178" t="s">
        <v>17</v>
      </c>
      <c r="E178">
        <v>32</v>
      </c>
      <c r="F178">
        <v>76.291700000000006</v>
      </c>
      <c r="G178">
        <v>0</v>
      </c>
      <c r="H178">
        <v>0</v>
      </c>
      <c r="I178" s="6">
        <f>Table257[[#This Row],[Age]]/$E$1</f>
        <v>0.4</v>
      </c>
      <c r="J178" s="6">
        <f>LOG10(Table257[[#This Row],[Fare]] +1)</f>
        <v>1.8881328595362299</v>
      </c>
      <c r="K178">
        <f>IF(Table257[[#This Row],[Pclass]]=1, 1, 0)</f>
        <v>1</v>
      </c>
      <c r="L178">
        <f>IF(Table257[[#This Row],[Pclass]]=2, 1,0)</f>
        <v>0</v>
      </c>
      <c r="M178">
        <f>IF(Table257[[#This Row],[Embarked]]="S", 1, 0)</f>
        <v>0</v>
      </c>
      <c r="N178">
        <f>IF(Table257[[#This Row],[Embarked]]="C", 1, 0)</f>
        <v>1</v>
      </c>
      <c r="O178">
        <f>IF(Table257[[#This Row],[Sex]]="male", 1, 0)</f>
        <v>0</v>
      </c>
      <c r="P178">
        <v>1</v>
      </c>
      <c r="V178" s="6">
        <v>0.26890206821746288</v>
      </c>
      <c r="W178" s="6">
        <v>0.74163340962993918</v>
      </c>
      <c r="X178" s="6">
        <f t="shared" si="4"/>
        <v>0.26890206821746288</v>
      </c>
      <c r="Y178" s="6">
        <f t="shared" si="4"/>
        <v>0.74163340962993918</v>
      </c>
      <c r="Z178" s="6">
        <f t="shared" si="5"/>
        <v>1.0105354778474021</v>
      </c>
      <c r="AA178" s="6">
        <f>(Z178-Table257[[#This Row],[Survived]])^2</f>
        <v>1.1099629347309938E-4</v>
      </c>
    </row>
    <row r="179" spans="1:27" x14ac:dyDescent="0.2">
      <c r="A179">
        <v>0</v>
      </c>
      <c r="B179" t="s">
        <v>15</v>
      </c>
      <c r="C179">
        <v>2</v>
      </c>
      <c r="D179" t="s">
        <v>13</v>
      </c>
      <c r="E179">
        <v>30</v>
      </c>
      <c r="F179">
        <v>10.5</v>
      </c>
      <c r="G179">
        <v>0</v>
      </c>
      <c r="H179">
        <v>0</v>
      </c>
      <c r="I179" s="6">
        <f>Table257[[#This Row],[Age]]/$E$1</f>
        <v>0.375</v>
      </c>
      <c r="J179" s="6">
        <f>LOG10(Table257[[#This Row],[Fare]] +1)</f>
        <v>1.0606978403536116</v>
      </c>
      <c r="K179">
        <f>IF(Table257[[#This Row],[Pclass]]=1, 1, 0)</f>
        <v>0</v>
      </c>
      <c r="L179">
        <f>IF(Table257[[#This Row],[Pclass]]=2, 1,0)</f>
        <v>1</v>
      </c>
      <c r="M179">
        <f>IF(Table257[[#This Row],[Embarked]]="S", 1, 0)</f>
        <v>1</v>
      </c>
      <c r="N179">
        <f>IF(Table257[[#This Row],[Embarked]]="C", 1, 0)</f>
        <v>0</v>
      </c>
      <c r="O179">
        <f>IF(Table257[[#This Row],[Sex]]="male", 1, 0)</f>
        <v>1</v>
      </c>
      <c r="P179">
        <v>1</v>
      </c>
      <c r="V179" s="6">
        <v>-0.81526456398585179</v>
      </c>
      <c r="W179" s="6">
        <v>0.12232860017780933</v>
      </c>
      <c r="X179" s="6">
        <f t="shared" si="4"/>
        <v>0</v>
      </c>
      <c r="Y179" s="6">
        <f t="shared" si="4"/>
        <v>0.12232860017780933</v>
      </c>
      <c r="Z179" s="6">
        <f t="shared" si="5"/>
        <v>0.12232860017780933</v>
      </c>
      <c r="AA179" s="6">
        <f>(Z179-Table257[[#This Row],[Survived]])^2</f>
        <v>1.4964286421462334E-2</v>
      </c>
    </row>
    <row r="180" spans="1:27" x14ac:dyDescent="0.2">
      <c r="A180">
        <v>1</v>
      </c>
      <c r="B180" t="s">
        <v>15</v>
      </c>
      <c r="C180">
        <v>3</v>
      </c>
      <c r="D180" t="s">
        <v>13</v>
      </c>
      <c r="E180">
        <v>16</v>
      </c>
      <c r="F180">
        <v>8.0500000000000007</v>
      </c>
      <c r="G180">
        <v>0</v>
      </c>
      <c r="H180">
        <v>0</v>
      </c>
      <c r="I180" s="6">
        <f>Table257[[#This Row],[Age]]/$E$1</f>
        <v>0.2</v>
      </c>
      <c r="J180" s="6">
        <f>LOG10(Table257[[#This Row],[Fare]] +1)</f>
        <v>0.9566485792052033</v>
      </c>
      <c r="K180">
        <f>IF(Table257[[#This Row],[Pclass]]=1, 1, 0)</f>
        <v>0</v>
      </c>
      <c r="L180">
        <f>IF(Table257[[#This Row],[Pclass]]=2, 1,0)</f>
        <v>0</v>
      </c>
      <c r="M180">
        <f>IF(Table257[[#This Row],[Embarked]]="S", 1, 0)</f>
        <v>1</v>
      </c>
      <c r="N180">
        <f>IF(Table257[[#This Row],[Embarked]]="C", 1, 0)</f>
        <v>0</v>
      </c>
      <c r="O180">
        <f>IF(Table257[[#This Row],[Sex]]="male", 1, 0)</f>
        <v>1</v>
      </c>
      <c r="P180">
        <v>1</v>
      </c>
      <c r="V180" s="6">
        <v>-1.3810145117133634</v>
      </c>
      <c r="W180" s="6">
        <v>0.23974016964797873</v>
      </c>
      <c r="X180" s="6">
        <f t="shared" si="4"/>
        <v>0</v>
      </c>
      <c r="Y180" s="6">
        <f t="shared" si="4"/>
        <v>0.23974016964797873</v>
      </c>
      <c r="Z180" s="6">
        <f t="shared" si="5"/>
        <v>0.23974016964797873</v>
      </c>
      <c r="AA180" s="6">
        <f>(Z180-Table257[[#This Row],[Survived]])^2</f>
        <v>0.57799500964688422</v>
      </c>
    </row>
    <row r="181" spans="1:27" x14ac:dyDescent="0.2">
      <c r="A181">
        <v>0</v>
      </c>
      <c r="B181" t="s">
        <v>15</v>
      </c>
      <c r="C181">
        <v>2</v>
      </c>
      <c r="D181" t="s">
        <v>13</v>
      </c>
      <c r="E181">
        <v>27</v>
      </c>
      <c r="F181">
        <v>13</v>
      </c>
      <c r="G181">
        <v>0</v>
      </c>
      <c r="H181">
        <v>0</v>
      </c>
      <c r="I181" s="6">
        <f>Table257[[#This Row],[Age]]/$E$1</f>
        <v>0.33750000000000002</v>
      </c>
      <c r="J181" s="6">
        <f>LOG10(Table257[[#This Row],[Fare]] +1)</f>
        <v>1.146128035678238</v>
      </c>
      <c r="K181">
        <f>IF(Table257[[#This Row],[Pclass]]=1, 1, 0)</f>
        <v>0</v>
      </c>
      <c r="L181">
        <f>IF(Table257[[#This Row],[Pclass]]=2, 1,0)</f>
        <v>1</v>
      </c>
      <c r="M181">
        <f>IF(Table257[[#This Row],[Embarked]]="S", 1, 0)</f>
        <v>1</v>
      </c>
      <c r="N181">
        <f>IF(Table257[[#This Row],[Embarked]]="C", 1, 0)</f>
        <v>0</v>
      </c>
      <c r="O181">
        <f>IF(Table257[[#This Row],[Sex]]="male", 1, 0)</f>
        <v>1</v>
      </c>
      <c r="P181">
        <v>1</v>
      </c>
      <c r="V181" s="6">
        <v>-0.8247091381402083</v>
      </c>
      <c r="W181" s="6">
        <v>0.15184392291343163</v>
      </c>
      <c r="X181" s="6">
        <f t="shared" si="4"/>
        <v>0</v>
      </c>
      <c r="Y181" s="6">
        <f t="shared" si="4"/>
        <v>0.15184392291343163</v>
      </c>
      <c r="Z181" s="6">
        <f t="shared" si="5"/>
        <v>0.15184392291343163</v>
      </c>
      <c r="AA181" s="6">
        <f>(Z181-Table257[[#This Row],[Survived]])^2</f>
        <v>2.3056576925740167E-2</v>
      </c>
    </row>
    <row r="182" spans="1:27" x14ac:dyDescent="0.2">
      <c r="A182">
        <v>0</v>
      </c>
      <c r="B182" t="s">
        <v>15</v>
      </c>
      <c r="C182">
        <v>3</v>
      </c>
      <c r="D182" t="s">
        <v>13</v>
      </c>
      <c r="E182">
        <v>51</v>
      </c>
      <c r="F182">
        <v>8.0500000000000007</v>
      </c>
      <c r="G182">
        <v>0</v>
      </c>
      <c r="H182">
        <v>0</v>
      </c>
      <c r="I182" s="6">
        <f>Table257[[#This Row],[Age]]/$E$1</f>
        <v>0.63749999999999996</v>
      </c>
      <c r="J182" s="6">
        <f>LOG10(Table257[[#This Row],[Fare]] +1)</f>
        <v>0.9566485792052033</v>
      </c>
      <c r="K182">
        <f>IF(Table257[[#This Row],[Pclass]]=1, 1, 0)</f>
        <v>0</v>
      </c>
      <c r="L182">
        <f>IF(Table257[[#This Row],[Pclass]]=2, 1,0)</f>
        <v>0</v>
      </c>
      <c r="M182">
        <f>IF(Table257[[#This Row],[Embarked]]="S", 1, 0)</f>
        <v>1</v>
      </c>
      <c r="N182">
        <f>IF(Table257[[#This Row],[Embarked]]="C", 1, 0)</f>
        <v>0</v>
      </c>
      <c r="O182">
        <f>IF(Table257[[#This Row],[Sex]]="male", 1, 0)</f>
        <v>1</v>
      </c>
      <c r="P182">
        <v>1</v>
      </c>
      <c r="V182" s="6">
        <v>-1.0398072047765055</v>
      </c>
      <c r="W182" s="6">
        <v>-0.18553160621052789</v>
      </c>
      <c r="X182" s="6">
        <f t="shared" si="4"/>
        <v>0</v>
      </c>
      <c r="Y182" s="6">
        <f t="shared" si="4"/>
        <v>0</v>
      </c>
      <c r="Z182" s="6">
        <f t="shared" si="5"/>
        <v>0</v>
      </c>
      <c r="AA182" s="6">
        <f>(Z182-Table257[[#This Row],[Survived]])^2</f>
        <v>0</v>
      </c>
    </row>
    <row r="183" spans="1:27" x14ac:dyDescent="0.2">
      <c r="A183">
        <v>1</v>
      </c>
      <c r="B183" t="s">
        <v>15</v>
      </c>
      <c r="C183">
        <v>1</v>
      </c>
      <c r="D183" t="s">
        <v>13</v>
      </c>
      <c r="E183">
        <v>38</v>
      </c>
      <c r="F183">
        <v>90</v>
      </c>
      <c r="G183">
        <v>1</v>
      </c>
      <c r="H183">
        <v>0</v>
      </c>
      <c r="I183" s="6">
        <f>Table257[[#This Row],[Age]]/$E$1</f>
        <v>0.47499999999999998</v>
      </c>
      <c r="J183" s="6">
        <f>LOG10(Table257[[#This Row],[Fare]] +1)</f>
        <v>1.9590413923210936</v>
      </c>
      <c r="K183">
        <f>IF(Table257[[#This Row],[Pclass]]=1, 1, 0)</f>
        <v>1</v>
      </c>
      <c r="L183">
        <f>IF(Table257[[#This Row],[Pclass]]=2, 1,0)</f>
        <v>0</v>
      </c>
      <c r="M183">
        <f>IF(Table257[[#This Row],[Embarked]]="S", 1, 0)</f>
        <v>1</v>
      </c>
      <c r="N183">
        <f>IF(Table257[[#This Row],[Embarked]]="C", 1, 0)</f>
        <v>0</v>
      </c>
      <c r="O183">
        <f>IF(Table257[[#This Row],[Sex]]="male", 1, 0)</f>
        <v>1</v>
      </c>
      <c r="P183">
        <v>1</v>
      </c>
      <c r="V183" s="6">
        <v>-0.97200192756844217</v>
      </c>
      <c r="W183" s="6">
        <v>0.3110832867134164</v>
      </c>
      <c r="X183" s="6">
        <f t="shared" si="4"/>
        <v>0</v>
      </c>
      <c r="Y183" s="6">
        <f t="shared" si="4"/>
        <v>0.3110832867134164</v>
      </c>
      <c r="Z183" s="6">
        <f t="shared" si="5"/>
        <v>0.3110832867134164</v>
      </c>
      <c r="AA183" s="6">
        <f>(Z183-Table257[[#This Row],[Survived]])^2</f>
        <v>0.47460623784558892</v>
      </c>
    </row>
    <row r="184" spans="1:27" x14ac:dyDescent="0.2">
      <c r="A184">
        <v>0</v>
      </c>
      <c r="B184" t="s">
        <v>15</v>
      </c>
      <c r="C184">
        <v>3</v>
      </c>
      <c r="D184" t="s">
        <v>13</v>
      </c>
      <c r="E184">
        <v>22</v>
      </c>
      <c r="F184">
        <v>9.35</v>
      </c>
      <c r="G184">
        <v>0</v>
      </c>
      <c r="H184">
        <v>0</v>
      </c>
      <c r="I184" s="6">
        <f>Table257[[#This Row],[Age]]/$E$1</f>
        <v>0.27500000000000002</v>
      </c>
      <c r="J184" s="6">
        <f>LOG10(Table257[[#This Row],[Fare]] +1)</f>
        <v>1.0149403497929366</v>
      </c>
      <c r="K184">
        <f>IF(Table257[[#This Row],[Pclass]]=1, 1, 0)</f>
        <v>0</v>
      </c>
      <c r="L184">
        <f>IF(Table257[[#This Row],[Pclass]]=2, 1,0)</f>
        <v>0</v>
      </c>
      <c r="M184">
        <f>IF(Table257[[#This Row],[Embarked]]="S", 1, 0)</f>
        <v>1</v>
      </c>
      <c r="N184">
        <f>IF(Table257[[#This Row],[Embarked]]="C", 1, 0)</f>
        <v>0</v>
      </c>
      <c r="O184">
        <f>IF(Table257[[#This Row],[Sex]]="male", 1, 0)</f>
        <v>1</v>
      </c>
      <c r="P184">
        <v>1</v>
      </c>
      <c r="V184" s="6">
        <v>-1.3090104482526188</v>
      </c>
      <c r="W184" s="6">
        <v>0.16210340968084075</v>
      </c>
      <c r="X184" s="6">
        <f t="shared" si="4"/>
        <v>0</v>
      </c>
      <c r="Y184" s="6">
        <f t="shared" si="4"/>
        <v>0.16210340968084075</v>
      </c>
      <c r="Z184" s="6">
        <f t="shared" si="5"/>
        <v>0.16210340968084075</v>
      </c>
      <c r="AA184" s="6">
        <f>(Z184-Table257[[#This Row],[Survived]])^2</f>
        <v>2.6277515430154493E-2</v>
      </c>
    </row>
    <row r="185" spans="1:27" x14ac:dyDescent="0.2">
      <c r="A185">
        <v>1</v>
      </c>
      <c r="B185" t="s">
        <v>15</v>
      </c>
      <c r="C185">
        <v>2</v>
      </c>
      <c r="D185" t="s">
        <v>13</v>
      </c>
      <c r="E185">
        <v>19</v>
      </c>
      <c r="F185">
        <v>10.5</v>
      </c>
      <c r="G185">
        <v>0</v>
      </c>
      <c r="H185">
        <v>0</v>
      </c>
      <c r="I185" s="6">
        <f>Table257[[#This Row],[Age]]/$E$1</f>
        <v>0.23749999999999999</v>
      </c>
      <c r="J185" s="6">
        <f>LOG10(Table257[[#This Row],[Fare]] +1)</f>
        <v>1.0606978403536116</v>
      </c>
      <c r="K185">
        <f>IF(Table257[[#This Row],[Pclass]]=1, 1, 0)</f>
        <v>0</v>
      </c>
      <c r="L185">
        <f>IF(Table257[[#This Row],[Pclass]]=2, 1,0)</f>
        <v>1</v>
      </c>
      <c r="M185">
        <f>IF(Table257[[#This Row],[Embarked]]="S", 1, 0)</f>
        <v>1</v>
      </c>
      <c r="N185">
        <f>IF(Table257[[#This Row],[Embarked]]="C", 1, 0)</f>
        <v>0</v>
      </c>
      <c r="O185">
        <f>IF(Table257[[#This Row],[Sex]]="male", 1, 0)</f>
        <v>1</v>
      </c>
      <c r="P185">
        <v>1</v>
      </c>
      <c r="V185" s="6">
        <v>-0.92250114616600731</v>
      </c>
      <c r="W185" s="6">
        <v>0.25598544401905432</v>
      </c>
      <c r="X185" s="6">
        <f t="shared" si="4"/>
        <v>0</v>
      </c>
      <c r="Y185" s="6">
        <f t="shared" si="4"/>
        <v>0.25598544401905432</v>
      </c>
      <c r="Z185" s="6">
        <f t="shared" si="5"/>
        <v>0.25598544401905432</v>
      </c>
      <c r="AA185" s="6">
        <f>(Z185-Table257[[#This Row],[Survived]])^2</f>
        <v>0.5535576595115238</v>
      </c>
    </row>
    <row r="186" spans="1:27" x14ac:dyDescent="0.2">
      <c r="A186">
        <v>0</v>
      </c>
      <c r="B186" t="s">
        <v>15</v>
      </c>
      <c r="C186">
        <v>3</v>
      </c>
      <c r="D186" t="s">
        <v>13</v>
      </c>
      <c r="E186">
        <v>20.5</v>
      </c>
      <c r="F186">
        <v>7.25</v>
      </c>
      <c r="G186">
        <v>0</v>
      </c>
      <c r="H186">
        <v>0</v>
      </c>
      <c r="I186" s="6">
        <f>Table257[[#This Row],[Age]]/$E$1</f>
        <v>0.25624999999999998</v>
      </c>
      <c r="J186" s="6">
        <f>LOG10(Table257[[#This Row],[Fare]] +1)</f>
        <v>0.91645394854992512</v>
      </c>
      <c r="K186">
        <f>IF(Table257[[#This Row],[Pclass]]=1, 1, 0)</f>
        <v>0</v>
      </c>
      <c r="L186">
        <f>IF(Table257[[#This Row],[Pclass]]=2, 1,0)</f>
        <v>0</v>
      </c>
      <c r="M186">
        <f>IF(Table257[[#This Row],[Embarked]]="S", 1, 0)</f>
        <v>1</v>
      </c>
      <c r="N186">
        <f>IF(Table257[[#This Row],[Embarked]]="C", 1, 0)</f>
        <v>0</v>
      </c>
      <c r="O186">
        <f>IF(Table257[[#This Row],[Sex]]="male", 1, 0)</f>
        <v>1</v>
      </c>
      <c r="P186">
        <v>1</v>
      </c>
      <c r="V186" s="6">
        <v>-1.3464616679011101</v>
      </c>
      <c r="W186" s="6">
        <v>0.18832599130706135</v>
      </c>
      <c r="X186" s="6">
        <f t="shared" si="4"/>
        <v>0</v>
      </c>
      <c r="Y186" s="6">
        <f t="shared" si="4"/>
        <v>0.18832599130706135</v>
      </c>
      <c r="Z186" s="6">
        <f t="shared" si="5"/>
        <v>0.18832599130706135</v>
      </c>
      <c r="AA186" s="6">
        <f>(Z186-Table257[[#This Row],[Survived]])^2</f>
        <v>3.5466679001787349E-2</v>
      </c>
    </row>
    <row r="187" spans="1:27" x14ac:dyDescent="0.2">
      <c r="A187">
        <v>0</v>
      </c>
      <c r="B187" t="s">
        <v>15</v>
      </c>
      <c r="C187">
        <v>2</v>
      </c>
      <c r="D187" t="s">
        <v>13</v>
      </c>
      <c r="E187">
        <v>18</v>
      </c>
      <c r="F187">
        <v>13</v>
      </c>
      <c r="G187">
        <v>0</v>
      </c>
      <c r="H187">
        <v>0</v>
      </c>
      <c r="I187" s="6">
        <f>Table257[[#This Row],[Age]]/$E$1</f>
        <v>0.22500000000000001</v>
      </c>
      <c r="J187" s="6">
        <f>LOG10(Table257[[#This Row],[Fare]] +1)</f>
        <v>1.146128035678238</v>
      </c>
      <c r="K187">
        <f>IF(Table257[[#This Row],[Pclass]]=1, 1, 0)</f>
        <v>0</v>
      </c>
      <c r="L187">
        <f>IF(Table257[[#This Row],[Pclass]]=2, 1,0)</f>
        <v>1</v>
      </c>
      <c r="M187">
        <f>IF(Table257[[#This Row],[Embarked]]="S", 1, 0)</f>
        <v>1</v>
      </c>
      <c r="N187">
        <f>IF(Table257[[#This Row],[Embarked]]="C", 1, 0)</f>
        <v>0</v>
      </c>
      <c r="O187">
        <f>IF(Table257[[#This Row],[Sex]]="male", 1, 0)</f>
        <v>1</v>
      </c>
      <c r="P187">
        <v>1</v>
      </c>
      <c r="V187" s="6">
        <v>-0.91244815992397177</v>
      </c>
      <c r="W187" s="6">
        <v>0.26119952241990474</v>
      </c>
      <c r="X187" s="6">
        <f t="shared" si="4"/>
        <v>0</v>
      </c>
      <c r="Y187" s="6">
        <f t="shared" si="4"/>
        <v>0.26119952241990474</v>
      </c>
      <c r="Z187" s="6">
        <f t="shared" si="5"/>
        <v>0.26119952241990474</v>
      </c>
      <c r="AA187" s="6">
        <f>(Z187-Table257[[#This Row],[Survived]])^2</f>
        <v>6.8225190512386319E-2</v>
      </c>
    </row>
    <row r="188" spans="1:27" x14ac:dyDescent="0.2">
      <c r="A188">
        <v>1</v>
      </c>
      <c r="B188" t="s">
        <v>15</v>
      </c>
      <c r="C188">
        <v>1</v>
      </c>
      <c r="D188" t="s">
        <v>17</v>
      </c>
      <c r="E188">
        <v>35</v>
      </c>
      <c r="F188">
        <v>83.474999999999994</v>
      </c>
      <c r="G188">
        <v>1</v>
      </c>
      <c r="H188">
        <v>0</v>
      </c>
      <c r="I188" s="6">
        <f>Table257[[#This Row],[Age]]/$E$1</f>
        <v>0.4375</v>
      </c>
      <c r="J188" s="6">
        <f>LOG10(Table257[[#This Row],[Fare]] +1)</f>
        <v>1.9267282004469339</v>
      </c>
      <c r="K188">
        <f>IF(Table257[[#This Row],[Pclass]]=1, 1, 0)</f>
        <v>1</v>
      </c>
      <c r="L188">
        <f>IF(Table257[[#This Row],[Pclass]]=2, 1,0)</f>
        <v>0</v>
      </c>
      <c r="M188">
        <f>IF(Table257[[#This Row],[Embarked]]="S", 1, 0)</f>
        <v>1</v>
      </c>
      <c r="N188">
        <f>IF(Table257[[#This Row],[Embarked]]="C", 1, 0)</f>
        <v>0</v>
      </c>
      <c r="O188">
        <f>IF(Table257[[#This Row],[Sex]]="male", 1, 0)</f>
        <v>0</v>
      </c>
      <c r="P188">
        <v>1</v>
      </c>
      <c r="V188" s="6">
        <v>0.44226014860510238</v>
      </c>
      <c r="W188" s="6">
        <v>0.52280744438137339</v>
      </c>
      <c r="X188" s="6">
        <f t="shared" si="4"/>
        <v>0.44226014860510238</v>
      </c>
      <c r="Y188" s="6">
        <f t="shared" si="4"/>
        <v>0.52280744438137339</v>
      </c>
      <c r="Z188" s="6">
        <f t="shared" si="5"/>
        <v>0.96506759298647582</v>
      </c>
      <c r="AA188" s="6">
        <f>(Z188-Table257[[#This Row],[Survived]])^2</f>
        <v>1.2202730597585133E-3</v>
      </c>
    </row>
    <row r="189" spans="1:27" x14ac:dyDescent="0.2">
      <c r="A189">
        <v>0</v>
      </c>
      <c r="B189" t="s">
        <v>15</v>
      </c>
      <c r="C189">
        <v>3</v>
      </c>
      <c r="D189" t="s">
        <v>13</v>
      </c>
      <c r="E189">
        <v>29</v>
      </c>
      <c r="F189">
        <v>7.7750000000000004</v>
      </c>
      <c r="G189">
        <v>0</v>
      </c>
      <c r="H189">
        <v>0</v>
      </c>
      <c r="I189" s="6">
        <f>Table257[[#This Row],[Age]]/$E$1</f>
        <v>0.36249999999999999</v>
      </c>
      <c r="J189" s="6">
        <f>LOG10(Table257[[#This Row],[Fare]] +1)</f>
        <v>0.94324712513786169</v>
      </c>
      <c r="K189">
        <f>IF(Table257[[#This Row],[Pclass]]=1, 1, 0)</f>
        <v>0</v>
      </c>
      <c r="L189">
        <f>IF(Table257[[#This Row],[Pclass]]=2, 1,0)</f>
        <v>0</v>
      </c>
      <c r="M189">
        <f>IF(Table257[[#This Row],[Embarked]]="S", 1, 0)</f>
        <v>1</v>
      </c>
      <c r="N189">
        <f>IF(Table257[[#This Row],[Embarked]]="C", 1, 0)</f>
        <v>0</v>
      </c>
      <c r="O189">
        <f>IF(Table257[[#This Row],[Sex]]="male", 1, 0)</f>
        <v>1</v>
      </c>
      <c r="P189">
        <v>1</v>
      </c>
      <c r="V189" s="6">
        <v>-1.2573866767180244</v>
      </c>
      <c r="W189" s="6">
        <v>8.2870218661864115E-2</v>
      </c>
      <c r="X189" s="6">
        <f t="shared" si="4"/>
        <v>0</v>
      </c>
      <c r="Y189" s="6">
        <f t="shared" si="4"/>
        <v>8.2870218661864115E-2</v>
      </c>
      <c r="Z189" s="6">
        <f t="shared" si="5"/>
        <v>8.2870218661864115E-2</v>
      </c>
      <c r="AA189" s="6">
        <f>(Z189-Table257[[#This Row],[Survived]])^2</f>
        <v>6.8674731410651715E-3</v>
      </c>
    </row>
    <row r="190" spans="1:27" x14ac:dyDescent="0.2">
      <c r="A190">
        <v>0</v>
      </c>
      <c r="B190" t="s">
        <v>15</v>
      </c>
      <c r="C190">
        <v>2</v>
      </c>
      <c r="D190" t="s">
        <v>13</v>
      </c>
      <c r="E190">
        <v>59</v>
      </c>
      <c r="F190">
        <v>13.5</v>
      </c>
      <c r="G190">
        <v>0</v>
      </c>
      <c r="H190">
        <v>0</v>
      </c>
      <c r="I190" s="6">
        <f>Table257[[#This Row],[Age]]/$E$1</f>
        <v>0.73750000000000004</v>
      </c>
      <c r="J190" s="6">
        <f>LOG10(Table257[[#This Row],[Fare]] +1)</f>
        <v>1.1613680022349748</v>
      </c>
      <c r="K190">
        <f>IF(Table257[[#This Row],[Pclass]]=1, 1, 0)</f>
        <v>0</v>
      </c>
      <c r="L190">
        <f>IF(Table257[[#This Row],[Pclass]]=2, 1,0)</f>
        <v>1</v>
      </c>
      <c r="M190">
        <f>IF(Table257[[#This Row],[Embarked]]="S", 1, 0)</f>
        <v>1</v>
      </c>
      <c r="N190">
        <f>IF(Table257[[#This Row],[Embarked]]="C", 1, 0)</f>
        <v>0</v>
      </c>
      <c r="O190">
        <f>IF(Table257[[#This Row],[Sex]]="male", 1, 0)</f>
        <v>1</v>
      </c>
      <c r="P190">
        <v>1</v>
      </c>
      <c r="V190" s="6">
        <v>-0.5092157175273293</v>
      </c>
      <c r="W190" s="6">
        <v>-0.23821340249493095</v>
      </c>
      <c r="X190" s="6">
        <f t="shared" si="4"/>
        <v>0</v>
      </c>
      <c r="Y190" s="6">
        <f t="shared" si="4"/>
        <v>0</v>
      </c>
      <c r="Z190" s="6">
        <f t="shared" si="5"/>
        <v>0</v>
      </c>
      <c r="AA190" s="6">
        <f>(Z190-Table257[[#This Row],[Survived]])^2</f>
        <v>0</v>
      </c>
    </row>
    <row r="191" spans="1:27" x14ac:dyDescent="0.2">
      <c r="A191">
        <v>1</v>
      </c>
      <c r="B191" t="s">
        <v>15</v>
      </c>
      <c r="C191">
        <v>3</v>
      </c>
      <c r="D191" t="s">
        <v>17</v>
      </c>
      <c r="E191">
        <v>5</v>
      </c>
      <c r="F191">
        <v>31.387499999999999</v>
      </c>
      <c r="G191">
        <v>4</v>
      </c>
      <c r="H191">
        <v>2</v>
      </c>
      <c r="I191" s="6">
        <f>Table257[[#This Row],[Age]]/$E$1</f>
        <v>6.25E-2</v>
      </c>
      <c r="J191" s="6">
        <f>LOG10(Table257[[#This Row],[Fare]] +1)</f>
        <v>1.5103774259938814</v>
      </c>
      <c r="K191">
        <f>IF(Table257[[#This Row],[Pclass]]=1, 1, 0)</f>
        <v>0</v>
      </c>
      <c r="L191">
        <f>IF(Table257[[#This Row],[Pclass]]=2, 1,0)</f>
        <v>0</v>
      </c>
      <c r="M191">
        <f>IF(Table257[[#This Row],[Embarked]]="S", 1, 0)</f>
        <v>1</v>
      </c>
      <c r="N191">
        <f>IF(Table257[[#This Row],[Embarked]]="C", 1, 0)</f>
        <v>0</v>
      </c>
      <c r="O191">
        <f>IF(Table257[[#This Row],[Sex]]="male", 1, 0)</f>
        <v>0</v>
      </c>
      <c r="P191">
        <v>1</v>
      </c>
      <c r="V191" s="6">
        <v>-0.13510883763420148</v>
      </c>
      <c r="W191" s="6">
        <v>0.42912383708145985</v>
      </c>
      <c r="X191" s="6">
        <f t="shared" si="4"/>
        <v>0</v>
      </c>
      <c r="Y191" s="6">
        <f t="shared" si="4"/>
        <v>0.42912383708145985</v>
      </c>
      <c r="Z191" s="6">
        <f t="shared" si="5"/>
        <v>0.42912383708145985</v>
      </c>
      <c r="AA191" s="6">
        <f>(Z191-Table257[[#This Row],[Survived]])^2</f>
        <v>0.32589959338859559</v>
      </c>
    </row>
    <row r="192" spans="1:27" x14ac:dyDescent="0.2">
      <c r="A192">
        <v>0</v>
      </c>
      <c r="B192" t="s">
        <v>15</v>
      </c>
      <c r="C192">
        <v>2</v>
      </c>
      <c r="D192" t="s">
        <v>13</v>
      </c>
      <c r="E192">
        <v>24</v>
      </c>
      <c r="F192">
        <v>10.5</v>
      </c>
      <c r="G192">
        <v>0</v>
      </c>
      <c r="H192">
        <v>0</v>
      </c>
      <c r="I192" s="6">
        <f>Table257[[#This Row],[Age]]/$E$1</f>
        <v>0.3</v>
      </c>
      <c r="J192" s="6">
        <f>LOG10(Table257[[#This Row],[Fare]] +1)</f>
        <v>1.0606978403536116</v>
      </c>
      <c r="K192">
        <f>IF(Table257[[#This Row],[Pclass]]=1, 1, 0)</f>
        <v>0</v>
      </c>
      <c r="L192">
        <f>IF(Table257[[#This Row],[Pclass]]=2, 1,0)</f>
        <v>1</v>
      </c>
      <c r="M192">
        <f>IF(Table257[[#This Row],[Embarked]]="S", 1, 0)</f>
        <v>1</v>
      </c>
      <c r="N192">
        <f>IF(Table257[[#This Row],[Embarked]]="C", 1, 0)</f>
        <v>0</v>
      </c>
      <c r="O192">
        <f>IF(Table257[[#This Row],[Sex]]="male", 1, 0)</f>
        <v>1</v>
      </c>
      <c r="P192">
        <v>1</v>
      </c>
      <c r="V192" s="6">
        <v>-0.87375724517502751</v>
      </c>
      <c r="W192" s="6">
        <v>0.1952323331821248</v>
      </c>
      <c r="X192" s="6">
        <f t="shared" si="4"/>
        <v>0</v>
      </c>
      <c r="Y192" s="6">
        <f t="shared" si="4"/>
        <v>0.1952323331821248</v>
      </c>
      <c r="Z192" s="6">
        <f t="shared" si="5"/>
        <v>0.1952323331821248</v>
      </c>
      <c r="AA192" s="6">
        <f>(Z192-Table257[[#This Row],[Survived]])^2</f>
        <v>3.8115663919736184E-2</v>
      </c>
    </row>
    <row r="193" spans="1:27" x14ac:dyDescent="0.2">
      <c r="A193">
        <v>0</v>
      </c>
      <c r="B193" t="s">
        <v>15</v>
      </c>
      <c r="C193">
        <v>2</v>
      </c>
      <c r="D193" t="s">
        <v>13</v>
      </c>
      <c r="E193">
        <v>44</v>
      </c>
      <c r="F193">
        <v>26</v>
      </c>
      <c r="G193">
        <v>1</v>
      </c>
      <c r="H193">
        <v>0</v>
      </c>
      <c r="I193" s="6">
        <f>Table257[[#This Row],[Age]]/$E$1</f>
        <v>0.55000000000000004</v>
      </c>
      <c r="J193" s="6">
        <f>LOG10(Table257[[#This Row],[Fare]] +1)</f>
        <v>1.4313637641589874</v>
      </c>
      <c r="K193">
        <f>IF(Table257[[#This Row],[Pclass]]=1, 1, 0)</f>
        <v>0</v>
      </c>
      <c r="L193">
        <f>IF(Table257[[#This Row],[Pclass]]=2, 1,0)</f>
        <v>1</v>
      </c>
      <c r="M193">
        <f>IF(Table257[[#This Row],[Embarked]]="S", 1, 0)</f>
        <v>1</v>
      </c>
      <c r="N193">
        <f>IF(Table257[[#This Row],[Embarked]]="C", 1, 0)</f>
        <v>0</v>
      </c>
      <c r="O193">
        <f>IF(Table257[[#This Row],[Sex]]="male", 1, 0)</f>
        <v>1</v>
      </c>
      <c r="P193">
        <v>1</v>
      </c>
      <c r="V193" s="6">
        <v>-0.60444624273119985</v>
      </c>
      <c r="W193" s="6">
        <v>-0.11792665364737764</v>
      </c>
      <c r="X193" s="6">
        <f t="shared" si="4"/>
        <v>0</v>
      </c>
      <c r="Y193" s="6">
        <f t="shared" si="4"/>
        <v>0</v>
      </c>
      <c r="Z193" s="6">
        <f t="shared" si="5"/>
        <v>0</v>
      </c>
      <c r="AA193" s="6">
        <f>(Z193-Table257[[#This Row],[Survived]])^2</f>
        <v>0</v>
      </c>
    </row>
    <row r="194" spans="1:27" x14ac:dyDescent="0.2">
      <c r="A194">
        <v>1</v>
      </c>
      <c r="B194" t="s">
        <v>15</v>
      </c>
      <c r="C194">
        <v>2</v>
      </c>
      <c r="D194" t="s">
        <v>17</v>
      </c>
      <c r="E194">
        <v>8</v>
      </c>
      <c r="F194">
        <v>26.25</v>
      </c>
      <c r="G194">
        <v>0</v>
      </c>
      <c r="H194">
        <v>2</v>
      </c>
      <c r="I194" s="6">
        <f>Table257[[#This Row],[Age]]/$E$1</f>
        <v>0.1</v>
      </c>
      <c r="J194" s="6">
        <f>LOG10(Table257[[#This Row],[Fare]] +1)</f>
        <v>1.4353665066126613</v>
      </c>
      <c r="K194">
        <f>IF(Table257[[#This Row],[Pclass]]=1, 1, 0)</f>
        <v>0</v>
      </c>
      <c r="L194">
        <f>IF(Table257[[#This Row],[Pclass]]=2, 1,0)</f>
        <v>1</v>
      </c>
      <c r="M194">
        <f>IF(Table257[[#This Row],[Embarked]]="S", 1, 0)</f>
        <v>1</v>
      </c>
      <c r="N194">
        <f>IF(Table257[[#This Row],[Embarked]]="C", 1, 0)</f>
        <v>0</v>
      </c>
      <c r="O194">
        <f>IF(Table257[[#This Row],[Sex]]="male", 1, 0)</f>
        <v>0</v>
      </c>
      <c r="P194">
        <v>1</v>
      </c>
      <c r="V194" s="6">
        <v>0.3282236891047981</v>
      </c>
      <c r="W194" s="6">
        <v>0.62010860202013041</v>
      </c>
      <c r="X194" s="6">
        <f t="shared" si="4"/>
        <v>0.3282236891047981</v>
      </c>
      <c r="Y194" s="6">
        <f t="shared" si="4"/>
        <v>0.62010860202013041</v>
      </c>
      <c r="Z194" s="6">
        <f t="shared" si="5"/>
        <v>0.94833229112492856</v>
      </c>
      <c r="AA194" s="6">
        <f>(Z194-Table257[[#This Row],[Survived]])^2</f>
        <v>2.6695521403991358E-3</v>
      </c>
    </row>
    <row r="195" spans="1:27" x14ac:dyDescent="0.2">
      <c r="A195">
        <v>0</v>
      </c>
      <c r="B195" t="s">
        <v>15</v>
      </c>
      <c r="C195">
        <v>2</v>
      </c>
      <c r="D195" t="s">
        <v>13</v>
      </c>
      <c r="E195">
        <v>19</v>
      </c>
      <c r="F195">
        <v>10.5</v>
      </c>
      <c r="G195">
        <v>0</v>
      </c>
      <c r="H195">
        <v>0</v>
      </c>
      <c r="I195" s="6">
        <f>Table257[[#This Row],[Age]]/$E$1</f>
        <v>0.23749999999999999</v>
      </c>
      <c r="J195" s="6">
        <f>LOG10(Table257[[#This Row],[Fare]] +1)</f>
        <v>1.0606978403536116</v>
      </c>
      <c r="K195">
        <f>IF(Table257[[#This Row],[Pclass]]=1, 1, 0)</f>
        <v>0</v>
      </c>
      <c r="L195">
        <f>IF(Table257[[#This Row],[Pclass]]=2, 1,0)</f>
        <v>1</v>
      </c>
      <c r="M195">
        <f>IF(Table257[[#This Row],[Embarked]]="S", 1, 0)</f>
        <v>1</v>
      </c>
      <c r="N195">
        <f>IF(Table257[[#This Row],[Embarked]]="C", 1, 0)</f>
        <v>0</v>
      </c>
      <c r="O195">
        <f>IF(Table257[[#This Row],[Sex]]="male", 1, 0)</f>
        <v>1</v>
      </c>
      <c r="P195">
        <v>1</v>
      </c>
      <c r="V195" s="6">
        <v>-0.92250114616600731</v>
      </c>
      <c r="W195" s="6">
        <v>0.25598544401905432</v>
      </c>
      <c r="X195" s="6">
        <f t="shared" si="4"/>
        <v>0</v>
      </c>
      <c r="Y195" s="6">
        <f t="shared" si="4"/>
        <v>0.25598544401905432</v>
      </c>
      <c r="Z195" s="6">
        <f t="shared" si="5"/>
        <v>0.25598544401905432</v>
      </c>
      <c r="AA195" s="6">
        <f>(Z195-Table257[[#This Row],[Survived]])^2</f>
        <v>6.5528547549632388E-2</v>
      </c>
    </row>
    <row r="196" spans="1:27" x14ac:dyDescent="0.2">
      <c r="A196">
        <v>0</v>
      </c>
      <c r="B196" t="s">
        <v>15</v>
      </c>
      <c r="C196">
        <v>2</v>
      </c>
      <c r="D196" t="s">
        <v>13</v>
      </c>
      <c r="E196">
        <v>33</v>
      </c>
      <c r="F196">
        <v>12.275</v>
      </c>
      <c r="G196">
        <v>0</v>
      </c>
      <c r="H196">
        <v>0</v>
      </c>
      <c r="I196" s="6">
        <f>Table257[[#This Row],[Age]]/$E$1</f>
        <v>0.41249999999999998</v>
      </c>
      <c r="J196" s="6">
        <f>LOG10(Table257[[#This Row],[Fare]] +1)</f>
        <v>1.1230345297535067</v>
      </c>
      <c r="K196">
        <f>IF(Table257[[#This Row],[Pclass]]=1, 1, 0)</f>
        <v>0</v>
      </c>
      <c r="L196">
        <f>IF(Table257[[#This Row],[Pclass]]=2, 1,0)</f>
        <v>1</v>
      </c>
      <c r="M196">
        <f>IF(Table257[[#This Row],[Embarked]]="S", 1, 0)</f>
        <v>1</v>
      </c>
      <c r="N196">
        <f>IF(Table257[[#This Row],[Embarked]]="C", 1, 0)</f>
        <v>0</v>
      </c>
      <c r="O196">
        <f>IF(Table257[[#This Row],[Sex]]="male", 1, 0)</f>
        <v>1</v>
      </c>
      <c r="P196">
        <v>1</v>
      </c>
      <c r="V196" s="6">
        <v>-0.77156927405358022</v>
      </c>
      <c r="W196" s="6">
        <v>8.0815277680611308E-2</v>
      </c>
      <c r="X196" s="6">
        <f t="shared" si="4"/>
        <v>0</v>
      </c>
      <c r="Y196" s="6">
        <f t="shared" si="4"/>
        <v>8.0815277680611308E-2</v>
      </c>
      <c r="Z196" s="6">
        <f t="shared" si="5"/>
        <v>8.0815277680611308E-2</v>
      </c>
      <c r="AA196" s="6">
        <f>(Z196-Table257[[#This Row],[Survived]])^2</f>
        <v>6.5311091065943126E-3</v>
      </c>
    </row>
    <row r="197" spans="1:27" x14ac:dyDescent="0.2">
      <c r="A197">
        <v>0</v>
      </c>
      <c r="B197" t="s">
        <v>15</v>
      </c>
      <c r="C197">
        <v>2</v>
      </c>
      <c r="D197" t="s">
        <v>13</v>
      </c>
      <c r="E197">
        <v>29</v>
      </c>
      <c r="F197">
        <v>10.5</v>
      </c>
      <c r="G197">
        <v>0</v>
      </c>
      <c r="H197">
        <v>0</v>
      </c>
      <c r="I197" s="6">
        <f>Table257[[#This Row],[Age]]/$E$1</f>
        <v>0.36249999999999999</v>
      </c>
      <c r="J197" s="6">
        <f>LOG10(Table257[[#This Row],[Fare]] +1)</f>
        <v>1.0606978403536116</v>
      </c>
      <c r="K197">
        <f>IF(Table257[[#This Row],[Pclass]]=1, 1, 0)</f>
        <v>0</v>
      </c>
      <c r="L197">
        <f>IF(Table257[[#This Row],[Pclass]]=2, 1,0)</f>
        <v>1</v>
      </c>
      <c r="M197">
        <f>IF(Table257[[#This Row],[Embarked]]="S", 1, 0)</f>
        <v>1</v>
      </c>
      <c r="N197">
        <f>IF(Table257[[#This Row],[Embarked]]="C", 1, 0)</f>
        <v>0</v>
      </c>
      <c r="O197">
        <f>IF(Table257[[#This Row],[Sex]]="male", 1, 0)</f>
        <v>1</v>
      </c>
      <c r="P197">
        <v>1</v>
      </c>
      <c r="V197" s="6">
        <v>-0.8250133441840477</v>
      </c>
      <c r="W197" s="6">
        <v>0.13447922234519527</v>
      </c>
      <c r="X197" s="6">
        <f t="shared" ref="X197:Y260" si="6">IF(V197&lt;0, 0, V197)</f>
        <v>0</v>
      </c>
      <c r="Y197" s="6">
        <f t="shared" si="6"/>
        <v>0.13447922234519527</v>
      </c>
      <c r="Z197" s="6">
        <f t="shared" ref="Z197:Z260" si="7">X197+Y197</f>
        <v>0.13447922234519527</v>
      </c>
      <c r="AA197" s="6">
        <f>(Z197-Table257[[#This Row],[Survived]])^2</f>
        <v>1.8084661242568467E-2</v>
      </c>
    </row>
    <row r="198" spans="1:27" x14ac:dyDescent="0.2">
      <c r="A198">
        <v>0</v>
      </c>
      <c r="B198" t="s">
        <v>15</v>
      </c>
      <c r="C198">
        <v>3</v>
      </c>
      <c r="D198" t="s">
        <v>13</v>
      </c>
      <c r="E198">
        <v>22</v>
      </c>
      <c r="F198">
        <v>7.125</v>
      </c>
      <c r="G198">
        <v>0</v>
      </c>
      <c r="H198">
        <v>0</v>
      </c>
      <c r="I198" s="6">
        <f>Table257[[#This Row],[Age]]/$E$1</f>
        <v>0.27500000000000002</v>
      </c>
      <c r="J198" s="6">
        <f>LOG10(Table257[[#This Row],[Fare]] +1)</f>
        <v>0.90982336965091204</v>
      </c>
      <c r="K198">
        <f>IF(Table257[[#This Row],[Pclass]]=1, 1, 0)</f>
        <v>0</v>
      </c>
      <c r="L198">
        <f>IF(Table257[[#This Row],[Pclass]]=2, 1,0)</f>
        <v>0</v>
      </c>
      <c r="M198">
        <f>IF(Table257[[#This Row],[Embarked]]="S", 1, 0)</f>
        <v>1</v>
      </c>
      <c r="N198">
        <f>IF(Table257[[#This Row],[Embarked]]="C", 1, 0)</f>
        <v>0</v>
      </c>
      <c r="O198">
        <f>IF(Table257[[#This Row],[Sex]]="male", 1, 0)</f>
        <v>1</v>
      </c>
      <c r="P198">
        <v>1</v>
      </c>
      <c r="V198" s="6">
        <v>-1.333375391839196</v>
      </c>
      <c r="W198" s="6">
        <v>0.17063843094106956</v>
      </c>
      <c r="X198" s="6">
        <f t="shared" si="6"/>
        <v>0</v>
      </c>
      <c r="Y198" s="6">
        <f t="shared" si="6"/>
        <v>0.17063843094106956</v>
      </c>
      <c r="Z198" s="6">
        <f t="shared" si="7"/>
        <v>0.17063843094106956</v>
      </c>
      <c r="AA198" s="6">
        <f>(Z198-Table257[[#This Row],[Survived]])^2</f>
        <v>2.9117474114030168E-2</v>
      </c>
    </row>
    <row r="199" spans="1:27" x14ac:dyDescent="0.2">
      <c r="A199">
        <v>0</v>
      </c>
      <c r="B199" t="s">
        <v>20</v>
      </c>
      <c r="C199">
        <v>3</v>
      </c>
      <c r="D199" t="s">
        <v>13</v>
      </c>
      <c r="E199">
        <v>30</v>
      </c>
      <c r="F199">
        <v>7.2249999999999996</v>
      </c>
      <c r="G199">
        <v>0</v>
      </c>
      <c r="H199">
        <v>0</v>
      </c>
      <c r="I199" s="6">
        <f>Table257[[#This Row],[Age]]/$E$1</f>
        <v>0.375</v>
      </c>
      <c r="J199" s="6">
        <f>LOG10(Table257[[#This Row],[Fare]] +1)</f>
        <v>0.91513590662201194</v>
      </c>
      <c r="K199">
        <f>IF(Table257[[#This Row],[Pclass]]=1, 1, 0)</f>
        <v>0</v>
      </c>
      <c r="L199">
        <f>IF(Table257[[#This Row],[Pclass]]=2, 1,0)</f>
        <v>0</v>
      </c>
      <c r="M199">
        <f>IF(Table257[[#This Row],[Embarked]]="S", 1, 0)</f>
        <v>0</v>
      </c>
      <c r="N199">
        <f>IF(Table257[[#This Row],[Embarked]]="C", 1, 0)</f>
        <v>1</v>
      </c>
      <c r="O199">
        <f>IF(Table257[[#This Row],[Sex]]="male", 1, 0)</f>
        <v>1</v>
      </c>
      <c r="P199">
        <v>1</v>
      </c>
      <c r="V199" s="6">
        <v>-1.4009003621529628</v>
      </c>
      <c r="W199" s="6">
        <v>0.21219227779328592</v>
      </c>
      <c r="X199" s="6">
        <f t="shared" si="6"/>
        <v>0</v>
      </c>
      <c r="Y199" s="6">
        <f t="shared" si="6"/>
        <v>0.21219227779328592</v>
      </c>
      <c r="Z199" s="6">
        <f t="shared" si="7"/>
        <v>0.21219227779328592</v>
      </c>
      <c r="AA199" s="6">
        <f>(Z199-Table257[[#This Row],[Survived]])^2</f>
        <v>4.502556275510302E-2</v>
      </c>
    </row>
    <row r="200" spans="1:27" x14ac:dyDescent="0.2">
      <c r="A200">
        <v>0</v>
      </c>
      <c r="B200" t="s">
        <v>27</v>
      </c>
      <c r="C200">
        <v>1</v>
      </c>
      <c r="D200" t="s">
        <v>13</v>
      </c>
      <c r="E200">
        <v>44</v>
      </c>
      <c r="F200">
        <v>90</v>
      </c>
      <c r="G200">
        <v>2</v>
      </c>
      <c r="H200">
        <v>0</v>
      </c>
      <c r="I200" s="6">
        <f>Table257[[#This Row],[Age]]/$E$1</f>
        <v>0.55000000000000004</v>
      </c>
      <c r="J200" s="6">
        <f>LOG10(Table257[[#This Row],[Fare]] +1)</f>
        <v>1.9590413923210936</v>
      </c>
      <c r="K200">
        <f>IF(Table257[[#This Row],[Pclass]]=1, 1, 0)</f>
        <v>1</v>
      </c>
      <c r="L200">
        <f>IF(Table257[[#This Row],[Pclass]]=2, 1,0)</f>
        <v>0</v>
      </c>
      <c r="M200">
        <f>IF(Table257[[#This Row],[Embarked]]="S", 1, 0)</f>
        <v>0</v>
      </c>
      <c r="N200">
        <f>IF(Table257[[#This Row],[Embarked]]="C", 1, 0)</f>
        <v>0</v>
      </c>
      <c r="O200">
        <f>IF(Table257[[#This Row],[Sex]]="male", 1, 0)</f>
        <v>1</v>
      </c>
      <c r="P200">
        <v>1</v>
      </c>
      <c r="V200" s="6">
        <v>-0.55816249720075783</v>
      </c>
      <c r="W200" s="6">
        <v>-0.458940479653902</v>
      </c>
      <c r="X200" s="6">
        <f t="shared" si="6"/>
        <v>0</v>
      </c>
      <c r="Y200" s="6">
        <f t="shared" si="6"/>
        <v>0</v>
      </c>
      <c r="Z200" s="6">
        <f t="shared" si="7"/>
        <v>0</v>
      </c>
      <c r="AA200" s="6">
        <f>(Z200-Table257[[#This Row],[Survived]])^2</f>
        <v>0</v>
      </c>
    </row>
    <row r="201" spans="1:27" x14ac:dyDescent="0.2">
      <c r="A201">
        <v>0</v>
      </c>
      <c r="B201" t="s">
        <v>15</v>
      </c>
      <c r="C201">
        <v>3</v>
      </c>
      <c r="D201" t="s">
        <v>17</v>
      </c>
      <c r="E201">
        <v>25</v>
      </c>
      <c r="F201">
        <v>7.7750000000000004</v>
      </c>
      <c r="G201">
        <v>0</v>
      </c>
      <c r="H201">
        <v>0</v>
      </c>
      <c r="I201" s="6">
        <f>Table257[[#This Row],[Age]]/$E$1</f>
        <v>0.3125</v>
      </c>
      <c r="J201" s="6">
        <f>LOG10(Table257[[#This Row],[Fare]] +1)</f>
        <v>0.94324712513786169</v>
      </c>
      <c r="K201">
        <f>IF(Table257[[#This Row],[Pclass]]=1, 1, 0)</f>
        <v>0</v>
      </c>
      <c r="L201">
        <f>IF(Table257[[#This Row],[Pclass]]=2, 1,0)</f>
        <v>0</v>
      </c>
      <c r="M201">
        <f>IF(Table257[[#This Row],[Embarked]]="S", 1, 0)</f>
        <v>1</v>
      </c>
      <c r="N201">
        <f>IF(Table257[[#This Row],[Embarked]]="C", 1, 0)</f>
        <v>0</v>
      </c>
      <c r="O201">
        <f>IF(Table257[[#This Row],[Sex]]="male", 1, 0)</f>
        <v>0</v>
      </c>
      <c r="P201">
        <v>1</v>
      </c>
      <c r="V201" s="6">
        <v>0.15461645673222513</v>
      </c>
      <c r="W201" s="6">
        <v>0.30412131410997317</v>
      </c>
      <c r="X201" s="6">
        <f t="shared" si="6"/>
        <v>0.15461645673222513</v>
      </c>
      <c r="Y201" s="6">
        <f t="shared" si="6"/>
        <v>0.30412131410997317</v>
      </c>
      <c r="Z201" s="6">
        <f t="shared" si="7"/>
        <v>0.4587377708421983</v>
      </c>
      <c r="AA201" s="6">
        <f>(Z201-Table257[[#This Row],[Survived]])^2</f>
        <v>0.21044034239726925</v>
      </c>
    </row>
    <row r="202" spans="1:27" x14ac:dyDescent="0.2">
      <c r="A202">
        <v>1</v>
      </c>
      <c r="B202" t="s">
        <v>15</v>
      </c>
      <c r="C202">
        <v>2</v>
      </c>
      <c r="D202" t="s">
        <v>17</v>
      </c>
      <c r="E202">
        <v>24</v>
      </c>
      <c r="F202">
        <v>14.5</v>
      </c>
      <c r="G202">
        <v>0</v>
      </c>
      <c r="H202">
        <v>2</v>
      </c>
      <c r="I202" s="6">
        <f>Table257[[#This Row],[Age]]/$E$1</f>
        <v>0.3</v>
      </c>
      <c r="J202" s="6">
        <f>LOG10(Table257[[#This Row],[Fare]] +1)</f>
        <v>1.1903316981702914</v>
      </c>
      <c r="K202">
        <f>IF(Table257[[#This Row],[Pclass]]=1, 1, 0)</f>
        <v>0</v>
      </c>
      <c r="L202">
        <f>IF(Table257[[#This Row],[Pclass]]=2, 1,0)</f>
        <v>1</v>
      </c>
      <c r="M202">
        <f>IF(Table257[[#This Row],[Embarked]]="S", 1, 0)</f>
        <v>1</v>
      </c>
      <c r="N202">
        <f>IF(Table257[[#This Row],[Embarked]]="C", 1, 0)</f>
        <v>0</v>
      </c>
      <c r="O202">
        <f>IF(Table257[[#This Row],[Sex]]="male", 1, 0)</f>
        <v>0</v>
      </c>
      <c r="P202">
        <v>1</v>
      </c>
      <c r="V202" s="6">
        <v>0.42740783664700194</v>
      </c>
      <c r="W202" s="6">
        <v>0.4455943606389518</v>
      </c>
      <c r="X202" s="6">
        <f t="shared" si="6"/>
        <v>0.42740783664700194</v>
      </c>
      <c r="Y202" s="6">
        <f t="shared" si="6"/>
        <v>0.4455943606389518</v>
      </c>
      <c r="Z202" s="6">
        <f t="shared" si="7"/>
        <v>0.87300219728595374</v>
      </c>
      <c r="AA202" s="6">
        <f>(Z202-Table257[[#This Row],[Survived]])^2</f>
        <v>1.6128441894195815E-2</v>
      </c>
    </row>
    <row r="203" spans="1:27" x14ac:dyDescent="0.2">
      <c r="A203">
        <v>1</v>
      </c>
      <c r="B203" t="s">
        <v>15</v>
      </c>
      <c r="C203">
        <v>1</v>
      </c>
      <c r="D203" t="s">
        <v>13</v>
      </c>
      <c r="E203">
        <v>37</v>
      </c>
      <c r="F203">
        <v>52.554200000000002</v>
      </c>
      <c r="G203">
        <v>1</v>
      </c>
      <c r="H203">
        <v>1</v>
      </c>
      <c r="I203" s="6">
        <f>Table257[[#This Row],[Age]]/$E$1</f>
        <v>0.46250000000000002</v>
      </c>
      <c r="J203" s="6">
        <f>LOG10(Table257[[#This Row],[Fare]] +1)</f>
        <v>1.7287935361444735</v>
      </c>
      <c r="K203">
        <f>IF(Table257[[#This Row],[Pclass]]=1, 1, 0)</f>
        <v>1</v>
      </c>
      <c r="L203">
        <f>IF(Table257[[#This Row],[Pclass]]=2, 1,0)</f>
        <v>0</v>
      </c>
      <c r="M203">
        <f>IF(Table257[[#This Row],[Embarked]]="S", 1, 0)</f>
        <v>1</v>
      </c>
      <c r="N203">
        <f>IF(Table257[[#This Row],[Embarked]]="C", 1, 0)</f>
        <v>0</v>
      </c>
      <c r="O203">
        <f>IF(Table257[[#This Row],[Sex]]="male", 1, 0)</f>
        <v>1</v>
      </c>
      <c r="P203">
        <v>1</v>
      </c>
      <c r="V203" s="6">
        <v>-1.12506002018814</v>
      </c>
      <c r="W203" s="6">
        <v>0.38604853934323158</v>
      </c>
      <c r="X203" s="6">
        <f t="shared" si="6"/>
        <v>0</v>
      </c>
      <c r="Y203" s="6">
        <f t="shared" si="6"/>
        <v>0.38604853934323158</v>
      </c>
      <c r="Z203" s="6">
        <f t="shared" si="7"/>
        <v>0.38604853934323158</v>
      </c>
      <c r="AA203" s="6">
        <f>(Z203-Table257[[#This Row],[Survived]])^2</f>
        <v>0.37693639604257945</v>
      </c>
    </row>
    <row r="204" spans="1:27" x14ac:dyDescent="0.2">
      <c r="A204">
        <v>0</v>
      </c>
      <c r="B204" t="s">
        <v>15</v>
      </c>
      <c r="C204">
        <v>2</v>
      </c>
      <c r="D204" t="s">
        <v>13</v>
      </c>
      <c r="E204">
        <v>54</v>
      </c>
      <c r="F204">
        <v>26</v>
      </c>
      <c r="G204">
        <v>1</v>
      </c>
      <c r="H204">
        <v>0</v>
      </c>
      <c r="I204" s="6">
        <f>Table257[[#This Row],[Age]]/$E$1</f>
        <v>0.67500000000000004</v>
      </c>
      <c r="J204" s="6">
        <f>LOG10(Table257[[#This Row],[Fare]] +1)</f>
        <v>1.4313637641589874</v>
      </c>
      <c r="K204">
        <f>IF(Table257[[#This Row],[Pclass]]=1, 1, 0)</f>
        <v>0</v>
      </c>
      <c r="L204">
        <f>IF(Table257[[#This Row],[Pclass]]=2, 1,0)</f>
        <v>1</v>
      </c>
      <c r="M204">
        <f>IF(Table257[[#This Row],[Embarked]]="S", 1, 0)</f>
        <v>1</v>
      </c>
      <c r="N204">
        <f>IF(Table257[[#This Row],[Embarked]]="C", 1, 0)</f>
        <v>0</v>
      </c>
      <c r="O204">
        <f>IF(Table257[[#This Row],[Sex]]="male", 1, 0)</f>
        <v>1</v>
      </c>
      <c r="P204">
        <v>1</v>
      </c>
      <c r="V204" s="6">
        <v>-0.50695844074924046</v>
      </c>
      <c r="W204" s="6">
        <v>-0.23943287532123669</v>
      </c>
      <c r="X204" s="6">
        <f t="shared" si="6"/>
        <v>0</v>
      </c>
      <c r="Y204" s="6">
        <f t="shared" si="6"/>
        <v>0</v>
      </c>
      <c r="Z204" s="6">
        <f t="shared" si="7"/>
        <v>0</v>
      </c>
      <c r="AA204" s="6">
        <f>(Z204-Table257[[#This Row],[Survived]])^2</f>
        <v>0</v>
      </c>
    </row>
    <row r="205" spans="1:27" x14ac:dyDescent="0.2">
      <c r="A205">
        <v>0</v>
      </c>
      <c r="B205" t="s">
        <v>15</v>
      </c>
      <c r="C205">
        <v>3</v>
      </c>
      <c r="D205" t="s">
        <v>17</v>
      </c>
      <c r="E205">
        <v>29</v>
      </c>
      <c r="F205">
        <v>10.4625</v>
      </c>
      <c r="G205">
        <v>1</v>
      </c>
      <c r="H205">
        <v>1</v>
      </c>
      <c r="I205" s="6">
        <f>Table257[[#This Row],[Age]]/$E$1</f>
        <v>0.36249999999999999</v>
      </c>
      <c r="J205" s="6">
        <f>LOG10(Table257[[#This Row],[Fare]] +1)</f>
        <v>1.0592793486780776</v>
      </c>
      <c r="K205">
        <f>IF(Table257[[#This Row],[Pclass]]=1, 1, 0)</f>
        <v>0</v>
      </c>
      <c r="L205">
        <f>IF(Table257[[#This Row],[Pclass]]=2, 1,0)</f>
        <v>0</v>
      </c>
      <c r="M205">
        <f>IF(Table257[[#This Row],[Embarked]]="S", 1, 0)</f>
        <v>1</v>
      </c>
      <c r="N205">
        <f>IF(Table257[[#This Row],[Embarked]]="C", 1, 0)</f>
        <v>0</v>
      </c>
      <c r="O205">
        <f>IF(Table257[[#This Row],[Sex]]="male", 1, 0)</f>
        <v>0</v>
      </c>
      <c r="P205">
        <v>1</v>
      </c>
      <c r="V205" s="6">
        <v>0.11898529690844512</v>
      </c>
      <c r="W205" s="6">
        <v>0.25016693218061387</v>
      </c>
      <c r="X205" s="6">
        <f t="shared" si="6"/>
        <v>0.11898529690844512</v>
      </c>
      <c r="Y205" s="6">
        <f t="shared" si="6"/>
        <v>0.25016693218061387</v>
      </c>
      <c r="Z205" s="6">
        <f t="shared" si="7"/>
        <v>0.36915222908905898</v>
      </c>
      <c r="AA205" s="6">
        <f>(Z205-Table257[[#This Row],[Survived]])^2</f>
        <v>0.13627336824142108</v>
      </c>
    </row>
    <row r="206" spans="1:27" x14ac:dyDescent="0.2">
      <c r="A206">
        <v>0</v>
      </c>
      <c r="B206" t="s">
        <v>15</v>
      </c>
      <c r="C206">
        <v>1</v>
      </c>
      <c r="D206" t="s">
        <v>13</v>
      </c>
      <c r="E206">
        <v>62</v>
      </c>
      <c r="F206">
        <v>26.55</v>
      </c>
      <c r="G206">
        <v>0</v>
      </c>
      <c r="H206">
        <v>0</v>
      </c>
      <c r="I206" s="6">
        <f>Table257[[#This Row],[Age]]/$E$1</f>
        <v>0.77500000000000002</v>
      </c>
      <c r="J206" s="6">
        <f>LOG10(Table257[[#This Row],[Fare]] +1)</f>
        <v>1.4401216031878039</v>
      </c>
      <c r="K206">
        <f>IF(Table257[[#This Row],[Pclass]]=1, 1, 0)</f>
        <v>1</v>
      </c>
      <c r="L206">
        <f>IF(Table257[[#This Row],[Pclass]]=2, 1,0)</f>
        <v>0</v>
      </c>
      <c r="M206">
        <f>IF(Table257[[#This Row],[Embarked]]="S", 1, 0)</f>
        <v>1</v>
      </c>
      <c r="N206">
        <f>IF(Table257[[#This Row],[Embarked]]="C", 1, 0)</f>
        <v>0</v>
      </c>
      <c r="O206">
        <f>IF(Table257[[#This Row],[Sex]]="male", 1, 0)</f>
        <v>1</v>
      </c>
      <c r="P206">
        <v>1</v>
      </c>
      <c r="V206" s="6">
        <v>-0.84673019374194691</v>
      </c>
      <c r="W206" s="6">
        <v>0.10165243855224587</v>
      </c>
      <c r="X206" s="6">
        <f t="shared" si="6"/>
        <v>0</v>
      </c>
      <c r="Y206" s="6">
        <f t="shared" si="6"/>
        <v>0.10165243855224587</v>
      </c>
      <c r="Z206" s="6">
        <f t="shared" si="7"/>
        <v>0.10165243855224587</v>
      </c>
      <c r="AA206" s="6">
        <f>(Z206-Table257[[#This Row],[Survived]])^2</f>
        <v>1.0333218263618122E-2</v>
      </c>
    </row>
    <row r="207" spans="1:27" x14ac:dyDescent="0.2">
      <c r="A207">
        <v>0</v>
      </c>
      <c r="B207" t="s">
        <v>15</v>
      </c>
      <c r="C207">
        <v>3</v>
      </c>
      <c r="D207" t="s">
        <v>13</v>
      </c>
      <c r="E207">
        <v>30</v>
      </c>
      <c r="F207">
        <v>16.100000000000001</v>
      </c>
      <c r="G207">
        <v>1</v>
      </c>
      <c r="H207">
        <v>0</v>
      </c>
      <c r="I207" s="6">
        <f>Table257[[#This Row],[Age]]/$E$1</f>
        <v>0.375</v>
      </c>
      <c r="J207" s="6">
        <f>LOG10(Table257[[#This Row],[Fare]] +1)</f>
        <v>1.2329961103921538</v>
      </c>
      <c r="K207">
        <f>IF(Table257[[#This Row],[Pclass]]=1, 1, 0)</f>
        <v>0</v>
      </c>
      <c r="L207">
        <f>IF(Table257[[#This Row],[Pclass]]=2, 1,0)</f>
        <v>0</v>
      </c>
      <c r="M207">
        <f>IF(Table257[[#This Row],[Embarked]]="S", 1, 0)</f>
        <v>1</v>
      </c>
      <c r="N207">
        <f>IF(Table257[[#This Row],[Embarked]]="C", 1, 0)</f>
        <v>0</v>
      </c>
      <c r="O207">
        <f>IF(Table257[[#This Row],[Sex]]="male", 1, 0)</f>
        <v>1</v>
      </c>
      <c r="P207">
        <v>1</v>
      </c>
      <c r="V207" s="6">
        <v>-1.1920581418981424</v>
      </c>
      <c r="W207" s="6">
        <v>7.1431408321214127E-3</v>
      </c>
      <c r="X207" s="6">
        <f t="shared" si="6"/>
        <v>0</v>
      </c>
      <c r="Y207" s="6">
        <f t="shared" si="6"/>
        <v>7.1431408321214127E-3</v>
      </c>
      <c r="Z207" s="6">
        <f t="shared" si="7"/>
        <v>7.1431408321214127E-3</v>
      </c>
      <c r="AA207" s="6">
        <f>(Z207-Table257[[#This Row],[Survived]])^2</f>
        <v>5.1024460947520189E-5</v>
      </c>
    </row>
    <row r="208" spans="1:27" x14ac:dyDescent="0.2">
      <c r="A208">
        <v>0</v>
      </c>
      <c r="B208" t="s">
        <v>15</v>
      </c>
      <c r="C208">
        <v>3</v>
      </c>
      <c r="D208" t="s">
        <v>17</v>
      </c>
      <c r="E208">
        <v>41</v>
      </c>
      <c r="F208">
        <v>20.212499999999999</v>
      </c>
      <c r="G208">
        <v>0</v>
      </c>
      <c r="H208">
        <v>2</v>
      </c>
      <c r="I208" s="6">
        <f>Table257[[#This Row],[Age]]/$E$1</f>
        <v>0.51249999999999996</v>
      </c>
      <c r="J208" s="6">
        <f>LOG10(Table257[[#This Row],[Fare]] +1)</f>
        <v>1.3265918553257321</v>
      </c>
      <c r="K208">
        <f>IF(Table257[[#This Row],[Pclass]]=1, 1, 0)</f>
        <v>0</v>
      </c>
      <c r="L208">
        <f>IF(Table257[[#This Row],[Pclass]]=2, 1,0)</f>
        <v>0</v>
      </c>
      <c r="M208">
        <f>IF(Table257[[#This Row],[Embarked]]="S", 1, 0)</f>
        <v>1</v>
      </c>
      <c r="N208">
        <f>IF(Table257[[#This Row],[Embarked]]="C", 1, 0)</f>
        <v>0</v>
      </c>
      <c r="O208">
        <f>IF(Table257[[#This Row],[Sex]]="male", 1, 0)</f>
        <v>0</v>
      </c>
      <c r="P208">
        <v>1</v>
      </c>
      <c r="V208" s="6">
        <v>0.2195711179624909</v>
      </c>
      <c r="W208" s="6">
        <v>0.16682460983582309</v>
      </c>
      <c r="X208" s="6">
        <f t="shared" si="6"/>
        <v>0.2195711179624909</v>
      </c>
      <c r="Y208" s="6">
        <f t="shared" si="6"/>
        <v>0.16682460983582309</v>
      </c>
      <c r="Z208" s="6">
        <f t="shared" si="7"/>
        <v>0.38639572779831399</v>
      </c>
      <c r="AA208" s="6">
        <f>(Z208-Table257[[#This Row],[Survived]])^2</f>
        <v>0.14930165846078877</v>
      </c>
    </row>
    <row r="209" spans="1:27" x14ac:dyDescent="0.2">
      <c r="A209">
        <v>1</v>
      </c>
      <c r="B209" t="s">
        <v>20</v>
      </c>
      <c r="C209">
        <v>3</v>
      </c>
      <c r="D209" t="s">
        <v>17</v>
      </c>
      <c r="E209">
        <v>29</v>
      </c>
      <c r="F209">
        <v>15.245799999999999</v>
      </c>
      <c r="G209">
        <v>0</v>
      </c>
      <c r="H209">
        <v>2</v>
      </c>
      <c r="I209" s="6">
        <f>Table257[[#This Row],[Age]]/$E$1</f>
        <v>0.36249999999999999</v>
      </c>
      <c r="J209" s="6">
        <f>LOG10(Table257[[#This Row],[Fare]] +1)</f>
        <v>1.2107411023865056</v>
      </c>
      <c r="K209">
        <f>IF(Table257[[#This Row],[Pclass]]=1, 1, 0)</f>
        <v>0</v>
      </c>
      <c r="L209">
        <f>IF(Table257[[#This Row],[Pclass]]=2, 1,0)</f>
        <v>0</v>
      </c>
      <c r="M209">
        <f>IF(Table257[[#This Row],[Embarked]]="S", 1, 0)</f>
        <v>0</v>
      </c>
      <c r="N209">
        <f>IF(Table257[[#This Row],[Embarked]]="C", 1, 0)</f>
        <v>1</v>
      </c>
      <c r="O209">
        <f>IF(Table257[[#This Row],[Sex]]="male", 1, 0)</f>
        <v>0</v>
      </c>
      <c r="P209">
        <v>1</v>
      </c>
      <c r="V209" s="6">
        <v>-7.1013755535364154E-2</v>
      </c>
      <c r="W209" s="6">
        <v>0.46122880875370853</v>
      </c>
      <c r="X209" s="6">
        <f t="shared" si="6"/>
        <v>0</v>
      </c>
      <c r="Y209" s="6">
        <f t="shared" si="6"/>
        <v>0.46122880875370853</v>
      </c>
      <c r="Z209" s="6">
        <f t="shared" si="7"/>
        <v>0.46122880875370853</v>
      </c>
      <c r="AA209" s="6">
        <f>(Z209-Table257[[#This Row],[Survived]])^2</f>
        <v>0.29027439651694797</v>
      </c>
    </row>
    <row r="210" spans="1:27" x14ac:dyDescent="0.2">
      <c r="A210">
        <v>1</v>
      </c>
      <c r="B210" t="s">
        <v>15</v>
      </c>
      <c r="C210">
        <v>1</v>
      </c>
      <c r="D210" t="s">
        <v>17</v>
      </c>
      <c r="E210">
        <v>30</v>
      </c>
      <c r="F210">
        <v>86.5</v>
      </c>
      <c r="G210">
        <v>0</v>
      </c>
      <c r="H210">
        <v>0</v>
      </c>
      <c r="I210" s="6">
        <f>Table257[[#This Row],[Age]]/$E$1</f>
        <v>0.375</v>
      </c>
      <c r="J210" s="6">
        <f>LOG10(Table257[[#This Row],[Fare]] +1)</f>
        <v>1.9420080530223132</v>
      </c>
      <c r="K210">
        <f>IF(Table257[[#This Row],[Pclass]]=1, 1, 0)</f>
        <v>1</v>
      </c>
      <c r="L210">
        <f>IF(Table257[[#This Row],[Pclass]]=2, 1,0)</f>
        <v>0</v>
      </c>
      <c r="M210">
        <f>IF(Table257[[#This Row],[Embarked]]="S", 1, 0)</f>
        <v>1</v>
      </c>
      <c r="N210">
        <f>IF(Table257[[#This Row],[Embarked]]="C", 1, 0)</f>
        <v>0</v>
      </c>
      <c r="O210">
        <f>IF(Table257[[#This Row],[Sex]]="male", 1, 0)</f>
        <v>0</v>
      </c>
      <c r="P210">
        <v>1</v>
      </c>
      <c r="V210" s="6">
        <v>0.40863877549672584</v>
      </c>
      <c r="W210" s="6">
        <v>0.62237005493936814</v>
      </c>
      <c r="X210" s="6">
        <f t="shared" si="6"/>
        <v>0.40863877549672584</v>
      </c>
      <c r="Y210" s="6">
        <f t="shared" si="6"/>
        <v>0.62237005493936814</v>
      </c>
      <c r="Z210" s="6">
        <f t="shared" si="7"/>
        <v>1.031008830436094</v>
      </c>
      <c r="AA210" s="6">
        <f>(Z210-Table257[[#This Row],[Survived]])^2</f>
        <v>9.6154756501443193E-4</v>
      </c>
    </row>
    <row r="211" spans="1:27" x14ac:dyDescent="0.2">
      <c r="A211">
        <v>1</v>
      </c>
      <c r="B211" t="s">
        <v>20</v>
      </c>
      <c r="C211">
        <v>1</v>
      </c>
      <c r="D211" t="s">
        <v>17</v>
      </c>
      <c r="E211">
        <v>35</v>
      </c>
      <c r="F211">
        <v>512.32920000000001</v>
      </c>
      <c r="G211">
        <v>0</v>
      </c>
      <c r="H211">
        <v>0</v>
      </c>
      <c r="I211" s="6">
        <f>Table257[[#This Row],[Age]]/$E$1</f>
        <v>0.4375</v>
      </c>
      <c r="J211" s="6">
        <f>LOG10(Table257[[#This Row],[Fare]] +1)</f>
        <v>2.7103959691861146</v>
      </c>
      <c r="K211">
        <f>IF(Table257[[#This Row],[Pclass]]=1, 1, 0)</f>
        <v>1</v>
      </c>
      <c r="L211">
        <f>IF(Table257[[#This Row],[Pclass]]=2, 1,0)</f>
        <v>0</v>
      </c>
      <c r="M211">
        <f>IF(Table257[[#This Row],[Embarked]]="S", 1, 0)</f>
        <v>0</v>
      </c>
      <c r="N211">
        <f>IF(Table257[[#This Row],[Embarked]]="C", 1, 0)</f>
        <v>1</v>
      </c>
      <c r="O211">
        <f>IF(Table257[[#This Row],[Sex]]="male", 1, 0)</f>
        <v>0</v>
      </c>
      <c r="P211">
        <v>1</v>
      </c>
      <c r="V211" s="6">
        <v>0.48873982661033977</v>
      </c>
      <c r="W211" s="6">
        <v>0.63841751401581981</v>
      </c>
      <c r="X211" s="6">
        <f t="shared" si="6"/>
        <v>0.48873982661033977</v>
      </c>
      <c r="Y211" s="6">
        <f t="shared" si="6"/>
        <v>0.63841751401581981</v>
      </c>
      <c r="Z211" s="6">
        <f t="shared" si="7"/>
        <v>1.1271573406261597</v>
      </c>
      <c r="AA211" s="6">
        <f>(Z211-Table257[[#This Row],[Survived]])^2</f>
        <v>1.6168989275117202E-2</v>
      </c>
    </row>
    <row r="212" spans="1:27" x14ac:dyDescent="0.2">
      <c r="A212">
        <v>1</v>
      </c>
      <c r="B212" t="s">
        <v>15</v>
      </c>
      <c r="C212">
        <v>2</v>
      </c>
      <c r="D212" t="s">
        <v>17</v>
      </c>
      <c r="E212">
        <v>50</v>
      </c>
      <c r="F212">
        <v>26</v>
      </c>
      <c r="G212">
        <v>0</v>
      </c>
      <c r="H212">
        <v>1</v>
      </c>
      <c r="I212" s="6">
        <f>Table257[[#This Row],[Age]]/$E$1</f>
        <v>0.625</v>
      </c>
      <c r="J212" s="6">
        <f>LOG10(Table257[[#This Row],[Fare]] +1)</f>
        <v>1.4313637641589874</v>
      </c>
      <c r="K212">
        <f>IF(Table257[[#This Row],[Pclass]]=1, 1, 0)</f>
        <v>0</v>
      </c>
      <c r="L212">
        <f>IF(Table257[[#This Row],[Pclass]]=2, 1,0)</f>
        <v>1</v>
      </c>
      <c r="M212">
        <f>IF(Table257[[#This Row],[Embarked]]="S", 1, 0)</f>
        <v>1</v>
      </c>
      <c r="N212">
        <f>IF(Table257[[#This Row],[Embarked]]="C", 1, 0)</f>
        <v>0</v>
      </c>
      <c r="O212">
        <f>IF(Table257[[#This Row],[Sex]]="male", 1, 0)</f>
        <v>0</v>
      </c>
      <c r="P212">
        <v>1</v>
      </c>
      <c r="V212" s="6">
        <v>0.82668509377557364</v>
      </c>
      <c r="W212" s="6">
        <v>6.5987924978450241E-2</v>
      </c>
      <c r="X212" s="6">
        <f t="shared" si="6"/>
        <v>0.82668509377557364</v>
      </c>
      <c r="Y212" s="6">
        <f t="shared" si="6"/>
        <v>6.5987924978450241E-2</v>
      </c>
      <c r="Z212" s="6">
        <f t="shared" si="7"/>
        <v>0.89267301875402394</v>
      </c>
      <c r="AA212" s="6">
        <f>(Z212-Table257[[#This Row],[Survived]])^2</f>
        <v>1.1519080903374097E-2</v>
      </c>
    </row>
    <row r="213" spans="1:27" x14ac:dyDescent="0.2">
      <c r="A213">
        <v>1</v>
      </c>
      <c r="B213" t="s">
        <v>15</v>
      </c>
      <c r="C213">
        <v>3</v>
      </c>
      <c r="D213" t="s">
        <v>13</v>
      </c>
      <c r="E213">
        <v>3</v>
      </c>
      <c r="F213">
        <v>31.387499999999999</v>
      </c>
      <c r="G213">
        <v>4</v>
      </c>
      <c r="H213">
        <v>2</v>
      </c>
      <c r="I213" s="6">
        <f>Table257[[#This Row],[Age]]/$E$1</f>
        <v>3.7499999999999999E-2</v>
      </c>
      <c r="J213" s="6">
        <f>LOG10(Table257[[#This Row],[Fare]] +1)</f>
        <v>1.5103774259938814</v>
      </c>
      <c r="K213">
        <f>IF(Table257[[#This Row],[Pclass]]=1, 1, 0)</f>
        <v>0</v>
      </c>
      <c r="L213">
        <f>IF(Table257[[#This Row],[Pclass]]=2, 1,0)</f>
        <v>0</v>
      </c>
      <c r="M213">
        <f>IF(Table257[[#This Row],[Embarked]]="S", 1, 0)</f>
        <v>1</v>
      </c>
      <c r="N213">
        <f>IF(Table257[[#This Row],[Embarked]]="C", 1, 0)</f>
        <v>0</v>
      </c>
      <c r="O213">
        <f>IF(Table257[[#This Row],[Sex]]="male", 1, 0)</f>
        <v>1</v>
      </c>
      <c r="P213">
        <v>1</v>
      </c>
      <c r="V213" s="6">
        <v>-1.6056046522736267</v>
      </c>
      <c r="W213" s="6">
        <v>0.28077647463766614</v>
      </c>
      <c r="X213" s="6">
        <f t="shared" si="6"/>
        <v>0</v>
      </c>
      <c r="Y213" s="6">
        <f t="shared" si="6"/>
        <v>0.28077647463766614</v>
      </c>
      <c r="Z213" s="6">
        <f t="shared" si="7"/>
        <v>0.28077647463766614</v>
      </c>
      <c r="AA213" s="6">
        <f>(Z213-Table257[[#This Row],[Survived]])^2</f>
        <v>0.51728247943462358</v>
      </c>
    </row>
    <row r="214" spans="1:27" x14ac:dyDescent="0.2">
      <c r="A214">
        <v>0</v>
      </c>
      <c r="B214" t="s">
        <v>15</v>
      </c>
      <c r="C214">
        <v>1</v>
      </c>
      <c r="D214" t="s">
        <v>13</v>
      </c>
      <c r="E214">
        <v>52</v>
      </c>
      <c r="F214">
        <v>79.650000000000006</v>
      </c>
      <c r="G214">
        <v>1</v>
      </c>
      <c r="H214">
        <v>1</v>
      </c>
      <c r="I214" s="6">
        <f>Table257[[#This Row],[Age]]/$E$1</f>
        <v>0.65</v>
      </c>
      <c r="J214" s="6">
        <f>LOG10(Table257[[#This Row],[Fare]] +1)</f>
        <v>1.9066043717249803</v>
      </c>
      <c r="K214">
        <f>IF(Table257[[#This Row],[Pclass]]=1, 1, 0)</f>
        <v>1</v>
      </c>
      <c r="L214">
        <f>IF(Table257[[#This Row],[Pclass]]=2, 1,0)</f>
        <v>0</v>
      </c>
      <c r="M214">
        <f>IF(Table257[[#This Row],[Embarked]]="S", 1, 0)</f>
        <v>1</v>
      </c>
      <c r="N214">
        <f>IF(Table257[[#This Row],[Embarked]]="C", 1, 0)</f>
        <v>0</v>
      </c>
      <c r="O214">
        <f>IF(Table257[[#This Row],[Sex]]="male", 1, 0)</f>
        <v>1</v>
      </c>
      <c r="P214">
        <v>1</v>
      </c>
      <c r="V214" s="6">
        <v>-0.9376137487206746</v>
      </c>
      <c r="W214" s="6">
        <v>0.18935177474556014</v>
      </c>
      <c r="X214" s="6">
        <f t="shared" si="6"/>
        <v>0</v>
      </c>
      <c r="Y214" s="6">
        <f t="shared" si="6"/>
        <v>0.18935177474556014</v>
      </c>
      <c r="Z214" s="6">
        <f t="shared" si="7"/>
        <v>0.18935177474556014</v>
      </c>
      <c r="AA214" s="6">
        <f>(Z214-Table257[[#This Row],[Survived]])^2</f>
        <v>3.5854094599293347E-2</v>
      </c>
    </row>
    <row r="215" spans="1:27" x14ac:dyDescent="0.2">
      <c r="A215">
        <v>0</v>
      </c>
      <c r="B215" t="s">
        <v>15</v>
      </c>
      <c r="C215">
        <v>1</v>
      </c>
      <c r="D215" t="s">
        <v>13</v>
      </c>
      <c r="E215">
        <v>40</v>
      </c>
      <c r="F215">
        <v>0</v>
      </c>
      <c r="G215">
        <v>0</v>
      </c>
      <c r="H215">
        <v>0</v>
      </c>
      <c r="I215" s="6">
        <f>Table257[[#This Row],[Age]]/$E$1</f>
        <v>0.5</v>
      </c>
      <c r="J215" s="6">
        <f>LOG10(Table257[[#This Row],[Fare]] +1)</f>
        <v>0</v>
      </c>
      <c r="K215">
        <f>IF(Table257[[#This Row],[Pclass]]=1, 1, 0)</f>
        <v>1</v>
      </c>
      <c r="L215">
        <f>IF(Table257[[#This Row],[Pclass]]=2, 1,0)</f>
        <v>0</v>
      </c>
      <c r="M215">
        <f>IF(Table257[[#This Row],[Embarked]]="S", 1, 0)</f>
        <v>1</v>
      </c>
      <c r="N215">
        <f>IF(Table257[[#This Row],[Embarked]]="C", 1, 0)</f>
        <v>0</v>
      </c>
      <c r="O215">
        <f>IF(Table257[[#This Row],[Sex]]="male", 1, 0)</f>
        <v>1</v>
      </c>
      <c r="P215">
        <v>1</v>
      </c>
      <c r="V215" s="6">
        <v>-1.3950074834878397</v>
      </c>
      <c r="W215" s="6">
        <v>0.48589745820332553</v>
      </c>
      <c r="X215" s="6">
        <f t="shared" si="6"/>
        <v>0</v>
      </c>
      <c r="Y215" s="6">
        <f t="shared" si="6"/>
        <v>0.48589745820332553</v>
      </c>
      <c r="Z215" s="6">
        <f t="shared" si="7"/>
        <v>0.48589745820332553</v>
      </c>
      <c r="AA215" s="6">
        <f>(Z215-Table257[[#This Row],[Survived]])^2</f>
        <v>0.23609633988845247</v>
      </c>
    </row>
    <row r="216" spans="1:27" x14ac:dyDescent="0.2">
      <c r="A216">
        <v>0</v>
      </c>
      <c r="B216" t="s">
        <v>15</v>
      </c>
      <c r="C216">
        <v>2</v>
      </c>
      <c r="D216" t="s">
        <v>13</v>
      </c>
      <c r="E216">
        <v>36</v>
      </c>
      <c r="F216">
        <v>10.5</v>
      </c>
      <c r="G216">
        <v>0</v>
      </c>
      <c r="H216">
        <v>0</v>
      </c>
      <c r="I216" s="6">
        <f>Table257[[#This Row],[Age]]/$E$1</f>
        <v>0.45</v>
      </c>
      <c r="J216" s="6">
        <f>LOG10(Table257[[#This Row],[Fare]] +1)</f>
        <v>1.0606978403536116</v>
      </c>
      <c r="K216">
        <f>IF(Table257[[#This Row],[Pclass]]=1, 1, 0)</f>
        <v>0</v>
      </c>
      <c r="L216">
        <f>IF(Table257[[#This Row],[Pclass]]=2, 1,0)</f>
        <v>1</v>
      </c>
      <c r="M216">
        <f>IF(Table257[[#This Row],[Embarked]]="S", 1, 0)</f>
        <v>1</v>
      </c>
      <c r="N216">
        <f>IF(Table257[[#This Row],[Embarked]]="C", 1, 0)</f>
        <v>0</v>
      </c>
      <c r="O216">
        <f>IF(Table257[[#This Row],[Sex]]="male", 1, 0)</f>
        <v>1</v>
      </c>
      <c r="P216">
        <v>1</v>
      </c>
      <c r="V216" s="6">
        <v>-0.75677188279667629</v>
      </c>
      <c r="W216" s="6">
        <v>4.9424867173493807E-2</v>
      </c>
      <c r="X216" s="6">
        <f t="shared" si="6"/>
        <v>0</v>
      </c>
      <c r="Y216" s="6">
        <f t="shared" si="6"/>
        <v>4.9424867173493807E-2</v>
      </c>
      <c r="Z216" s="6">
        <f t="shared" si="7"/>
        <v>4.9424867173493807E-2</v>
      </c>
      <c r="AA216" s="6">
        <f>(Z216-Table257[[#This Row],[Survived]])^2</f>
        <v>2.4428174951175055E-3</v>
      </c>
    </row>
    <row r="217" spans="1:27" x14ac:dyDescent="0.2">
      <c r="A217">
        <v>0</v>
      </c>
      <c r="B217" t="s">
        <v>15</v>
      </c>
      <c r="C217">
        <v>3</v>
      </c>
      <c r="D217" t="s">
        <v>13</v>
      </c>
      <c r="E217">
        <v>16</v>
      </c>
      <c r="F217">
        <v>39.6875</v>
      </c>
      <c r="G217">
        <v>4</v>
      </c>
      <c r="H217">
        <v>1</v>
      </c>
      <c r="I217" s="6">
        <f>Table257[[#This Row],[Age]]/$E$1</f>
        <v>0.2</v>
      </c>
      <c r="J217" s="6">
        <f>LOG10(Table257[[#This Row],[Fare]] +1)</f>
        <v>1.6094610059122672</v>
      </c>
      <c r="K217">
        <f>IF(Table257[[#This Row],[Pclass]]=1, 1, 0)</f>
        <v>0</v>
      </c>
      <c r="L217">
        <f>IF(Table257[[#This Row],[Pclass]]=2, 1,0)</f>
        <v>0</v>
      </c>
      <c r="M217">
        <f>IF(Table257[[#This Row],[Embarked]]="S", 1, 0)</f>
        <v>1</v>
      </c>
      <c r="N217">
        <f>IF(Table257[[#This Row],[Embarked]]="C", 1, 0)</f>
        <v>0</v>
      </c>
      <c r="O217">
        <f>IF(Table257[[#This Row],[Sex]]="male", 1, 0)</f>
        <v>1</v>
      </c>
      <c r="P217">
        <v>1</v>
      </c>
      <c r="V217" s="6">
        <v>-1.3659636135863222</v>
      </c>
      <c r="W217" s="6">
        <v>7.0653699375960999E-2</v>
      </c>
      <c r="X217" s="6">
        <f t="shared" si="6"/>
        <v>0</v>
      </c>
      <c r="Y217" s="6">
        <f t="shared" si="6"/>
        <v>7.0653699375960999E-2</v>
      </c>
      <c r="Z217" s="6">
        <f t="shared" si="7"/>
        <v>7.0653699375960999E-2</v>
      </c>
      <c r="AA217" s="6">
        <f>(Z217-Table257[[#This Row],[Survived]])^2</f>
        <v>4.9919452355086718E-3</v>
      </c>
    </row>
    <row r="218" spans="1:27" x14ac:dyDescent="0.2">
      <c r="A218">
        <v>1</v>
      </c>
      <c r="B218" t="s">
        <v>15</v>
      </c>
      <c r="C218">
        <v>3</v>
      </c>
      <c r="D218" t="s">
        <v>13</v>
      </c>
      <c r="E218">
        <v>25</v>
      </c>
      <c r="F218">
        <v>7.7750000000000004</v>
      </c>
      <c r="G218">
        <v>1</v>
      </c>
      <c r="H218">
        <v>0</v>
      </c>
      <c r="I218" s="6">
        <f>Table257[[#This Row],[Age]]/$E$1</f>
        <v>0.3125</v>
      </c>
      <c r="J218" s="6">
        <f>LOG10(Table257[[#This Row],[Fare]] +1)</f>
        <v>0.94324712513786169</v>
      </c>
      <c r="K218">
        <f>IF(Table257[[#This Row],[Pclass]]=1, 1, 0)</f>
        <v>0</v>
      </c>
      <c r="L218">
        <f>IF(Table257[[#This Row],[Pclass]]=2, 1,0)</f>
        <v>0</v>
      </c>
      <c r="M218">
        <f>IF(Table257[[#This Row],[Embarked]]="S", 1, 0)</f>
        <v>1</v>
      </c>
      <c r="N218">
        <f>IF(Table257[[#This Row],[Embarked]]="C", 1, 0)</f>
        <v>0</v>
      </c>
      <c r="O218">
        <f>IF(Table257[[#This Row],[Sex]]="male", 1, 0)</f>
        <v>1</v>
      </c>
      <c r="P218">
        <v>1</v>
      </c>
      <c r="V218" s="6">
        <v>-1.3079626259885453</v>
      </c>
      <c r="W218" s="6">
        <v>9.1422552994810113E-2</v>
      </c>
      <c r="X218" s="6">
        <f t="shared" si="6"/>
        <v>0</v>
      </c>
      <c r="Y218" s="6">
        <f t="shared" si="6"/>
        <v>9.1422552994810113E-2</v>
      </c>
      <c r="Z218" s="6">
        <f t="shared" si="7"/>
        <v>9.1422552994810113E-2</v>
      </c>
      <c r="AA218" s="6">
        <f>(Z218-Table257[[#This Row],[Survived]])^2</f>
        <v>0.82551297720646877</v>
      </c>
    </row>
    <row r="219" spans="1:27" x14ac:dyDescent="0.2">
      <c r="A219">
        <v>1</v>
      </c>
      <c r="B219" t="s">
        <v>15</v>
      </c>
      <c r="C219">
        <v>1</v>
      </c>
      <c r="D219" t="s">
        <v>17</v>
      </c>
      <c r="E219">
        <v>58</v>
      </c>
      <c r="F219">
        <v>153.46250000000001</v>
      </c>
      <c r="G219">
        <v>0</v>
      </c>
      <c r="H219">
        <v>1</v>
      </c>
      <c r="I219" s="6">
        <f>Table257[[#This Row],[Age]]/$E$1</f>
        <v>0.72499999999999998</v>
      </c>
      <c r="J219" s="6">
        <f>LOG10(Table257[[#This Row],[Fare]] +1)</f>
        <v>2.1888230596841365</v>
      </c>
      <c r="K219">
        <f>IF(Table257[[#This Row],[Pclass]]=1, 1, 0)</f>
        <v>1</v>
      </c>
      <c r="L219">
        <f>IF(Table257[[#This Row],[Pclass]]=2, 1,0)</f>
        <v>0</v>
      </c>
      <c r="M219">
        <f>IF(Table257[[#This Row],[Embarked]]="S", 1, 0)</f>
        <v>1</v>
      </c>
      <c r="N219">
        <f>IF(Table257[[#This Row],[Embarked]]="C", 1, 0)</f>
        <v>0</v>
      </c>
      <c r="O219">
        <f>IF(Table257[[#This Row],[Sex]]="male", 1, 0)</f>
        <v>0</v>
      </c>
      <c r="P219">
        <v>1</v>
      </c>
      <c r="V219" s="6">
        <v>0.64887315936400092</v>
      </c>
      <c r="W219" s="6">
        <v>0.30623192746224415</v>
      </c>
      <c r="X219" s="6">
        <f t="shared" si="6"/>
        <v>0.64887315936400092</v>
      </c>
      <c r="Y219" s="6">
        <f t="shared" si="6"/>
        <v>0.30623192746224415</v>
      </c>
      <c r="Z219" s="6">
        <f t="shared" si="7"/>
        <v>0.95510508682624506</v>
      </c>
      <c r="AA219" s="6">
        <f>(Z219-Table257[[#This Row],[Survived]])^2</f>
        <v>2.0155532288789945E-3</v>
      </c>
    </row>
    <row r="220" spans="1:27" x14ac:dyDescent="0.2">
      <c r="A220">
        <v>1</v>
      </c>
      <c r="B220" t="s">
        <v>15</v>
      </c>
      <c r="C220">
        <v>1</v>
      </c>
      <c r="D220" t="s">
        <v>17</v>
      </c>
      <c r="E220">
        <v>35</v>
      </c>
      <c r="F220">
        <v>135.63329999999999</v>
      </c>
      <c r="G220">
        <v>0</v>
      </c>
      <c r="H220">
        <v>0</v>
      </c>
      <c r="I220" s="6">
        <f>Table257[[#This Row],[Age]]/$E$1</f>
        <v>0.4375</v>
      </c>
      <c r="J220" s="6">
        <f>LOG10(Table257[[#This Row],[Fare]] +1)</f>
        <v>2.1355565576455011</v>
      </c>
      <c r="K220">
        <f>IF(Table257[[#This Row],[Pclass]]=1, 1, 0)</f>
        <v>1</v>
      </c>
      <c r="L220">
        <f>IF(Table257[[#This Row],[Pclass]]=2, 1,0)</f>
        <v>0</v>
      </c>
      <c r="M220">
        <f>IF(Table257[[#This Row],[Embarked]]="S", 1, 0)</f>
        <v>1</v>
      </c>
      <c r="N220">
        <f>IF(Table257[[#This Row],[Embarked]]="C", 1, 0)</f>
        <v>0</v>
      </c>
      <c r="O220">
        <f>IF(Table257[[#This Row],[Sex]]="male", 1, 0)</f>
        <v>0</v>
      </c>
      <c r="P220">
        <v>1</v>
      </c>
      <c r="V220" s="6">
        <v>0.50224506113801437</v>
      </c>
      <c r="W220" s="6">
        <v>0.54590168478265555</v>
      </c>
      <c r="X220" s="6">
        <f t="shared" si="6"/>
        <v>0.50224506113801437</v>
      </c>
      <c r="Y220" s="6">
        <f t="shared" si="6"/>
        <v>0.54590168478265555</v>
      </c>
      <c r="Z220" s="6">
        <f t="shared" si="7"/>
        <v>1.0481467459206699</v>
      </c>
      <c r="AA220" s="6">
        <f>(Z220-Table257[[#This Row],[Survived]])^2</f>
        <v>2.3181091427495457E-3</v>
      </c>
    </row>
    <row r="221" spans="1:27" x14ac:dyDescent="0.2">
      <c r="A221">
        <v>1</v>
      </c>
      <c r="B221" t="s">
        <v>15</v>
      </c>
      <c r="C221">
        <v>3</v>
      </c>
      <c r="D221" t="s">
        <v>13</v>
      </c>
      <c r="E221">
        <v>25</v>
      </c>
      <c r="F221">
        <v>0</v>
      </c>
      <c r="G221">
        <v>0</v>
      </c>
      <c r="H221">
        <v>0</v>
      </c>
      <c r="I221" s="6">
        <f>Table257[[#This Row],[Age]]/$E$1</f>
        <v>0.3125</v>
      </c>
      <c r="J221" s="6">
        <f>LOG10(Table257[[#This Row],[Fare]] +1)</f>
        <v>0</v>
      </c>
      <c r="K221">
        <f>IF(Table257[[#This Row],[Pclass]]=1, 1, 0)</f>
        <v>0</v>
      </c>
      <c r="L221">
        <f>IF(Table257[[#This Row],[Pclass]]=2, 1,0)</f>
        <v>0</v>
      </c>
      <c r="M221">
        <f>IF(Table257[[#This Row],[Embarked]]="S", 1, 0)</f>
        <v>1</v>
      </c>
      <c r="N221">
        <f>IF(Table257[[#This Row],[Embarked]]="C", 1, 0)</f>
        <v>0</v>
      </c>
      <c r="O221">
        <f>IF(Table257[[#This Row],[Sex]]="male", 1, 0)</f>
        <v>1</v>
      </c>
      <c r="P221">
        <v>1</v>
      </c>
      <c r="V221" s="6">
        <v>-1.515015960717683</v>
      </c>
      <c r="W221" s="6">
        <v>0.20806008889263666</v>
      </c>
      <c r="X221" s="6">
        <f t="shared" si="6"/>
        <v>0</v>
      </c>
      <c r="Y221" s="6">
        <f t="shared" si="6"/>
        <v>0.20806008889263666</v>
      </c>
      <c r="Z221" s="6">
        <f t="shared" si="7"/>
        <v>0.20806008889263666</v>
      </c>
      <c r="AA221" s="6">
        <f>(Z221-Table257[[#This Row],[Survived]])^2</f>
        <v>0.6271688228047384</v>
      </c>
    </row>
    <row r="222" spans="1:27" x14ac:dyDescent="0.2">
      <c r="A222">
        <v>1</v>
      </c>
      <c r="B222" t="s">
        <v>15</v>
      </c>
      <c r="C222">
        <v>2</v>
      </c>
      <c r="D222" t="s">
        <v>17</v>
      </c>
      <c r="E222">
        <v>41</v>
      </c>
      <c r="F222">
        <v>19.5</v>
      </c>
      <c r="G222">
        <v>0</v>
      </c>
      <c r="H222">
        <v>1</v>
      </c>
      <c r="I222" s="6">
        <f>Table257[[#This Row],[Age]]/$E$1</f>
        <v>0.51249999999999996</v>
      </c>
      <c r="J222" s="6">
        <f>LOG10(Table257[[#This Row],[Fare]] +1)</f>
        <v>1.3117538610557542</v>
      </c>
      <c r="K222">
        <f>IF(Table257[[#This Row],[Pclass]]=1, 1, 0)</f>
        <v>0</v>
      </c>
      <c r="L222">
        <f>IF(Table257[[#This Row],[Pclass]]=2, 1,0)</f>
        <v>1</v>
      </c>
      <c r="M222">
        <f>IF(Table257[[#This Row],[Embarked]]="S", 1, 0)</f>
        <v>1</v>
      </c>
      <c r="N222">
        <f>IF(Table257[[#This Row],[Embarked]]="C", 1, 0)</f>
        <v>0</v>
      </c>
      <c r="O222">
        <f>IF(Table257[[#This Row],[Sex]]="male", 1, 0)</f>
        <v>0</v>
      </c>
      <c r="P222">
        <v>1</v>
      </c>
      <c r="V222" s="6">
        <v>0.71122183050800114</v>
      </c>
      <c r="W222" s="6">
        <v>0.18505530525089192</v>
      </c>
      <c r="X222" s="6">
        <f t="shared" si="6"/>
        <v>0.71122183050800114</v>
      </c>
      <c r="Y222" s="6">
        <f t="shared" si="6"/>
        <v>0.18505530525089192</v>
      </c>
      <c r="Z222" s="6">
        <f t="shared" si="7"/>
        <v>0.89627713575889301</v>
      </c>
      <c r="AA222" s="6">
        <f>(Z222-Table257[[#This Row],[Survived]])^2</f>
        <v>1.0758432566379112E-2</v>
      </c>
    </row>
    <row r="223" spans="1:27" x14ac:dyDescent="0.2">
      <c r="A223">
        <v>0</v>
      </c>
      <c r="B223" t="s">
        <v>20</v>
      </c>
      <c r="C223">
        <v>1</v>
      </c>
      <c r="D223" t="s">
        <v>13</v>
      </c>
      <c r="E223">
        <v>37</v>
      </c>
      <c r="F223">
        <v>29.7</v>
      </c>
      <c r="G223">
        <v>0</v>
      </c>
      <c r="H223">
        <v>1</v>
      </c>
      <c r="I223" s="6">
        <f>Table257[[#This Row],[Age]]/$E$1</f>
        <v>0.46250000000000002</v>
      </c>
      <c r="J223" s="6">
        <f>LOG10(Table257[[#This Row],[Fare]] +1)</f>
        <v>1.4871383754771865</v>
      </c>
      <c r="K223">
        <f>IF(Table257[[#This Row],[Pclass]]=1, 1, 0)</f>
        <v>1</v>
      </c>
      <c r="L223">
        <f>IF(Table257[[#This Row],[Pclass]]=2, 1,0)</f>
        <v>0</v>
      </c>
      <c r="M223">
        <f>IF(Table257[[#This Row],[Embarked]]="S", 1, 0)</f>
        <v>0</v>
      </c>
      <c r="N223">
        <f>IF(Table257[[#This Row],[Embarked]]="C", 1, 0)</f>
        <v>1</v>
      </c>
      <c r="O223">
        <f>IF(Table257[[#This Row],[Sex]]="male", 1, 0)</f>
        <v>1</v>
      </c>
      <c r="P223">
        <v>1</v>
      </c>
      <c r="V223" s="6">
        <v>-1.3162387613960442</v>
      </c>
      <c r="W223" s="6">
        <v>0.5849101729900813</v>
      </c>
      <c r="X223" s="6">
        <f t="shared" si="6"/>
        <v>0</v>
      </c>
      <c r="Y223" s="6">
        <f t="shared" si="6"/>
        <v>0.5849101729900813</v>
      </c>
      <c r="Z223" s="6">
        <f t="shared" si="7"/>
        <v>0.5849101729900813</v>
      </c>
      <c r="AA223" s="6">
        <f>(Z223-Table257[[#This Row],[Survived]])^2</f>
        <v>0.34211991046728685</v>
      </c>
    </row>
    <row r="224" spans="1:27" x14ac:dyDescent="0.2">
      <c r="A224">
        <v>1</v>
      </c>
      <c r="B224" t="s">
        <v>15</v>
      </c>
      <c r="C224">
        <v>1</v>
      </c>
      <c r="D224" t="s">
        <v>17</v>
      </c>
      <c r="E224">
        <v>63</v>
      </c>
      <c r="F224">
        <v>77.958299999999994</v>
      </c>
      <c r="G224">
        <v>1</v>
      </c>
      <c r="H224">
        <v>0</v>
      </c>
      <c r="I224" s="6">
        <f>Table257[[#This Row],[Age]]/$E$1</f>
        <v>0.78749999999999998</v>
      </c>
      <c r="J224" s="6">
        <f>LOG10(Table257[[#This Row],[Fare]] +1)</f>
        <v>1.8973977892491294</v>
      </c>
      <c r="K224">
        <f>IF(Table257[[#This Row],[Pclass]]=1, 1, 0)</f>
        <v>1</v>
      </c>
      <c r="L224">
        <f>IF(Table257[[#This Row],[Pclass]]=2, 1,0)</f>
        <v>0</v>
      </c>
      <c r="M224">
        <f>IF(Table257[[#This Row],[Embarked]]="S", 1, 0)</f>
        <v>1</v>
      </c>
      <c r="N224">
        <f>IF(Table257[[#This Row],[Embarked]]="C", 1, 0)</f>
        <v>0</v>
      </c>
      <c r="O224">
        <f>IF(Table257[[#This Row],[Sex]]="male", 1, 0)</f>
        <v>0</v>
      </c>
      <c r="P224">
        <v>1</v>
      </c>
      <c r="V224" s="6">
        <v>0.70842753197236008</v>
      </c>
      <c r="W224" s="6">
        <v>0.1849715198411116</v>
      </c>
      <c r="X224" s="6">
        <f t="shared" si="6"/>
        <v>0.70842753197236008</v>
      </c>
      <c r="Y224" s="6">
        <f t="shared" si="6"/>
        <v>0.1849715198411116</v>
      </c>
      <c r="Z224" s="6">
        <f t="shared" si="7"/>
        <v>0.89339905181347168</v>
      </c>
      <c r="AA224" s="6">
        <f>(Z224-Table257[[#This Row],[Survived]])^2</f>
        <v>1.1363762154266896E-2</v>
      </c>
    </row>
    <row r="225" spans="1:27" x14ac:dyDescent="0.2">
      <c r="A225">
        <v>0</v>
      </c>
      <c r="B225" t="s">
        <v>15</v>
      </c>
      <c r="C225">
        <v>3</v>
      </c>
      <c r="D225" t="s">
        <v>17</v>
      </c>
      <c r="E225">
        <v>45</v>
      </c>
      <c r="F225">
        <v>7.75</v>
      </c>
      <c r="G225">
        <v>0</v>
      </c>
      <c r="H225">
        <v>0</v>
      </c>
      <c r="I225" s="6">
        <f>Table257[[#This Row],[Age]]/$E$1</f>
        <v>0.5625</v>
      </c>
      <c r="J225" s="6">
        <f>LOG10(Table257[[#This Row],[Fare]] +1)</f>
        <v>0.94200805302231327</v>
      </c>
      <c r="K225">
        <f>IF(Table257[[#This Row],[Pclass]]=1, 1, 0)</f>
        <v>0</v>
      </c>
      <c r="L225">
        <f>IF(Table257[[#This Row],[Pclass]]=2, 1,0)</f>
        <v>0</v>
      </c>
      <c r="M225">
        <f>IF(Table257[[#This Row],[Embarked]]="S", 1, 0)</f>
        <v>1</v>
      </c>
      <c r="N225">
        <f>IF(Table257[[#This Row],[Embarked]]="C", 1, 0)</f>
        <v>0</v>
      </c>
      <c r="O225">
        <f>IF(Table257[[#This Row],[Sex]]="male", 1, 0)</f>
        <v>0</v>
      </c>
      <c r="P225">
        <v>1</v>
      </c>
      <c r="V225" s="6">
        <v>0.34930485759961044</v>
      </c>
      <c r="W225" s="6">
        <v>6.1209477789158577E-2</v>
      </c>
      <c r="X225" s="6">
        <f t="shared" si="6"/>
        <v>0.34930485759961044</v>
      </c>
      <c r="Y225" s="6">
        <f t="shared" si="6"/>
        <v>6.1209477789158577E-2</v>
      </c>
      <c r="Z225" s="6">
        <f t="shared" si="7"/>
        <v>0.41051433538876902</v>
      </c>
      <c r="AA225" s="6">
        <f>(Z225-Table257[[#This Row],[Survived]])^2</f>
        <v>0.16852201955968274</v>
      </c>
    </row>
    <row r="226" spans="1:27" x14ac:dyDescent="0.2">
      <c r="A226">
        <v>0</v>
      </c>
      <c r="B226" t="s">
        <v>27</v>
      </c>
      <c r="C226">
        <v>3</v>
      </c>
      <c r="D226" t="s">
        <v>13</v>
      </c>
      <c r="E226">
        <v>7</v>
      </c>
      <c r="F226">
        <v>29.125</v>
      </c>
      <c r="G226">
        <v>4</v>
      </c>
      <c r="H226">
        <v>1</v>
      </c>
      <c r="I226" s="6">
        <f>Table257[[#This Row],[Age]]/$E$1</f>
        <v>8.7499999999999994E-2</v>
      </c>
      <c r="J226" s="6">
        <f>LOG10(Table257[[#This Row],[Fare]] +1)</f>
        <v>1.4789270555829248</v>
      </c>
      <c r="K226">
        <f>IF(Table257[[#This Row],[Pclass]]=1, 1, 0)</f>
        <v>0</v>
      </c>
      <c r="L226">
        <f>IF(Table257[[#This Row],[Pclass]]=2, 1,0)</f>
        <v>0</v>
      </c>
      <c r="M226">
        <f>IF(Table257[[#This Row],[Embarked]]="S", 1, 0)</f>
        <v>0</v>
      </c>
      <c r="N226">
        <f>IF(Table257[[#This Row],[Embarked]]="C", 1, 0)</f>
        <v>0</v>
      </c>
      <c r="O226">
        <f>IF(Table257[[#This Row],[Sex]]="male", 1, 0)</f>
        <v>1</v>
      </c>
      <c r="P226">
        <v>1</v>
      </c>
      <c r="V226" s="6">
        <v>-1.1170313715045366</v>
      </c>
      <c r="W226" s="6">
        <v>-0.46646181636920048</v>
      </c>
      <c r="X226" s="6">
        <f t="shared" si="6"/>
        <v>0</v>
      </c>
      <c r="Y226" s="6">
        <f t="shared" si="6"/>
        <v>0</v>
      </c>
      <c r="Z226" s="6">
        <f t="shared" si="7"/>
        <v>0</v>
      </c>
      <c r="AA226" s="6">
        <f>(Z226-Table257[[#This Row],[Survived]])^2</f>
        <v>0</v>
      </c>
    </row>
    <row r="227" spans="1:27" x14ac:dyDescent="0.2">
      <c r="A227">
        <v>1</v>
      </c>
      <c r="B227" t="s">
        <v>15</v>
      </c>
      <c r="C227">
        <v>3</v>
      </c>
      <c r="D227" t="s">
        <v>17</v>
      </c>
      <c r="E227">
        <v>35</v>
      </c>
      <c r="F227">
        <v>20.25</v>
      </c>
      <c r="G227">
        <v>1</v>
      </c>
      <c r="H227">
        <v>1</v>
      </c>
      <c r="I227" s="6">
        <f>Table257[[#This Row],[Age]]/$E$1</f>
        <v>0.4375</v>
      </c>
      <c r="J227" s="6">
        <f>LOG10(Table257[[#This Row],[Fare]] +1)</f>
        <v>1.3273589343863303</v>
      </c>
      <c r="K227">
        <f>IF(Table257[[#This Row],[Pclass]]=1, 1, 0)</f>
        <v>0</v>
      </c>
      <c r="L227">
        <f>IF(Table257[[#This Row],[Pclass]]=2, 1,0)</f>
        <v>0</v>
      </c>
      <c r="M227">
        <f>IF(Table257[[#This Row],[Embarked]]="S", 1, 0)</f>
        <v>1</v>
      </c>
      <c r="N227">
        <f>IF(Table257[[#This Row],[Embarked]]="C", 1, 0)</f>
        <v>0</v>
      </c>
      <c r="O227">
        <f>IF(Table257[[#This Row],[Sex]]="male", 1, 0)</f>
        <v>0</v>
      </c>
      <c r="P227">
        <v>1</v>
      </c>
      <c r="V227" s="6">
        <v>0.23961583606946785</v>
      </c>
      <c r="W227" s="6">
        <v>0.15549635465354056</v>
      </c>
      <c r="X227" s="6">
        <f t="shared" si="6"/>
        <v>0.23961583606946785</v>
      </c>
      <c r="Y227" s="6">
        <f t="shared" si="6"/>
        <v>0.15549635465354056</v>
      </c>
      <c r="Z227" s="6">
        <f t="shared" si="7"/>
        <v>0.39511219072300841</v>
      </c>
      <c r="AA227" s="6">
        <f>(Z227-Table257[[#This Row],[Survived]])^2</f>
        <v>0.36588926181191817</v>
      </c>
    </row>
    <row r="228" spans="1:27" x14ac:dyDescent="0.2">
      <c r="A228">
        <v>0</v>
      </c>
      <c r="B228" t="s">
        <v>27</v>
      </c>
      <c r="C228">
        <v>3</v>
      </c>
      <c r="D228" t="s">
        <v>13</v>
      </c>
      <c r="E228">
        <v>65</v>
      </c>
      <c r="F228">
        <v>7.75</v>
      </c>
      <c r="G228">
        <v>0</v>
      </c>
      <c r="H228">
        <v>0</v>
      </c>
      <c r="I228" s="6">
        <f>Table257[[#This Row],[Age]]/$E$1</f>
        <v>0.8125</v>
      </c>
      <c r="J228" s="6">
        <f>LOG10(Table257[[#This Row],[Fare]] +1)</f>
        <v>0.94200805302231327</v>
      </c>
      <c r="K228">
        <f>IF(Table257[[#This Row],[Pclass]]=1, 1, 0)</f>
        <v>0</v>
      </c>
      <c r="L228">
        <f>IF(Table257[[#This Row],[Pclass]]=2, 1,0)</f>
        <v>0</v>
      </c>
      <c r="M228">
        <f>IF(Table257[[#This Row],[Embarked]]="S", 1, 0)</f>
        <v>0</v>
      </c>
      <c r="N228">
        <f>IF(Table257[[#This Row],[Embarked]]="C", 1, 0)</f>
        <v>0</v>
      </c>
      <c r="O228">
        <f>IF(Table257[[#This Row],[Sex]]="male", 1, 0)</f>
        <v>1</v>
      </c>
      <c r="P228">
        <v>1</v>
      </c>
      <c r="V228" s="6">
        <v>-0.53979021502325819</v>
      </c>
      <c r="W228" s="6">
        <v>-1.0115214513635302</v>
      </c>
      <c r="X228" s="6">
        <f t="shared" si="6"/>
        <v>0</v>
      </c>
      <c r="Y228" s="6">
        <f t="shared" si="6"/>
        <v>0</v>
      </c>
      <c r="Z228" s="6">
        <f t="shared" si="7"/>
        <v>0</v>
      </c>
      <c r="AA228" s="6">
        <f>(Z228-Table257[[#This Row],[Survived]])^2</f>
        <v>0</v>
      </c>
    </row>
    <row r="229" spans="1:27" x14ac:dyDescent="0.2">
      <c r="A229">
        <v>0</v>
      </c>
      <c r="B229" t="s">
        <v>15</v>
      </c>
      <c r="C229">
        <v>3</v>
      </c>
      <c r="D229" t="s">
        <v>13</v>
      </c>
      <c r="E229">
        <v>28</v>
      </c>
      <c r="F229">
        <v>7.8541999999999996</v>
      </c>
      <c r="G229">
        <v>0</v>
      </c>
      <c r="H229">
        <v>0</v>
      </c>
      <c r="I229" s="6">
        <f>Table257[[#This Row],[Age]]/$E$1</f>
        <v>0.35</v>
      </c>
      <c r="J229" s="6">
        <f>LOG10(Table257[[#This Row],[Fare]] +1)</f>
        <v>0.94714932766263737</v>
      </c>
      <c r="K229">
        <f>IF(Table257[[#This Row],[Pclass]]=1, 1, 0)</f>
        <v>0</v>
      </c>
      <c r="L229">
        <f>IF(Table257[[#This Row],[Pclass]]=2, 1,0)</f>
        <v>0</v>
      </c>
      <c r="M229">
        <f>IF(Table257[[#This Row],[Embarked]]="S", 1, 0)</f>
        <v>1</v>
      </c>
      <c r="N229">
        <f>IF(Table257[[#This Row],[Embarked]]="C", 1, 0)</f>
        <v>0</v>
      </c>
      <c r="O229">
        <f>IF(Table257[[#This Row],[Sex]]="male", 1, 0)</f>
        <v>1</v>
      </c>
      <c r="P229">
        <v>1</v>
      </c>
      <c r="V229" s="6">
        <v>-1.2662309698937517</v>
      </c>
      <c r="W229" s="6">
        <v>9.4703999711233888E-2</v>
      </c>
      <c r="X229" s="6">
        <f t="shared" si="6"/>
        <v>0</v>
      </c>
      <c r="Y229" s="6">
        <f t="shared" si="6"/>
        <v>9.4703999711233888E-2</v>
      </c>
      <c r="Z229" s="6">
        <f t="shared" si="7"/>
        <v>9.4703999711233888E-2</v>
      </c>
      <c r="AA229" s="6">
        <f>(Z229-Table257[[#This Row],[Survived]])^2</f>
        <v>8.9688475613053879E-3</v>
      </c>
    </row>
    <row r="230" spans="1:27" x14ac:dyDescent="0.2">
      <c r="A230">
        <v>0</v>
      </c>
      <c r="B230" t="s">
        <v>15</v>
      </c>
      <c r="C230">
        <v>3</v>
      </c>
      <c r="D230" t="s">
        <v>13</v>
      </c>
      <c r="E230">
        <v>16</v>
      </c>
      <c r="F230">
        <v>9.5</v>
      </c>
      <c r="G230">
        <v>0</v>
      </c>
      <c r="H230">
        <v>0</v>
      </c>
      <c r="I230" s="6">
        <f>Table257[[#This Row],[Age]]/$E$1</f>
        <v>0.2</v>
      </c>
      <c r="J230" s="6">
        <f>LOG10(Table257[[#This Row],[Fare]] +1)</f>
        <v>1.0211892990699381</v>
      </c>
      <c r="K230">
        <f>IF(Table257[[#This Row],[Pclass]]=1, 1, 0)</f>
        <v>0</v>
      </c>
      <c r="L230">
        <f>IF(Table257[[#This Row],[Pclass]]=2, 1,0)</f>
        <v>0</v>
      </c>
      <c r="M230">
        <f>IF(Table257[[#This Row],[Embarked]]="S", 1, 0)</f>
        <v>1</v>
      </c>
      <c r="N230">
        <f>IF(Table257[[#This Row],[Embarked]]="C", 1, 0)</f>
        <v>0</v>
      </c>
      <c r="O230">
        <f>IF(Table257[[#This Row],[Sex]]="male", 1, 0)</f>
        <v>1</v>
      </c>
      <c r="P230">
        <v>1</v>
      </c>
      <c r="V230" s="6">
        <v>-1.3660546926963342</v>
      </c>
      <c r="W230" s="6">
        <v>0.23449975639170256</v>
      </c>
      <c r="X230" s="6">
        <f t="shared" si="6"/>
        <v>0</v>
      </c>
      <c r="Y230" s="6">
        <f t="shared" si="6"/>
        <v>0.23449975639170256</v>
      </c>
      <c r="Z230" s="6">
        <f t="shared" si="7"/>
        <v>0.23449975639170256</v>
      </c>
      <c r="AA230" s="6">
        <f>(Z230-Table257[[#This Row],[Survived]])^2</f>
        <v>5.499013574776785E-2</v>
      </c>
    </row>
    <row r="231" spans="1:27" x14ac:dyDescent="0.2">
      <c r="A231">
        <v>1</v>
      </c>
      <c r="B231" t="s">
        <v>15</v>
      </c>
      <c r="C231">
        <v>3</v>
      </c>
      <c r="D231" t="s">
        <v>13</v>
      </c>
      <c r="E231">
        <v>19</v>
      </c>
      <c r="F231">
        <v>8.0500000000000007</v>
      </c>
      <c r="G231">
        <v>0</v>
      </c>
      <c r="H231">
        <v>0</v>
      </c>
      <c r="I231" s="6">
        <f>Table257[[#This Row],[Age]]/$E$1</f>
        <v>0.23749999999999999</v>
      </c>
      <c r="J231" s="6">
        <f>LOG10(Table257[[#This Row],[Fare]] +1)</f>
        <v>0.9566485792052033</v>
      </c>
      <c r="K231">
        <f>IF(Table257[[#This Row],[Pclass]]=1, 1, 0)</f>
        <v>0</v>
      </c>
      <c r="L231">
        <f>IF(Table257[[#This Row],[Pclass]]=2, 1,0)</f>
        <v>0</v>
      </c>
      <c r="M231">
        <f>IF(Table257[[#This Row],[Embarked]]="S", 1, 0)</f>
        <v>1</v>
      </c>
      <c r="N231">
        <f>IF(Table257[[#This Row],[Embarked]]="C", 1, 0)</f>
        <v>0</v>
      </c>
      <c r="O231">
        <f>IF(Table257[[#This Row],[Sex]]="male", 1, 0)</f>
        <v>1</v>
      </c>
      <c r="P231">
        <v>1</v>
      </c>
      <c r="V231" s="6">
        <v>-1.3517681711187757</v>
      </c>
      <c r="W231" s="6">
        <v>0.20328830314582103</v>
      </c>
      <c r="X231" s="6">
        <f t="shared" si="6"/>
        <v>0</v>
      </c>
      <c r="Y231" s="6">
        <f t="shared" si="6"/>
        <v>0.20328830314582103</v>
      </c>
      <c r="Z231" s="6">
        <f t="shared" si="7"/>
        <v>0.20328830314582103</v>
      </c>
      <c r="AA231" s="6">
        <f>(Z231-Table257[[#This Row],[Survived]])^2</f>
        <v>0.6347495279042652</v>
      </c>
    </row>
    <row r="232" spans="1:27" x14ac:dyDescent="0.2">
      <c r="A232">
        <v>0</v>
      </c>
      <c r="B232" t="s">
        <v>20</v>
      </c>
      <c r="C232">
        <v>3</v>
      </c>
      <c r="D232" t="s">
        <v>13</v>
      </c>
      <c r="E232">
        <v>33</v>
      </c>
      <c r="F232">
        <v>8.6624999999999996</v>
      </c>
      <c r="G232">
        <v>0</v>
      </c>
      <c r="H232">
        <v>0</v>
      </c>
      <c r="I232" s="6">
        <f>Table257[[#This Row],[Age]]/$E$1</f>
        <v>0.41249999999999998</v>
      </c>
      <c r="J232" s="6">
        <f>LOG10(Table257[[#This Row],[Fare]] +1)</f>
        <v>0.98508950692638131</v>
      </c>
      <c r="K232">
        <f>IF(Table257[[#This Row],[Pclass]]=1, 1, 0)</f>
        <v>0</v>
      </c>
      <c r="L232">
        <f>IF(Table257[[#This Row],[Pclass]]=2, 1,0)</f>
        <v>0</v>
      </c>
      <c r="M232">
        <f>IF(Table257[[#This Row],[Embarked]]="S", 1, 0)</f>
        <v>0</v>
      </c>
      <c r="N232">
        <f>IF(Table257[[#This Row],[Embarked]]="C", 1, 0)</f>
        <v>1</v>
      </c>
      <c r="O232">
        <f>IF(Table257[[#This Row],[Sex]]="male", 1, 0)</f>
        <v>1</v>
      </c>
      <c r="P232">
        <v>1</v>
      </c>
      <c r="V232" s="6">
        <v>-1.3554395572273881</v>
      </c>
      <c r="W232" s="6">
        <v>0.17006049673288415</v>
      </c>
      <c r="X232" s="6">
        <f t="shared" si="6"/>
        <v>0</v>
      </c>
      <c r="Y232" s="6">
        <f t="shared" si="6"/>
        <v>0.17006049673288415</v>
      </c>
      <c r="Z232" s="6">
        <f t="shared" si="7"/>
        <v>0.17006049673288415</v>
      </c>
      <c r="AA232" s="6">
        <f>(Z232-Table257[[#This Row],[Survived]])^2</f>
        <v>2.8920572549035298E-2</v>
      </c>
    </row>
    <row r="233" spans="1:27" x14ac:dyDescent="0.2">
      <c r="A233">
        <v>1</v>
      </c>
      <c r="B233" t="s">
        <v>15</v>
      </c>
      <c r="C233">
        <v>3</v>
      </c>
      <c r="D233" t="s">
        <v>13</v>
      </c>
      <c r="E233">
        <v>30</v>
      </c>
      <c r="F233">
        <v>9.5</v>
      </c>
      <c r="G233">
        <v>0</v>
      </c>
      <c r="H233">
        <v>0</v>
      </c>
      <c r="I233" s="6">
        <f>Table257[[#This Row],[Age]]/$E$1</f>
        <v>0.375</v>
      </c>
      <c r="J233" s="6">
        <f>LOG10(Table257[[#This Row],[Fare]] +1)</f>
        <v>1.0211892990699381</v>
      </c>
      <c r="K233">
        <f>IF(Table257[[#This Row],[Pclass]]=1, 1, 0)</f>
        <v>0</v>
      </c>
      <c r="L233">
        <f>IF(Table257[[#This Row],[Pclass]]=2, 1,0)</f>
        <v>0</v>
      </c>
      <c r="M233">
        <f>IF(Table257[[#This Row],[Embarked]]="S", 1, 0)</f>
        <v>1</v>
      </c>
      <c r="N233">
        <f>IF(Table257[[#This Row],[Embarked]]="C", 1, 0)</f>
        <v>0</v>
      </c>
      <c r="O233">
        <f>IF(Table257[[#This Row],[Sex]]="male", 1, 0)</f>
        <v>1</v>
      </c>
      <c r="P233">
        <v>1</v>
      </c>
      <c r="V233" s="6">
        <v>-1.2295717699215909</v>
      </c>
      <c r="W233" s="6">
        <v>6.4391046048299871E-2</v>
      </c>
      <c r="X233" s="6">
        <f t="shared" si="6"/>
        <v>0</v>
      </c>
      <c r="Y233" s="6">
        <f t="shared" si="6"/>
        <v>6.4391046048299871E-2</v>
      </c>
      <c r="Z233" s="6">
        <f t="shared" si="7"/>
        <v>6.4391046048299871E-2</v>
      </c>
      <c r="AA233" s="6">
        <f>(Z233-Table257[[#This Row],[Survived]])^2</f>
        <v>0.87536411471459441</v>
      </c>
    </row>
    <row r="234" spans="1:27" x14ac:dyDescent="0.2">
      <c r="A234">
        <v>0</v>
      </c>
      <c r="B234" t="s">
        <v>15</v>
      </c>
      <c r="C234">
        <v>3</v>
      </c>
      <c r="D234" t="s">
        <v>13</v>
      </c>
      <c r="E234">
        <v>22</v>
      </c>
      <c r="F234">
        <v>7.8958000000000004</v>
      </c>
      <c r="G234">
        <v>0</v>
      </c>
      <c r="H234">
        <v>0</v>
      </c>
      <c r="I234" s="6">
        <f>Table257[[#This Row],[Age]]/$E$1</f>
        <v>0.27500000000000002</v>
      </c>
      <c r="J234" s="6">
        <f>LOG10(Table257[[#This Row],[Fare]] +1)</f>
        <v>0.94918501031343461</v>
      </c>
      <c r="K234">
        <f>IF(Table257[[#This Row],[Pclass]]=1, 1, 0)</f>
        <v>0</v>
      </c>
      <c r="L234">
        <f>IF(Table257[[#This Row],[Pclass]]=2, 1,0)</f>
        <v>0</v>
      </c>
      <c r="M234">
        <f>IF(Table257[[#This Row],[Embarked]]="S", 1, 0)</f>
        <v>1</v>
      </c>
      <c r="N234">
        <f>IF(Table257[[#This Row],[Embarked]]="C", 1, 0)</f>
        <v>0</v>
      </c>
      <c r="O234">
        <f>IF(Table257[[#This Row],[Sex]]="male", 1, 0)</f>
        <v>1</v>
      </c>
      <c r="P234">
        <v>1</v>
      </c>
      <c r="V234" s="6">
        <v>-1.3242518025492287</v>
      </c>
      <c r="W234" s="6">
        <v>0.16744244453204021</v>
      </c>
      <c r="X234" s="6">
        <f t="shared" si="6"/>
        <v>0</v>
      </c>
      <c r="Y234" s="6">
        <f t="shared" si="6"/>
        <v>0.16744244453204021</v>
      </c>
      <c r="Z234" s="6">
        <f t="shared" si="7"/>
        <v>0.16744244453204021</v>
      </c>
      <c r="AA234" s="6">
        <f>(Z234-Table257[[#This Row],[Survived]])^2</f>
        <v>2.8036972230865362E-2</v>
      </c>
    </row>
    <row r="235" spans="1:27" x14ac:dyDescent="0.2">
      <c r="A235">
        <v>1</v>
      </c>
      <c r="B235" t="s">
        <v>15</v>
      </c>
      <c r="C235">
        <v>2</v>
      </c>
      <c r="D235" t="s">
        <v>13</v>
      </c>
      <c r="E235">
        <v>42</v>
      </c>
      <c r="F235">
        <v>13</v>
      </c>
      <c r="G235">
        <v>0</v>
      </c>
      <c r="H235">
        <v>0</v>
      </c>
      <c r="I235" s="6">
        <f>Table257[[#This Row],[Age]]/$E$1</f>
        <v>0.52500000000000002</v>
      </c>
      <c r="J235" s="6">
        <f>LOG10(Table257[[#This Row],[Fare]] +1)</f>
        <v>1.146128035678238</v>
      </c>
      <c r="K235">
        <f>IF(Table257[[#This Row],[Pclass]]=1, 1, 0)</f>
        <v>0</v>
      </c>
      <c r="L235">
        <f>IF(Table257[[#This Row],[Pclass]]=2, 1,0)</f>
        <v>1</v>
      </c>
      <c r="M235">
        <f>IF(Table257[[#This Row],[Embarked]]="S", 1, 0)</f>
        <v>1</v>
      </c>
      <c r="N235">
        <f>IF(Table257[[#This Row],[Embarked]]="C", 1, 0)</f>
        <v>0</v>
      </c>
      <c r="O235">
        <f>IF(Table257[[#This Row],[Sex]]="male", 1, 0)</f>
        <v>1</v>
      </c>
      <c r="P235">
        <v>1</v>
      </c>
      <c r="V235" s="6">
        <v>-0.67847743516726933</v>
      </c>
      <c r="W235" s="6">
        <v>-3.0415409597357008E-2</v>
      </c>
      <c r="X235" s="6">
        <f t="shared" si="6"/>
        <v>0</v>
      </c>
      <c r="Y235" s="6">
        <f t="shared" si="6"/>
        <v>0</v>
      </c>
      <c r="Z235" s="6">
        <f t="shared" si="7"/>
        <v>0</v>
      </c>
      <c r="AA235" s="6">
        <f>(Z235-Table257[[#This Row],[Survived]])^2</f>
        <v>1</v>
      </c>
    </row>
    <row r="236" spans="1:27" x14ac:dyDescent="0.2">
      <c r="A236">
        <v>1</v>
      </c>
      <c r="B236" t="s">
        <v>27</v>
      </c>
      <c r="C236">
        <v>3</v>
      </c>
      <c r="D236" t="s">
        <v>17</v>
      </c>
      <c r="E236">
        <v>22</v>
      </c>
      <c r="F236">
        <v>7.75</v>
      </c>
      <c r="G236">
        <v>0</v>
      </c>
      <c r="H236">
        <v>0</v>
      </c>
      <c r="I236" s="6">
        <f>Table257[[#This Row],[Age]]/$E$1</f>
        <v>0.27500000000000002</v>
      </c>
      <c r="J236" s="6">
        <f>LOG10(Table257[[#This Row],[Fare]] +1)</f>
        <v>0.94200805302231327</v>
      </c>
      <c r="K236">
        <f>IF(Table257[[#This Row],[Pclass]]=1, 1, 0)</f>
        <v>0</v>
      </c>
      <c r="L236">
        <f>IF(Table257[[#This Row],[Pclass]]=2, 1,0)</f>
        <v>0</v>
      </c>
      <c r="M236">
        <f>IF(Table257[[#This Row],[Embarked]]="S", 1, 0)</f>
        <v>0</v>
      </c>
      <c r="N236">
        <f>IF(Table257[[#This Row],[Embarked]]="C", 1, 0)</f>
        <v>0</v>
      </c>
      <c r="O236">
        <f>IF(Table257[[#This Row],[Sex]]="male", 1, 0)</f>
        <v>0</v>
      </c>
      <c r="P236">
        <v>1</v>
      </c>
      <c r="V236" s="6">
        <v>0.49201049069734959</v>
      </c>
      <c r="W236" s="6">
        <v>-0.31639609138737096</v>
      </c>
      <c r="X236" s="6">
        <f t="shared" si="6"/>
        <v>0.49201049069734959</v>
      </c>
      <c r="Y236" s="6">
        <f t="shared" si="6"/>
        <v>0</v>
      </c>
      <c r="Z236" s="6">
        <f t="shared" si="7"/>
        <v>0.49201049069734959</v>
      </c>
      <c r="AA236" s="6">
        <f>(Z236-Table257[[#This Row],[Survived]])^2</f>
        <v>0.25805334156154752</v>
      </c>
    </row>
    <row r="237" spans="1:27" x14ac:dyDescent="0.2">
      <c r="A237">
        <v>1</v>
      </c>
      <c r="B237" t="s">
        <v>15</v>
      </c>
      <c r="C237">
        <v>1</v>
      </c>
      <c r="D237" t="s">
        <v>17</v>
      </c>
      <c r="E237">
        <v>26</v>
      </c>
      <c r="F237">
        <v>78.849999999999994</v>
      </c>
      <c r="G237">
        <v>0</v>
      </c>
      <c r="H237">
        <v>0</v>
      </c>
      <c r="I237" s="6">
        <f>Table257[[#This Row],[Age]]/$E$1</f>
        <v>0.32500000000000001</v>
      </c>
      <c r="J237" s="6">
        <f>LOG10(Table257[[#This Row],[Fare]] +1)</f>
        <v>1.9022749204745018</v>
      </c>
      <c r="K237">
        <f>IF(Table257[[#This Row],[Pclass]]=1, 1, 0)</f>
        <v>1</v>
      </c>
      <c r="L237">
        <f>IF(Table257[[#This Row],[Pclass]]=2, 1,0)</f>
        <v>0</v>
      </c>
      <c r="M237">
        <f>IF(Table257[[#This Row],[Embarked]]="S", 1, 0)</f>
        <v>1</v>
      </c>
      <c r="N237">
        <f>IF(Table257[[#This Row],[Embarked]]="C", 1, 0)</f>
        <v>0</v>
      </c>
      <c r="O237">
        <f>IF(Table257[[#This Row],[Sex]]="male", 1, 0)</f>
        <v>0</v>
      </c>
      <c r="P237">
        <v>1</v>
      </c>
      <c r="V237" s="6">
        <v>0.36043395773835757</v>
      </c>
      <c r="W237" s="6">
        <v>0.67419869347140648</v>
      </c>
      <c r="X237" s="6">
        <f t="shared" si="6"/>
        <v>0.36043395773835757</v>
      </c>
      <c r="Y237" s="6">
        <f t="shared" si="6"/>
        <v>0.67419869347140648</v>
      </c>
      <c r="Z237" s="6">
        <f t="shared" si="7"/>
        <v>1.0346326512097641</v>
      </c>
      <c r="AA237" s="6">
        <f>(Z237-Table257[[#This Row],[Survived]])^2</f>
        <v>1.1994205298171755E-3</v>
      </c>
    </row>
    <row r="238" spans="1:27" x14ac:dyDescent="0.2">
      <c r="A238">
        <v>1</v>
      </c>
      <c r="B238" t="s">
        <v>20</v>
      </c>
      <c r="C238">
        <v>1</v>
      </c>
      <c r="D238" t="s">
        <v>17</v>
      </c>
      <c r="E238">
        <v>19</v>
      </c>
      <c r="F238">
        <v>91.0792</v>
      </c>
      <c r="G238">
        <v>1</v>
      </c>
      <c r="H238">
        <v>0</v>
      </c>
      <c r="I238" s="6">
        <f>Table257[[#This Row],[Age]]/$E$1</f>
        <v>0.23749999999999999</v>
      </c>
      <c r="J238" s="6">
        <f>LOG10(Table257[[#This Row],[Fare]] +1)</f>
        <v>1.9641615374126258</v>
      </c>
      <c r="K238">
        <f>IF(Table257[[#This Row],[Pclass]]=1, 1, 0)</f>
        <v>1</v>
      </c>
      <c r="L238">
        <f>IF(Table257[[#This Row],[Pclass]]=2, 1,0)</f>
        <v>0</v>
      </c>
      <c r="M238">
        <f>IF(Table257[[#This Row],[Embarked]]="S", 1, 0)</f>
        <v>0</v>
      </c>
      <c r="N238">
        <f>IF(Table257[[#This Row],[Embarked]]="C", 1, 0)</f>
        <v>1</v>
      </c>
      <c r="O238">
        <f>IF(Table257[[#This Row],[Sex]]="male", 1, 0)</f>
        <v>0</v>
      </c>
      <c r="P238">
        <v>1</v>
      </c>
      <c r="V238" s="6">
        <v>0.14820969671767092</v>
      </c>
      <c r="W238" s="6">
        <v>0.85336816021023731</v>
      </c>
      <c r="X238" s="6">
        <f t="shared" si="6"/>
        <v>0.14820969671767092</v>
      </c>
      <c r="Y238" s="6">
        <f t="shared" si="6"/>
        <v>0.85336816021023731</v>
      </c>
      <c r="Z238" s="6">
        <f t="shared" si="7"/>
        <v>1.0015778569279083</v>
      </c>
      <c r="AA238" s="6">
        <f>(Z238-Table257[[#This Row],[Survived]])^2</f>
        <v>2.4896324849483757E-6</v>
      </c>
    </row>
    <row r="239" spans="1:27" x14ac:dyDescent="0.2">
      <c r="A239">
        <v>0</v>
      </c>
      <c r="B239" t="s">
        <v>20</v>
      </c>
      <c r="C239">
        <v>2</v>
      </c>
      <c r="D239" t="s">
        <v>13</v>
      </c>
      <c r="E239">
        <v>36</v>
      </c>
      <c r="F239">
        <v>12.875</v>
      </c>
      <c r="G239">
        <v>0</v>
      </c>
      <c r="H239">
        <v>0</v>
      </c>
      <c r="I239" s="6">
        <f>Table257[[#This Row],[Age]]/$E$1</f>
        <v>0.45</v>
      </c>
      <c r="J239" s="6">
        <f>LOG10(Table257[[#This Row],[Fare]] +1)</f>
        <v>1.1422329917947138</v>
      </c>
      <c r="K239">
        <f>IF(Table257[[#This Row],[Pclass]]=1, 1, 0)</f>
        <v>0</v>
      </c>
      <c r="L239">
        <f>IF(Table257[[#This Row],[Pclass]]=2, 1,0)</f>
        <v>1</v>
      </c>
      <c r="M239">
        <f>IF(Table257[[#This Row],[Embarked]]="S", 1, 0)</f>
        <v>0</v>
      </c>
      <c r="N239">
        <f>IF(Table257[[#This Row],[Embarked]]="C", 1, 0)</f>
        <v>1</v>
      </c>
      <c r="O239">
        <f>IF(Table257[[#This Row],[Sex]]="male", 1, 0)</f>
        <v>1</v>
      </c>
      <c r="P239">
        <v>1</v>
      </c>
      <c r="V239" s="6">
        <v>-0.88461954280217003</v>
      </c>
      <c r="W239" s="6">
        <v>0.18199476133529402</v>
      </c>
      <c r="X239" s="6">
        <f t="shared" si="6"/>
        <v>0</v>
      </c>
      <c r="Y239" s="6">
        <f t="shared" si="6"/>
        <v>0.18199476133529402</v>
      </c>
      <c r="Z239" s="6">
        <f t="shared" si="7"/>
        <v>0.18199476133529402</v>
      </c>
      <c r="AA239" s="6">
        <f>(Z239-Table257[[#This Row],[Survived]])^2</f>
        <v>3.3122093153490628E-2</v>
      </c>
    </row>
    <row r="240" spans="1:27" x14ac:dyDescent="0.2">
      <c r="A240">
        <v>0</v>
      </c>
      <c r="B240" t="s">
        <v>15</v>
      </c>
      <c r="C240">
        <v>3</v>
      </c>
      <c r="D240" t="s">
        <v>17</v>
      </c>
      <c r="E240">
        <v>24</v>
      </c>
      <c r="F240">
        <v>8.85</v>
      </c>
      <c r="G240">
        <v>0</v>
      </c>
      <c r="H240">
        <v>0</v>
      </c>
      <c r="I240" s="6">
        <f>Table257[[#This Row],[Age]]/$E$1</f>
        <v>0.3</v>
      </c>
      <c r="J240" s="6">
        <f>LOG10(Table257[[#This Row],[Fare]] +1)</f>
        <v>0.99343623049761176</v>
      </c>
      <c r="K240">
        <f>IF(Table257[[#This Row],[Pclass]]=1, 1, 0)</f>
        <v>0</v>
      </c>
      <c r="L240">
        <f>IF(Table257[[#This Row],[Pclass]]=2, 1,0)</f>
        <v>0</v>
      </c>
      <c r="M240">
        <f>IF(Table257[[#This Row],[Embarked]]="S", 1, 0)</f>
        <v>1</v>
      </c>
      <c r="N240">
        <f>IF(Table257[[#This Row],[Embarked]]="C", 1, 0)</f>
        <v>0</v>
      </c>
      <c r="O240">
        <f>IF(Table257[[#This Row],[Sex]]="male", 1, 0)</f>
        <v>0</v>
      </c>
      <c r="P240">
        <v>1</v>
      </c>
      <c r="V240" s="6">
        <v>0.15650095137791148</v>
      </c>
      <c r="W240" s="6">
        <v>0.31219680892211582</v>
      </c>
      <c r="X240" s="6">
        <f t="shared" si="6"/>
        <v>0.15650095137791148</v>
      </c>
      <c r="Y240" s="6">
        <f t="shared" si="6"/>
        <v>0.31219680892211582</v>
      </c>
      <c r="Z240" s="6">
        <f t="shared" si="7"/>
        <v>0.4686977603000273</v>
      </c>
      <c r="AA240" s="6">
        <f>(Z240-Table257[[#This Row],[Survived]])^2</f>
        <v>0.21967759051026184</v>
      </c>
    </row>
    <row r="241" spans="1:27" x14ac:dyDescent="0.2">
      <c r="A241">
        <v>0</v>
      </c>
      <c r="B241" t="s">
        <v>15</v>
      </c>
      <c r="C241">
        <v>3</v>
      </c>
      <c r="D241" t="s">
        <v>13</v>
      </c>
      <c r="E241">
        <v>24</v>
      </c>
      <c r="F241">
        <v>7.8958000000000004</v>
      </c>
      <c r="G241">
        <v>0</v>
      </c>
      <c r="H241">
        <v>0</v>
      </c>
      <c r="I241" s="6">
        <f>Table257[[#This Row],[Age]]/$E$1</f>
        <v>0.3</v>
      </c>
      <c r="J241" s="6">
        <f>LOG10(Table257[[#This Row],[Fare]] +1)</f>
        <v>0.94918501031343461</v>
      </c>
      <c r="K241">
        <f>IF(Table257[[#This Row],[Pclass]]=1, 1, 0)</f>
        <v>0</v>
      </c>
      <c r="L241">
        <f>IF(Table257[[#This Row],[Pclass]]=2, 1,0)</f>
        <v>0</v>
      </c>
      <c r="M241">
        <f>IF(Table257[[#This Row],[Embarked]]="S", 1, 0)</f>
        <v>1</v>
      </c>
      <c r="N241">
        <f>IF(Table257[[#This Row],[Embarked]]="C", 1, 0)</f>
        <v>0</v>
      </c>
      <c r="O241">
        <f>IF(Table257[[#This Row],[Sex]]="male", 1, 0)</f>
        <v>1</v>
      </c>
      <c r="P241">
        <v>1</v>
      </c>
      <c r="V241" s="6">
        <v>-1.3047542421528369</v>
      </c>
      <c r="W241" s="6">
        <v>0.14314120019726845</v>
      </c>
      <c r="X241" s="6">
        <f t="shared" si="6"/>
        <v>0</v>
      </c>
      <c r="Y241" s="6">
        <f t="shared" si="6"/>
        <v>0.14314120019726845</v>
      </c>
      <c r="Z241" s="6">
        <f t="shared" si="7"/>
        <v>0.14314120019726845</v>
      </c>
      <c r="AA241" s="6">
        <f>(Z241-Table257[[#This Row],[Survived]])^2</f>
        <v>2.0489403193914485E-2</v>
      </c>
    </row>
    <row r="242" spans="1:27" x14ac:dyDescent="0.2">
      <c r="A242">
        <v>0</v>
      </c>
      <c r="B242" t="s">
        <v>20</v>
      </c>
      <c r="C242">
        <v>3</v>
      </c>
      <c r="D242" t="s">
        <v>13</v>
      </c>
      <c r="E242">
        <v>23.5</v>
      </c>
      <c r="F242">
        <v>7.2291999999999996</v>
      </c>
      <c r="G242">
        <v>0</v>
      </c>
      <c r="H242">
        <v>0</v>
      </c>
      <c r="I242" s="6">
        <f>Table257[[#This Row],[Age]]/$E$1</f>
        <v>0.29375000000000001</v>
      </c>
      <c r="J242" s="6">
        <f>LOG10(Table257[[#This Row],[Fare]] +1)</f>
        <v>0.91535761741483168</v>
      </c>
      <c r="K242">
        <f>IF(Table257[[#This Row],[Pclass]]=1, 1, 0)</f>
        <v>0</v>
      </c>
      <c r="L242">
        <f>IF(Table257[[#This Row],[Pclass]]=2, 1,0)</f>
        <v>0</v>
      </c>
      <c r="M242">
        <f>IF(Table257[[#This Row],[Embarked]]="S", 1, 0)</f>
        <v>0</v>
      </c>
      <c r="N242">
        <f>IF(Table257[[#This Row],[Embarked]]="C", 1, 0)</f>
        <v>1</v>
      </c>
      <c r="O242">
        <f>IF(Table257[[#This Row],[Sex]]="male", 1, 0)</f>
        <v>1</v>
      </c>
      <c r="P242">
        <v>1</v>
      </c>
      <c r="V242" s="6">
        <v>-1.4642160433522871</v>
      </c>
      <c r="W242" s="6">
        <v>0.29115331997210914</v>
      </c>
      <c r="X242" s="6">
        <f t="shared" si="6"/>
        <v>0</v>
      </c>
      <c r="Y242" s="6">
        <f t="shared" si="6"/>
        <v>0.29115331997210914</v>
      </c>
      <c r="Z242" s="6">
        <f t="shared" si="7"/>
        <v>0.29115331997210914</v>
      </c>
      <c r="AA242" s="6">
        <f>(Z242-Table257[[#This Row],[Survived]])^2</f>
        <v>8.4770255730781369E-2</v>
      </c>
    </row>
    <row r="243" spans="1:27" x14ac:dyDescent="0.2">
      <c r="A243">
        <v>0</v>
      </c>
      <c r="B243" t="s">
        <v>15</v>
      </c>
      <c r="C243">
        <v>1</v>
      </c>
      <c r="D243" t="s">
        <v>17</v>
      </c>
      <c r="E243">
        <v>2</v>
      </c>
      <c r="F243">
        <v>151.55000000000001</v>
      </c>
      <c r="G243">
        <v>1</v>
      </c>
      <c r="H243">
        <v>2</v>
      </c>
      <c r="I243" s="6">
        <f>Table257[[#This Row],[Age]]/$E$1</f>
        <v>2.5000000000000001E-2</v>
      </c>
      <c r="J243" s="6">
        <f>LOG10(Table257[[#This Row],[Fare]] +1)</f>
        <v>2.1834122119784261</v>
      </c>
      <c r="K243">
        <f>IF(Table257[[#This Row],[Pclass]]=1, 1, 0)</f>
        <v>1</v>
      </c>
      <c r="L243">
        <f>IF(Table257[[#This Row],[Pclass]]=2, 1,0)</f>
        <v>0</v>
      </c>
      <c r="M243">
        <f>IF(Table257[[#This Row],[Embarked]]="S", 1, 0)</f>
        <v>1</v>
      </c>
      <c r="N243">
        <f>IF(Table257[[#This Row],[Embarked]]="C", 1, 0)</f>
        <v>0</v>
      </c>
      <c r="O243">
        <f>IF(Table257[[#This Row],[Sex]]="male", 1, 0)</f>
        <v>0</v>
      </c>
      <c r="P243">
        <v>1</v>
      </c>
      <c r="V243" s="6">
        <v>1.6603823521233602E-4</v>
      </c>
      <c r="W243" s="6">
        <v>0.99117550126744514</v>
      </c>
      <c r="X243" s="6">
        <f t="shared" si="6"/>
        <v>1.6603823521233602E-4</v>
      </c>
      <c r="Y243" s="6">
        <f t="shared" si="6"/>
        <v>0.99117550126744514</v>
      </c>
      <c r="Z243" s="6">
        <f t="shared" si="7"/>
        <v>0.99134153950265747</v>
      </c>
      <c r="AA243" s="6">
        <f>(Z243-Table257[[#This Row],[Survived]])^2</f>
        <v>0.98275804794349897</v>
      </c>
    </row>
    <row r="244" spans="1:27" x14ac:dyDescent="0.2">
      <c r="A244">
        <v>1</v>
      </c>
      <c r="B244" t="s">
        <v>20</v>
      </c>
      <c r="C244">
        <v>1</v>
      </c>
      <c r="D244" t="s">
        <v>17</v>
      </c>
      <c r="E244">
        <v>50</v>
      </c>
      <c r="F244">
        <v>247.52080000000001</v>
      </c>
      <c r="G244">
        <v>0</v>
      </c>
      <c r="H244">
        <v>1</v>
      </c>
      <c r="I244" s="6">
        <f>Table257[[#This Row],[Age]]/$E$1</f>
        <v>0.625</v>
      </c>
      <c r="J244" s="6">
        <f>LOG10(Table257[[#This Row],[Fare]] +1)</f>
        <v>2.3953627429574396</v>
      </c>
      <c r="K244">
        <f>IF(Table257[[#This Row],[Pclass]]=1, 1, 0)</f>
        <v>1</v>
      </c>
      <c r="L244">
        <f>IF(Table257[[#This Row],[Pclass]]=2, 1,0)</f>
        <v>0</v>
      </c>
      <c r="M244">
        <f>IF(Table257[[#This Row],[Embarked]]="S", 1, 0)</f>
        <v>0</v>
      </c>
      <c r="N244">
        <f>IF(Table257[[#This Row],[Embarked]]="C", 1, 0)</f>
        <v>1</v>
      </c>
      <c r="O244">
        <f>IF(Table257[[#This Row],[Sex]]="male", 1, 0)</f>
        <v>0</v>
      </c>
      <c r="P244">
        <v>1</v>
      </c>
      <c r="V244" s="6">
        <v>0.47200991402774217</v>
      </c>
      <c r="W244" s="6">
        <v>0.52585699885118709</v>
      </c>
      <c r="X244" s="6">
        <f t="shared" si="6"/>
        <v>0.47200991402774217</v>
      </c>
      <c r="Y244" s="6">
        <f t="shared" si="6"/>
        <v>0.52585699885118709</v>
      </c>
      <c r="Z244" s="6">
        <f t="shared" si="7"/>
        <v>0.99786691287892926</v>
      </c>
      <c r="AA244" s="6">
        <f>(Z244-Table257[[#This Row],[Survived]])^2</f>
        <v>4.5500606660778687E-6</v>
      </c>
    </row>
    <row r="245" spans="1:27" x14ac:dyDescent="0.2">
      <c r="A245">
        <v>0</v>
      </c>
      <c r="B245" t="s">
        <v>15</v>
      </c>
      <c r="C245">
        <v>3</v>
      </c>
      <c r="D245" t="s">
        <v>13</v>
      </c>
      <c r="E245">
        <v>19</v>
      </c>
      <c r="F245">
        <v>0</v>
      </c>
      <c r="G245">
        <v>0</v>
      </c>
      <c r="H245">
        <v>0</v>
      </c>
      <c r="I245" s="6">
        <f>Table257[[#This Row],[Age]]/$E$1</f>
        <v>0.23749999999999999</v>
      </c>
      <c r="J245" s="6">
        <f>LOG10(Table257[[#This Row],[Fare]] +1)</f>
        <v>0</v>
      </c>
      <c r="K245">
        <f>IF(Table257[[#This Row],[Pclass]]=1, 1, 0)</f>
        <v>0</v>
      </c>
      <c r="L245">
        <f>IF(Table257[[#This Row],[Pclass]]=2, 1,0)</f>
        <v>0</v>
      </c>
      <c r="M245">
        <f>IF(Table257[[#This Row],[Embarked]]="S", 1, 0)</f>
        <v>1</v>
      </c>
      <c r="N245">
        <f>IF(Table257[[#This Row],[Embarked]]="C", 1, 0)</f>
        <v>0</v>
      </c>
      <c r="O245">
        <f>IF(Table257[[#This Row],[Sex]]="male", 1, 0)</f>
        <v>1</v>
      </c>
      <c r="P245">
        <v>1</v>
      </c>
      <c r="V245" s="6">
        <v>-1.5735086419068587</v>
      </c>
      <c r="W245" s="6">
        <v>0.28096382189695213</v>
      </c>
      <c r="X245" s="6">
        <f t="shared" si="6"/>
        <v>0</v>
      </c>
      <c r="Y245" s="6">
        <f t="shared" si="6"/>
        <v>0.28096382189695213</v>
      </c>
      <c r="Z245" s="6">
        <f t="shared" si="7"/>
        <v>0.28096382189695213</v>
      </c>
      <c r="AA245" s="6">
        <f>(Z245-Table257[[#This Row],[Survived]])^2</f>
        <v>7.8940669214942236E-2</v>
      </c>
    </row>
    <row r="246" spans="1:27" x14ac:dyDescent="0.2">
      <c r="A246">
        <v>1</v>
      </c>
      <c r="B246" t="s">
        <v>15</v>
      </c>
      <c r="C246">
        <v>1</v>
      </c>
      <c r="D246" t="s">
        <v>13</v>
      </c>
      <c r="E246">
        <v>0.92</v>
      </c>
      <c r="F246">
        <v>151.55000000000001</v>
      </c>
      <c r="G246">
        <v>1</v>
      </c>
      <c r="H246">
        <v>2</v>
      </c>
      <c r="I246" s="6">
        <f>Table257[[#This Row],[Age]]/$E$1</f>
        <v>1.15E-2</v>
      </c>
      <c r="J246" s="6">
        <f>LOG10(Table257[[#This Row],[Fare]] +1)</f>
        <v>2.1834122119784261</v>
      </c>
      <c r="K246">
        <f>IF(Table257[[#This Row],[Pclass]]=1, 1, 0)</f>
        <v>1</v>
      </c>
      <c r="L246">
        <f>IF(Table257[[#This Row],[Pclass]]=2, 1,0)</f>
        <v>0</v>
      </c>
      <c r="M246">
        <f>IF(Table257[[#This Row],[Embarked]]="S", 1, 0)</f>
        <v>1</v>
      </c>
      <c r="N246">
        <f>IF(Table257[[#This Row],[Embarked]]="C", 1, 0)</f>
        <v>0</v>
      </c>
      <c r="O246">
        <f>IF(Table257[[#This Row],[Sex]]="male", 1, 0)</f>
        <v>1</v>
      </c>
      <c r="P246">
        <v>1</v>
      </c>
      <c r="V246" s="6">
        <v>-1.4613608986218727</v>
      </c>
      <c r="W246" s="6">
        <v>0.83164956642965626</v>
      </c>
      <c r="X246" s="6">
        <f t="shared" si="6"/>
        <v>0</v>
      </c>
      <c r="Y246" s="6">
        <f t="shared" si="6"/>
        <v>0.83164956642965626</v>
      </c>
      <c r="Z246" s="6">
        <f t="shared" si="7"/>
        <v>0.83164956642965626</v>
      </c>
      <c r="AA246" s="6">
        <f>(Z246-Table257[[#This Row],[Survived]])^2</f>
        <v>2.8341868483322721E-2</v>
      </c>
    </row>
    <row r="247" spans="1:27" x14ac:dyDescent="0.2">
      <c r="A247">
        <v>1</v>
      </c>
      <c r="B247" t="s">
        <v>20</v>
      </c>
      <c r="C247">
        <v>1</v>
      </c>
      <c r="D247" t="s">
        <v>17</v>
      </c>
      <c r="E247">
        <v>17</v>
      </c>
      <c r="F247">
        <v>108.9</v>
      </c>
      <c r="G247">
        <v>1</v>
      </c>
      <c r="H247">
        <v>0</v>
      </c>
      <c r="I247" s="6">
        <f>Table257[[#This Row],[Age]]/$E$1</f>
        <v>0.21249999999999999</v>
      </c>
      <c r="J247" s="6">
        <f>LOG10(Table257[[#This Row],[Fare]] +1)</f>
        <v>2.0409976924234905</v>
      </c>
      <c r="K247">
        <f>IF(Table257[[#This Row],[Pclass]]=1, 1, 0)</f>
        <v>1</v>
      </c>
      <c r="L247">
        <f>IF(Table257[[#This Row],[Pclass]]=2, 1,0)</f>
        <v>0</v>
      </c>
      <c r="M247">
        <f>IF(Table257[[#This Row],[Embarked]]="S", 1, 0)</f>
        <v>0</v>
      </c>
      <c r="N247">
        <f>IF(Table257[[#This Row],[Embarked]]="C", 1, 0)</f>
        <v>1</v>
      </c>
      <c r="O247">
        <f>IF(Table257[[#This Row],[Sex]]="male", 1, 0)</f>
        <v>0</v>
      </c>
      <c r="P247">
        <v>1</v>
      </c>
      <c r="V247" s="6">
        <v>0.14652190006943666</v>
      </c>
      <c r="W247" s="6">
        <v>0.87143065781079054</v>
      </c>
      <c r="X247" s="6">
        <f t="shared" si="6"/>
        <v>0.14652190006943666</v>
      </c>
      <c r="Y247" s="6">
        <f t="shared" si="6"/>
        <v>0.87143065781079054</v>
      </c>
      <c r="Z247" s="6">
        <f t="shared" si="7"/>
        <v>1.0179525578802271</v>
      </c>
      <c r="AA247" s="6">
        <f>(Z247-Table257[[#This Row],[Survived]])^2</f>
        <v>3.2229433444290391E-4</v>
      </c>
    </row>
    <row r="248" spans="1:27" x14ac:dyDescent="0.2">
      <c r="A248">
        <v>0</v>
      </c>
      <c r="B248" t="s">
        <v>20</v>
      </c>
      <c r="C248">
        <v>2</v>
      </c>
      <c r="D248" t="s">
        <v>13</v>
      </c>
      <c r="E248">
        <v>30</v>
      </c>
      <c r="F248">
        <v>24</v>
      </c>
      <c r="G248">
        <v>1</v>
      </c>
      <c r="H248">
        <v>0</v>
      </c>
      <c r="I248" s="6">
        <f>Table257[[#This Row],[Age]]/$E$1</f>
        <v>0.375</v>
      </c>
      <c r="J248" s="6">
        <f>LOG10(Table257[[#This Row],[Fare]] +1)</f>
        <v>1.3979400086720377</v>
      </c>
      <c r="K248">
        <f>IF(Table257[[#This Row],[Pclass]]=1, 1, 0)</f>
        <v>0</v>
      </c>
      <c r="L248">
        <f>IF(Table257[[#This Row],[Pclass]]=2, 1,0)</f>
        <v>1</v>
      </c>
      <c r="M248">
        <f>IF(Table257[[#This Row],[Embarked]]="S", 1, 0)</f>
        <v>0</v>
      </c>
      <c r="N248">
        <f>IF(Table257[[#This Row],[Embarked]]="C", 1, 0)</f>
        <v>1</v>
      </c>
      <c r="O248">
        <f>IF(Table257[[#This Row],[Sex]]="male", 1, 0)</f>
        <v>1</v>
      </c>
      <c r="P248">
        <v>1</v>
      </c>
      <c r="V248" s="6">
        <v>-0.8954230179561985</v>
      </c>
      <c r="W248" s="6">
        <v>0.19408609186299786</v>
      </c>
      <c r="X248" s="6">
        <f t="shared" si="6"/>
        <v>0</v>
      </c>
      <c r="Y248" s="6">
        <f t="shared" si="6"/>
        <v>0.19408609186299786</v>
      </c>
      <c r="Z248" s="6">
        <f t="shared" si="7"/>
        <v>0.19408609186299786</v>
      </c>
      <c r="AA248" s="6">
        <f>(Z248-Table257[[#This Row],[Survived]])^2</f>
        <v>3.766941105465204E-2</v>
      </c>
    </row>
    <row r="249" spans="1:27" x14ac:dyDescent="0.2">
      <c r="A249">
        <v>1</v>
      </c>
      <c r="B249" t="s">
        <v>20</v>
      </c>
      <c r="C249">
        <v>1</v>
      </c>
      <c r="D249" t="s">
        <v>17</v>
      </c>
      <c r="E249">
        <v>30</v>
      </c>
      <c r="F249">
        <v>56.929200000000002</v>
      </c>
      <c r="G249">
        <v>0</v>
      </c>
      <c r="H249">
        <v>0</v>
      </c>
      <c r="I249" s="6">
        <f>Table257[[#This Row],[Age]]/$E$1</f>
        <v>0.375</v>
      </c>
      <c r="J249" s="6">
        <f>LOG10(Table257[[#This Row],[Fare]] +1)</f>
        <v>1.7628975309505581</v>
      </c>
      <c r="K249">
        <f>IF(Table257[[#This Row],[Pclass]]=1, 1, 0)</f>
        <v>1</v>
      </c>
      <c r="L249">
        <f>IF(Table257[[#This Row],[Pclass]]=2, 1,0)</f>
        <v>0</v>
      </c>
      <c r="M249">
        <f>IF(Table257[[#This Row],[Embarked]]="S", 1, 0)</f>
        <v>0</v>
      </c>
      <c r="N249">
        <f>IF(Table257[[#This Row],[Embarked]]="C", 1, 0)</f>
        <v>1</v>
      </c>
      <c r="O249">
        <f>IF(Table257[[#This Row],[Sex]]="male", 1, 0)</f>
        <v>0</v>
      </c>
      <c r="P249">
        <v>1</v>
      </c>
      <c r="V249" s="6">
        <v>0.22037635545297918</v>
      </c>
      <c r="W249" s="6">
        <v>0.77610319372456982</v>
      </c>
      <c r="X249" s="6">
        <f t="shared" si="6"/>
        <v>0.22037635545297918</v>
      </c>
      <c r="Y249" s="6">
        <f t="shared" si="6"/>
        <v>0.77610319372456982</v>
      </c>
      <c r="Z249" s="6">
        <f t="shared" si="7"/>
        <v>0.996479549177549</v>
      </c>
      <c r="AA249" s="6">
        <f>(Z249-Table257[[#This Row],[Survived]])^2</f>
        <v>1.2393573993295954E-5</v>
      </c>
    </row>
    <row r="250" spans="1:27" x14ac:dyDescent="0.2">
      <c r="A250">
        <v>1</v>
      </c>
      <c r="B250" t="s">
        <v>20</v>
      </c>
      <c r="C250">
        <v>1</v>
      </c>
      <c r="D250" t="s">
        <v>17</v>
      </c>
      <c r="E250">
        <v>24</v>
      </c>
      <c r="F250">
        <v>83.158299999999997</v>
      </c>
      <c r="G250">
        <v>0</v>
      </c>
      <c r="H250">
        <v>0</v>
      </c>
      <c r="I250" s="6">
        <f>Table257[[#This Row],[Age]]/$E$1</f>
        <v>0.3</v>
      </c>
      <c r="J250" s="6">
        <f>LOG10(Table257[[#This Row],[Fare]] +1)</f>
        <v>1.9250969541376577</v>
      </c>
      <c r="K250">
        <f>IF(Table257[[#This Row],[Pclass]]=1, 1, 0)</f>
        <v>1</v>
      </c>
      <c r="L250">
        <f>IF(Table257[[#This Row],[Pclass]]=2, 1,0)</f>
        <v>0</v>
      </c>
      <c r="M250">
        <f>IF(Table257[[#This Row],[Embarked]]="S", 1, 0)</f>
        <v>0</v>
      </c>
      <c r="N250">
        <f>IF(Table257[[#This Row],[Embarked]]="C", 1, 0)</f>
        <v>1</v>
      </c>
      <c r="O250">
        <f>IF(Table257[[#This Row],[Sex]]="male", 1, 0)</f>
        <v>0</v>
      </c>
      <c r="P250">
        <v>1</v>
      </c>
      <c r="V250" s="6">
        <v>0.19947969148565958</v>
      </c>
      <c r="W250" s="6">
        <v>0.83583707040854283</v>
      </c>
      <c r="X250" s="6">
        <f t="shared" si="6"/>
        <v>0.19947969148565958</v>
      </c>
      <c r="Y250" s="6">
        <f t="shared" si="6"/>
        <v>0.83583707040854283</v>
      </c>
      <c r="Z250" s="6">
        <f t="shared" si="7"/>
        <v>1.0353167618942023</v>
      </c>
      <c r="AA250" s="6">
        <f>(Z250-Table257[[#This Row],[Survived]])^2</f>
        <v>1.2472736706917794E-3</v>
      </c>
    </row>
    <row r="251" spans="1:27" x14ac:dyDescent="0.2">
      <c r="A251">
        <v>1</v>
      </c>
      <c r="B251" t="s">
        <v>20</v>
      </c>
      <c r="C251">
        <v>1</v>
      </c>
      <c r="D251" t="s">
        <v>17</v>
      </c>
      <c r="E251">
        <v>18</v>
      </c>
      <c r="F251">
        <v>262.375</v>
      </c>
      <c r="G251">
        <v>2</v>
      </c>
      <c r="H251">
        <v>2</v>
      </c>
      <c r="I251" s="6">
        <f>Table257[[#This Row],[Age]]/$E$1</f>
        <v>0.22500000000000001</v>
      </c>
      <c r="J251" s="6">
        <f>LOG10(Table257[[#This Row],[Fare]] +1)</f>
        <v>2.4205745486161567</v>
      </c>
      <c r="K251">
        <f>IF(Table257[[#This Row],[Pclass]]=1, 1, 0)</f>
        <v>1</v>
      </c>
      <c r="L251">
        <f>IF(Table257[[#This Row],[Pclass]]=2, 1,0)</f>
        <v>0</v>
      </c>
      <c r="M251">
        <f>IF(Table257[[#This Row],[Embarked]]="S", 1, 0)</f>
        <v>0</v>
      </c>
      <c r="N251">
        <f>IF(Table257[[#This Row],[Embarked]]="C", 1, 0)</f>
        <v>1</v>
      </c>
      <c r="O251">
        <f>IF(Table257[[#This Row],[Sex]]="male", 1, 0)</f>
        <v>0</v>
      </c>
      <c r="P251">
        <v>1</v>
      </c>
      <c r="V251" s="6">
        <v>5.2790678681494237E-2</v>
      </c>
      <c r="W251" s="6">
        <v>0.87664906596247627</v>
      </c>
      <c r="X251" s="6">
        <f t="shared" si="6"/>
        <v>5.2790678681494237E-2</v>
      </c>
      <c r="Y251" s="6">
        <f t="shared" si="6"/>
        <v>0.87664906596247627</v>
      </c>
      <c r="Z251" s="6">
        <f t="shared" si="7"/>
        <v>0.9294397446439705</v>
      </c>
      <c r="AA251" s="6">
        <f>(Z251-Table257[[#This Row],[Survived]])^2</f>
        <v>4.9787496359080894E-3</v>
      </c>
    </row>
    <row r="252" spans="1:27" x14ac:dyDescent="0.2">
      <c r="A252">
        <v>0</v>
      </c>
      <c r="B252" t="s">
        <v>15</v>
      </c>
      <c r="C252">
        <v>2</v>
      </c>
      <c r="D252" t="s">
        <v>17</v>
      </c>
      <c r="E252">
        <v>26</v>
      </c>
      <c r="F252">
        <v>26</v>
      </c>
      <c r="G252">
        <v>1</v>
      </c>
      <c r="H252">
        <v>1</v>
      </c>
      <c r="I252" s="6">
        <f>Table257[[#This Row],[Age]]/$E$1</f>
        <v>0.32500000000000001</v>
      </c>
      <c r="J252" s="6">
        <f>LOG10(Table257[[#This Row],[Fare]] +1)</f>
        <v>1.4313637641589874</v>
      </c>
      <c r="K252">
        <f>IF(Table257[[#This Row],[Pclass]]=1, 1, 0)</f>
        <v>0</v>
      </c>
      <c r="L252">
        <f>IF(Table257[[#This Row],[Pclass]]=2, 1,0)</f>
        <v>1</v>
      </c>
      <c r="M252">
        <f>IF(Table257[[#This Row],[Embarked]]="S", 1, 0)</f>
        <v>1</v>
      </c>
      <c r="N252">
        <f>IF(Table257[[#This Row],[Embarked]]="C", 1, 0)</f>
        <v>0</v>
      </c>
      <c r="O252">
        <f>IF(Table257[[#This Row],[Sex]]="male", 1, 0)</f>
        <v>0</v>
      </c>
      <c r="P252">
        <v>1</v>
      </c>
      <c r="V252" s="6">
        <v>0.58113354054113397</v>
      </c>
      <c r="W252" s="6">
        <v>0.31755270265911434</v>
      </c>
      <c r="X252" s="6">
        <f t="shared" si="6"/>
        <v>0.58113354054113397</v>
      </c>
      <c r="Y252" s="6">
        <f t="shared" si="6"/>
        <v>0.31755270265911434</v>
      </c>
      <c r="Z252" s="6">
        <f t="shared" si="7"/>
        <v>0.89868624320024826</v>
      </c>
      <c r="AA252" s="6">
        <f>(Z252-Table257[[#This Row],[Survived]])^2</f>
        <v>0.80763696371737581</v>
      </c>
    </row>
    <row r="253" spans="1:27" x14ac:dyDescent="0.2">
      <c r="A253">
        <v>0</v>
      </c>
      <c r="B253" t="s">
        <v>15</v>
      </c>
      <c r="C253">
        <v>3</v>
      </c>
      <c r="D253" t="s">
        <v>13</v>
      </c>
      <c r="E253">
        <v>28</v>
      </c>
      <c r="F253">
        <v>7.8958000000000004</v>
      </c>
      <c r="G253">
        <v>0</v>
      </c>
      <c r="H253">
        <v>0</v>
      </c>
      <c r="I253" s="6">
        <f>Table257[[#This Row],[Age]]/$E$1</f>
        <v>0.35</v>
      </c>
      <c r="J253" s="6">
        <f>LOG10(Table257[[#This Row],[Fare]] +1)</f>
        <v>0.94918501031343461</v>
      </c>
      <c r="K253">
        <f>IF(Table257[[#This Row],[Pclass]]=1, 1, 0)</f>
        <v>0</v>
      </c>
      <c r="L253">
        <f>IF(Table257[[#This Row],[Pclass]]=2, 1,0)</f>
        <v>0</v>
      </c>
      <c r="M253">
        <f>IF(Table257[[#This Row],[Embarked]]="S", 1, 0)</f>
        <v>1</v>
      </c>
      <c r="N253">
        <f>IF(Table257[[#This Row],[Embarked]]="C", 1, 0)</f>
        <v>0</v>
      </c>
      <c r="O253">
        <f>IF(Table257[[#This Row],[Sex]]="male", 1, 0)</f>
        <v>1</v>
      </c>
      <c r="P253">
        <v>1</v>
      </c>
      <c r="V253" s="6">
        <v>-1.265759121360053</v>
      </c>
      <c r="W253" s="6">
        <v>9.4538711527724806E-2</v>
      </c>
      <c r="X253" s="6">
        <f t="shared" si="6"/>
        <v>0</v>
      </c>
      <c r="Y253" s="6">
        <f t="shared" si="6"/>
        <v>9.4538711527724806E-2</v>
      </c>
      <c r="Z253" s="6">
        <f t="shared" si="7"/>
        <v>9.4538711527724806E-2</v>
      </c>
      <c r="AA253" s="6">
        <f>(Z253-Table257[[#This Row],[Survived]])^2</f>
        <v>8.9375679773223676E-3</v>
      </c>
    </row>
    <row r="254" spans="1:27" x14ac:dyDescent="0.2">
      <c r="A254">
        <v>0</v>
      </c>
      <c r="B254" t="s">
        <v>15</v>
      </c>
      <c r="C254">
        <v>2</v>
      </c>
      <c r="D254" t="s">
        <v>13</v>
      </c>
      <c r="E254">
        <v>43</v>
      </c>
      <c r="F254">
        <v>26.25</v>
      </c>
      <c r="G254">
        <v>1</v>
      </c>
      <c r="H254">
        <v>1</v>
      </c>
      <c r="I254" s="6">
        <f>Table257[[#This Row],[Age]]/$E$1</f>
        <v>0.53749999999999998</v>
      </c>
      <c r="J254" s="6">
        <f>LOG10(Table257[[#This Row],[Fare]] +1)</f>
        <v>1.4353665066126613</v>
      </c>
      <c r="K254">
        <f>IF(Table257[[#This Row],[Pclass]]=1, 1, 0)</f>
        <v>0</v>
      </c>
      <c r="L254">
        <f>IF(Table257[[#This Row],[Pclass]]=2, 1,0)</f>
        <v>1</v>
      </c>
      <c r="M254">
        <f>IF(Table257[[#This Row],[Embarked]]="S", 1, 0)</f>
        <v>1</v>
      </c>
      <c r="N254">
        <f>IF(Table257[[#This Row],[Embarked]]="C", 1, 0)</f>
        <v>0</v>
      </c>
      <c r="O254">
        <f>IF(Table257[[#This Row],[Sex]]="male", 1, 0)</f>
        <v>1</v>
      </c>
      <c r="P254">
        <v>1</v>
      </c>
      <c r="V254" s="6">
        <v>-0.70320765927594175</v>
      </c>
      <c r="W254" s="6">
        <v>-6.1981485468519566E-2</v>
      </c>
      <c r="X254" s="6">
        <f t="shared" si="6"/>
        <v>0</v>
      </c>
      <c r="Y254" s="6">
        <f t="shared" si="6"/>
        <v>0</v>
      </c>
      <c r="Z254" s="6">
        <f t="shared" si="7"/>
        <v>0</v>
      </c>
      <c r="AA254" s="6">
        <f>(Z254-Table257[[#This Row],[Survived]])^2</f>
        <v>0</v>
      </c>
    </row>
    <row r="255" spans="1:27" x14ac:dyDescent="0.2">
      <c r="A255">
        <v>1</v>
      </c>
      <c r="B255" t="s">
        <v>15</v>
      </c>
      <c r="C255">
        <v>3</v>
      </c>
      <c r="D255" t="s">
        <v>17</v>
      </c>
      <c r="E255">
        <v>26</v>
      </c>
      <c r="F255">
        <v>7.8541999999999996</v>
      </c>
      <c r="G255">
        <v>0</v>
      </c>
      <c r="H255">
        <v>0</v>
      </c>
      <c r="I255" s="6">
        <f>Table257[[#This Row],[Age]]/$E$1</f>
        <v>0.32500000000000001</v>
      </c>
      <c r="J255" s="6">
        <f>LOG10(Table257[[#This Row],[Fare]] +1)</f>
        <v>0.94714932766263737</v>
      </c>
      <c r="K255">
        <f>IF(Table257[[#This Row],[Pclass]]=1, 1, 0)</f>
        <v>0</v>
      </c>
      <c r="L255">
        <f>IF(Table257[[#This Row],[Pclass]]=2, 1,0)</f>
        <v>0</v>
      </c>
      <c r="M255">
        <f>IF(Table257[[#This Row],[Embarked]]="S", 1, 0)</f>
        <v>1</v>
      </c>
      <c r="N255">
        <f>IF(Table257[[#This Row],[Embarked]]="C", 1, 0)</f>
        <v>0</v>
      </c>
      <c r="O255">
        <f>IF(Table257[[#This Row],[Sex]]="male", 1, 0)</f>
        <v>0</v>
      </c>
      <c r="P255">
        <v>1</v>
      </c>
      <c r="V255" s="6">
        <v>0.1652697239528898</v>
      </c>
      <c r="W255" s="6">
        <v>0.29165385082457113</v>
      </c>
      <c r="X255" s="6">
        <f t="shared" si="6"/>
        <v>0.1652697239528898</v>
      </c>
      <c r="Y255" s="6">
        <f t="shared" si="6"/>
        <v>0.29165385082457113</v>
      </c>
      <c r="Z255" s="6">
        <f t="shared" si="7"/>
        <v>0.45692357477746093</v>
      </c>
      <c r="AA255" s="6">
        <f>(Z255-Table257[[#This Row],[Survived]])^2</f>
        <v>0.29493200363249206</v>
      </c>
    </row>
    <row r="256" spans="1:27" x14ac:dyDescent="0.2">
      <c r="A256">
        <v>1</v>
      </c>
      <c r="B256" t="s">
        <v>15</v>
      </c>
      <c r="C256">
        <v>2</v>
      </c>
      <c r="D256" t="s">
        <v>17</v>
      </c>
      <c r="E256">
        <v>24</v>
      </c>
      <c r="F256">
        <v>26</v>
      </c>
      <c r="G256">
        <v>1</v>
      </c>
      <c r="H256">
        <v>0</v>
      </c>
      <c r="I256" s="6">
        <f>Table257[[#This Row],[Age]]/$E$1</f>
        <v>0.3</v>
      </c>
      <c r="J256" s="6">
        <f>LOG10(Table257[[#This Row],[Fare]] +1)</f>
        <v>1.4313637641589874</v>
      </c>
      <c r="K256">
        <f>IF(Table257[[#This Row],[Pclass]]=1, 1, 0)</f>
        <v>0</v>
      </c>
      <c r="L256">
        <f>IF(Table257[[#This Row],[Pclass]]=2, 1,0)</f>
        <v>1</v>
      </c>
      <c r="M256">
        <f>IF(Table257[[#This Row],[Embarked]]="S", 1, 0)</f>
        <v>1</v>
      </c>
      <c r="N256">
        <f>IF(Table257[[#This Row],[Embarked]]="C", 1, 0)</f>
        <v>0</v>
      </c>
      <c r="O256">
        <f>IF(Table257[[#This Row],[Sex]]="male", 1, 0)</f>
        <v>0</v>
      </c>
      <c r="P256">
        <v>1</v>
      </c>
      <c r="V256" s="6">
        <v>0.65157640754791446</v>
      </c>
      <c r="W256" s="6">
        <v>0.29773439647890593</v>
      </c>
      <c r="X256" s="6">
        <f t="shared" si="6"/>
        <v>0.65157640754791446</v>
      </c>
      <c r="Y256" s="6">
        <f t="shared" si="6"/>
        <v>0.29773439647890593</v>
      </c>
      <c r="Z256" s="6">
        <f t="shared" si="7"/>
        <v>0.94931080402682033</v>
      </c>
      <c r="AA256" s="6">
        <f>(Z256-Table257[[#This Row],[Survived]])^2</f>
        <v>2.569394588407414E-3</v>
      </c>
    </row>
    <row r="257" spans="1:27" x14ac:dyDescent="0.2">
      <c r="A257">
        <v>0</v>
      </c>
      <c r="B257" t="s">
        <v>15</v>
      </c>
      <c r="C257">
        <v>2</v>
      </c>
      <c r="D257" t="s">
        <v>13</v>
      </c>
      <c r="E257">
        <v>54</v>
      </c>
      <c r="F257">
        <v>14</v>
      </c>
      <c r="G257">
        <v>0</v>
      </c>
      <c r="H257">
        <v>0</v>
      </c>
      <c r="I257" s="6">
        <f>Table257[[#This Row],[Age]]/$E$1</f>
        <v>0.67500000000000004</v>
      </c>
      <c r="J257" s="6">
        <f>LOG10(Table257[[#This Row],[Fare]] +1)</f>
        <v>1.1760912590556813</v>
      </c>
      <c r="K257">
        <f>IF(Table257[[#This Row],[Pclass]]=1, 1, 0)</f>
        <v>0</v>
      </c>
      <c r="L257">
        <f>IF(Table257[[#This Row],[Pclass]]=2, 1,0)</f>
        <v>1</v>
      </c>
      <c r="M257">
        <f>IF(Table257[[#This Row],[Embarked]]="S", 1, 0)</f>
        <v>1</v>
      </c>
      <c r="N257">
        <f>IF(Table257[[#This Row],[Embarked]]="C", 1, 0)</f>
        <v>0</v>
      </c>
      <c r="O257">
        <f>IF(Table257[[#This Row],[Sex]]="male", 1, 0)</f>
        <v>1</v>
      </c>
      <c r="P257">
        <v>1</v>
      </c>
      <c r="V257" s="6">
        <v>-0.55454693180144821</v>
      </c>
      <c r="W257" s="6">
        <v>-0.17865575322676741</v>
      </c>
      <c r="X257" s="6">
        <f t="shared" si="6"/>
        <v>0</v>
      </c>
      <c r="Y257" s="6">
        <f t="shared" si="6"/>
        <v>0</v>
      </c>
      <c r="Z257" s="6">
        <f t="shared" si="7"/>
        <v>0</v>
      </c>
      <c r="AA257" s="6">
        <f>(Z257-Table257[[#This Row],[Survived]])^2</f>
        <v>0</v>
      </c>
    </row>
    <row r="258" spans="1:27" x14ac:dyDescent="0.2">
      <c r="A258">
        <v>1</v>
      </c>
      <c r="B258" t="s">
        <v>15</v>
      </c>
      <c r="C258">
        <v>1</v>
      </c>
      <c r="D258" t="s">
        <v>17</v>
      </c>
      <c r="E258">
        <v>31</v>
      </c>
      <c r="F258">
        <v>164.86670000000001</v>
      </c>
      <c r="G258">
        <v>0</v>
      </c>
      <c r="H258">
        <v>2</v>
      </c>
      <c r="I258" s="6">
        <f>Table257[[#This Row],[Age]]/$E$1</f>
        <v>0.38750000000000001</v>
      </c>
      <c r="J258" s="6">
        <f>LOG10(Table257[[#This Row],[Fare]] +1)</f>
        <v>2.2197592042409209</v>
      </c>
      <c r="K258">
        <f>IF(Table257[[#This Row],[Pclass]]=1, 1, 0)</f>
        <v>1</v>
      </c>
      <c r="L258">
        <f>IF(Table257[[#This Row],[Pclass]]=2, 1,0)</f>
        <v>0</v>
      </c>
      <c r="M258">
        <f>IF(Table257[[#This Row],[Embarked]]="S", 1, 0)</f>
        <v>1</v>
      </c>
      <c r="N258">
        <f>IF(Table257[[#This Row],[Embarked]]="C", 1, 0)</f>
        <v>0</v>
      </c>
      <c r="O258">
        <f>IF(Table257[[#This Row],[Sex]]="male", 1, 0)</f>
        <v>0</v>
      </c>
      <c r="P258">
        <v>1</v>
      </c>
      <c r="V258" s="6">
        <v>0.30288631987501252</v>
      </c>
      <c r="W258" s="6">
        <v>0.67590640209590547</v>
      </c>
      <c r="X258" s="6">
        <f t="shared" si="6"/>
        <v>0.30288631987501252</v>
      </c>
      <c r="Y258" s="6">
        <f t="shared" si="6"/>
        <v>0.67590640209590547</v>
      </c>
      <c r="Z258" s="6">
        <f t="shared" si="7"/>
        <v>0.97879272197091804</v>
      </c>
      <c r="AA258" s="6">
        <f>(Z258-Table257[[#This Row],[Survived]])^2</f>
        <v>4.4974864140278221E-4</v>
      </c>
    </row>
    <row r="259" spans="1:27" x14ac:dyDescent="0.2">
      <c r="A259">
        <v>1</v>
      </c>
      <c r="B259" t="s">
        <v>20</v>
      </c>
      <c r="C259">
        <v>1</v>
      </c>
      <c r="D259" t="s">
        <v>17</v>
      </c>
      <c r="E259">
        <v>40</v>
      </c>
      <c r="F259">
        <v>134.5</v>
      </c>
      <c r="G259">
        <v>1</v>
      </c>
      <c r="H259">
        <v>1</v>
      </c>
      <c r="I259" s="6">
        <f>Table257[[#This Row],[Age]]/$E$1</f>
        <v>0.5</v>
      </c>
      <c r="J259" s="6">
        <f>LOG10(Table257[[#This Row],[Fare]] +1)</f>
        <v>2.1319392952104246</v>
      </c>
      <c r="K259">
        <f>IF(Table257[[#This Row],[Pclass]]=1, 1, 0)</f>
        <v>1</v>
      </c>
      <c r="L259">
        <f>IF(Table257[[#This Row],[Pclass]]=2, 1,0)</f>
        <v>0</v>
      </c>
      <c r="M259">
        <f>IF(Table257[[#This Row],[Embarked]]="S", 1, 0)</f>
        <v>0</v>
      </c>
      <c r="N259">
        <f>IF(Table257[[#This Row],[Embarked]]="C", 1, 0)</f>
        <v>1</v>
      </c>
      <c r="O259">
        <f>IF(Table257[[#This Row],[Sex]]="male", 1, 0)</f>
        <v>0</v>
      </c>
      <c r="P259">
        <v>1</v>
      </c>
      <c r="V259" s="6">
        <v>0.30188266644390549</v>
      </c>
      <c r="W259" s="6">
        <v>0.62870185346074081</v>
      </c>
      <c r="X259" s="6">
        <f t="shared" si="6"/>
        <v>0.30188266644390549</v>
      </c>
      <c r="Y259" s="6">
        <f t="shared" si="6"/>
        <v>0.62870185346074081</v>
      </c>
      <c r="Z259" s="6">
        <f t="shared" si="7"/>
        <v>0.9305845199046463</v>
      </c>
      <c r="AA259" s="6">
        <f>(Z259-Table257[[#This Row],[Survived]])^2</f>
        <v>4.8185088768684459E-3</v>
      </c>
    </row>
    <row r="260" spans="1:27" x14ac:dyDescent="0.2">
      <c r="A260">
        <v>0</v>
      </c>
      <c r="B260" t="s">
        <v>15</v>
      </c>
      <c r="C260">
        <v>3</v>
      </c>
      <c r="D260" t="s">
        <v>13</v>
      </c>
      <c r="E260">
        <v>22</v>
      </c>
      <c r="F260">
        <v>7.25</v>
      </c>
      <c r="G260">
        <v>0</v>
      </c>
      <c r="H260">
        <v>0</v>
      </c>
      <c r="I260" s="6">
        <f>Table257[[#This Row],[Age]]/$E$1</f>
        <v>0.27500000000000002</v>
      </c>
      <c r="J260" s="6">
        <f>LOG10(Table257[[#This Row],[Fare]] +1)</f>
        <v>0.91645394854992512</v>
      </c>
      <c r="K260">
        <f>IF(Table257[[#This Row],[Pclass]]=1, 1, 0)</f>
        <v>0</v>
      </c>
      <c r="L260">
        <f>IF(Table257[[#This Row],[Pclass]]=2, 1,0)</f>
        <v>0</v>
      </c>
      <c r="M260">
        <f>IF(Table257[[#This Row],[Embarked]]="S", 1, 0)</f>
        <v>1</v>
      </c>
      <c r="N260">
        <f>IF(Table257[[#This Row],[Embarked]]="C", 1, 0)</f>
        <v>0</v>
      </c>
      <c r="O260">
        <f>IF(Table257[[#This Row],[Sex]]="male", 1, 0)</f>
        <v>1</v>
      </c>
      <c r="P260">
        <v>1</v>
      </c>
      <c r="V260" s="6">
        <v>-1.3318384976038162</v>
      </c>
      <c r="W260" s="6">
        <v>0.17010005805598249</v>
      </c>
      <c r="X260" s="6">
        <f t="shared" si="6"/>
        <v>0</v>
      </c>
      <c r="Y260" s="6">
        <f t="shared" si="6"/>
        <v>0.17010005805598249</v>
      </c>
      <c r="Z260" s="6">
        <f t="shared" si="7"/>
        <v>0.17010005805598249</v>
      </c>
      <c r="AA260" s="6">
        <f>(Z260-Table257[[#This Row],[Survived]])^2</f>
        <v>2.8934029750648616E-2</v>
      </c>
    </row>
    <row r="261" spans="1:27" x14ac:dyDescent="0.2">
      <c r="A261">
        <v>0</v>
      </c>
      <c r="B261" t="s">
        <v>15</v>
      </c>
      <c r="C261">
        <v>3</v>
      </c>
      <c r="D261" t="s">
        <v>13</v>
      </c>
      <c r="E261">
        <v>27</v>
      </c>
      <c r="F261">
        <v>7.8958000000000004</v>
      </c>
      <c r="G261">
        <v>0</v>
      </c>
      <c r="H261">
        <v>0</v>
      </c>
      <c r="I261" s="6">
        <f>Table257[[#This Row],[Age]]/$E$1</f>
        <v>0.33750000000000002</v>
      </c>
      <c r="J261" s="6">
        <f>LOG10(Table257[[#This Row],[Fare]] +1)</f>
        <v>0.94918501031343461</v>
      </c>
      <c r="K261">
        <f>IF(Table257[[#This Row],[Pclass]]=1, 1, 0)</f>
        <v>0</v>
      </c>
      <c r="L261">
        <f>IF(Table257[[#This Row],[Pclass]]=2, 1,0)</f>
        <v>0</v>
      </c>
      <c r="M261">
        <f>IF(Table257[[#This Row],[Embarked]]="S", 1, 0)</f>
        <v>1</v>
      </c>
      <c r="N261">
        <f>IF(Table257[[#This Row],[Embarked]]="C", 1, 0)</f>
        <v>0</v>
      </c>
      <c r="O261">
        <f>IF(Table257[[#This Row],[Sex]]="male", 1, 0)</f>
        <v>1</v>
      </c>
      <c r="P261">
        <v>1</v>
      </c>
      <c r="V261" s="6">
        <v>-1.2755079015582489</v>
      </c>
      <c r="W261" s="6">
        <v>0.10668933369511069</v>
      </c>
      <c r="X261" s="6">
        <f t="shared" ref="X261:Y324" si="8">IF(V261&lt;0, 0, V261)</f>
        <v>0</v>
      </c>
      <c r="Y261" s="6">
        <f t="shared" si="8"/>
        <v>0.10668933369511069</v>
      </c>
      <c r="Z261" s="6">
        <f t="shared" ref="Z261:Z324" si="9">X261+Y261</f>
        <v>0.10668933369511069</v>
      </c>
      <c r="AA261" s="6">
        <f>(Z261-Table257[[#This Row],[Survived]])^2</f>
        <v>1.1382613924306681E-2</v>
      </c>
    </row>
    <row r="262" spans="1:27" x14ac:dyDescent="0.2">
      <c r="A262">
        <v>1</v>
      </c>
      <c r="B262" t="s">
        <v>27</v>
      </c>
      <c r="C262">
        <v>2</v>
      </c>
      <c r="D262" t="s">
        <v>17</v>
      </c>
      <c r="E262">
        <v>30</v>
      </c>
      <c r="F262">
        <v>12.35</v>
      </c>
      <c r="G262">
        <v>0</v>
      </c>
      <c r="H262">
        <v>0</v>
      </c>
      <c r="I262" s="6">
        <f>Table257[[#This Row],[Age]]/$E$1</f>
        <v>0.375</v>
      </c>
      <c r="J262" s="6">
        <f>LOG10(Table257[[#This Row],[Fare]] +1)</f>
        <v>1.1254812657005939</v>
      </c>
      <c r="K262">
        <f>IF(Table257[[#This Row],[Pclass]]=1, 1, 0)</f>
        <v>0</v>
      </c>
      <c r="L262">
        <f>IF(Table257[[#This Row],[Pclass]]=2, 1,0)</f>
        <v>1</v>
      </c>
      <c r="M262">
        <f>IF(Table257[[#This Row],[Embarked]]="S", 1, 0)</f>
        <v>0</v>
      </c>
      <c r="N262">
        <f>IF(Table257[[#This Row],[Embarked]]="C", 1, 0)</f>
        <v>0</v>
      </c>
      <c r="O262">
        <f>IF(Table257[[#This Row],[Sex]]="male", 1, 0)</f>
        <v>0</v>
      </c>
      <c r="P262">
        <v>1</v>
      </c>
      <c r="V262" s="6">
        <v>1.0176773433542534</v>
      </c>
      <c r="W262" s="6">
        <v>-0.36735279190889841</v>
      </c>
      <c r="X262" s="6">
        <f t="shared" si="8"/>
        <v>1.0176773433542534</v>
      </c>
      <c r="Y262" s="6">
        <f t="shared" si="8"/>
        <v>0</v>
      </c>
      <c r="Z262" s="6">
        <f t="shared" si="9"/>
        <v>1.0176773433542534</v>
      </c>
      <c r="AA262" s="6">
        <f>(Z262-Table257[[#This Row],[Survived]])^2</f>
        <v>3.1248846806416743E-4</v>
      </c>
    </row>
    <row r="263" spans="1:27" x14ac:dyDescent="0.2">
      <c r="A263">
        <v>1</v>
      </c>
      <c r="B263" t="s">
        <v>15</v>
      </c>
      <c r="C263">
        <v>2</v>
      </c>
      <c r="D263" t="s">
        <v>17</v>
      </c>
      <c r="E263">
        <v>22</v>
      </c>
      <c r="F263">
        <v>29</v>
      </c>
      <c r="G263">
        <v>1</v>
      </c>
      <c r="H263">
        <v>1</v>
      </c>
      <c r="I263" s="6">
        <f>Table257[[#This Row],[Age]]/$E$1</f>
        <v>0.27500000000000002</v>
      </c>
      <c r="J263" s="6">
        <f>LOG10(Table257[[#This Row],[Fare]] +1)</f>
        <v>1.4771212547196624</v>
      </c>
      <c r="K263">
        <f>IF(Table257[[#This Row],[Pclass]]=1, 1, 0)</f>
        <v>0</v>
      </c>
      <c r="L263">
        <f>IF(Table257[[#This Row],[Pclass]]=2, 1,0)</f>
        <v>1</v>
      </c>
      <c r="M263">
        <f>IF(Table257[[#This Row],[Embarked]]="S", 1, 0)</f>
        <v>1</v>
      </c>
      <c r="N263">
        <f>IF(Table257[[#This Row],[Embarked]]="C", 1, 0)</f>
        <v>0</v>
      </c>
      <c r="O263">
        <f>IF(Table257[[#This Row],[Sex]]="male", 1, 0)</f>
        <v>0</v>
      </c>
      <c r="P263">
        <v>1</v>
      </c>
      <c r="V263" s="6">
        <v>0.55274449570932127</v>
      </c>
      <c r="W263" s="6">
        <v>0.36243989096308038</v>
      </c>
      <c r="X263" s="6">
        <f t="shared" si="8"/>
        <v>0.55274449570932127</v>
      </c>
      <c r="Y263" s="6">
        <f t="shared" si="8"/>
        <v>0.36243989096308038</v>
      </c>
      <c r="Z263" s="6">
        <f t="shared" si="9"/>
        <v>0.91518438667240165</v>
      </c>
      <c r="AA263" s="6">
        <f>(Z263-Table257[[#This Row],[Survived]])^2</f>
        <v>7.1936882641366788E-3</v>
      </c>
    </row>
    <row r="264" spans="1:27" x14ac:dyDescent="0.2">
      <c r="A264">
        <v>1</v>
      </c>
      <c r="B264" t="s">
        <v>20</v>
      </c>
      <c r="C264">
        <v>1</v>
      </c>
      <c r="D264" t="s">
        <v>17</v>
      </c>
      <c r="E264">
        <v>36</v>
      </c>
      <c r="F264">
        <v>135.63329999999999</v>
      </c>
      <c r="G264">
        <v>0</v>
      </c>
      <c r="H264">
        <v>0</v>
      </c>
      <c r="I264" s="6">
        <f>Table257[[#This Row],[Age]]/$E$1</f>
        <v>0.45</v>
      </c>
      <c r="J264" s="6">
        <f>LOG10(Table257[[#This Row],[Fare]] +1)</f>
        <v>2.1355565576455011</v>
      </c>
      <c r="K264">
        <f>IF(Table257[[#This Row],[Pclass]]=1, 1, 0)</f>
        <v>1</v>
      </c>
      <c r="L264">
        <f>IF(Table257[[#This Row],[Pclass]]=2, 1,0)</f>
        <v>0</v>
      </c>
      <c r="M264">
        <f>IF(Table257[[#This Row],[Embarked]]="S", 1, 0)</f>
        <v>0</v>
      </c>
      <c r="N264">
        <f>IF(Table257[[#This Row],[Embarked]]="C", 1, 0)</f>
        <v>1</v>
      </c>
      <c r="O264">
        <f>IF(Table257[[#This Row],[Sex]]="male", 1, 0)</f>
        <v>0</v>
      </c>
      <c r="P264">
        <v>1</v>
      </c>
      <c r="V264" s="6">
        <v>0.36524724261975483</v>
      </c>
      <c r="W264" s="6">
        <v>0.67294124067473826</v>
      </c>
      <c r="X264" s="6">
        <f t="shared" si="8"/>
        <v>0.36524724261975483</v>
      </c>
      <c r="Y264" s="6">
        <f t="shared" si="8"/>
        <v>0.67294124067473826</v>
      </c>
      <c r="Z264" s="6">
        <f t="shared" si="9"/>
        <v>1.0381884832944932</v>
      </c>
      <c r="AA264" s="6">
        <f>(Z264-Table257[[#This Row],[Survived]])^2</f>
        <v>1.4583602563337864E-3</v>
      </c>
    </row>
    <row r="265" spans="1:27" x14ac:dyDescent="0.2">
      <c r="A265">
        <v>0</v>
      </c>
      <c r="B265" t="s">
        <v>15</v>
      </c>
      <c r="C265">
        <v>3</v>
      </c>
      <c r="D265" t="s">
        <v>13</v>
      </c>
      <c r="E265">
        <v>61</v>
      </c>
      <c r="F265">
        <v>6.2374999999999998</v>
      </c>
      <c r="G265">
        <v>0</v>
      </c>
      <c r="H265">
        <v>0</v>
      </c>
      <c r="I265" s="6">
        <f>Table257[[#This Row],[Age]]/$E$1</f>
        <v>0.76249999999999996</v>
      </c>
      <c r="J265" s="6">
        <f>LOG10(Table257[[#This Row],[Fare]] +1)</f>
        <v>0.8595885767354926</v>
      </c>
      <c r="K265">
        <f>IF(Table257[[#This Row],[Pclass]]=1, 1, 0)</f>
        <v>0</v>
      </c>
      <c r="L265">
        <f>IF(Table257[[#This Row],[Pclass]]=2, 1,0)</f>
        <v>0</v>
      </c>
      <c r="M265">
        <f>IF(Table257[[#This Row],[Embarked]]="S", 1, 0)</f>
        <v>1</v>
      </c>
      <c r="N265">
        <f>IF(Table257[[#This Row],[Embarked]]="C", 1, 0)</f>
        <v>0</v>
      </c>
      <c r="O265">
        <f>IF(Table257[[#This Row],[Sex]]="male", 1, 0)</f>
        <v>1</v>
      </c>
      <c r="P265">
        <v>1</v>
      </c>
      <c r="V265" s="6">
        <v>-0.96481682881926978</v>
      </c>
      <c r="W265" s="6">
        <v>-0.29915699660976725</v>
      </c>
      <c r="X265" s="6">
        <f t="shared" si="8"/>
        <v>0</v>
      </c>
      <c r="Y265" s="6">
        <f t="shared" si="8"/>
        <v>0</v>
      </c>
      <c r="Z265" s="6">
        <f t="shared" si="9"/>
        <v>0</v>
      </c>
      <c r="AA265" s="6">
        <f>(Z265-Table257[[#This Row],[Survived]])^2</f>
        <v>0</v>
      </c>
    </row>
    <row r="266" spans="1:27" x14ac:dyDescent="0.2">
      <c r="A266">
        <v>1</v>
      </c>
      <c r="B266" t="s">
        <v>15</v>
      </c>
      <c r="C266">
        <v>2</v>
      </c>
      <c r="D266" t="s">
        <v>17</v>
      </c>
      <c r="E266">
        <v>36</v>
      </c>
      <c r="F266">
        <v>13</v>
      </c>
      <c r="G266">
        <v>0</v>
      </c>
      <c r="H266">
        <v>0</v>
      </c>
      <c r="I266" s="6">
        <f>Table257[[#This Row],[Age]]/$E$1</f>
        <v>0.45</v>
      </c>
      <c r="J266" s="6">
        <f>LOG10(Table257[[#This Row],[Fare]] +1)</f>
        <v>1.146128035678238</v>
      </c>
      <c r="K266">
        <f>IF(Table257[[#This Row],[Pclass]]=1, 1, 0)</f>
        <v>0</v>
      </c>
      <c r="L266">
        <f>IF(Table257[[#This Row],[Pclass]]=2, 1,0)</f>
        <v>1</v>
      </c>
      <c r="M266">
        <f>IF(Table257[[#This Row],[Embarked]]="S", 1, 0)</f>
        <v>1</v>
      </c>
      <c r="N266">
        <f>IF(Table257[[#This Row],[Embarked]]="C", 1, 0)</f>
        <v>0</v>
      </c>
      <c r="O266">
        <f>IF(Table257[[#This Row],[Sex]]="male", 1, 0)</f>
        <v>0</v>
      </c>
      <c r="P266">
        <v>1</v>
      </c>
      <c r="V266" s="6">
        <v>0.71402813788658848</v>
      </c>
      <c r="W266" s="6">
        <v>0.21513693018552388</v>
      </c>
      <c r="X266" s="6">
        <f t="shared" si="8"/>
        <v>0.71402813788658848</v>
      </c>
      <c r="Y266" s="6">
        <f t="shared" si="8"/>
        <v>0.21513693018552388</v>
      </c>
      <c r="Z266" s="6">
        <f t="shared" si="9"/>
        <v>0.92916506807211241</v>
      </c>
      <c r="AA266" s="6">
        <f>(Z266-Table257[[#This Row],[Survived]])^2</f>
        <v>5.0175875812284686E-3</v>
      </c>
    </row>
    <row r="267" spans="1:27" x14ac:dyDescent="0.2">
      <c r="A267">
        <v>1</v>
      </c>
      <c r="B267" t="s">
        <v>15</v>
      </c>
      <c r="C267">
        <v>3</v>
      </c>
      <c r="D267" t="s">
        <v>17</v>
      </c>
      <c r="E267">
        <v>31</v>
      </c>
      <c r="F267">
        <v>20.524999999999999</v>
      </c>
      <c r="G267">
        <v>1</v>
      </c>
      <c r="H267">
        <v>1</v>
      </c>
      <c r="I267" s="6">
        <f>Table257[[#This Row],[Age]]/$E$1</f>
        <v>0.38750000000000001</v>
      </c>
      <c r="J267" s="6">
        <f>LOG10(Table257[[#This Row],[Fare]] +1)</f>
        <v>1.3329431601256923</v>
      </c>
      <c r="K267">
        <f>IF(Table257[[#This Row],[Pclass]]=1, 1, 0)</f>
        <v>0</v>
      </c>
      <c r="L267">
        <f>IF(Table257[[#This Row],[Pclass]]=2, 1,0)</f>
        <v>0</v>
      </c>
      <c r="M267">
        <f>IF(Table257[[#This Row],[Embarked]]="S", 1, 0)</f>
        <v>1</v>
      </c>
      <c r="N267">
        <f>IF(Table257[[#This Row],[Embarked]]="C", 1, 0)</f>
        <v>0</v>
      </c>
      <c r="O267">
        <f>IF(Table257[[#This Row],[Sex]]="male", 1, 0)</f>
        <v>0</v>
      </c>
      <c r="P267">
        <v>1</v>
      </c>
      <c r="V267" s="6">
        <v>0.20191507652003832</v>
      </c>
      <c r="W267" s="6">
        <v>0.20364542956116888</v>
      </c>
      <c r="X267" s="6">
        <f t="shared" si="8"/>
        <v>0.20191507652003832</v>
      </c>
      <c r="Y267" s="6">
        <f t="shared" si="8"/>
        <v>0.20364542956116888</v>
      </c>
      <c r="Z267" s="6">
        <f t="shared" si="9"/>
        <v>0.40556050608120719</v>
      </c>
      <c r="AA267" s="6">
        <f>(Z267-Table257[[#This Row],[Survived]])^2</f>
        <v>0.35335831193043049</v>
      </c>
    </row>
    <row r="268" spans="1:27" x14ac:dyDescent="0.2">
      <c r="A268">
        <v>1</v>
      </c>
      <c r="B268" t="s">
        <v>20</v>
      </c>
      <c r="C268">
        <v>1</v>
      </c>
      <c r="D268" t="s">
        <v>17</v>
      </c>
      <c r="E268">
        <v>16</v>
      </c>
      <c r="F268">
        <v>57.979199999999999</v>
      </c>
      <c r="G268">
        <v>0</v>
      </c>
      <c r="H268">
        <v>1</v>
      </c>
      <c r="I268" s="6">
        <f>Table257[[#This Row],[Age]]/$E$1</f>
        <v>0.2</v>
      </c>
      <c r="J268" s="6">
        <f>LOG10(Table257[[#This Row],[Fare]] +1)</f>
        <v>1.770698877440231</v>
      </c>
      <c r="K268">
        <f>IF(Table257[[#This Row],[Pclass]]=1, 1, 0)</f>
        <v>1</v>
      </c>
      <c r="L268">
        <f>IF(Table257[[#This Row],[Pclass]]=2, 1,0)</f>
        <v>0</v>
      </c>
      <c r="M268">
        <f>IF(Table257[[#This Row],[Embarked]]="S", 1, 0)</f>
        <v>0</v>
      </c>
      <c r="N268">
        <f>IF(Table257[[#This Row],[Embarked]]="C", 1, 0)</f>
        <v>1</v>
      </c>
      <c r="O268">
        <f>IF(Table257[[#This Row],[Sex]]="male", 1, 0)</f>
        <v>0</v>
      </c>
      <c r="P268">
        <v>1</v>
      </c>
      <c r="V268" s="6">
        <v>-4.2387296200657107E-3</v>
      </c>
      <c r="W268" s="6">
        <v>0.98969802068808799</v>
      </c>
      <c r="X268" s="6">
        <f t="shared" si="8"/>
        <v>0</v>
      </c>
      <c r="Y268" s="6">
        <f t="shared" si="8"/>
        <v>0.98969802068808799</v>
      </c>
      <c r="Z268" s="6">
        <f t="shared" si="9"/>
        <v>0.98969802068808799</v>
      </c>
      <c r="AA268" s="6">
        <f>(Z268-Table257[[#This Row],[Survived]])^2</f>
        <v>1.0613077774306311E-4</v>
      </c>
    </row>
    <row r="269" spans="1:27" x14ac:dyDescent="0.2">
      <c r="A269">
        <v>0</v>
      </c>
      <c r="B269" t="s">
        <v>15</v>
      </c>
      <c r="C269">
        <v>1</v>
      </c>
      <c r="D269" t="s">
        <v>13</v>
      </c>
      <c r="E269">
        <v>45.5</v>
      </c>
      <c r="F269">
        <v>28.5</v>
      </c>
      <c r="G269">
        <v>0</v>
      </c>
      <c r="H269">
        <v>0</v>
      </c>
      <c r="I269" s="6">
        <f>Table257[[#This Row],[Age]]/$E$1</f>
        <v>0.56874999999999998</v>
      </c>
      <c r="J269" s="6">
        <f>LOG10(Table257[[#This Row],[Fare]] +1)</f>
        <v>1.469822015978163</v>
      </c>
      <c r="K269">
        <f>IF(Table257[[#This Row],[Pclass]]=1, 1, 0)</f>
        <v>1</v>
      </c>
      <c r="L269">
        <f>IF(Table257[[#This Row],[Pclass]]=2, 1,0)</f>
        <v>0</v>
      </c>
      <c r="M269">
        <f>IF(Table257[[#This Row],[Embarked]]="S", 1, 0)</f>
        <v>1</v>
      </c>
      <c r="N269">
        <f>IF(Table257[[#This Row],[Embarked]]="C", 1, 0)</f>
        <v>0</v>
      </c>
      <c r="O269">
        <f>IF(Table257[[#This Row],[Sex]]="male", 1, 0)</f>
        <v>1</v>
      </c>
      <c r="P269">
        <v>1</v>
      </c>
      <c r="V269" s="6">
        <v>-1.0007008425875683</v>
      </c>
      <c r="W269" s="6">
        <v>0.29972616571910443</v>
      </c>
      <c r="X269" s="6">
        <f t="shared" si="8"/>
        <v>0</v>
      </c>
      <c r="Y269" s="6">
        <f t="shared" si="8"/>
        <v>0.29972616571910443</v>
      </c>
      <c r="Z269" s="6">
        <f t="shared" si="9"/>
        <v>0.29972616571910443</v>
      </c>
      <c r="AA269" s="6">
        <f>(Z269-Table257[[#This Row],[Survived]])^2</f>
        <v>8.9835774416676048E-2</v>
      </c>
    </row>
    <row r="270" spans="1:27" x14ac:dyDescent="0.2">
      <c r="A270">
        <v>0</v>
      </c>
      <c r="B270" t="s">
        <v>15</v>
      </c>
      <c r="C270">
        <v>1</v>
      </c>
      <c r="D270" t="s">
        <v>13</v>
      </c>
      <c r="E270">
        <v>38</v>
      </c>
      <c r="F270">
        <v>153.46250000000001</v>
      </c>
      <c r="G270">
        <v>0</v>
      </c>
      <c r="H270">
        <v>1</v>
      </c>
      <c r="I270" s="6">
        <f>Table257[[#This Row],[Age]]/$E$1</f>
        <v>0.47499999999999998</v>
      </c>
      <c r="J270" s="6">
        <f>LOG10(Table257[[#This Row],[Fare]] +1)</f>
        <v>2.1888230596841365</v>
      </c>
      <c r="K270">
        <f>IF(Table257[[#This Row],[Pclass]]=1, 1, 0)</f>
        <v>1</v>
      </c>
      <c r="L270">
        <f>IF(Table257[[#This Row],[Pclass]]=2, 1,0)</f>
        <v>0</v>
      </c>
      <c r="M270">
        <f>IF(Table257[[#This Row],[Embarked]]="S", 1, 0)</f>
        <v>1</v>
      </c>
      <c r="N270">
        <f>IF(Table257[[#This Row],[Embarked]]="C", 1, 0)</f>
        <v>0</v>
      </c>
      <c r="O270">
        <f>IF(Table257[[#This Row],[Sex]]="male", 1, 0)</f>
        <v>1</v>
      </c>
      <c r="P270">
        <v>1</v>
      </c>
      <c r="V270" s="6">
        <v>-0.99710069884295138</v>
      </c>
      <c r="W270" s="6">
        <v>0.37659576403139683</v>
      </c>
      <c r="X270" s="6">
        <f t="shared" si="8"/>
        <v>0</v>
      </c>
      <c r="Y270" s="6">
        <f t="shared" si="8"/>
        <v>0.37659576403139683</v>
      </c>
      <c r="Z270" s="6">
        <f t="shared" si="9"/>
        <v>0.37659576403139683</v>
      </c>
      <c r="AA270" s="6">
        <f>(Z270-Table257[[#This Row],[Survived]])^2</f>
        <v>0.14182436948639152</v>
      </c>
    </row>
    <row r="271" spans="1:27" x14ac:dyDescent="0.2">
      <c r="A271">
        <v>0</v>
      </c>
      <c r="B271" t="s">
        <v>15</v>
      </c>
      <c r="C271">
        <v>3</v>
      </c>
      <c r="D271" t="s">
        <v>13</v>
      </c>
      <c r="E271">
        <v>16</v>
      </c>
      <c r="F271">
        <v>18</v>
      </c>
      <c r="G271">
        <v>2</v>
      </c>
      <c r="H271">
        <v>0</v>
      </c>
      <c r="I271" s="6">
        <f>Table257[[#This Row],[Age]]/$E$1</f>
        <v>0.2</v>
      </c>
      <c r="J271" s="6">
        <f>LOG10(Table257[[#This Row],[Fare]] +1)</f>
        <v>1.2787536009528289</v>
      </c>
      <c r="K271">
        <f>IF(Table257[[#This Row],[Pclass]]=1, 1, 0)</f>
        <v>0</v>
      </c>
      <c r="L271">
        <f>IF(Table257[[#This Row],[Pclass]]=2, 1,0)</f>
        <v>0</v>
      </c>
      <c r="M271">
        <f>IF(Table257[[#This Row],[Embarked]]="S", 1, 0)</f>
        <v>1</v>
      </c>
      <c r="N271">
        <f>IF(Table257[[#This Row],[Embarked]]="C", 1, 0)</f>
        <v>0</v>
      </c>
      <c r="O271">
        <f>IF(Table257[[#This Row],[Sex]]="male", 1, 0)</f>
        <v>1</v>
      </c>
      <c r="P271">
        <v>1</v>
      </c>
      <c r="V271" s="6">
        <v>-1.3295158171896517</v>
      </c>
      <c r="W271" s="6">
        <v>0.13348639647334892</v>
      </c>
      <c r="X271" s="6">
        <f t="shared" si="8"/>
        <v>0</v>
      </c>
      <c r="Y271" s="6">
        <f t="shared" si="8"/>
        <v>0.13348639647334892</v>
      </c>
      <c r="Z271" s="6">
        <f t="shared" si="9"/>
        <v>0.13348639647334892</v>
      </c>
      <c r="AA271" s="6">
        <f>(Z271-Table257[[#This Row],[Survived]])^2</f>
        <v>1.78186180434401E-2</v>
      </c>
    </row>
    <row r="272" spans="1:27" x14ac:dyDescent="0.2">
      <c r="A272">
        <v>0</v>
      </c>
      <c r="B272" t="s">
        <v>15</v>
      </c>
      <c r="C272">
        <v>1</v>
      </c>
      <c r="D272" t="s">
        <v>13</v>
      </c>
      <c r="E272">
        <v>29</v>
      </c>
      <c r="F272">
        <v>66.599999999999994</v>
      </c>
      <c r="G272">
        <v>1</v>
      </c>
      <c r="H272">
        <v>0</v>
      </c>
      <c r="I272" s="6">
        <f>Table257[[#This Row],[Age]]/$E$1</f>
        <v>0.36249999999999999</v>
      </c>
      <c r="J272" s="6">
        <f>LOG10(Table257[[#This Row],[Fare]] +1)</f>
        <v>1.8299466959416359</v>
      </c>
      <c r="K272">
        <f>IF(Table257[[#This Row],[Pclass]]=1, 1, 0)</f>
        <v>1</v>
      </c>
      <c r="L272">
        <f>IF(Table257[[#This Row],[Pclass]]=2, 1,0)</f>
        <v>0</v>
      </c>
      <c r="M272">
        <f>IF(Table257[[#This Row],[Embarked]]="S", 1, 0)</f>
        <v>1</v>
      </c>
      <c r="N272">
        <f>IF(Table257[[#This Row],[Embarked]]="C", 1, 0)</f>
        <v>0</v>
      </c>
      <c r="O272">
        <f>IF(Table257[[#This Row],[Sex]]="male", 1, 0)</f>
        <v>1</v>
      </c>
      <c r="P272">
        <v>1</v>
      </c>
      <c r="V272" s="6">
        <v>-1.089663660129875</v>
      </c>
      <c r="W272" s="6">
        <v>0.43092078911219844</v>
      </c>
      <c r="X272" s="6">
        <f t="shared" si="8"/>
        <v>0</v>
      </c>
      <c r="Y272" s="6">
        <f t="shared" si="8"/>
        <v>0.43092078911219844</v>
      </c>
      <c r="Z272" s="6">
        <f t="shared" si="9"/>
        <v>0.43092078911219844</v>
      </c>
      <c r="AA272" s="6">
        <f>(Z272-Table257[[#This Row],[Survived]])^2</f>
        <v>0.18569272648907981</v>
      </c>
    </row>
    <row r="273" spans="1:27" x14ac:dyDescent="0.2">
      <c r="A273">
        <v>1</v>
      </c>
      <c r="B273" t="s">
        <v>20</v>
      </c>
      <c r="C273">
        <v>1</v>
      </c>
      <c r="D273" t="s">
        <v>17</v>
      </c>
      <c r="E273">
        <v>41</v>
      </c>
      <c r="F273">
        <v>134.5</v>
      </c>
      <c r="G273">
        <v>0</v>
      </c>
      <c r="H273">
        <v>0</v>
      </c>
      <c r="I273" s="6">
        <f>Table257[[#This Row],[Age]]/$E$1</f>
        <v>0.51249999999999996</v>
      </c>
      <c r="J273" s="6">
        <f>LOG10(Table257[[#This Row],[Fare]] +1)</f>
        <v>2.1319392952104246</v>
      </c>
      <c r="K273">
        <f>IF(Table257[[#This Row],[Pclass]]=1, 1, 0)</f>
        <v>1</v>
      </c>
      <c r="L273">
        <f>IF(Table257[[#This Row],[Pclass]]=2, 1,0)</f>
        <v>0</v>
      </c>
      <c r="M273">
        <f>IF(Table257[[#This Row],[Embarked]]="S", 1, 0)</f>
        <v>0</v>
      </c>
      <c r="N273">
        <f>IF(Table257[[#This Row],[Embarked]]="C", 1, 0)</f>
        <v>1</v>
      </c>
      <c r="O273">
        <f>IF(Table257[[#This Row],[Sex]]="male", 1, 0)</f>
        <v>0</v>
      </c>
      <c r="P273">
        <v>1</v>
      </c>
      <c r="V273" s="6">
        <v>0.41315270252301106</v>
      </c>
      <c r="W273" s="6">
        <v>0.61248183511497223</v>
      </c>
      <c r="X273" s="6">
        <f t="shared" si="8"/>
        <v>0.41315270252301106</v>
      </c>
      <c r="Y273" s="6">
        <f t="shared" si="8"/>
        <v>0.61248183511497223</v>
      </c>
      <c r="Z273" s="6">
        <f t="shared" si="9"/>
        <v>1.0256345376379832</v>
      </c>
      <c r="AA273" s="6">
        <f>(Z273-Table257[[#This Row],[Survived]])^2</f>
        <v>6.5712951991317621E-4</v>
      </c>
    </row>
    <row r="274" spans="1:27" x14ac:dyDescent="0.2">
      <c r="A274">
        <v>1</v>
      </c>
      <c r="B274" t="s">
        <v>15</v>
      </c>
      <c r="C274">
        <v>3</v>
      </c>
      <c r="D274" t="s">
        <v>13</v>
      </c>
      <c r="E274">
        <v>45</v>
      </c>
      <c r="F274">
        <v>8.0500000000000007</v>
      </c>
      <c r="G274">
        <v>0</v>
      </c>
      <c r="H274">
        <v>0</v>
      </c>
      <c r="I274" s="6">
        <f>Table257[[#This Row],[Age]]/$E$1</f>
        <v>0.5625</v>
      </c>
      <c r="J274" s="6">
        <f>LOG10(Table257[[#This Row],[Fare]] +1)</f>
        <v>0.9566485792052033</v>
      </c>
      <c r="K274">
        <f>IF(Table257[[#This Row],[Pclass]]=1, 1, 0)</f>
        <v>0</v>
      </c>
      <c r="L274">
        <f>IF(Table257[[#This Row],[Pclass]]=2, 1,0)</f>
        <v>0</v>
      </c>
      <c r="M274">
        <f>IF(Table257[[#This Row],[Embarked]]="S", 1, 0)</f>
        <v>1</v>
      </c>
      <c r="N274">
        <f>IF(Table257[[#This Row],[Embarked]]="C", 1, 0)</f>
        <v>0</v>
      </c>
      <c r="O274">
        <f>IF(Table257[[#This Row],[Sex]]="male", 1, 0)</f>
        <v>1</v>
      </c>
      <c r="P274">
        <v>1</v>
      </c>
      <c r="V274" s="6">
        <v>-1.0982998859656812</v>
      </c>
      <c r="W274" s="6">
        <v>-0.11262787320621248</v>
      </c>
      <c r="X274" s="6">
        <f t="shared" si="8"/>
        <v>0</v>
      </c>
      <c r="Y274" s="6">
        <f t="shared" si="8"/>
        <v>0</v>
      </c>
      <c r="Z274" s="6">
        <f t="shared" si="9"/>
        <v>0</v>
      </c>
      <c r="AA274" s="6">
        <f>(Z274-Table257[[#This Row],[Survived]])^2</f>
        <v>1</v>
      </c>
    </row>
    <row r="275" spans="1:27" x14ac:dyDescent="0.2">
      <c r="A275">
        <v>0</v>
      </c>
      <c r="B275" t="s">
        <v>15</v>
      </c>
      <c r="C275">
        <v>1</v>
      </c>
      <c r="D275" t="s">
        <v>13</v>
      </c>
      <c r="E275">
        <v>45</v>
      </c>
      <c r="F275">
        <v>35.5</v>
      </c>
      <c r="G275">
        <v>0</v>
      </c>
      <c r="H275">
        <v>0</v>
      </c>
      <c r="I275" s="6">
        <f>Table257[[#This Row],[Age]]/$E$1</f>
        <v>0.5625</v>
      </c>
      <c r="J275" s="6">
        <f>LOG10(Table257[[#This Row],[Fare]] +1)</f>
        <v>1.5622928644564746</v>
      </c>
      <c r="K275">
        <f>IF(Table257[[#This Row],[Pclass]]=1, 1, 0)</f>
        <v>1</v>
      </c>
      <c r="L275">
        <f>IF(Table257[[#This Row],[Pclass]]=2, 1,0)</f>
        <v>0</v>
      </c>
      <c r="M275">
        <f>IF(Table257[[#This Row],[Embarked]]="S", 1, 0)</f>
        <v>1</v>
      </c>
      <c r="N275">
        <f>IF(Table257[[#This Row],[Embarked]]="C", 1, 0)</f>
        <v>0</v>
      </c>
      <c r="O275">
        <f>IF(Table257[[#This Row],[Sex]]="male", 1, 0)</f>
        <v>1</v>
      </c>
      <c r="P275">
        <v>1</v>
      </c>
      <c r="V275" s="6">
        <v>-0.98414152137253885</v>
      </c>
      <c r="W275" s="6">
        <v>0.29829326398458827</v>
      </c>
      <c r="X275" s="6">
        <f t="shared" si="8"/>
        <v>0</v>
      </c>
      <c r="Y275" s="6">
        <f t="shared" si="8"/>
        <v>0.29829326398458827</v>
      </c>
      <c r="Z275" s="6">
        <f t="shared" si="9"/>
        <v>0.29829326398458827</v>
      </c>
      <c r="AA275" s="6">
        <f>(Z275-Table257[[#This Row],[Survived]])^2</f>
        <v>8.8978871338579263E-2</v>
      </c>
    </row>
    <row r="276" spans="1:27" x14ac:dyDescent="0.2">
      <c r="A276">
        <v>1</v>
      </c>
      <c r="B276" t="s">
        <v>15</v>
      </c>
      <c r="C276">
        <v>2</v>
      </c>
      <c r="D276" t="s">
        <v>13</v>
      </c>
      <c r="E276">
        <v>2</v>
      </c>
      <c r="F276">
        <v>26</v>
      </c>
      <c r="G276">
        <v>1</v>
      </c>
      <c r="H276">
        <v>1</v>
      </c>
      <c r="I276" s="6">
        <f>Table257[[#This Row],[Age]]/$E$1</f>
        <v>2.5000000000000001E-2</v>
      </c>
      <c r="J276" s="6">
        <f>LOG10(Table257[[#This Row],[Fare]] +1)</f>
        <v>1.4313637641589874</v>
      </c>
      <c r="K276">
        <f>IF(Table257[[#This Row],[Pclass]]=1, 1, 0)</f>
        <v>0</v>
      </c>
      <c r="L276">
        <f>IF(Table257[[#This Row],[Pclass]]=2, 1,0)</f>
        <v>1</v>
      </c>
      <c r="M276">
        <f>IF(Table257[[#This Row],[Embarked]]="S", 1, 0)</f>
        <v>1</v>
      </c>
      <c r="N276">
        <f>IF(Table257[[#This Row],[Embarked]]="C", 1, 0)</f>
        <v>0</v>
      </c>
      <c r="O276">
        <f>IF(Table257[[#This Row],[Sex]]="male", 1, 0)</f>
        <v>1</v>
      </c>
      <c r="P276">
        <v>1</v>
      </c>
      <c r="V276" s="6">
        <v>-1.103835438458602</v>
      </c>
      <c r="W276" s="6">
        <v>0.43651902789781061</v>
      </c>
      <c r="X276" s="6">
        <f t="shared" si="8"/>
        <v>0</v>
      </c>
      <c r="Y276" s="6">
        <f t="shared" si="8"/>
        <v>0.43651902789781061</v>
      </c>
      <c r="Z276" s="6">
        <f t="shared" si="9"/>
        <v>0.43651902789781061</v>
      </c>
      <c r="AA276" s="6">
        <f>(Z276-Table257[[#This Row],[Survived]])^2</f>
        <v>0.31751080592122832</v>
      </c>
    </row>
    <row r="277" spans="1:27" x14ac:dyDescent="0.2">
      <c r="A277">
        <v>1</v>
      </c>
      <c r="B277" t="s">
        <v>15</v>
      </c>
      <c r="C277">
        <v>1</v>
      </c>
      <c r="D277" t="s">
        <v>17</v>
      </c>
      <c r="E277">
        <v>24</v>
      </c>
      <c r="F277">
        <v>263</v>
      </c>
      <c r="G277">
        <v>3</v>
      </c>
      <c r="H277">
        <v>2</v>
      </c>
      <c r="I277" s="6">
        <f>Table257[[#This Row],[Age]]/$E$1</f>
        <v>0.3</v>
      </c>
      <c r="J277" s="6">
        <f>LOG10(Table257[[#This Row],[Fare]] +1)</f>
        <v>2.4216039268698313</v>
      </c>
      <c r="K277">
        <f>IF(Table257[[#This Row],[Pclass]]=1, 1, 0)</f>
        <v>1</v>
      </c>
      <c r="L277">
        <f>IF(Table257[[#This Row],[Pclass]]=2, 1,0)</f>
        <v>0</v>
      </c>
      <c r="M277">
        <f>IF(Table257[[#This Row],[Embarked]]="S", 1, 0)</f>
        <v>1</v>
      </c>
      <c r="N277">
        <f>IF(Table257[[#This Row],[Embarked]]="C", 1, 0)</f>
        <v>0</v>
      </c>
      <c r="O277">
        <f>IF(Table257[[#This Row],[Sex]]="male", 1, 0)</f>
        <v>0</v>
      </c>
      <c r="P277">
        <v>1</v>
      </c>
      <c r="V277" s="6">
        <v>0.24668772850753601</v>
      </c>
      <c r="W277" s="6">
        <v>0.62442141972417431</v>
      </c>
      <c r="X277" s="6">
        <f t="shared" si="8"/>
        <v>0.24668772850753601</v>
      </c>
      <c r="Y277" s="6">
        <f t="shared" si="8"/>
        <v>0.62442141972417431</v>
      </c>
      <c r="Z277" s="6">
        <f t="shared" si="9"/>
        <v>0.87110914823171037</v>
      </c>
      <c r="AA277" s="6">
        <f>(Z277-Table257[[#This Row],[Survived]])^2</f>
        <v>1.6612851669555208E-2</v>
      </c>
    </row>
    <row r="278" spans="1:27" x14ac:dyDescent="0.2">
      <c r="A278">
        <v>0</v>
      </c>
      <c r="B278" t="s">
        <v>15</v>
      </c>
      <c r="C278">
        <v>2</v>
      </c>
      <c r="D278" t="s">
        <v>13</v>
      </c>
      <c r="E278">
        <v>28</v>
      </c>
      <c r="F278">
        <v>13</v>
      </c>
      <c r="G278">
        <v>0</v>
      </c>
      <c r="H278">
        <v>0</v>
      </c>
      <c r="I278" s="6">
        <f>Table257[[#This Row],[Age]]/$E$1</f>
        <v>0.35</v>
      </c>
      <c r="J278" s="6">
        <f>LOG10(Table257[[#This Row],[Fare]] +1)</f>
        <v>1.146128035678238</v>
      </c>
      <c r="K278">
        <f>IF(Table257[[#This Row],[Pclass]]=1, 1, 0)</f>
        <v>0</v>
      </c>
      <c r="L278">
        <f>IF(Table257[[#This Row],[Pclass]]=2, 1,0)</f>
        <v>1</v>
      </c>
      <c r="M278">
        <f>IF(Table257[[#This Row],[Embarked]]="S", 1, 0)</f>
        <v>1</v>
      </c>
      <c r="N278">
        <f>IF(Table257[[#This Row],[Embarked]]="C", 1, 0)</f>
        <v>0</v>
      </c>
      <c r="O278">
        <f>IF(Table257[[#This Row],[Sex]]="male", 1, 0)</f>
        <v>1</v>
      </c>
      <c r="P278">
        <v>1</v>
      </c>
      <c r="V278" s="6">
        <v>-0.81496035794201238</v>
      </c>
      <c r="W278" s="6">
        <v>0.13969330074604575</v>
      </c>
      <c r="X278" s="6">
        <f t="shared" si="8"/>
        <v>0</v>
      </c>
      <c r="Y278" s="6">
        <f t="shared" si="8"/>
        <v>0.13969330074604575</v>
      </c>
      <c r="Z278" s="6">
        <f t="shared" si="9"/>
        <v>0.13969330074604575</v>
      </c>
      <c r="AA278" s="6">
        <f>(Z278-Table257[[#This Row],[Survived]])^2</f>
        <v>1.9514218273325185E-2</v>
      </c>
    </row>
    <row r="279" spans="1:27" x14ac:dyDescent="0.2">
      <c r="A279">
        <v>0</v>
      </c>
      <c r="B279" t="s">
        <v>15</v>
      </c>
      <c r="C279">
        <v>2</v>
      </c>
      <c r="D279" t="s">
        <v>13</v>
      </c>
      <c r="E279">
        <v>25</v>
      </c>
      <c r="F279">
        <v>13</v>
      </c>
      <c r="G279">
        <v>0</v>
      </c>
      <c r="H279">
        <v>0</v>
      </c>
      <c r="I279" s="6">
        <f>Table257[[#This Row],[Age]]/$E$1</f>
        <v>0.3125</v>
      </c>
      <c r="J279" s="6">
        <f>LOG10(Table257[[#This Row],[Fare]] +1)</f>
        <v>1.146128035678238</v>
      </c>
      <c r="K279">
        <f>IF(Table257[[#This Row],[Pclass]]=1, 1, 0)</f>
        <v>0</v>
      </c>
      <c r="L279">
        <f>IF(Table257[[#This Row],[Pclass]]=2, 1,0)</f>
        <v>1</v>
      </c>
      <c r="M279">
        <f>IF(Table257[[#This Row],[Embarked]]="S", 1, 0)</f>
        <v>1</v>
      </c>
      <c r="N279">
        <f>IF(Table257[[#This Row],[Embarked]]="C", 1, 0)</f>
        <v>0</v>
      </c>
      <c r="O279">
        <f>IF(Table257[[#This Row],[Sex]]="male", 1, 0)</f>
        <v>1</v>
      </c>
      <c r="P279">
        <v>1</v>
      </c>
      <c r="V279" s="6">
        <v>-0.84420669853660035</v>
      </c>
      <c r="W279" s="6">
        <v>0.17614516724820345</v>
      </c>
      <c r="X279" s="6">
        <f t="shared" si="8"/>
        <v>0</v>
      </c>
      <c r="Y279" s="6">
        <f t="shared" si="8"/>
        <v>0.17614516724820345</v>
      </c>
      <c r="Z279" s="6">
        <f t="shared" si="9"/>
        <v>0.17614516724820345</v>
      </c>
      <c r="AA279" s="6">
        <f>(Z279-Table257[[#This Row],[Survived]])^2</f>
        <v>3.1027119944897565E-2</v>
      </c>
    </row>
    <row r="280" spans="1:27" x14ac:dyDescent="0.2">
      <c r="A280">
        <v>0</v>
      </c>
      <c r="B280" t="s">
        <v>15</v>
      </c>
      <c r="C280">
        <v>2</v>
      </c>
      <c r="D280" t="s">
        <v>13</v>
      </c>
      <c r="E280">
        <v>36</v>
      </c>
      <c r="F280">
        <v>13</v>
      </c>
      <c r="G280">
        <v>0</v>
      </c>
      <c r="H280">
        <v>0</v>
      </c>
      <c r="I280" s="6">
        <f>Table257[[#This Row],[Age]]/$E$1</f>
        <v>0.45</v>
      </c>
      <c r="J280" s="6">
        <f>LOG10(Table257[[#This Row],[Fare]] +1)</f>
        <v>1.146128035678238</v>
      </c>
      <c r="K280">
        <f>IF(Table257[[#This Row],[Pclass]]=1, 1, 0)</f>
        <v>0</v>
      </c>
      <c r="L280">
        <f>IF(Table257[[#This Row],[Pclass]]=2, 1,0)</f>
        <v>1</v>
      </c>
      <c r="M280">
        <f>IF(Table257[[#This Row],[Embarked]]="S", 1, 0)</f>
        <v>1</v>
      </c>
      <c r="N280">
        <f>IF(Table257[[#This Row],[Embarked]]="C", 1, 0)</f>
        <v>0</v>
      </c>
      <c r="O280">
        <f>IF(Table257[[#This Row],[Sex]]="male", 1, 0)</f>
        <v>1</v>
      </c>
      <c r="P280">
        <v>1</v>
      </c>
      <c r="V280" s="6">
        <v>-0.73697011635644483</v>
      </c>
      <c r="W280" s="6">
        <v>4.2488323406958399E-2</v>
      </c>
      <c r="X280" s="6">
        <f t="shared" si="8"/>
        <v>0</v>
      </c>
      <c r="Y280" s="6">
        <f t="shared" si="8"/>
        <v>4.2488323406958399E-2</v>
      </c>
      <c r="Z280" s="6">
        <f t="shared" si="9"/>
        <v>4.2488323406958399E-2</v>
      </c>
      <c r="AA280" s="6">
        <f>(Z280-Table257[[#This Row],[Survived]])^2</f>
        <v>1.805257625934289E-3</v>
      </c>
    </row>
    <row r="281" spans="1:27" x14ac:dyDescent="0.2">
      <c r="A281">
        <v>1</v>
      </c>
      <c r="B281" t="s">
        <v>15</v>
      </c>
      <c r="C281">
        <v>2</v>
      </c>
      <c r="D281" t="s">
        <v>17</v>
      </c>
      <c r="E281">
        <v>24</v>
      </c>
      <c r="F281">
        <v>13</v>
      </c>
      <c r="G281">
        <v>0</v>
      </c>
      <c r="H281">
        <v>0</v>
      </c>
      <c r="I281" s="6">
        <f>Table257[[#This Row],[Age]]/$E$1</f>
        <v>0.3</v>
      </c>
      <c r="J281" s="6">
        <f>LOG10(Table257[[#This Row],[Fare]] +1)</f>
        <v>1.146128035678238</v>
      </c>
      <c r="K281">
        <f>IF(Table257[[#This Row],[Pclass]]=1, 1, 0)</f>
        <v>0</v>
      </c>
      <c r="L281">
        <f>IF(Table257[[#This Row],[Pclass]]=2, 1,0)</f>
        <v>1</v>
      </c>
      <c r="M281">
        <f>IF(Table257[[#This Row],[Embarked]]="S", 1, 0)</f>
        <v>1</v>
      </c>
      <c r="N281">
        <f>IF(Table257[[#This Row],[Embarked]]="C", 1, 0)</f>
        <v>0</v>
      </c>
      <c r="O281">
        <f>IF(Table257[[#This Row],[Sex]]="male", 1, 0)</f>
        <v>0</v>
      </c>
      <c r="P281">
        <v>1</v>
      </c>
      <c r="V281" s="6">
        <v>0.59704277550823703</v>
      </c>
      <c r="W281" s="6">
        <v>0.36094439619415486</v>
      </c>
      <c r="X281" s="6">
        <f t="shared" si="8"/>
        <v>0.59704277550823703</v>
      </c>
      <c r="Y281" s="6">
        <f t="shared" si="8"/>
        <v>0.36094439619415486</v>
      </c>
      <c r="Z281" s="6">
        <f t="shared" si="9"/>
        <v>0.95798717170239189</v>
      </c>
      <c r="AA281" s="6">
        <f>(Z281-Table257[[#This Row],[Survived]])^2</f>
        <v>1.7650777415643005E-3</v>
      </c>
    </row>
    <row r="282" spans="1:27" x14ac:dyDescent="0.2">
      <c r="A282">
        <v>1</v>
      </c>
      <c r="B282" t="s">
        <v>15</v>
      </c>
      <c r="C282">
        <v>2</v>
      </c>
      <c r="D282" t="s">
        <v>17</v>
      </c>
      <c r="E282">
        <v>40</v>
      </c>
      <c r="F282">
        <v>13</v>
      </c>
      <c r="G282">
        <v>0</v>
      </c>
      <c r="H282">
        <v>0</v>
      </c>
      <c r="I282" s="6">
        <f>Table257[[#This Row],[Age]]/$E$1</f>
        <v>0.5</v>
      </c>
      <c r="J282" s="6">
        <f>LOG10(Table257[[#This Row],[Fare]] +1)</f>
        <v>1.146128035678238</v>
      </c>
      <c r="K282">
        <f>IF(Table257[[#This Row],[Pclass]]=1, 1, 0)</f>
        <v>0</v>
      </c>
      <c r="L282">
        <f>IF(Table257[[#This Row],[Pclass]]=2, 1,0)</f>
        <v>1</v>
      </c>
      <c r="M282">
        <f>IF(Table257[[#This Row],[Embarked]]="S", 1, 0)</f>
        <v>1</v>
      </c>
      <c r="N282">
        <f>IF(Table257[[#This Row],[Embarked]]="C", 1, 0)</f>
        <v>0</v>
      </c>
      <c r="O282">
        <f>IF(Table257[[#This Row],[Sex]]="male", 1, 0)</f>
        <v>0</v>
      </c>
      <c r="P282">
        <v>1</v>
      </c>
      <c r="V282" s="6">
        <v>0.75302325867937214</v>
      </c>
      <c r="W282" s="6">
        <v>0.16653444151598035</v>
      </c>
      <c r="X282" s="6">
        <f t="shared" si="8"/>
        <v>0.75302325867937214</v>
      </c>
      <c r="Y282" s="6">
        <f t="shared" si="8"/>
        <v>0.16653444151598035</v>
      </c>
      <c r="Z282" s="6">
        <f t="shared" si="9"/>
        <v>0.91955770019535255</v>
      </c>
      <c r="AA282" s="6">
        <f>(Z282-Table257[[#This Row],[Survived]])^2</f>
        <v>6.470963597860784E-3</v>
      </c>
    </row>
    <row r="283" spans="1:27" x14ac:dyDescent="0.2">
      <c r="A283">
        <v>1</v>
      </c>
      <c r="B283" t="s">
        <v>15</v>
      </c>
      <c r="C283">
        <v>3</v>
      </c>
      <c r="D283" t="s">
        <v>13</v>
      </c>
      <c r="E283">
        <v>3</v>
      </c>
      <c r="F283">
        <v>15.9</v>
      </c>
      <c r="G283">
        <v>1</v>
      </c>
      <c r="H283">
        <v>1</v>
      </c>
      <c r="I283" s="6">
        <f>Table257[[#This Row],[Age]]/$E$1</f>
        <v>3.7499999999999999E-2</v>
      </c>
      <c r="J283" s="6">
        <f>LOG10(Table257[[#This Row],[Fare]] +1)</f>
        <v>1.2278867046136734</v>
      </c>
      <c r="K283">
        <f>IF(Table257[[#This Row],[Pclass]]=1, 1, 0)</f>
        <v>0</v>
      </c>
      <c r="L283">
        <f>IF(Table257[[#This Row],[Pclass]]=2, 1,0)</f>
        <v>0</v>
      </c>
      <c r="M283">
        <f>IF(Table257[[#This Row],[Embarked]]="S", 1, 0)</f>
        <v>1</v>
      </c>
      <c r="N283">
        <f>IF(Table257[[#This Row],[Embarked]]="C", 1, 0)</f>
        <v>0</v>
      </c>
      <c r="O283">
        <f>IF(Table257[[#This Row],[Sex]]="male", 1, 0)</f>
        <v>1</v>
      </c>
      <c r="P283">
        <v>1</v>
      </c>
      <c r="V283" s="6">
        <v>-1.5463999379248781</v>
      </c>
      <c r="W283" s="6">
        <v>0.3797443504046335</v>
      </c>
      <c r="X283" s="6">
        <f t="shared" si="8"/>
        <v>0</v>
      </c>
      <c r="Y283" s="6">
        <f t="shared" si="8"/>
        <v>0.3797443504046335</v>
      </c>
      <c r="Z283" s="6">
        <f t="shared" si="9"/>
        <v>0.3797443504046335</v>
      </c>
      <c r="AA283" s="6">
        <f>(Z283-Table257[[#This Row],[Survived]])^2</f>
        <v>0.38471707085497009</v>
      </c>
    </row>
    <row r="284" spans="1:27" x14ac:dyDescent="0.2">
      <c r="A284">
        <v>0</v>
      </c>
      <c r="B284" t="s">
        <v>15</v>
      </c>
      <c r="C284">
        <v>3</v>
      </c>
      <c r="D284" t="s">
        <v>13</v>
      </c>
      <c r="E284">
        <v>42</v>
      </c>
      <c r="F284">
        <v>8.6624999999999996</v>
      </c>
      <c r="G284">
        <v>0</v>
      </c>
      <c r="H284">
        <v>0</v>
      </c>
      <c r="I284" s="6">
        <f>Table257[[#This Row],[Age]]/$E$1</f>
        <v>0.52500000000000002</v>
      </c>
      <c r="J284" s="6">
        <f>LOG10(Table257[[#This Row],[Fare]] +1)</f>
        <v>0.98508950692638131</v>
      </c>
      <c r="K284">
        <f>IF(Table257[[#This Row],[Pclass]]=1, 1, 0)</f>
        <v>0</v>
      </c>
      <c r="L284">
        <f>IF(Table257[[#This Row],[Pclass]]=2, 1,0)</f>
        <v>0</v>
      </c>
      <c r="M284">
        <f>IF(Table257[[#This Row],[Embarked]]="S", 1, 0)</f>
        <v>1</v>
      </c>
      <c r="N284">
        <f>IF(Table257[[#This Row],[Embarked]]="C", 1, 0)</f>
        <v>0</v>
      </c>
      <c r="O284">
        <f>IF(Table257[[#This Row],[Sex]]="male", 1, 0)</f>
        <v>1</v>
      </c>
      <c r="P284">
        <v>1</v>
      </c>
      <c r="V284" s="6">
        <v>-1.120953936727169</v>
      </c>
      <c r="W284" s="6">
        <v>-7.8485280833057725E-2</v>
      </c>
      <c r="X284" s="6">
        <f t="shared" si="8"/>
        <v>0</v>
      </c>
      <c r="Y284" s="6">
        <f t="shared" si="8"/>
        <v>0</v>
      </c>
      <c r="Z284" s="6">
        <f t="shared" si="9"/>
        <v>0</v>
      </c>
      <c r="AA284" s="6">
        <f>(Z284-Table257[[#This Row],[Survived]])^2</f>
        <v>0</v>
      </c>
    </row>
    <row r="285" spans="1:27" x14ac:dyDescent="0.2">
      <c r="A285">
        <v>0</v>
      </c>
      <c r="B285" t="s">
        <v>15</v>
      </c>
      <c r="C285">
        <v>3</v>
      </c>
      <c r="D285" t="s">
        <v>13</v>
      </c>
      <c r="E285">
        <v>23</v>
      </c>
      <c r="F285">
        <v>9.2249999999999996</v>
      </c>
      <c r="G285">
        <v>0</v>
      </c>
      <c r="H285">
        <v>0</v>
      </c>
      <c r="I285" s="6">
        <f>Table257[[#This Row],[Age]]/$E$1</f>
        <v>0.28749999999999998</v>
      </c>
      <c r="J285" s="6">
        <f>LOG10(Table257[[#This Row],[Fare]] +1)</f>
        <v>1.0096633166793794</v>
      </c>
      <c r="K285">
        <f>IF(Table257[[#This Row],[Pclass]]=1, 1, 0)</f>
        <v>0</v>
      </c>
      <c r="L285">
        <f>IF(Table257[[#This Row],[Pclass]]=2, 1,0)</f>
        <v>0</v>
      </c>
      <c r="M285">
        <f>IF(Table257[[#This Row],[Embarked]]="S", 1, 0)</f>
        <v>1</v>
      </c>
      <c r="N285">
        <f>IF(Table257[[#This Row],[Embarked]]="C", 1, 0)</f>
        <v>0</v>
      </c>
      <c r="O285">
        <f>IF(Table257[[#This Row],[Sex]]="male", 1, 0)</f>
        <v>1</v>
      </c>
      <c r="P285">
        <v>1</v>
      </c>
      <c r="V285" s="6">
        <v>-1.3004848254733536</v>
      </c>
      <c r="W285" s="6">
        <v>0.150381258629675</v>
      </c>
      <c r="X285" s="6">
        <f t="shared" si="8"/>
        <v>0</v>
      </c>
      <c r="Y285" s="6">
        <f t="shared" si="8"/>
        <v>0.150381258629675</v>
      </c>
      <c r="Z285" s="6">
        <f t="shared" si="9"/>
        <v>0.150381258629675</v>
      </c>
      <c r="AA285" s="6">
        <f>(Z285-Table257[[#This Row],[Survived]])^2</f>
        <v>2.2614522947045201E-2</v>
      </c>
    </row>
    <row r="286" spans="1:27" x14ac:dyDescent="0.2">
      <c r="A286">
        <v>0</v>
      </c>
      <c r="B286" t="s">
        <v>20</v>
      </c>
      <c r="C286">
        <v>3</v>
      </c>
      <c r="D286" t="s">
        <v>13</v>
      </c>
      <c r="E286">
        <v>15</v>
      </c>
      <c r="F286">
        <v>7.2291999999999996</v>
      </c>
      <c r="G286">
        <v>1</v>
      </c>
      <c r="H286">
        <v>1</v>
      </c>
      <c r="I286" s="6">
        <f>Table257[[#This Row],[Age]]/$E$1</f>
        <v>0.1875</v>
      </c>
      <c r="J286" s="6">
        <f>LOG10(Table257[[#This Row],[Fare]] +1)</f>
        <v>0.91535761741483168</v>
      </c>
      <c r="K286">
        <f>IF(Table257[[#This Row],[Pclass]]=1, 1, 0)</f>
        <v>0</v>
      </c>
      <c r="L286">
        <f>IF(Table257[[#This Row],[Pclass]]=2, 1,0)</f>
        <v>0</v>
      </c>
      <c r="M286">
        <f>IF(Table257[[#This Row],[Embarked]]="S", 1, 0)</f>
        <v>0</v>
      </c>
      <c r="N286">
        <f>IF(Table257[[#This Row],[Embarked]]="C", 1, 0)</f>
        <v>1</v>
      </c>
      <c r="O286">
        <f>IF(Table257[[#This Row],[Sex]]="male", 1, 0)</f>
        <v>1</v>
      </c>
      <c r="P286">
        <v>1</v>
      </c>
      <c r="V286" s="6">
        <v>-1.6486019309178623</v>
      </c>
      <c r="W286" s="6">
        <v>0.39850300457327203</v>
      </c>
      <c r="X286" s="6">
        <f t="shared" si="8"/>
        <v>0</v>
      </c>
      <c r="Y286" s="6">
        <f t="shared" si="8"/>
        <v>0.39850300457327203</v>
      </c>
      <c r="Z286" s="6">
        <f t="shared" si="9"/>
        <v>0.39850300457327203</v>
      </c>
      <c r="AA286" s="6">
        <f>(Z286-Table257[[#This Row],[Survived]])^2</f>
        <v>0.15880464465392527</v>
      </c>
    </row>
    <row r="287" spans="1:27" x14ac:dyDescent="0.2">
      <c r="A287">
        <v>0</v>
      </c>
      <c r="B287" t="s">
        <v>15</v>
      </c>
      <c r="C287">
        <v>3</v>
      </c>
      <c r="D287" t="s">
        <v>13</v>
      </c>
      <c r="E287">
        <v>25</v>
      </c>
      <c r="F287">
        <v>17.8</v>
      </c>
      <c r="G287">
        <v>1</v>
      </c>
      <c r="H287">
        <v>0</v>
      </c>
      <c r="I287" s="6">
        <f>Table257[[#This Row],[Age]]/$E$1</f>
        <v>0.3125</v>
      </c>
      <c r="J287" s="6">
        <f>LOG10(Table257[[#This Row],[Fare]] +1)</f>
        <v>1.2741578492636798</v>
      </c>
      <c r="K287">
        <f>IF(Table257[[#This Row],[Pclass]]=1, 1, 0)</f>
        <v>0</v>
      </c>
      <c r="L287">
        <f>IF(Table257[[#This Row],[Pclass]]=2, 1,0)</f>
        <v>0</v>
      </c>
      <c r="M287">
        <f>IF(Table257[[#This Row],[Embarked]]="S", 1, 0)</f>
        <v>1</v>
      </c>
      <c r="N287">
        <f>IF(Table257[[#This Row],[Embarked]]="C", 1, 0)</f>
        <v>0</v>
      </c>
      <c r="O287">
        <f>IF(Table257[[#This Row],[Sex]]="male", 1, 0)</f>
        <v>1</v>
      </c>
      <c r="P287">
        <v>1</v>
      </c>
      <c r="V287" s="6">
        <v>-1.2312612109114995</v>
      </c>
      <c r="W287" s="6">
        <v>6.4554105462969025E-2</v>
      </c>
      <c r="X287" s="6">
        <f t="shared" si="8"/>
        <v>0</v>
      </c>
      <c r="Y287" s="6">
        <f t="shared" si="8"/>
        <v>6.4554105462969025E-2</v>
      </c>
      <c r="Z287" s="6">
        <f t="shared" si="9"/>
        <v>6.4554105462969025E-2</v>
      </c>
      <c r="AA287" s="6">
        <f>(Z287-Table257[[#This Row],[Survived]])^2</f>
        <v>4.1672325321241276E-3</v>
      </c>
    </row>
    <row r="288" spans="1:27" x14ac:dyDescent="0.2">
      <c r="A288">
        <v>0</v>
      </c>
      <c r="B288" t="s">
        <v>15</v>
      </c>
      <c r="C288">
        <v>3</v>
      </c>
      <c r="D288" t="s">
        <v>13</v>
      </c>
      <c r="E288">
        <v>28</v>
      </c>
      <c r="F288">
        <v>9.5</v>
      </c>
      <c r="G288">
        <v>0</v>
      </c>
      <c r="H288">
        <v>0</v>
      </c>
      <c r="I288" s="6">
        <f>Table257[[#This Row],[Age]]/$E$1</f>
        <v>0.35</v>
      </c>
      <c r="J288" s="6">
        <f>LOG10(Table257[[#This Row],[Fare]] +1)</f>
        <v>1.0211892990699381</v>
      </c>
      <c r="K288">
        <f>IF(Table257[[#This Row],[Pclass]]=1, 1, 0)</f>
        <v>0</v>
      </c>
      <c r="L288">
        <f>IF(Table257[[#This Row],[Pclass]]=2, 1,0)</f>
        <v>0</v>
      </c>
      <c r="M288">
        <f>IF(Table257[[#This Row],[Embarked]]="S", 1, 0)</f>
        <v>1</v>
      </c>
      <c r="N288">
        <f>IF(Table257[[#This Row],[Embarked]]="C", 1, 0)</f>
        <v>0</v>
      </c>
      <c r="O288">
        <f>IF(Table257[[#This Row],[Sex]]="male", 1, 0)</f>
        <v>1</v>
      </c>
      <c r="P288">
        <v>1</v>
      </c>
      <c r="V288" s="6">
        <v>-1.2490693303179827</v>
      </c>
      <c r="W288" s="6">
        <v>8.8692290383071692E-2</v>
      </c>
      <c r="X288" s="6">
        <f t="shared" si="8"/>
        <v>0</v>
      </c>
      <c r="Y288" s="6">
        <f t="shared" si="8"/>
        <v>8.8692290383071692E-2</v>
      </c>
      <c r="Z288" s="6">
        <f t="shared" si="9"/>
        <v>8.8692290383071692E-2</v>
      </c>
      <c r="AA288" s="6">
        <f>(Z288-Table257[[#This Row],[Survived]])^2</f>
        <v>7.8663223733951119E-3</v>
      </c>
    </row>
    <row r="289" spans="1:27" x14ac:dyDescent="0.2">
      <c r="A289">
        <v>1</v>
      </c>
      <c r="B289" t="s">
        <v>15</v>
      </c>
      <c r="C289">
        <v>1</v>
      </c>
      <c r="D289" t="s">
        <v>17</v>
      </c>
      <c r="E289">
        <v>22</v>
      </c>
      <c r="F289">
        <v>55</v>
      </c>
      <c r="G289">
        <v>0</v>
      </c>
      <c r="H289">
        <v>1</v>
      </c>
      <c r="I289" s="6">
        <f>Table257[[#This Row],[Age]]/$E$1</f>
        <v>0.27500000000000002</v>
      </c>
      <c r="J289" s="6">
        <f>LOG10(Table257[[#This Row],[Fare]] +1)</f>
        <v>1.7481880270062005</v>
      </c>
      <c r="K289">
        <f>IF(Table257[[#This Row],[Pclass]]=1, 1, 0)</f>
        <v>1</v>
      </c>
      <c r="L289">
        <f>IF(Table257[[#This Row],[Pclass]]=2, 1,0)</f>
        <v>0</v>
      </c>
      <c r="M289">
        <f>IF(Table257[[#This Row],[Embarked]]="S", 1, 0)</f>
        <v>1</v>
      </c>
      <c r="N289">
        <f>IF(Table257[[#This Row],[Embarked]]="C", 1, 0)</f>
        <v>0</v>
      </c>
      <c r="O289">
        <f>IF(Table257[[#This Row],[Sex]]="male", 1, 0)</f>
        <v>0</v>
      </c>
      <c r="P289">
        <v>1</v>
      </c>
      <c r="V289" s="6">
        <v>0.19578278622718021</v>
      </c>
      <c r="W289" s="6">
        <v>0.77943188841685196</v>
      </c>
      <c r="X289" s="6">
        <f t="shared" si="8"/>
        <v>0.19578278622718021</v>
      </c>
      <c r="Y289" s="6">
        <f t="shared" si="8"/>
        <v>0.77943188841685196</v>
      </c>
      <c r="Z289" s="6">
        <f t="shared" si="9"/>
        <v>0.97521467464403222</v>
      </c>
      <c r="AA289" s="6">
        <f>(Z289-Table257[[#This Row],[Survived]])^2</f>
        <v>6.1431235300117939E-4</v>
      </c>
    </row>
    <row r="290" spans="1:27" x14ac:dyDescent="0.2">
      <c r="A290">
        <v>0</v>
      </c>
      <c r="B290" t="s">
        <v>15</v>
      </c>
      <c r="C290">
        <v>2</v>
      </c>
      <c r="D290" t="s">
        <v>17</v>
      </c>
      <c r="E290">
        <v>38</v>
      </c>
      <c r="F290">
        <v>13</v>
      </c>
      <c r="G290">
        <v>0</v>
      </c>
      <c r="H290">
        <v>0</v>
      </c>
      <c r="I290" s="6">
        <f>Table257[[#This Row],[Age]]/$E$1</f>
        <v>0.47499999999999998</v>
      </c>
      <c r="J290" s="6">
        <f>LOG10(Table257[[#This Row],[Fare]] +1)</f>
        <v>1.146128035678238</v>
      </c>
      <c r="K290">
        <f>IF(Table257[[#This Row],[Pclass]]=1, 1, 0)</f>
        <v>0</v>
      </c>
      <c r="L290">
        <f>IF(Table257[[#This Row],[Pclass]]=2, 1,0)</f>
        <v>1</v>
      </c>
      <c r="M290">
        <f>IF(Table257[[#This Row],[Embarked]]="S", 1, 0)</f>
        <v>1</v>
      </c>
      <c r="N290">
        <f>IF(Table257[[#This Row],[Embarked]]="C", 1, 0)</f>
        <v>0</v>
      </c>
      <c r="O290">
        <f>IF(Table257[[#This Row],[Sex]]="male", 1, 0)</f>
        <v>0</v>
      </c>
      <c r="P290">
        <v>1</v>
      </c>
      <c r="V290" s="6">
        <v>0.73352569828298031</v>
      </c>
      <c r="W290" s="6">
        <v>0.19083568585075222</v>
      </c>
      <c r="X290" s="6">
        <f t="shared" si="8"/>
        <v>0.73352569828298031</v>
      </c>
      <c r="Y290" s="6">
        <f t="shared" si="8"/>
        <v>0.19083568585075222</v>
      </c>
      <c r="Z290" s="6">
        <f t="shared" si="9"/>
        <v>0.92436138413373259</v>
      </c>
      <c r="AA290" s="6">
        <f>(Z290-Table257[[#This Row],[Survived]])^2</f>
        <v>0.85444396847762993</v>
      </c>
    </row>
    <row r="291" spans="1:27" x14ac:dyDescent="0.2">
      <c r="A291">
        <v>0</v>
      </c>
      <c r="B291" t="s">
        <v>15</v>
      </c>
      <c r="C291">
        <v>3</v>
      </c>
      <c r="D291" t="s">
        <v>13</v>
      </c>
      <c r="E291">
        <v>40</v>
      </c>
      <c r="F291">
        <v>27.9</v>
      </c>
      <c r="G291">
        <v>1</v>
      </c>
      <c r="H291">
        <v>4</v>
      </c>
      <c r="I291" s="6">
        <f>Table257[[#This Row],[Age]]/$E$1</f>
        <v>0.5</v>
      </c>
      <c r="J291" s="6">
        <f>LOG10(Table257[[#This Row],[Fare]] +1)</f>
        <v>1.4608978427565478</v>
      </c>
      <c r="K291">
        <f>IF(Table257[[#This Row],[Pclass]]=1, 1, 0)</f>
        <v>0</v>
      </c>
      <c r="L291">
        <f>IF(Table257[[#This Row],[Pclass]]=2, 1,0)</f>
        <v>0</v>
      </c>
      <c r="M291">
        <f>IF(Table257[[#This Row],[Embarked]]="S", 1, 0)</f>
        <v>1</v>
      </c>
      <c r="N291">
        <f>IF(Table257[[#This Row],[Embarked]]="C", 1, 0)</f>
        <v>0</v>
      </c>
      <c r="O291">
        <f>IF(Table257[[#This Row],[Sex]]="male", 1, 0)</f>
        <v>1</v>
      </c>
      <c r="P291">
        <v>1</v>
      </c>
      <c r="V291" s="6">
        <v>-1.4015069698429916</v>
      </c>
      <c r="W291" s="6">
        <v>4.3610535866273885E-2</v>
      </c>
      <c r="X291" s="6">
        <f t="shared" si="8"/>
        <v>0</v>
      </c>
      <c r="Y291" s="6">
        <f t="shared" si="8"/>
        <v>4.3610535866273885E-2</v>
      </c>
      <c r="Z291" s="6">
        <f t="shared" si="9"/>
        <v>4.3610535866273885E-2</v>
      </c>
      <c r="AA291" s="6">
        <f>(Z291-Table257[[#This Row],[Survived]])^2</f>
        <v>1.9018788385435608E-3</v>
      </c>
    </row>
    <row r="292" spans="1:27" x14ac:dyDescent="0.2">
      <c r="A292">
        <v>0</v>
      </c>
      <c r="B292" t="s">
        <v>20</v>
      </c>
      <c r="C292">
        <v>2</v>
      </c>
      <c r="D292" t="s">
        <v>13</v>
      </c>
      <c r="E292">
        <v>29</v>
      </c>
      <c r="F292">
        <v>27.720800000000001</v>
      </c>
      <c r="G292">
        <v>1</v>
      </c>
      <c r="H292">
        <v>0</v>
      </c>
      <c r="I292" s="6">
        <f>Table257[[#This Row],[Age]]/$E$1</f>
        <v>0.36249999999999999</v>
      </c>
      <c r="J292" s="6">
        <f>LOG10(Table257[[#This Row],[Fare]] +1)</f>
        <v>1.4581965327411079</v>
      </c>
      <c r="K292">
        <f>IF(Table257[[#This Row],[Pclass]]=1, 1, 0)</f>
        <v>0</v>
      </c>
      <c r="L292">
        <f>IF(Table257[[#This Row],[Pclass]]=2, 1,0)</f>
        <v>1</v>
      </c>
      <c r="M292">
        <f>IF(Table257[[#This Row],[Embarked]]="S", 1, 0)</f>
        <v>0</v>
      </c>
      <c r="N292">
        <f>IF(Table257[[#This Row],[Embarked]]="C", 1, 0)</f>
        <v>1</v>
      </c>
      <c r="O292">
        <f>IF(Table257[[#This Row],[Sex]]="male", 1, 0)</f>
        <v>1</v>
      </c>
      <c r="P292">
        <v>1</v>
      </c>
      <c r="V292" s="6">
        <v>-0.89120500793950719</v>
      </c>
      <c r="W292" s="6">
        <v>0.20134415801039396</v>
      </c>
      <c r="X292" s="6">
        <f t="shared" si="8"/>
        <v>0</v>
      </c>
      <c r="Y292" s="6">
        <f t="shared" si="8"/>
        <v>0.20134415801039396</v>
      </c>
      <c r="Z292" s="6">
        <f t="shared" si="9"/>
        <v>0.20134415801039396</v>
      </c>
      <c r="AA292" s="6">
        <f>(Z292-Table257[[#This Row],[Survived]])^2</f>
        <v>4.053946996491449E-2</v>
      </c>
    </row>
    <row r="293" spans="1:27" x14ac:dyDescent="0.2">
      <c r="A293">
        <v>0</v>
      </c>
      <c r="B293" t="s">
        <v>20</v>
      </c>
      <c r="C293">
        <v>3</v>
      </c>
      <c r="D293" t="s">
        <v>17</v>
      </c>
      <c r="E293">
        <v>45</v>
      </c>
      <c r="F293">
        <v>14.4542</v>
      </c>
      <c r="G293">
        <v>0</v>
      </c>
      <c r="H293">
        <v>1</v>
      </c>
      <c r="I293" s="6">
        <f>Table257[[#This Row],[Age]]/$E$1</f>
        <v>0.5625</v>
      </c>
      <c r="J293" s="6">
        <f>LOG10(Table257[[#This Row],[Fare]] +1)</f>
        <v>1.1890465283525415</v>
      </c>
      <c r="K293">
        <f>IF(Table257[[#This Row],[Pclass]]=1, 1, 0)</f>
        <v>0</v>
      </c>
      <c r="L293">
        <f>IF(Table257[[#This Row],[Pclass]]=2, 1,0)</f>
        <v>0</v>
      </c>
      <c r="M293">
        <f>IF(Table257[[#This Row],[Embarked]]="S", 1, 0)</f>
        <v>0</v>
      </c>
      <c r="N293">
        <f>IF(Table257[[#This Row],[Embarked]]="C", 1, 0)</f>
        <v>1</v>
      </c>
      <c r="O293">
        <f>IF(Table257[[#This Row],[Sex]]="male", 1, 0)</f>
        <v>0</v>
      </c>
      <c r="P293">
        <v>1</v>
      </c>
      <c r="V293" s="6">
        <v>0.16987859474584732</v>
      </c>
      <c r="W293" s="6">
        <v>0.22446080441761157</v>
      </c>
      <c r="X293" s="6">
        <f t="shared" si="8"/>
        <v>0.16987859474584732</v>
      </c>
      <c r="Y293" s="6">
        <f t="shared" si="8"/>
        <v>0.22446080441761157</v>
      </c>
      <c r="Z293" s="6">
        <f t="shared" si="9"/>
        <v>0.39433939916345889</v>
      </c>
      <c r="AA293" s="6">
        <f>(Z293-Table257[[#This Row],[Survived]])^2</f>
        <v>0.15550356173259777</v>
      </c>
    </row>
    <row r="294" spans="1:27" x14ac:dyDescent="0.2">
      <c r="A294">
        <v>0</v>
      </c>
      <c r="B294" t="s">
        <v>15</v>
      </c>
      <c r="C294">
        <v>3</v>
      </c>
      <c r="D294" t="s">
        <v>13</v>
      </c>
      <c r="E294">
        <v>35</v>
      </c>
      <c r="F294">
        <v>7.05</v>
      </c>
      <c r="G294">
        <v>0</v>
      </c>
      <c r="H294">
        <v>0</v>
      </c>
      <c r="I294" s="6">
        <f>Table257[[#This Row],[Age]]/$E$1</f>
        <v>0.4375</v>
      </c>
      <c r="J294" s="6">
        <f>LOG10(Table257[[#This Row],[Fare]] +1)</f>
        <v>0.90579588036786851</v>
      </c>
      <c r="K294">
        <f>IF(Table257[[#This Row],[Pclass]]=1, 1, 0)</f>
        <v>0</v>
      </c>
      <c r="L294">
        <f>IF(Table257[[#This Row],[Pclass]]=2, 1,0)</f>
        <v>0</v>
      </c>
      <c r="M294">
        <f>IF(Table257[[#This Row],[Embarked]]="S", 1, 0)</f>
        <v>1</v>
      </c>
      <c r="N294">
        <f>IF(Table257[[#This Row],[Embarked]]="C", 1, 0)</f>
        <v>0</v>
      </c>
      <c r="O294">
        <f>IF(Table257[[#This Row],[Sex]]="male", 1, 0)</f>
        <v>1</v>
      </c>
      <c r="P294">
        <v>1</v>
      </c>
      <c r="V294" s="6">
        <v>-1.2075747763583122</v>
      </c>
      <c r="W294" s="6">
        <v>1.3007356598685342E-2</v>
      </c>
      <c r="X294" s="6">
        <f t="shared" si="8"/>
        <v>0</v>
      </c>
      <c r="Y294" s="6">
        <f t="shared" si="8"/>
        <v>1.3007356598685342E-2</v>
      </c>
      <c r="Z294" s="6">
        <f t="shared" si="9"/>
        <v>1.3007356598685342E-2</v>
      </c>
      <c r="AA294" s="6">
        <f>(Z294-Table257[[#This Row],[Survived]])^2</f>
        <v>1.6919132568536311E-4</v>
      </c>
    </row>
    <row r="295" spans="1:27" x14ac:dyDescent="0.2">
      <c r="A295">
        <v>0</v>
      </c>
      <c r="B295" t="s">
        <v>15</v>
      </c>
      <c r="C295">
        <v>3</v>
      </c>
      <c r="D295" t="s">
        <v>13</v>
      </c>
      <c r="E295">
        <v>30</v>
      </c>
      <c r="F295">
        <v>7.25</v>
      </c>
      <c r="G295">
        <v>0</v>
      </c>
      <c r="H295">
        <v>0</v>
      </c>
      <c r="I295" s="6">
        <f>Table257[[#This Row],[Age]]/$E$1</f>
        <v>0.375</v>
      </c>
      <c r="J295" s="6">
        <f>LOG10(Table257[[#This Row],[Fare]] +1)</f>
        <v>0.91645394854992512</v>
      </c>
      <c r="K295">
        <f>IF(Table257[[#This Row],[Pclass]]=1, 1, 0)</f>
        <v>0</v>
      </c>
      <c r="L295">
        <f>IF(Table257[[#This Row],[Pclass]]=2, 1,0)</f>
        <v>0</v>
      </c>
      <c r="M295">
        <f>IF(Table257[[#This Row],[Embarked]]="S", 1, 0)</f>
        <v>1</v>
      </c>
      <c r="N295">
        <f>IF(Table257[[#This Row],[Embarked]]="C", 1, 0)</f>
        <v>0</v>
      </c>
      <c r="O295">
        <f>IF(Table257[[#This Row],[Sex]]="male", 1, 0)</f>
        <v>1</v>
      </c>
      <c r="P295">
        <v>1</v>
      </c>
      <c r="V295" s="6">
        <v>-1.2538482560182487</v>
      </c>
      <c r="W295" s="6">
        <v>7.2895080716895266E-2</v>
      </c>
      <c r="X295" s="6">
        <f t="shared" si="8"/>
        <v>0</v>
      </c>
      <c r="Y295" s="6">
        <f t="shared" si="8"/>
        <v>7.2895080716895266E-2</v>
      </c>
      <c r="Z295" s="6">
        <f t="shared" si="9"/>
        <v>7.2895080716895266E-2</v>
      </c>
      <c r="AA295" s="6">
        <f>(Z295-Table257[[#This Row],[Survived]])^2</f>
        <v>5.3136927927226758E-3</v>
      </c>
    </row>
    <row r="296" spans="1:27" x14ac:dyDescent="0.2">
      <c r="A296">
        <v>1</v>
      </c>
      <c r="B296" t="s">
        <v>20</v>
      </c>
      <c r="C296">
        <v>1</v>
      </c>
      <c r="D296" t="s">
        <v>17</v>
      </c>
      <c r="E296">
        <v>60</v>
      </c>
      <c r="F296">
        <v>75.25</v>
      </c>
      <c r="G296">
        <v>1</v>
      </c>
      <c r="H296">
        <v>0</v>
      </c>
      <c r="I296" s="6">
        <f>Table257[[#This Row],[Age]]/$E$1</f>
        <v>0.75</v>
      </c>
      <c r="J296" s="6">
        <f>LOG10(Table257[[#This Row],[Fare]] +1)</f>
        <v>1.8822398480188234</v>
      </c>
      <c r="K296">
        <f>IF(Table257[[#This Row],[Pclass]]=1, 1, 0)</f>
        <v>1</v>
      </c>
      <c r="L296">
        <f>IF(Table257[[#This Row],[Pclass]]=2, 1,0)</f>
        <v>0</v>
      </c>
      <c r="M296">
        <f>IF(Table257[[#This Row],[Embarked]]="S", 1, 0)</f>
        <v>0</v>
      </c>
      <c r="N296">
        <f>IF(Table257[[#This Row],[Embarked]]="C", 1, 0)</f>
        <v>1</v>
      </c>
      <c r="O296">
        <f>IF(Table257[[#This Row],[Sex]]="male", 1, 0)</f>
        <v>0</v>
      </c>
      <c r="P296">
        <v>1</v>
      </c>
      <c r="V296" s="6">
        <v>0.52892115094651437</v>
      </c>
      <c r="W296" s="6">
        <v>0.36184432037087144</v>
      </c>
      <c r="X296" s="6">
        <f t="shared" si="8"/>
        <v>0.52892115094651437</v>
      </c>
      <c r="Y296" s="6">
        <f t="shared" si="8"/>
        <v>0.36184432037087144</v>
      </c>
      <c r="Z296" s="6">
        <f t="shared" si="9"/>
        <v>0.89076547131738582</v>
      </c>
      <c r="AA296" s="6">
        <f>(Z296-Table257[[#This Row],[Survived]])^2</f>
        <v>1.1932182256512861E-2</v>
      </c>
    </row>
    <row r="297" spans="1:27" x14ac:dyDescent="0.2">
      <c r="A297">
        <v>1</v>
      </c>
      <c r="B297" t="s">
        <v>20</v>
      </c>
      <c r="C297">
        <v>1</v>
      </c>
      <c r="D297" t="s">
        <v>17</v>
      </c>
      <c r="E297">
        <v>24</v>
      </c>
      <c r="F297">
        <v>69.3</v>
      </c>
      <c r="G297">
        <v>0</v>
      </c>
      <c r="H297">
        <v>0</v>
      </c>
      <c r="I297" s="6">
        <f>Table257[[#This Row],[Age]]/$E$1</f>
        <v>0.3</v>
      </c>
      <c r="J297" s="6">
        <f>LOG10(Table257[[#This Row],[Fare]] +1)</f>
        <v>1.8469553250198238</v>
      </c>
      <c r="K297">
        <f>IF(Table257[[#This Row],[Pclass]]=1, 1, 0)</f>
        <v>1</v>
      </c>
      <c r="L297">
        <f>IF(Table257[[#This Row],[Pclass]]=2, 1,0)</f>
        <v>0</v>
      </c>
      <c r="M297">
        <f>IF(Table257[[#This Row],[Embarked]]="S", 1, 0)</f>
        <v>0</v>
      </c>
      <c r="N297">
        <f>IF(Table257[[#This Row],[Embarked]]="C", 1, 0)</f>
        <v>1</v>
      </c>
      <c r="O297">
        <f>IF(Table257[[#This Row],[Sex]]="male", 1, 0)</f>
        <v>0</v>
      </c>
      <c r="P297">
        <v>1</v>
      </c>
      <c r="V297" s="6">
        <v>0.18136733339996436</v>
      </c>
      <c r="W297" s="6">
        <v>0.84218181570971595</v>
      </c>
      <c r="X297" s="6">
        <f t="shared" si="8"/>
        <v>0.18136733339996436</v>
      </c>
      <c r="Y297" s="6">
        <f t="shared" si="8"/>
        <v>0.84218181570971595</v>
      </c>
      <c r="Z297" s="6">
        <f t="shared" si="9"/>
        <v>1.0235491491096802</v>
      </c>
      <c r="AA297" s="6">
        <f>(Z297-Table257[[#This Row],[Survived]])^2</f>
        <v>5.5456242378995179E-4</v>
      </c>
    </row>
    <row r="298" spans="1:27" x14ac:dyDescent="0.2">
      <c r="A298">
        <v>1</v>
      </c>
      <c r="B298" t="s">
        <v>20</v>
      </c>
      <c r="C298">
        <v>1</v>
      </c>
      <c r="D298" t="s">
        <v>13</v>
      </c>
      <c r="E298">
        <v>25</v>
      </c>
      <c r="F298">
        <v>55.441699999999997</v>
      </c>
      <c r="G298">
        <v>1</v>
      </c>
      <c r="H298">
        <v>0</v>
      </c>
      <c r="I298" s="6">
        <f>Table257[[#This Row],[Age]]/$E$1</f>
        <v>0.3125</v>
      </c>
      <c r="J298" s="6">
        <f>LOG10(Table257[[#This Row],[Fare]] +1)</f>
        <v>1.7516000860444023</v>
      </c>
      <c r="K298">
        <f>IF(Table257[[#This Row],[Pclass]]=1, 1, 0)</f>
        <v>1</v>
      </c>
      <c r="L298">
        <f>IF(Table257[[#This Row],[Pclass]]=2, 1,0)</f>
        <v>0</v>
      </c>
      <c r="M298">
        <f>IF(Table257[[#This Row],[Embarked]]="S", 1, 0)</f>
        <v>0</v>
      </c>
      <c r="N298">
        <f>IF(Table257[[#This Row],[Embarked]]="C", 1, 0)</f>
        <v>1</v>
      </c>
      <c r="O298">
        <f>IF(Table257[[#This Row],[Sex]]="male", 1, 0)</f>
        <v>1</v>
      </c>
      <c r="P298">
        <v>1</v>
      </c>
      <c r="V298" s="6">
        <v>-1.2935652499832444</v>
      </c>
      <c r="W298" s="6">
        <v>0.62507484465048069</v>
      </c>
      <c r="X298" s="6">
        <f t="shared" si="8"/>
        <v>0</v>
      </c>
      <c r="Y298" s="6">
        <f t="shared" si="8"/>
        <v>0.62507484465048069</v>
      </c>
      <c r="Z298" s="6">
        <f t="shared" si="9"/>
        <v>0.62507484465048069</v>
      </c>
      <c r="AA298" s="6">
        <f>(Z298-Table257[[#This Row],[Survived]])^2</f>
        <v>0.14056887211386118</v>
      </c>
    </row>
    <row r="299" spans="1:27" x14ac:dyDescent="0.2">
      <c r="A299">
        <v>0</v>
      </c>
      <c r="B299" t="s">
        <v>15</v>
      </c>
      <c r="C299">
        <v>3</v>
      </c>
      <c r="D299" t="s">
        <v>13</v>
      </c>
      <c r="E299">
        <v>18</v>
      </c>
      <c r="F299">
        <v>6.4958</v>
      </c>
      <c r="G299">
        <v>1</v>
      </c>
      <c r="H299">
        <v>0</v>
      </c>
      <c r="I299" s="6">
        <f>Table257[[#This Row],[Age]]/$E$1</f>
        <v>0.22500000000000001</v>
      </c>
      <c r="J299" s="6">
        <f>LOG10(Table257[[#This Row],[Fare]] +1)</f>
        <v>0.87481799035902574</v>
      </c>
      <c r="K299">
        <f>IF(Table257[[#This Row],[Pclass]]=1, 1, 0)</f>
        <v>0</v>
      </c>
      <c r="L299">
        <f>IF(Table257[[#This Row],[Pclass]]=2, 1,0)</f>
        <v>0</v>
      </c>
      <c r="M299">
        <f>IF(Table257[[#This Row],[Embarked]]="S", 1, 0)</f>
        <v>1</v>
      </c>
      <c r="N299">
        <f>IF(Table257[[#This Row],[Embarked]]="C", 1, 0)</f>
        <v>0</v>
      </c>
      <c r="O299">
        <f>IF(Table257[[#This Row],[Sex]]="male", 1, 0)</f>
        <v>1</v>
      </c>
      <c r="P299">
        <v>1</v>
      </c>
      <c r="V299" s="6">
        <v>-1.3920651976010392</v>
      </c>
      <c r="W299" s="6">
        <v>0.18203304304945156</v>
      </c>
      <c r="X299" s="6">
        <f t="shared" si="8"/>
        <v>0</v>
      </c>
      <c r="Y299" s="6">
        <f t="shared" si="8"/>
        <v>0.18203304304945156</v>
      </c>
      <c r="Z299" s="6">
        <f t="shared" si="9"/>
        <v>0.18203304304945156</v>
      </c>
      <c r="AA299" s="6">
        <f>(Z299-Table257[[#This Row],[Survived]])^2</f>
        <v>3.3136028761843482E-2</v>
      </c>
    </row>
    <row r="300" spans="1:27" x14ac:dyDescent="0.2">
      <c r="A300">
        <v>0</v>
      </c>
      <c r="B300" t="s">
        <v>15</v>
      </c>
      <c r="C300">
        <v>3</v>
      </c>
      <c r="D300" t="s">
        <v>13</v>
      </c>
      <c r="E300">
        <v>19</v>
      </c>
      <c r="F300">
        <v>8.0500000000000007</v>
      </c>
      <c r="G300">
        <v>0</v>
      </c>
      <c r="H300">
        <v>0</v>
      </c>
      <c r="I300" s="6">
        <f>Table257[[#This Row],[Age]]/$E$1</f>
        <v>0.23749999999999999</v>
      </c>
      <c r="J300" s="6">
        <f>LOG10(Table257[[#This Row],[Fare]] +1)</f>
        <v>0.9566485792052033</v>
      </c>
      <c r="K300">
        <f>IF(Table257[[#This Row],[Pclass]]=1, 1, 0)</f>
        <v>0</v>
      </c>
      <c r="L300">
        <f>IF(Table257[[#This Row],[Pclass]]=2, 1,0)</f>
        <v>0</v>
      </c>
      <c r="M300">
        <f>IF(Table257[[#This Row],[Embarked]]="S", 1, 0)</f>
        <v>1</v>
      </c>
      <c r="N300">
        <f>IF(Table257[[#This Row],[Embarked]]="C", 1, 0)</f>
        <v>0</v>
      </c>
      <c r="O300">
        <f>IF(Table257[[#This Row],[Sex]]="male", 1, 0)</f>
        <v>1</v>
      </c>
      <c r="P300">
        <v>1</v>
      </c>
      <c r="V300" s="6">
        <v>-1.3517681711187757</v>
      </c>
      <c r="W300" s="6">
        <v>0.20328830314582103</v>
      </c>
      <c r="X300" s="6">
        <f t="shared" si="8"/>
        <v>0</v>
      </c>
      <c r="Y300" s="6">
        <f t="shared" si="8"/>
        <v>0.20328830314582103</v>
      </c>
      <c r="Z300" s="6">
        <f t="shared" si="9"/>
        <v>0.20328830314582103</v>
      </c>
      <c r="AA300" s="6">
        <f>(Z300-Table257[[#This Row],[Survived]])^2</f>
        <v>4.1326134195907228E-2</v>
      </c>
    </row>
    <row r="301" spans="1:27" x14ac:dyDescent="0.2">
      <c r="A301">
        <v>0</v>
      </c>
      <c r="B301" t="s">
        <v>20</v>
      </c>
      <c r="C301">
        <v>1</v>
      </c>
      <c r="D301" t="s">
        <v>13</v>
      </c>
      <c r="E301">
        <v>22</v>
      </c>
      <c r="F301">
        <v>135.63329999999999</v>
      </c>
      <c r="G301">
        <v>0</v>
      </c>
      <c r="H301">
        <v>0</v>
      </c>
      <c r="I301" s="6">
        <f>Table257[[#This Row],[Age]]/$E$1</f>
        <v>0.27500000000000002</v>
      </c>
      <c r="J301" s="6">
        <f>LOG10(Table257[[#This Row],[Fare]] +1)</f>
        <v>2.1355565576455011</v>
      </c>
      <c r="K301">
        <f>IF(Table257[[#This Row],[Pclass]]=1, 1, 0)</f>
        <v>1</v>
      </c>
      <c r="L301">
        <f>IF(Table257[[#This Row],[Pclass]]=2, 1,0)</f>
        <v>0</v>
      </c>
      <c r="M301">
        <f>IF(Table257[[#This Row],[Embarked]]="S", 1, 0)</f>
        <v>0</v>
      </c>
      <c r="N301">
        <f>IF(Table257[[#This Row],[Embarked]]="C", 1, 0)</f>
        <v>1</v>
      </c>
      <c r="O301">
        <f>IF(Table257[[#This Row],[Sex]]="male", 1, 0)</f>
        <v>1</v>
      </c>
      <c r="P301">
        <v>1</v>
      </c>
      <c r="V301" s="6">
        <v>-1.2222339343980215</v>
      </c>
      <c r="W301" s="6">
        <v>0.67040134423957543</v>
      </c>
      <c r="X301" s="6">
        <f t="shared" si="8"/>
        <v>0</v>
      </c>
      <c r="Y301" s="6">
        <f t="shared" si="8"/>
        <v>0.67040134423957543</v>
      </c>
      <c r="Z301" s="6">
        <f t="shared" si="9"/>
        <v>0.67040134423957543</v>
      </c>
      <c r="AA301" s="6">
        <f>(Z301-Table257[[#This Row],[Survived]])^2</f>
        <v>0.44943796235822969</v>
      </c>
    </row>
    <row r="302" spans="1:27" x14ac:dyDescent="0.2">
      <c r="A302">
        <v>0</v>
      </c>
      <c r="B302" t="s">
        <v>15</v>
      </c>
      <c r="C302">
        <v>3</v>
      </c>
      <c r="D302" t="s">
        <v>17</v>
      </c>
      <c r="E302">
        <v>3</v>
      </c>
      <c r="F302">
        <v>21.074999999999999</v>
      </c>
      <c r="G302">
        <v>3</v>
      </c>
      <c r="H302">
        <v>1</v>
      </c>
      <c r="I302" s="6">
        <f>Table257[[#This Row],[Age]]/$E$1</f>
        <v>3.7499999999999999E-2</v>
      </c>
      <c r="J302" s="6">
        <f>LOG10(Table257[[#This Row],[Fare]] +1)</f>
        <v>1.3439007122496063</v>
      </c>
      <c r="K302">
        <f>IF(Table257[[#This Row],[Pclass]]=1, 1, 0)</f>
        <v>0</v>
      </c>
      <c r="L302">
        <f>IF(Table257[[#This Row],[Pclass]]=2, 1,0)</f>
        <v>0</v>
      </c>
      <c r="M302">
        <f>IF(Table257[[#This Row],[Embarked]]="S", 1, 0)</f>
        <v>1</v>
      </c>
      <c r="N302">
        <f>IF(Table257[[#This Row],[Embarked]]="C", 1, 0)</f>
        <v>0</v>
      </c>
      <c r="O302">
        <f>IF(Table257[[#This Row],[Sex]]="male", 1, 0)</f>
        <v>0</v>
      </c>
      <c r="P302">
        <v>1</v>
      </c>
      <c r="V302" s="6">
        <v>-9.1672587616416834E-2</v>
      </c>
      <c r="W302" s="6">
        <v>0.46287283812048169</v>
      </c>
      <c r="X302" s="6">
        <f t="shared" si="8"/>
        <v>0</v>
      </c>
      <c r="Y302" s="6">
        <f t="shared" si="8"/>
        <v>0.46287283812048169</v>
      </c>
      <c r="Z302" s="6">
        <f t="shared" si="9"/>
        <v>0.46287283812048169</v>
      </c>
      <c r="AA302" s="6">
        <f>(Z302-Table257[[#This Row],[Survived]])^2</f>
        <v>0.21425126426970964</v>
      </c>
    </row>
    <row r="303" spans="1:27" x14ac:dyDescent="0.2">
      <c r="A303">
        <v>1</v>
      </c>
      <c r="B303" t="s">
        <v>15</v>
      </c>
      <c r="C303">
        <v>3</v>
      </c>
      <c r="D303" t="s">
        <v>17</v>
      </c>
      <c r="E303">
        <v>22</v>
      </c>
      <c r="F303">
        <v>7.25</v>
      </c>
      <c r="G303">
        <v>0</v>
      </c>
      <c r="H303">
        <v>0</v>
      </c>
      <c r="I303" s="6">
        <f>Table257[[#This Row],[Age]]/$E$1</f>
        <v>0.27500000000000002</v>
      </c>
      <c r="J303" s="6">
        <f>LOG10(Table257[[#This Row],[Fare]] +1)</f>
        <v>0.91645394854992512</v>
      </c>
      <c r="K303">
        <f>IF(Table257[[#This Row],[Pclass]]=1, 1, 0)</f>
        <v>0</v>
      </c>
      <c r="L303">
        <f>IF(Table257[[#This Row],[Pclass]]=2, 1,0)</f>
        <v>0</v>
      </c>
      <c r="M303">
        <f>IF(Table257[[#This Row],[Embarked]]="S", 1, 0)</f>
        <v>1</v>
      </c>
      <c r="N303">
        <f>IF(Table257[[#This Row],[Embarked]]="C", 1, 0)</f>
        <v>0</v>
      </c>
      <c r="O303">
        <f>IF(Table257[[#This Row],[Sex]]="male", 1, 0)</f>
        <v>0</v>
      </c>
      <c r="P303">
        <v>1</v>
      </c>
      <c r="V303" s="6">
        <v>0.11915975663921702</v>
      </c>
      <c r="W303" s="6">
        <v>0.34274866483454797</v>
      </c>
      <c r="X303" s="6">
        <f t="shared" si="8"/>
        <v>0.11915975663921702</v>
      </c>
      <c r="Y303" s="6">
        <f t="shared" si="8"/>
        <v>0.34274866483454797</v>
      </c>
      <c r="Z303" s="6">
        <f t="shared" si="9"/>
        <v>0.46190842147376499</v>
      </c>
      <c r="AA303" s="6">
        <f>(Z303-Table257[[#This Row],[Survived]])^2</f>
        <v>0.28954254688085534</v>
      </c>
    </row>
    <row r="304" spans="1:27" x14ac:dyDescent="0.2">
      <c r="A304">
        <v>0</v>
      </c>
      <c r="B304" t="s">
        <v>20</v>
      </c>
      <c r="C304">
        <v>1</v>
      </c>
      <c r="D304" t="s">
        <v>13</v>
      </c>
      <c r="E304">
        <v>27</v>
      </c>
      <c r="F304">
        <v>211.5</v>
      </c>
      <c r="G304">
        <v>0</v>
      </c>
      <c r="H304">
        <v>2</v>
      </c>
      <c r="I304" s="6">
        <f>Table257[[#This Row],[Age]]/$E$1</f>
        <v>0.33750000000000002</v>
      </c>
      <c r="J304" s="6">
        <f>LOG10(Table257[[#This Row],[Fare]] +1)</f>
        <v>2.3273589343863303</v>
      </c>
      <c r="K304">
        <f>IF(Table257[[#This Row],[Pclass]]=1, 1, 0)</f>
        <v>1</v>
      </c>
      <c r="L304">
        <f>IF(Table257[[#This Row],[Pclass]]=2, 1,0)</f>
        <v>0</v>
      </c>
      <c r="M304">
        <f>IF(Table257[[#This Row],[Embarked]]="S", 1, 0)</f>
        <v>0</v>
      </c>
      <c r="N304">
        <f>IF(Table257[[#This Row],[Embarked]]="C", 1, 0)</f>
        <v>1</v>
      </c>
      <c r="O304">
        <f>IF(Table257[[#This Row],[Sex]]="male", 1, 0)</f>
        <v>1</v>
      </c>
      <c r="P304">
        <v>1</v>
      </c>
      <c r="V304" s="6">
        <v>-1.3089132365309692</v>
      </c>
      <c r="W304" s="6">
        <v>0.68231385276452972</v>
      </c>
      <c r="X304" s="6">
        <f t="shared" si="8"/>
        <v>0</v>
      </c>
      <c r="Y304" s="6">
        <f t="shared" si="8"/>
        <v>0.68231385276452972</v>
      </c>
      <c r="Z304" s="6">
        <f t="shared" si="9"/>
        <v>0.68231385276452972</v>
      </c>
      <c r="AA304" s="6">
        <f>(Z304-Table257[[#This Row],[Survived]])^2</f>
        <v>0.46555219367437634</v>
      </c>
    </row>
    <row r="305" spans="1:27" x14ac:dyDescent="0.2">
      <c r="A305">
        <v>0</v>
      </c>
      <c r="B305" t="s">
        <v>20</v>
      </c>
      <c r="C305">
        <v>3</v>
      </c>
      <c r="D305" t="s">
        <v>13</v>
      </c>
      <c r="E305">
        <v>20</v>
      </c>
      <c r="F305">
        <v>4.0125000000000002</v>
      </c>
      <c r="G305">
        <v>0</v>
      </c>
      <c r="H305">
        <v>0</v>
      </c>
      <c r="I305" s="6">
        <f>Table257[[#This Row],[Age]]/$E$1</f>
        <v>0.25</v>
      </c>
      <c r="J305" s="6">
        <f>LOG10(Table257[[#This Row],[Fare]] +1)</f>
        <v>0.70005438562823874</v>
      </c>
      <c r="K305">
        <f>IF(Table257[[#This Row],[Pclass]]=1, 1, 0)</f>
        <v>0</v>
      </c>
      <c r="L305">
        <f>IF(Table257[[#This Row],[Pclass]]=2, 1,0)</f>
        <v>0</v>
      </c>
      <c r="M305">
        <f>IF(Table257[[#This Row],[Embarked]]="S", 1, 0)</f>
        <v>0</v>
      </c>
      <c r="N305">
        <f>IF(Table257[[#This Row],[Embarked]]="C", 1, 0)</f>
        <v>1</v>
      </c>
      <c r="O305">
        <f>IF(Table257[[#This Row],[Sex]]="male", 1, 0)</f>
        <v>1</v>
      </c>
      <c r="P305">
        <v>1</v>
      </c>
      <c r="V305" s="6">
        <v>-1.5482416618138712</v>
      </c>
      <c r="W305" s="6">
        <v>0.35116214189564643</v>
      </c>
      <c r="X305" s="6">
        <f t="shared" si="8"/>
        <v>0</v>
      </c>
      <c r="Y305" s="6">
        <f t="shared" si="8"/>
        <v>0.35116214189564643</v>
      </c>
      <c r="Z305" s="6">
        <f t="shared" si="9"/>
        <v>0.35116214189564643</v>
      </c>
      <c r="AA305" s="6">
        <f>(Z305-Table257[[#This Row],[Survived]])^2</f>
        <v>0.12331484990073811</v>
      </c>
    </row>
    <row r="306" spans="1:27" x14ac:dyDescent="0.2">
      <c r="A306">
        <v>0</v>
      </c>
      <c r="B306" t="s">
        <v>15</v>
      </c>
      <c r="C306">
        <v>3</v>
      </c>
      <c r="D306" t="s">
        <v>13</v>
      </c>
      <c r="E306">
        <v>19</v>
      </c>
      <c r="F306">
        <v>7.7750000000000004</v>
      </c>
      <c r="G306">
        <v>0</v>
      </c>
      <c r="H306">
        <v>0</v>
      </c>
      <c r="I306" s="6">
        <f>Table257[[#This Row],[Age]]/$E$1</f>
        <v>0.23749999999999999</v>
      </c>
      <c r="J306" s="6">
        <f>LOG10(Table257[[#This Row],[Fare]] +1)</f>
        <v>0.94324712513786169</v>
      </c>
      <c r="K306">
        <f>IF(Table257[[#This Row],[Pclass]]=1, 1, 0)</f>
        <v>0</v>
      </c>
      <c r="L306">
        <f>IF(Table257[[#This Row],[Pclass]]=2, 1,0)</f>
        <v>0</v>
      </c>
      <c r="M306">
        <f>IF(Table257[[#This Row],[Embarked]]="S", 1, 0)</f>
        <v>1</v>
      </c>
      <c r="N306">
        <f>IF(Table257[[#This Row],[Embarked]]="C", 1, 0)</f>
        <v>0</v>
      </c>
      <c r="O306">
        <f>IF(Table257[[#This Row],[Sex]]="male", 1, 0)</f>
        <v>1</v>
      </c>
      <c r="P306">
        <v>1</v>
      </c>
      <c r="V306" s="6">
        <v>-1.3548744786999838</v>
      </c>
      <c r="W306" s="6">
        <v>0.20437644033572311</v>
      </c>
      <c r="X306" s="6">
        <f t="shared" si="8"/>
        <v>0</v>
      </c>
      <c r="Y306" s="6">
        <f t="shared" si="8"/>
        <v>0.20437644033572311</v>
      </c>
      <c r="Z306" s="6">
        <f t="shared" si="9"/>
        <v>0.20437644033572311</v>
      </c>
      <c r="AA306" s="6">
        <f>(Z306-Table257[[#This Row],[Survived]])^2</f>
        <v>4.1769729364301386E-2</v>
      </c>
    </row>
    <row r="307" spans="1:27" x14ac:dyDescent="0.2">
      <c r="A307">
        <v>1</v>
      </c>
      <c r="B307" t="s">
        <v>20</v>
      </c>
      <c r="C307">
        <v>1</v>
      </c>
      <c r="D307" t="s">
        <v>17</v>
      </c>
      <c r="E307">
        <v>42</v>
      </c>
      <c r="F307">
        <v>227.52500000000001</v>
      </c>
      <c r="G307">
        <v>0</v>
      </c>
      <c r="H307">
        <v>0</v>
      </c>
      <c r="I307" s="6">
        <f>Table257[[#This Row],[Age]]/$E$1</f>
        <v>0.52500000000000002</v>
      </c>
      <c r="J307" s="6">
        <f>LOG10(Table257[[#This Row],[Fare]] +1)</f>
        <v>2.3589337176143736</v>
      </c>
      <c r="K307">
        <f>IF(Table257[[#This Row],[Pclass]]=1, 1, 0)</f>
        <v>1</v>
      </c>
      <c r="L307">
        <f>IF(Table257[[#This Row],[Pclass]]=2, 1,0)</f>
        <v>0</v>
      </c>
      <c r="M307">
        <f>IF(Table257[[#This Row],[Embarked]]="S", 1, 0)</f>
        <v>0</v>
      </c>
      <c r="N307">
        <f>IF(Table257[[#This Row],[Embarked]]="C", 1, 0)</f>
        <v>1</v>
      </c>
      <c r="O307">
        <f>IF(Table257[[#This Row],[Sex]]="male", 1, 0)</f>
        <v>0</v>
      </c>
      <c r="P307">
        <v>1</v>
      </c>
      <c r="V307" s="6">
        <v>0.47551625807783671</v>
      </c>
      <c r="W307" s="6">
        <v>0.58190029704272084</v>
      </c>
      <c r="X307" s="6">
        <f t="shared" si="8"/>
        <v>0.47551625807783671</v>
      </c>
      <c r="Y307" s="6">
        <f t="shared" si="8"/>
        <v>0.58190029704272084</v>
      </c>
      <c r="Z307" s="6">
        <f t="shared" si="9"/>
        <v>1.0574165551205574</v>
      </c>
      <c r="AA307" s="6">
        <f>(Z307-Table257[[#This Row],[Survived]])^2</f>
        <v>3.2966608019120102E-3</v>
      </c>
    </row>
    <row r="308" spans="1:27" x14ac:dyDescent="0.2">
      <c r="A308">
        <v>1</v>
      </c>
      <c r="B308" t="s">
        <v>20</v>
      </c>
      <c r="C308">
        <v>3</v>
      </c>
      <c r="D308" t="s">
        <v>17</v>
      </c>
      <c r="E308">
        <v>1</v>
      </c>
      <c r="F308">
        <v>15.7417</v>
      </c>
      <c r="G308">
        <v>0</v>
      </c>
      <c r="H308">
        <v>2</v>
      </c>
      <c r="I308" s="6">
        <f>Table257[[#This Row],[Age]]/$E$1</f>
        <v>1.2500000000000001E-2</v>
      </c>
      <c r="J308" s="6">
        <f>LOG10(Table257[[#This Row],[Fare]] +1)</f>
        <v>1.2237995553975871</v>
      </c>
      <c r="K308">
        <f>IF(Table257[[#This Row],[Pclass]]=1, 1, 0)</f>
        <v>0</v>
      </c>
      <c r="L308">
        <f>IF(Table257[[#This Row],[Pclass]]=2, 1,0)</f>
        <v>0</v>
      </c>
      <c r="M308">
        <f>IF(Table257[[#This Row],[Embarked]]="S", 1, 0)</f>
        <v>0</v>
      </c>
      <c r="N308">
        <f>IF(Table257[[#This Row],[Embarked]]="C", 1, 0)</f>
        <v>1</v>
      </c>
      <c r="O308">
        <f>IF(Table257[[#This Row],[Sex]]="male", 1, 0)</f>
        <v>0</v>
      </c>
      <c r="P308">
        <v>1</v>
      </c>
      <c r="V308" s="6">
        <v>-0.34095279732285999</v>
      </c>
      <c r="W308" s="6">
        <v>0.80038594237818861</v>
      </c>
      <c r="X308" s="6">
        <f t="shared" si="8"/>
        <v>0</v>
      </c>
      <c r="Y308" s="6">
        <f t="shared" si="8"/>
        <v>0.80038594237818861</v>
      </c>
      <c r="Z308" s="6">
        <f t="shared" si="9"/>
        <v>0.80038594237818861</v>
      </c>
      <c r="AA308" s="6">
        <f>(Z308-Table257[[#This Row],[Survived]])^2</f>
        <v>3.9845772000243841E-2</v>
      </c>
    </row>
    <row r="309" spans="1:27" x14ac:dyDescent="0.2">
      <c r="A309">
        <v>0</v>
      </c>
      <c r="B309" t="s">
        <v>15</v>
      </c>
      <c r="C309">
        <v>3</v>
      </c>
      <c r="D309" t="s">
        <v>13</v>
      </c>
      <c r="E309">
        <v>32</v>
      </c>
      <c r="F309">
        <v>7.9249999999999998</v>
      </c>
      <c r="G309">
        <v>0</v>
      </c>
      <c r="H309">
        <v>0</v>
      </c>
      <c r="I309" s="6">
        <f>Table257[[#This Row],[Age]]/$E$1</f>
        <v>0.4</v>
      </c>
      <c r="J309" s="6">
        <f>LOG10(Table257[[#This Row],[Fare]] +1)</f>
        <v>0.95060822478423079</v>
      </c>
      <c r="K309">
        <f>IF(Table257[[#This Row],[Pclass]]=1, 1, 0)</f>
        <v>0</v>
      </c>
      <c r="L309">
        <f>IF(Table257[[#This Row],[Pclass]]=2, 1,0)</f>
        <v>0</v>
      </c>
      <c r="M309">
        <f>IF(Table257[[#This Row],[Embarked]]="S", 1, 0)</f>
        <v>1</v>
      </c>
      <c r="N309">
        <f>IF(Table257[[#This Row],[Embarked]]="C", 1, 0)</f>
        <v>0</v>
      </c>
      <c r="O309">
        <f>IF(Table257[[#This Row],[Sex]]="male", 1, 0)</f>
        <v>1</v>
      </c>
      <c r="P309">
        <v>1</v>
      </c>
      <c r="V309" s="6">
        <v>-1.2264341153266001</v>
      </c>
      <c r="W309" s="6">
        <v>4.582066430855674E-2</v>
      </c>
      <c r="X309" s="6">
        <f t="shared" si="8"/>
        <v>0</v>
      </c>
      <c r="Y309" s="6">
        <f t="shared" si="8"/>
        <v>4.582066430855674E-2</v>
      </c>
      <c r="Z309" s="6">
        <f t="shared" si="9"/>
        <v>4.582066430855674E-2</v>
      </c>
      <c r="AA309" s="6">
        <f>(Z309-Table257[[#This Row],[Survived]])^2</f>
        <v>2.0995332776774455E-3</v>
      </c>
    </row>
    <row r="310" spans="1:27" x14ac:dyDescent="0.2">
      <c r="A310">
        <v>1</v>
      </c>
      <c r="B310" t="s">
        <v>15</v>
      </c>
      <c r="C310">
        <v>1</v>
      </c>
      <c r="D310" t="s">
        <v>17</v>
      </c>
      <c r="E310">
        <v>35</v>
      </c>
      <c r="F310">
        <v>52</v>
      </c>
      <c r="G310">
        <v>1</v>
      </c>
      <c r="H310">
        <v>0</v>
      </c>
      <c r="I310" s="6">
        <f>Table257[[#This Row],[Age]]/$E$1</f>
        <v>0.4375</v>
      </c>
      <c r="J310" s="6">
        <f>LOG10(Table257[[#This Row],[Fare]] +1)</f>
        <v>1.7242758696007889</v>
      </c>
      <c r="K310">
        <f>IF(Table257[[#This Row],[Pclass]]=1, 1, 0)</f>
        <v>1</v>
      </c>
      <c r="L310">
        <f>IF(Table257[[#This Row],[Pclass]]=2, 1,0)</f>
        <v>0</v>
      </c>
      <c r="M310">
        <f>IF(Table257[[#This Row],[Embarked]]="S", 1, 0)</f>
        <v>1</v>
      </c>
      <c r="N310">
        <f>IF(Table257[[#This Row],[Embarked]]="C", 1, 0)</f>
        <v>0</v>
      </c>
      <c r="O310">
        <f>IF(Table257[[#This Row],[Sex]]="male", 1, 0)</f>
        <v>0</v>
      </c>
      <c r="P310">
        <v>1</v>
      </c>
      <c r="V310" s="6">
        <v>0.39533395634413054</v>
      </c>
      <c r="W310" s="6">
        <v>0.53924565394199908</v>
      </c>
      <c r="X310" s="6">
        <f t="shared" si="8"/>
        <v>0.39533395634413054</v>
      </c>
      <c r="Y310" s="6">
        <f t="shared" si="8"/>
        <v>0.53924565394199908</v>
      </c>
      <c r="Z310" s="6">
        <f t="shared" si="9"/>
        <v>0.93457961028612968</v>
      </c>
      <c r="AA310" s="6">
        <f>(Z310-Table257[[#This Row],[Survived]])^2</f>
        <v>4.2798273903146694E-3</v>
      </c>
    </row>
    <row r="311" spans="1:27" x14ac:dyDescent="0.2">
      <c r="A311">
        <v>0</v>
      </c>
      <c r="B311" t="s">
        <v>15</v>
      </c>
      <c r="C311">
        <v>2</v>
      </c>
      <c r="D311" t="s">
        <v>13</v>
      </c>
      <c r="E311">
        <v>18</v>
      </c>
      <c r="F311">
        <v>73.5</v>
      </c>
      <c r="G311">
        <v>0</v>
      </c>
      <c r="H311">
        <v>0</v>
      </c>
      <c r="I311" s="6">
        <f>Table257[[#This Row],[Age]]/$E$1</f>
        <v>0.22500000000000001</v>
      </c>
      <c r="J311" s="6">
        <f>LOG10(Table257[[#This Row],[Fare]] +1)</f>
        <v>1.8721562727482928</v>
      </c>
      <c r="K311">
        <f>IF(Table257[[#This Row],[Pclass]]=1, 1, 0)</f>
        <v>0</v>
      </c>
      <c r="L311">
        <f>IF(Table257[[#This Row],[Pclass]]=2, 1,0)</f>
        <v>1</v>
      </c>
      <c r="M311">
        <f>IF(Table257[[#This Row],[Embarked]]="S", 1, 0)</f>
        <v>1</v>
      </c>
      <c r="N311">
        <f>IF(Table257[[#This Row],[Embarked]]="C", 1, 0)</f>
        <v>0</v>
      </c>
      <c r="O311">
        <f>IF(Table257[[#This Row],[Sex]]="male", 1, 0)</f>
        <v>1</v>
      </c>
      <c r="P311">
        <v>1</v>
      </c>
      <c r="V311" s="6">
        <v>-0.74416291224492492</v>
      </c>
      <c r="W311" s="6">
        <v>0.2022493277839193</v>
      </c>
      <c r="X311" s="6">
        <f t="shared" si="8"/>
        <v>0</v>
      </c>
      <c r="Y311" s="6">
        <f t="shared" si="8"/>
        <v>0.2022493277839193</v>
      </c>
      <c r="Z311" s="6">
        <f t="shared" si="9"/>
        <v>0.2022493277839193</v>
      </c>
      <c r="AA311" s="6">
        <f>(Z311-Table257[[#This Row],[Survived]])^2</f>
        <v>4.0904790589047231E-2</v>
      </c>
    </row>
    <row r="312" spans="1:27" x14ac:dyDescent="0.2">
      <c r="A312">
        <v>0</v>
      </c>
      <c r="B312" t="s">
        <v>15</v>
      </c>
      <c r="C312">
        <v>3</v>
      </c>
      <c r="D312" t="s">
        <v>13</v>
      </c>
      <c r="E312">
        <v>1</v>
      </c>
      <c r="F312">
        <v>46.9</v>
      </c>
      <c r="G312">
        <v>5</v>
      </c>
      <c r="H312">
        <v>2</v>
      </c>
      <c r="I312" s="6">
        <f>Table257[[#This Row],[Age]]/$E$1</f>
        <v>1.2500000000000001E-2</v>
      </c>
      <c r="J312" s="6">
        <f>LOG10(Table257[[#This Row],[Fare]] +1)</f>
        <v>1.6803355134145632</v>
      </c>
      <c r="K312">
        <f>IF(Table257[[#This Row],[Pclass]]=1, 1, 0)</f>
        <v>0</v>
      </c>
      <c r="L312">
        <f>IF(Table257[[#This Row],[Pclass]]=2, 1,0)</f>
        <v>0</v>
      </c>
      <c r="M312">
        <f>IF(Table257[[#This Row],[Embarked]]="S", 1, 0)</f>
        <v>1</v>
      </c>
      <c r="N312">
        <f>IF(Table257[[#This Row],[Embarked]]="C", 1, 0)</f>
        <v>0</v>
      </c>
      <c r="O312">
        <f>IF(Table257[[#This Row],[Sex]]="male", 1, 0)</f>
        <v>1</v>
      </c>
      <c r="P312">
        <v>1</v>
      </c>
      <c r="V312" s="6">
        <v>-1.5972886520919389</v>
      </c>
      <c r="W312" s="6">
        <v>0.25122774002593024</v>
      </c>
      <c r="X312" s="6">
        <f t="shared" si="8"/>
        <v>0</v>
      </c>
      <c r="Y312" s="6">
        <f t="shared" si="8"/>
        <v>0.25122774002593024</v>
      </c>
      <c r="Z312" s="6">
        <f t="shared" si="9"/>
        <v>0.25122774002593024</v>
      </c>
      <c r="AA312" s="6">
        <f>(Z312-Table257[[#This Row],[Survived]])^2</f>
        <v>6.3115377358536395E-2</v>
      </c>
    </row>
    <row r="313" spans="1:27" x14ac:dyDescent="0.2">
      <c r="A313">
        <v>1</v>
      </c>
      <c r="B313" t="s">
        <v>15</v>
      </c>
      <c r="C313">
        <v>2</v>
      </c>
      <c r="D313" t="s">
        <v>17</v>
      </c>
      <c r="E313">
        <v>36</v>
      </c>
      <c r="F313">
        <v>13</v>
      </c>
      <c r="G313">
        <v>0</v>
      </c>
      <c r="H313">
        <v>0</v>
      </c>
      <c r="I313" s="6">
        <f>Table257[[#This Row],[Age]]/$E$1</f>
        <v>0.45</v>
      </c>
      <c r="J313" s="6">
        <f>LOG10(Table257[[#This Row],[Fare]] +1)</f>
        <v>1.146128035678238</v>
      </c>
      <c r="K313">
        <f>IF(Table257[[#This Row],[Pclass]]=1, 1, 0)</f>
        <v>0</v>
      </c>
      <c r="L313">
        <f>IF(Table257[[#This Row],[Pclass]]=2, 1,0)</f>
        <v>1</v>
      </c>
      <c r="M313">
        <f>IF(Table257[[#This Row],[Embarked]]="S", 1, 0)</f>
        <v>1</v>
      </c>
      <c r="N313">
        <f>IF(Table257[[#This Row],[Embarked]]="C", 1, 0)</f>
        <v>0</v>
      </c>
      <c r="O313">
        <f>IF(Table257[[#This Row],[Sex]]="male", 1, 0)</f>
        <v>0</v>
      </c>
      <c r="P313">
        <v>1</v>
      </c>
      <c r="V313" s="6">
        <v>0.71402813788658848</v>
      </c>
      <c r="W313" s="6">
        <v>0.21513693018552388</v>
      </c>
      <c r="X313" s="6">
        <f t="shared" si="8"/>
        <v>0.71402813788658848</v>
      </c>
      <c r="Y313" s="6">
        <f t="shared" si="8"/>
        <v>0.21513693018552388</v>
      </c>
      <c r="Z313" s="6">
        <f t="shared" si="9"/>
        <v>0.92916506807211241</v>
      </c>
      <c r="AA313" s="6">
        <f>(Z313-Table257[[#This Row],[Survived]])^2</f>
        <v>5.0175875812284686E-3</v>
      </c>
    </row>
    <row r="314" spans="1:27" x14ac:dyDescent="0.2">
      <c r="A314">
        <v>1</v>
      </c>
      <c r="B314" t="s">
        <v>20</v>
      </c>
      <c r="C314">
        <v>2</v>
      </c>
      <c r="D314" t="s">
        <v>17</v>
      </c>
      <c r="E314">
        <v>17</v>
      </c>
      <c r="F314">
        <v>12</v>
      </c>
      <c r="G314">
        <v>0</v>
      </c>
      <c r="H314">
        <v>0</v>
      </c>
      <c r="I314" s="6">
        <f>Table257[[#This Row],[Age]]/$E$1</f>
        <v>0.21249999999999999</v>
      </c>
      <c r="J314" s="6">
        <f>LOG10(Table257[[#This Row],[Fare]] +1)</f>
        <v>1.1139433523068367</v>
      </c>
      <c r="K314">
        <f>IF(Table257[[#This Row],[Pclass]]=1, 1, 0)</f>
        <v>0</v>
      </c>
      <c r="L314">
        <f>IF(Table257[[#This Row],[Pclass]]=2, 1,0)</f>
        <v>1</v>
      </c>
      <c r="M314">
        <f>IF(Table257[[#This Row],[Embarked]]="S", 1, 0)</f>
        <v>0</v>
      </c>
      <c r="N314">
        <f>IF(Table257[[#This Row],[Embarked]]="C", 1, 0)</f>
        <v>1</v>
      </c>
      <c r="O314">
        <f>IF(Table257[[#This Row],[Sex]]="male", 1, 0)</f>
        <v>0</v>
      </c>
      <c r="P314">
        <v>1</v>
      </c>
      <c r="V314" s="6">
        <v>0.37459466476714354</v>
      </c>
      <c r="W314" s="6">
        <v>0.58780217950592539</v>
      </c>
      <c r="X314" s="6">
        <f t="shared" si="8"/>
        <v>0.37459466476714354</v>
      </c>
      <c r="Y314" s="6">
        <f t="shared" si="8"/>
        <v>0.58780217950592539</v>
      </c>
      <c r="Z314" s="6">
        <f t="shared" si="9"/>
        <v>0.96239684427306893</v>
      </c>
      <c r="AA314" s="6">
        <f>(Z314-Table257[[#This Row],[Survived]])^2</f>
        <v>1.4139973206238289E-3</v>
      </c>
    </row>
    <row r="315" spans="1:27" x14ac:dyDescent="0.2">
      <c r="A315">
        <v>1</v>
      </c>
      <c r="B315" t="s">
        <v>15</v>
      </c>
      <c r="C315">
        <v>1</v>
      </c>
      <c r="D315" t="s">
        <v>13</v>
      </c>
      <c r="E315">
        <v>36</v>
      </c>
      <c r="F315">
        <v>120</v>
      </c>
      <c r="G315">
        <v>1</v>
      </c>
      <c r="H315">
        <v>2</v>
      </c>
      <c r="I315" s="6">
        <f>Table257[[#This Row],[Age]]/$E$1</f>
        <v>0.45</v>
      </c>
      <c r="J315" s="6">
        <f>LOG10(Table257[[#This Row],[Fare]] +1)</f>
        <v>2.0827853703164503</v>
      </c>
      <c r="K315">
        <f>IF(Table257[[#This Row],[Pclass]]=1, 1, 0)</f>
        <v>1</v>
      </c>
      <c r="L315">
        <f>IF(Table257[[#This Row],[Pclass]]=2, 1,0)</f>
        <v>0</v>
      </c>
      <c r="M315">
        <f>IF(Table257[[#This Row],[Embarked]]="S", 1, 0)</f>
        <v>1</v>
      </c>
      <c r="N315">
        <f>IF(Table257[[#This Row],[Embarked]]="C", 1, 0)</f>
        <v>0</v>
      </c>
      <c r="O315">
        <f>IF(Table257[[#This Row],[Sex]]="male", 1, 0)</f>
        <v>1</v>
      </c>
      <c r="P315">
        <v>1</v>
      </c>
      <c r="V315" s="6">
        <v>-1.1426978688363125</v>
      </c>
      <c r="W315" s="6">
        <v>0.41357618321128942</v>
      </c>
      <c r="X315" s="6">
        <f t="shared" si="8"/>
        <v>0</v>
      </c>
      <c r="Y315" s="6">
        <f t="shared" si="8"/>
        <v>0.41357618321128942</v>
      </c>
      <c r="Z315" s="6">
        <f t="shared" si="9"/>
        <v>0.41357618321128942</v>
      </c>
      <c r="AA315" s="6">
        <f>(Z315-Table257[[#This Row],[Survived]])^2</f>
        <v>0.34389289289703917</v>
      </c>
    </row>
    <row r="316" spans="1:27" x14ac:dyDescent="0.2">
      <c r="A316">
        <v>1</v>
      </c>
      <c r="B316" t="s">
        <v>15</v>
      </c>
      <c r="C316">
        <v>3</v>
      </c>
      <c r="D316" t="s">
        <v>13</v>
      </c>
      <c r="E316">
        <v>21</v>
      </c>
      <c r="F316">
        <v>7.7957999999999998</v>
      </c>
      <c r="G316">
        <v>0</v>
      </c>
      <c r="H316">
        <v>0</v>
      </c>
      <c r="I316" s="6">
        <f>Table257[[#This Row],[Age]]/$E$1</f>
        <v>0.26250000000000001</v>
      </c>
      <c r="J316" s="6">
        <f>LOG10(Table257[[#This Row],[Fare]] +1)</f>
        <v>0.94427534575879857</v>
      </c>
      <c r="K316">
        <f>IF(Table257[[#This Row],[Pclass]]=1, 1, 0)</f>
        <v>0</v>
      </c>
      <c r="L316">
        <f>IF(Table257[[#This Row],[Pclass]]=2, 1,0)</f>
        <v>0</v>
      </c>
      <c r="M316">
        <f>IF(Table257[[#This Row],[Embarked]]="S", 1, 0)</f>
        <v>1</v>
      </c>
      <c r="N316">
        <f>IF(Table257[[#This Row],[Embarked]]="C", 1, 0)</f>
        <v>0</v>
      </c>
      <c r="O316">
        <f>IF(Table257[[#This Row],[Sex]]="male", 1, 0)</f>
        <v>1</v>
      </c>
      <c r="P316">
        <v>1</v>
      </c>
      <c r="V316" s="6">
        <v>-1.3351385882318012</v>
      </c>
      <c r="W316" s="6">
        <v>0.17999170915755031</v>
      </c>
      <c r="X316" s="6">
        <f t="shared" si="8"/>
        <v>0</v>
      </c>
      <c r="Y316" s="6">
        <f t="shared" si="8"/>
        <v>0.17999170915755031</v>
      </c>
      <c r="Z316" s="6">
        <f t="shared" si="9"/>
        <v>0.17999170915755031</v>
      </c>
      <c r="AA316" s="6">
        <f>(Z316-Table257[[#This Row],[Survived]])^2</f>
        <v>0.67241359705035564</v>
      </c>
    </row>
    <row r="317" spans="1:27" x14ac:dyDescent="0.2">
      <c r="A317">
        <v>0</v>
      </c>
      <c r="B317" t="s">
        <v>15</v>
      </c>
      <c r="C317">
        <v>3</v>
      </c>
      <c r="D317" t="s">
        <v>13</v>
      </c>
      <c r="E317">
        <v>28</v>
      </c>
      <c r="F317">
        <v>7.9249999999999998</v>
      </c>
      <c r="G317">
        <v>2</v>
      </c>
      <c r="H317">
        <v>0</v>
      </c>
      <c r="I317" s="6">
        <f>Table257[[#This Row],[Age]]/$E$1</f>
        <v>0.35</v>
      </c>
      <c r="J317" s="6">
        <f>LOG10(Table257[[#This Row],[Fare]] +1)</f>
        <v>0.95060822478423079</v>
      </c>
      <c r="K317">
        <f>IF(Table257[[#This Row],[Pclass]]=1, 1, 0)</f>
        <v>0</v>
      </c>
      <c r="L317">
        <f>IF(Table257[[#This Row],[Pclass]]=2, 1,0)</f>
        <v>0</v>
      </c>
      <c r="M317">
        <f>IF(Table257[[#This Row],[Embarked]]="S", 1, 0)</f>
        <v>1</v>
      </c>
      <c r="N317">
        <f>IF(Table257[[#This Row],[Embarked]]="C", 1, 0)</f>
        <v>0</v>
      </c>
      <c r="O317">
        <f>IF(Table257[[#This Row],[Sex]]="male", 1, 0)</f>
        <v>1</v>
      </c>
      <c r="P317">
        <v>1</v>
      </c>
      <c r="V317" s="6">
        <v>-1.2885908930748582</v>
      </c>
      <c r="W317" s="6">
        <v>1.4322844304905206E-2</v>
      </c>
      <c r="X317" s="6">
        <f t="shared" si="8"/>
        <v>0</v>
      </c>
      <c r="Y317" s="6">
        <f t="shared" si="8"/>
        <v>1.4322844304905206E-2</v>
      </c>
      <c r="Z317" s="6">
        <f t="shared" si="9"/>
        <v>1.4322844304905206E-2</v>
      </c>
      <c r="AA317" s="6">
        <f>(Z317-Table257[[#This Row],[Survived]])^2</f>
        <v>2.0514386898255551E-4</v>
      </c>
    </row>
    <row r="318" spans="1:27" x14ac:dyDescent="0.2">
      <c r="A318">
        <v>1</v>
      </c>
      <c r="B318" t="s">
        <v>20</v>
      </c>
      <c r="C318">
        <v>1</v>
      </c>
      <c r="D318" t="s">
        <v>17</v>
      </c>
      <c r="E318">
        <v>23</v>
      </c>
      <c r="F318">
        <v>113.27500000000001</v>
      </c>
      <c r="G318">
        <v>1</v>
      </c>
      <c r="H318">
        <v>0</v>
      </c>
      <c r="I318" s="6">
        <f>Table257[[#This Row],[Age]]/$E$1</f>
        <v>0.28749999999999998</v>
      </c>
      <c r="J318" s="6">
        <f>LOG10(Table257[[#This Row],[Fare]] +1)</f>
        <v>2.0579512299613683</v>
      </c>
      <c r="K318">
        <f>IF(Table257[[#This Row],[Pclass]]=1, 1, 0)</f>
        <v>1</v>
      </c>
      <c r="L318">
        <f>IF(Table257[[#This Row],[Pclass]]=2, 1,0)</f>
        <v>0</v>
      </c>
      <c r="M318">
        <f>IF(Table257[[#This Row],[Embarked]]="S", 1, 0)</f>
        <v>0</v>
      </c>
      <c r="N318">
        <f>IF(Table257[[#This Row],[Embarked]]="C", 1, 0)</f>
        <v>1</v>
      </c>
      <c r="O318">
        <f>IF(Table257[[#This Row],[Sex]]="male", 1, 0)</f>
        <v>0</v>
      </c>
      <c r="P318">
        <v>1</v>
      </c>
      <c r="V318" s="6">
        <v>0.20894422217052977</v>
      </c>
      <c r="W318" s="6">
        <v>0.79715037457523386</v>
      </c>
      <c r="X318" s="6">
        <f t="shared" si="8"/>
        <v>0.20894422217052977</v>
      </c>
      <c r="Y318" s="6">
        <f t="shared" si="8"/>
        <v>0.79715037457523386</v>
      </c>
      <c r="Z318" s="6">
        <f t="shared" si="9"/>
        <v>1.0060945967457635</v>
      </c>
      <c r="AA318" s="6">
        <f>(Z318-Table257[[#This Row],[Survived]])^2</f>
        <v>3.7144109493471217E-5</v>
      </c>
    </row>
    <row r="319" spans="1:27" x14ac:dyDescent="0.2">
      <c r="A319">
        <v>1</v>
      </c>
      <c r="B319" t="s">
        <v>15</v>
      </c>
      <c r="C319">
        <v>3</v>
      </c>
      <c r="D319" t="s">
        <v>17</v>
      </c>
      <c r="E319">
        <v>24</v>
      </c>
      <c r="F319">
        <v>16.7</v>
      </c>
      <c r="G319">
        <v>0</v>
      </c>
      <c r="H319">
        <v>2</v>
      </c>
      <c r="I319" s="6">
        <f>Table257[[#This Row],[Age]]/$E$1</f>
        <v>0.3</v>
      </c>
      <c r="J319" s="6">
        <f>LOG10(Table257[[#This Row],[Fare]] +1)</f>
        <v>1.2479732663618066</v>
      </c>
      <c r="K319">
        <f>IF(Table257[[#This Row],[Pclass]]=1, 1, 0)</f>
        <v>0</v>
      </c>
      <c r="L319">
        <f>IF(Table257[[#This Row],[Pclass]]=2, 1,0)</f>
        <v>0</v>
      </c>
      <c r="M319">
        <f>IF(Table257[[#This Row],[Embarked]]="S", 1, 0)</f>
        <v>1</v>
      </c>
      <c r="N319">
        <f>IF(Table257[[#This Row],[Embarked]]="C", 1, 0)</f>
        <v>0</v>
      </c>
      <c r="O319">
        <f>IF(Table257[[#This Row],[Sex]]="male", 1, 0)</f>
        <v>0</v>
      </c>
      <c r="P319">
        <v>1</v>
      </c>
      <c r="V319" s="6">
        <v>3.5618942534858207E-2</v>
      </c>
      <c r="W319" s="6">
        <v>0.37976865895531758</v>
      </c>
      <c r="X319" s="6">
        <f t="shared" si="8"/>
        <v>3.5618942534858207E-2</v>
      </c>
      <c r="Y319" s="6">
        <f t="shared" si="8"/>
        <v>0.37976865895531758</v>
      </c>
      <c r="Z319" s="6">
        <f t="shared" si="9"/>
        <v>0.41538760149017578</v>
      </c>
      <c r="AA319" s="6">
        <f>(Z319-Table257[[#This Row],[Survived]])^2</f>
        <v>0.34177165649140945</v>
      </c>
    </row>
    <row r="320" spans="1:27" x14ac:dyDescent="0.2">
      <c r="A320">
        <v>0</v>
      </c>
      <c r="B320" t="s">
        <v>15</v>
      </c>
      <c r="C320">
        <v>3</v>
      </c>
      <c r="D320" t="s">
        <v>13</v>
      </c>
      <c r="E320">
        <v>22</v>
      </c>
      <c r="F320">
        <v>7.7957999999999998</v>
      </c>
      <c r="G320">
        <v>0</v>
      </c>
      <c r="H320">
        <v>0</v>
      </c>
      <c r="I320" s="6">
        <f>Table257[[#This Row],[Age]]/$E$1</f>
        <v>0.27500000000000002</v>
      </c>
      <c r="J320" s="6">
        <f>LOG10(Table257[[#This Row],[Fare]] +1)</f>
        <v>0.94427534575879857</v>
      </c>
      <c r="K320">
        <f>IF(Table257[[#This Row],[Pclass]]=1, 1, 0)</f>
        <v>0</v>
      </c>
      <c r="L320">
        <f>IF(Table257[[#This Row],[Pclass]]=2, 1,0)</f>
        <v>0</v>
      </c>
      <c r="M320">
        <f>IF(Table257[[#This Row],[Embarked]]="S", 1, 0)</f>
        <v>1</v>
      </c>
      <c r="N320">
        <f>IF(Table257[[#This Row],[Embarked]]="C", 1, 0)</f>
        <v>0</v>
      </c>
      <c r="O320">
        <f>IF(Table257[[#This Row],[Sex]]="male", 1, 0)</f>
        <v>1</v>
      </c>
      <c r="P320">
        <v>1</v>
      </c>
      <c r="V320" s="6">
        <v>-1.3253898080336053</v>
      </c>
      <c r="W320" s="6">
        <v>0.16784108699016442</v>
      </c>
      <c r="X320" s="6">
        <f t="shared" si="8"/>
        <v>0</v>
      </c>
      <c r="Y320" s="6">
        <f t="shared" si="8"/>
        <v>0.16784108699016442</v>
      </c>
      <c r="Z320" s="6">
        <f t="shared" si="9"/>
        <v>0.16784108699016442</v>
      </c>
      <c r="AA320" s="6">
        <f>(Z320-Table257[[#This Row],[Survived]])^2</f>
        <v>2.8170630482039941E-2</v>
      </c>
    </row>
    <row r="321" spans="1:27" x14ac:dyDescent="0.2">
      <c r="A321">
        <v>0</v>
      </c>
      <c r="B321" t="s">
        <v>15</v>
      </c>
      <c r="C321">
        <v>3</v>
      </c>
      <c r="D321" t="s">
        <v>17</v>
      </c>
      <c r="E321">
        <v>31</v>
      </c>
      <c r="F321">
        <v>7.8541999999999996</v>
      </c>
      <c r="G321">
        <v>0</v>
      </c>
      <c r="H321">
        <v>0</v>
      </c>
      <c r="I321" s="6">
        <f>Table257[[#This Row],[Age]]/$E$1</f>
        <v>0.38750000000000001</v>
      </c>
      <c r="J321" s="6">
        <f>LOG10(Table257[[#This Row],[Fare]] +1)</f>
        <v>0.94714932766263737</v>
      </c>
      <c r="K321">
        <f>IF(Table257[[#This Row],[Pclass]]=1, 1, 0)</f>
        <v>0</v>
      </c>
      <c r="L321">
        <f>IF(Table257[[#This Row],[Pclass]]=2, 1,0)</f>
        <v>0</v>
      </c>
      <c r="M321">
        <f>IF(Table257[[#This Row],[Embarked]]="S", 1, 0)</f>
        <v>1</v>
      </c>
      <c r="N321">
        <f>IF(Table257[[#This Row],[Embarked]]="C", 1, 0)</f>
        <v>0</v>
      </c>
      <c r="O321">
        <f>IF(Table257[[#This Row],[Sex]]="male", 1, 0)</f>
        <v>0</v>
      </c>
      <c r="P321">
        <v>1</v>
      </c>
      <c r="V321" s="6">
        <v>0.2140136249438695</v>
      </c>
      <c r="W321" s="6">
        <v>0.23090073998764155</v>
      </c>
      <c r="X321" s="6">
        <f t="shared" si="8"/>
        <v>0.2140136249438695</v>
      </c>
      <c r="Y321" s="6">
        <f t="shared" si="8"/>
        <v>0.23090073998764155</v>
      </c>
      <c r="Z321" s="6">
        <f t="shared" si="9"/>
        <v>0.44491436493151104</v>
      </c>
      <c r="AA321" s="6">
        <f>(Z321-Table257[[#This Row],[Survived]])^2</f>
        <v>0.19794879212240979</v>
      </c>
    </row>
    <row r="322" spans="1:27" x14ac:dyDescent="0.2">
      <c r="A322">
        <v>0</v>
      </c>
      <c r="B322" t="s">
        <v>15</v>
      </c>
      <c r="C322">
        <v>2</v>
      </c>
      <c r="D322" t="s">
        <v>13</v>
      </c>
      <c r="E322">
        <v>46</v>
      </c>
      <c r="F322">
        <v>26</v>
      </c>
      <c r="G322">
        <v>0</v>
      </c>
      <c r="H322">
        <v>0</v>
      </c>
      <c r="I322" s="6">
        <f>Table257[[#This Row],[Age]]/$E$1</f>
        <v>0.57499999999999996</v>
      </c>
      <c r="J322" s="6">
        <f>LOG10(Table257[[#This Row],[Fare]] +1)</f>
        <v>1.4313637641589874</v>
      </c>
      <c r="K322">
        <f>IF(Table257[[#This Row],[Pclass]]=1, 1, 0)</f>
        <v>0</v>
      </c>
      <c r="L322">
        <f>IF(Table257[[#This Row],[Pclass]]=2, 1,0)</f>
        <v>1</v>
      </c>
      <c r="M322">
        <f>IF(Table257[[#This Row],[Embarked]]="S", 1, 0)</f>
        <v>1</v>
      </c>
      <c r="N322">
        <f>IF(Table257[[#This Row],[Embarked]]="C", 1, 0)</f>
        <v>0</v>
      </c>
      <c r="O322">
        <f>IF(Table257[[#This Row],[Sex]]="male", 1, 0)</f>
        <v>1</v>
      </c>
      <c r="P322">
        <v>1</v>
      </c>
      <c r="V322" s="6">
        <v>-0.57336785385707101</v>
      </c>
      <c r="W322" s="6">
        <v>-0.10217774364555188</v>
      </c>
      <c r="X322" s="6">
        <f t="shared" si="8"/>
        <v>0</v>
      </c>
      <c r="Y322" s="6">
        <f t="shared" si="8"/>
        <v>0</v>
      </c>
      <c r="Z322" s="6">
        <f t="shared" si="9"/>
        <v>0</v>
      </c>
      <c r="AA322" s="6">
        <f>(Z322-Table257[[#This Row],[Survived]])^2</f>
        <v>0</v>
      </c>
    </row>
    <row r="323" spans="1:27" x14ac:dyDescent="0.2">
      <c r="A323">
        <v>0</v>
      </c>
      <c r="B323" t="s">
        <v>15</v>
      </c>
      <c r="C323">
        <v>2</v>
      </c>
      <c r="D323" t="s">
        <v>13</v>
      </c>
      <c r="E323">
        <v>23</v>
      </c>
      <c r="F323">
        <v>10.5</v>
      </c>
      <c r="G323">
        <v>0</v>
      </c>
      <c r="H323">
        <v>0</v>
      </c>
      <c r="I323" s="6">
        <f>Table257[[#This Row],[Age]]/$E$1</f>
        <v>0.28749999999999998</v>
      </c>
      <c r="J323" s="6">
        <f>LOG10(Table257[[#This Row],[Fare]] +1)</f>
        <v>1.0606978403536116</v>
      </c>
      <c r="K323">
        <f>IF(Table257[[#This Row],[Pclass]]=1, 1, 0)</f>
        <v>0</v>
      </c>
      <c r="L323">
        <f>IF(Table257[[#This Row],[Pclass]]=2, 1,0)</f>
        <v>1</v>
      </c>
      <c r="M323">
        <f>IF(Table257[[#This Row],[Embarked]]="S", 1, 0)</f>
        <v>1</v>
      </c>
      <c r="N323">
        <f>IF(Table257[[#This Row],[Embarked]]="C", 1, 0)</f>
        <v>0</v>
      </c>
      <c r="O323">
        <f>IF(Table257[[#This Row],[Sex]]="male", 1, 0)</f>
        <v>1</v>
      </c>
      <c r="P323">
        <v>1</v>
      </c>
      <c r="V323" s="6">
        <v>-0.88350602537322342</v>
      </c>
      <c r="W323" s="6">
        <v>0.20738295534951068</v>
      </c>
      <c r="X323" s="6">
        <f t="shared" si="8"/>
        <v>0</v>
      </c>
      <c r="Y323" s="6">
        <f t="shared" si="8"/>
        <v>0.20738295534951068</v>
      </c>
      <c r="Z323" s="6">
        <f t="shared" si="9"/>
        <v>0.20738295534951068</v>
      </c>
      <c r="AA323" s="6">
        <f>(Z323-Table257[[#This Row],[Survived]])^2</f>
        <v>4.300769016949714E-2</v>
      </c>
    </row>
    <row r="324" spans="1:27" x14ac:dyDescent="0.2">
      <c r="A324">
        <v>1</v>
      </c>
      <c r="B324" t="s">
        <v>15</v>
      </c>
      <c r="C324">
        <v>2</v>
      </c>
      <c r="D324" t="s">
        <v>17</v>
      </c>
      <c r="E324">
        <v>28</v>
      </c>
      <c r="F324">
        <v>12.65</v>
      </c>
      <c r="G324">
        <v>0</v>
      </c>
      <c r="H324">
        <v>0</v>
      </c>
      <c r="I324" s="6">
        <f>Table257[[#This Row],[Age]]/$E$1</f>
        <v>0.35</v>
      </c>
      <c r="J324" s="6">
        <f>LOG10(Table257[[#This Row],[Fare]] +1)</f>
        <v>1.1351326513767748</v>
      </c>
      <c r="K324">
        <f>IF(Table257[[#This Row],[Pclass]]=1, 1, 0)</f>
        <v>0</v>
      </c>
      <c r="L324">
        <f>IF(Table257[[#This Row],[Pclass]]=2, 1,0)</f>
        <v>1</v>
      </c>
      <c r="M324">
        <f>IF(Table257[[#This Row],[Embarked]]="S", 1, 0)</f>
        <v>1</v>
      </c>
      <c r="N324">
        <f>IF(Table257[[#This Row],[Embarked]]="C", 1, 0)</f>
        <v>0</v>
      </c>
      <c r="O324">
        <f>IF(Table257[[#This Row],[Sex]]="male", 1, 0)</f>
        <v>0</v>
      </c>
      <c r="P324">
        <v>1</v>
      </c>
      <c r="V324" s="6">
        <v>0.63348928885571643</v>
      </c>
      <c r="W324" s="6">
        <v>0.31323468277986094</v>
      </c>
      <c r="X324" s="6">
        <f t="shared" si="8"/>
        <v>0.63348928885571643</v>
      </c>
      <c r="Y324" s="6">
        <f t="shared" si="8"/>
        <v>0.31323468277986094</v>
      </c>
      <c r="Z324" s="6">
        <f t="shared" si="9"/>
        <v>0.94672397163557731</v>
      </c>
      <c r="AA324" s="6">
        <f>(Z324-Table257[[#This Row],[Survived]])^2</f>
        <v>2.8383351982867711E-3</v>
      </c>
    </row>
    <row r="325" spans="1:27" x14ac:dyDescent="0.2">
      <c r="A325">
        <v>1</v>
      </c>
      <c r="B325" t="s">
        <v>15</v>
      </c>
      <c r="C325">
        <v>3</v>
      </c>
      <c r="D325" t="s">
        <v>13</v>
      </c>
      <c r="E325">
        <v>39</v>
      </c>
      <c r="F325">
        <v>7.9249999999999998</v>
      </c>
      <c r="G325">
        <v>0</v>
      </c>
      <c r="H325">
        <v>0</v>
      </c>
      <c r="I325" s="6">
        <f>Table257[[#This Row],[Age]]/$E$1</f>
        <v>0.48749999999999999</v>
      </c>
      <c r="J325" s="6">
        <f>LOG10(Table257[[#This Row],[Fare]] +1)</f>
        <v>0.95060822478423079</v>
      </c>
      <c r="K325">
        <f>IF(Table257[[#This Row],[Pclass]]=1, 1, 0)</f>
        <v>0</v>
      </c>
      <c r="L325">
        <f>IF(Table257[[#This Row],[Pclass]]=2, 1,0)</f>
        <v>0</v>
      </c>
      <c r="M325">
        <f>IF(Table257[[#This Row],[Embarked]]="S", 1, 0)</f>
        <v>1</v>
      </c>
      <c r="N325">
        <f>IF(Table257[[#This Row],[Embarked]]="C", 1, 0)</f>
        <v>0</v>
      </c>
      <c r="O325">
        <f>IF(Table257[[#This Row],[Sex]]="male", 1, 0)</f>
        <v>1</v>
      </c>
      <c r="P325">
        <v>1</v>
      </c>
      <c r="V325" s="6">
        <v>-1.1581926539392287</v>
      </c>
      <c r="W325" s="6">
        <v>-3.9233690863144551E-2</v>
      </c>
      <c r="X325" s="6">
        <f t="shared" ref="X325:Y388" si="10">IF(V325&lt;0, 0, V325)</f>
        <v>0</v>
      </c>
      <c r="Y325" s="6">
        <f t="shared" si="10"/>
        <v>0</v>
      </c>
      <c r="Z325" s="6">
        <f t="shared" ref="Z325:Z388" si="11">X325+Y325</f>
        <v>0</v>
      </c>
      <c r="AA325" s="6">
        <f>(Z325-Table257[[#This Row],[Survived]])^2</f>
        <v>1</v>
      </c>
    </row>
    <row r="326" spans="1:27" x14ac:dyDescent="0.2">
      <c r="A326">
        <v>0</v>
      </c>
      <c r="B326" t="s">
        <v>15</v>
      </c>
      <c r="C326">
        <v>3</v>
      </c>
      <c r="D326" t="s">
        <v>13</v>
      </c>
      <c r="E326">
        <v>26</v>
      </c>
      <c r="F326">
        <v>8.0500000000000007</v>
      </c>
      <c r="G326">
        <v>0</v>
      </c>
      <c r="H326">
        <v>0</v>
      </c>
      <c r="I326" s="6">
        <f>Table257[[#This Row],[Age]]/$E$1</f>
        <v>0.32500000000000001</v>
      </c>
      <c r="J326" s="6">
        <f>LOG10(Table257[[#This Row],[Fare]] +1)</f>
        <v>0.9566485792052033</v>
      </c>
      <c r="K326">
        <f>IF(Table257[[#This Row],[Pclass]]=1, 1, 0)</f>
        <v>0</v>
      </c>
      <c r="L326">
        <f>IF(Table257[[#This Row],[Pclass]]=2, 1,0)</f>
        <v>0</v>
      </c>
      <c r="M326">
        <f>IF(Table257[[#This Row],[Embarked]]="S", 1, 0)</f>
        <v>1</v>
      </c>
      <c r="N326">
        <f>IF(Table257[[#This Row],[Embarked]]="C", 1, 0)</f>
        <v>0</v>
      </c>
      <c r="O326">
        <f>IF(Table257[[#This Row],[Sex]]="male", 1, 0)</f>
        <v>1</v>
      </c>
      <c r="P326">
        <v>1</v>
      </c>
      <c r="V326" s="6">
        <v>-1.283526709731404</v>
      </c>
      <c r="W326" s="6">
        <v>0.11823394797411962</v>
      </c>
      <c r="X326" s="6">
        <f t="shared" si="10"/>
        <v>0</v>
      </c>
      <c r="Y326" s="6">
        <f t="shared" si="10"/>
        <v>0.11823394797411962</v>
      </c>
      <c r="Z326" s="6">
        <f t="shared" si="11"/>
        <v>0.11823394797411962</v>
      </c>
      <c r="AA326" s="6">
        <f>(Z326-Table257[[#This Row],[Survived]])^2</f>
        <v>1.3979266453546826E-2</v>
      </c>
    </row>
    <row r="327" spans="1:27" x14ac:dyDescent="0.2">
      <c r="A327">
        <v>0</v>
      </c>
      <c r="B327" t="s">
        <v>15</v>
      </c>
      <c r="C327">
        <v>3</v>
      </c>
      <c r="D327" t="s">
        <v>17</v>
      </c>
      <c r="E327">
        <v>21</v>
      </c>
      <c r="F327">
        <v>9.8249999999999993</v>
      </c>
      <c r="G327">
        <v>1</v>
      </c>
      <c r="H327">
        <v>0</v>
      </c>
      <c r="I327" s="6">
        <f>Table257[[#This Row],[Age]]/$E$1</f>
        <v>0.26250000000000001</v>
      </c>
      <c r="J327" s="6">
        <f>LOG10(Table257[[#This Row],[Fare]] +1)</f>
        <v>1.034427905025403</v>
      </c>
      <c r="K327">
        <f>IF(Table257[[#This Row],[Pclass]]=1, 1, 0)</f>
        <v>0</v>
      </c>
      <c r="L327">
        <f>IF(Table257[[#This Row],[Pclass]]=2, 1,0)</f>
        <v>0</v>
      </c>
      <c r="M327">
        <f>IF(Table257[[#This Row],[Embarked]]="S", 1, 0)</f>
        <v>1</v>
      </c>
      <c r="N327">
        <f>IF(Table257[[#This Row],[Embarked]]="C", 1, 0)</f>
        <v>0</v>
      </c>
      <c r="O327">
        <f>IF(Table257[[#This Row],[Sex]]="male", 1, 0)</f>
        <v>0</v>
      </c>
      <c r="P327">
        <v>1</v>
      </c>
      <c r="V327" s="6">
        <v>0.12517519526512494</v>
      </c>
      <c r="W327" s="6">
        <v>0.30527018333373379</v>
      </c>
      <c r="X327" s="6">
        <f t="shared" si="10"/>
        <v>0.12517519526512494</v>
      </c>
      <c r="Y327" s="6">
        <f t="shared" si="10"/>
        <v>0.30527018333373379</v>
      </c>
      <c r="Z327" s="6">
        <f t="shared" si="11"/>
        <v>0.43044537859885873</v>
      </c>
      <c r="AA327" s="6">
        <f>(Z327-Table257[[#This Row],[Survived]])^2</f>
        <v>0.18528322395711483</v>
      </c>
    </row>
    <row r="328" spans="1:27" x14ac:dyDescent="0.2">
      <c r="A328">
        <v>0</v>
      </c>
      <c r="B328" t="s">
        <v>15</v>
      </c>
      <c r="C328">
        <v>3</v>
      </c>
      <c r="D328" t="s">
        <v>13</v>
      </c>
      <c r="E328">
        <v>28</v>
      </c>
      <c r="F328">
        <v>15.85</v>
      </c>
      <c r="G328">
        <v>1</v>
      </c>
      <c r="H328">
        <v>0</v>
      </c>
      <c r="I328" s="6">
        <f>Table257[[#This Row],[Age]]/$E$1</f>
        <v>0.35</v>
      </c>
      <c r="J328" s="6">
        <f>LOG10(Table257[[#This Row],[Fare]] +1)</f>
        <v>1.2265999052073575</v>
      </c>
      <c r="K328">
        <f>IF(Table257[[#This Row],[Pclass]]=1, 1, 0)</f>
        <v>0</v>
      </c>
      <c r="L328">
        <f>IF(Table257[[#This Row],[Pclass]]=2, 1,0)</f>
        <v>0</v>
      </c>
      <c r="M328">
        <f>IF(Table257[[#This Row],[Embarked]]="S", 1, 0)</f>
        <v>1</v>
      </c>
      <c r="N328">
        <f>IF(Table257[[#This Row],[Embarked]]="C", 1, 0)</f>
        <v>0</v>
      </c>
      <c r="O328">
        <f>IF(Table257[[#This Row],[Sex]]="male", 1, 0)</f>
        <v>1</v>
      </c>
      <c r="P328">
        <v>1</v>
      </c>
      <c r="V328" s="6">
        <v>-1.2130382713170194</v>
      </c>
      <c r="W328" s="6">
        <v>3.1963727971103022E-2</v>
      </c>
      <c r="X328" s="6">
        <f t="shared" si="10"/>
        <v>0</v>
      </c>
      <c r="Y328" s="6">
        <f t="shared" si="10"/>
        <v>3.1963727971103022E-2</v>
      </c>
      <c r="Z328" s="6">
        <f t="shared" si="11"/>
        <v>3.1963727971103022E-2</v>
      </c>
      <c r="AA328" s="6">
        <f>(Z328-Table257[[#This Row],[Survived]])^2</f>
        <v>1.0216799058106736E-3</v>
      </c>
    </row>
    <row r="329" spans="1:27" x14ac:dyDescent="0.2">
      <c r="A329">
        <v>0</v>
      </c>
      <c r="B329" t="s">
        <v>15</v>
      </c>
      <c r="C329">
        <v>3</v>
      </c>
      <c r="D329" t="s">
        <v>17</v>
      </c>
      <c r="E329">
        <v>20</v>
      </c>
      <c r="F329">
        <v>8.6624999999999996</v>
      </c>
      <c r="G329">
        <v>0</v>
      </c>
      <c r="H329">
        <v>0</v>
      </c>
      <c r="I329" s="6">
        <f>Table257[[#This Row],[Age]]/$E$1</f>
        <v>0.25</v>
      </c>
      <c r="J329" s="6">
        <f>LOG10(Table257[[#This Row],[Fare]] +1)</f>
        <v>0.98508950692638131</v>
      </c>
      <c r="K329">
        <f>IF(Table257[[#This Row],[Pclass]]=1, 1, 0)</f>
        <v>0</v>
      </c>
      <c r="L329">
        <f>IF(Table257[[#This Row],[Pclass]]=2, 1,0)</f>
        <v>0</v>
      </c>
      <c r="M329">
        <f>IF(Table257[[#This Row],[Embarked]]="S", 1, 0)</f>
        <v>1</v>
      </c>
      <c r="N329">
        <f>IF(Table257[[#This Row],[Embarked]]="C", 1, 0)</f>
        <v>0</v>
      </c>
      <c r="O329">
        <f>IF(Table257[[#This Row],[Sex]]="male", 1, 0)</f>
        <v>0</v>
      </c>
      <c r="P329">
        <v>1</v>
      </c>
      <c r="V329" s="6">
        <v>0.11557115315555344</v>
      </c>
      <c r="W329" s="6">
        <v>0.36147701362799772</v>
      </c>
      <c r="X329" s="6">
        <f t="shared" si="10"/>
        <v>0.11557115315555344</v>
      </c>
      <c r="Y329" s="6">
        <f t="shared" si="10"/>
        <v>0.36147701362799772</v>
      </c>
      <c r="Z329" s="6">
        <f t="shared" si="11"/>
        <v>0.47704816678355116</v>
      </c>
      <c r="AA329" s="6">
        <f>(Z329-Table257[[#This Row],[Survived]])^2</f>
        <v>0.22757495343154685</v>
      </c>
    </row>
    <row r="330" spans="1:27" x14ac:dyDescent="0.2">
      <c r="A330">
        <v>0</v>
      </c>
      <c r="B330" t="s">
        <v>15</v>
      </c>
      <c r="C330">
        <v>2</v>
      </c>
      <c r="D330" t="s">
        <v>13</v>
      </c>
      <c r="E330">
        <v>34</v>
      </c>
      <c r="F330">
        <v>21</v>
      </c>
      <c r="G330">
        <v>1</v>
      </c>
      <c r="H330">
        <v>0</v>
      </c>
      <c r="I330" s="6">
        <f>Table257[[#This Row],[Age]]/$E$1</f>
        <v>0.42499999999999999</v>
      </c>
      <c r="J330" s="6">
        <f>LOG10(Table257[[#This Row],[Fare]] +1)</f>
        <v>1.3424226808222062</v>
      </c>
      <c r="K330">
        <f>IF(Table257[[#This Row],[Pclass]]=1, 1, 0)</f>
        <v>0</v>
      </c>
      <c r="L330">
        <f>IF(Table257[[#This Row],[Pclass]]=2, 1,0)</f>
        <v>1</v>
      </c>
      <c r="M330">
        <f>IF(Table257[[#This Row],[Embarked]]="S", 1, 0)</f>
        <v>1</v>
      </c>
      <c r="N330">
        <f>IF(Table257[[#This Row],[Embarked]]="C", 1, 0)</f>
        <v>0</v>
      </c>
      <c r="O330">
        <f>IF(Table257[[#This Row],[Sex]]="male", 1, 0)</f>
        <v>1</v>
      </c>
      <c r="P330">
        <v>1</v>
      </c>
      <c r="V330" s="6">
        <v>-0.72254959583631595</v>
      </c>
      <c r="W330" s="6">
        <v>1.0801179950278732E-2</v>
      </c>
      <c r="X330" s="6">
        <f t="shared" si="10"/>
        <v>0</v>
      </c>
      <c r="Y330" s="6">
        <f t="shared" si="10"/>
        <v>1.0801179950278732E-2</v>
      </c>
      <c r="Z330" s="6">
        <f t="shared" si="11"/>
        <v>1.0801179950278732E-2</v>
      </c>
      <c r="AA330" s="6">
        <f>(Z330-Table257[[#This Row],[Survived]])^2</f>
        <v>1.1666548831830327E-4</v>
      </c>
    </row>
    <row r="331" spans="1:27" x14ac:dyDescent="0.2">
      <c r="A331">
        <v>0</v>
      </c>
      <c r="B331" t="s">
        <v>15</v>
      </c>
      <c r="C331">
        <v>3</v>
      </c>
      <c r="D331" t="s">
        <v>13</v>
      </c>
      <c r="E331">
        <v>51</v>
      </c>
      <c r="F331">
        <v>7.75</v>
      </c>
      <c r="G331">
        <v>0</v>
      </c>
      <c r="H331">
        <v>0</v>
      </c>
      <c r="I331" s="6">
        <f>Table257[[#This Row],[Age]]/$E$1</f>
        <v>0.63749999999999996</v>
      </c>
      <c r="J331" s="6">
        <f>LOG10(Table257[[#This Row],[Fare]] +1)</f>
        <v>0.94200805302231327</v>
      </c>
      <c r="K331">
        <f>IF(Table257[[#This Row],[Pclass]]=1, 1, 0)</f>
        <v>0</v>
      </c>
      <c r="L331">
        <f>IF(Table257[[#This Row],[Pclass]]=2, 1,0)</f>
        <v>0</v>
      </c>
      <c r="M331">
        <f>IF(Table257[[#This Row],[Embarked]]="S", 1, 0)</f>
        <v>1</v>
      </c>
      <c r="N331">
        <f>IF(Table257[[#This Row],[Embarked]]="C", 1, 0)</f>
        <v>0</v>
      </c>
      <c r="O331">
        <f>IF(Table257[[#This Row],[Sex]]="male", 1, 0)</f>
        <v>1</v>
      </c>
      <c r="P331">
        <v>1</v>
      </c>
      <c r="V331" s="6">
        <v>-1.0432007154542471</v>
      </c>
      <c r="W331" s="6">
        <v>-0.1843428619937223</v>
      </c>
      <c r="X331" s="6">
        <f t="shared" si="10"/>
        <v>0</v>
      </c>
      <c r="Y331" s="6">
        <f t="shared" si="10"/>
        <v>0</v>
      </c>
      <c r="Z331" s="6">
        <f t="shared" si="11"/>
        <v>0</v>
      </c>
      <c r="AA331" s="6">
        <f>(Z331-Table257[[#This Row],[Survived]])^2</f>
        <v>0</v>
      </c>
    </row>
    <row r="332" spans="1:27" x14ac:dyDescent="0.2">
      <c r="A332">
        <v>1</v>
      </c>
      <c r="B332" t="s">
        <v>15</v>
      </c>
      <c r="C332">
        <v>2</v>
      </c>
      <c r="D332" t="s">
        <v>13</v>
      </c>
      <c r="E332">
        <v>3</v>
      </c>
      <c r="F332">
        <v>18.75</v>
      </c>
      <c r="G332">
        <v>1</v>
      </c>
      <c r="H332">
        <v>1</v>
      </c>
      <c r="I332" s="6">
        <f>Table257[[#This Row],[Age]]/$E$1</f>
        <v>3.7499999999999999E-2</v>
      </c>
      <c r="J332" s="6">
        <f>LOG10(Table257[[#This Row],[Fare]] +1)</f>
        <v>1.2955670999624791</v>
      </c>
      <c r="K332">
        <f>IF(Table257[[#This Row],[Pclass]]=1, 1, 0)</f>
        <v>0</v>
      </c>
      <c r="L332">
        <f>IF(Table257[[#This Row],[Pclass]]=2, 1,0)</f>
        <v>1</v>
      </c>
      <c r="M332">
        <f>IF(Table257[[#This Row],[Embarked]]="S", 1, 0)</f>
        <v>1</v>
      </c>
      <c r="N332">
        <f>IF(Table257[[#This Row],[Embarked]]="C", 1, 0)</f>
        <v>0</v>
      </c>
      <c r="O332">
        <f>IF(Table257[[#This Row],[Sex]]="male", 1, 0)</f>
        <v>1</v>
      </c>
      <c r="P332">
        <v>1</v>
      </c>
      <c r="V332" s="6">
        <v>-1.1255628104284281</v>
      </c>
      <c r="W332" s="6">
        <v>0.43539447796365838</v>
      </c>
      <c r="X332" s="6">
        <f t="shared" si="10"/>
        <v>0</v>
      </c>
      <c r="Y332" s="6">
        <f t="shared" si="10"/>
        <v>0.43539447796365838</v>
      </c>
      <c r="Z332" s="6">
        <f t="shared" si="11"/>
        <v>0.43539447796365838</v>
      </c>
      <c r="AA332" s="6">
        <f>(Z332-Table257[[#This Row],[Survived]])^2</f>
        <v>0.31877939551392986</v>
      </c>
    </row>
    <row r="333" spans="1:27" x14ac:dyDescent="0.2">
      <c r="A333">
        <v>0</v>
      </c>
      <c r="B333" t="s">
        <v>15</v>
      </c>
      <c r="C333">
        <v>3</v>
      </c>
      <c r="D333" t="s">
        <v>13</v>
      </c>
      <c r="E333">
        <v>21</v>
      </c>
      <c r="F333">
        <v>7.7750000000000004</v>
      </c>
      <c r="G333">
        <v>0</v>
      </c>
      <c r="H333">
        <v>0</v>
      </c>
      <c r="I333" s="6">
        <f>Table257[[#This Row],[Age]]/$E$1</f>
        <v>0.26250000000000001</v>
      </c>
      <c r="J333" s="6">
        <f>LOG10(Table257[[#This Row],[Fare]] +1)</f>
        <v>0.94324712513786169</v>
      </c>
      <c r="K333">
        <f>IF(Table257[[#This Row],[Pclass]]=1, 1, 0)</f>
        <v>0</v>
      </c>
      <c r="L333">
        <f>IF(Table257[[#This Row],[Pclass]]=2, 1,0)</f>
        <v>0</v>
      </c>
      <c r="M333">
        <f>IF(Table257[[#This Row],[Embarked]]="S", 1, 0)</f>
        <v>1</v>
      </c>
      <c r="N333">
        <f>IF(Table257[[#This Row],[Embarked]]="C", 1, 0)</f>
        <v>0</v>
      </c>
      <c r="O333">
        <f>IF(Table257[[#This Row],[Sex]]="male", 1, 0)</f>
        <v>1</v>
      </c>
      <c r="P333">
        <v>1</v>
      </c>
      <c r="V333" s="6">
        <v>-1.335376918303592</v>
      </c>
      <c r="W333" s="6">
        <v>0.18007519600095129</v>
      </c>
      <c r="X333" s="6">
        <f t="shared" si="10"/>
        <v>0</v>
      </c>
      <c r="Y333" s="6">
        <f t="shared" si="10"/>
        <v>0.18007519600095129</v>
      </c>
      <c r="Z333" s="6">
        <f t="shared" si="11"/>
        <v>0.18007519600095129</v>
      </c>
      <c r="AA333" s="6">
        <f>(Z333-Table257[[#This Row],[Survived]])^2</f>
        <v>3.2427076214781025E-2</v>
      </c>
    </row>
    <row r="334" spans="1:27" x14ac:dyDescent="0.2">
      <c r="A334">
        <v>1</v>
      </c>
      <c r="B334" t="s">
        <v>27</v>
      </c>
      <c r="C334">
        <v>1</v>
      </c>
      <c r="D334" t="s">
        <v>17</v>
      </c>
      <c r="E334">
        <v>33</v>
      </c>
      <c r="F334">
        <v>90</v>
      </c>
      <c r="G334">
        <v>1</v>
      </c>
      <c r="H334">
        <v>0</v>
      </c>
      <c r="I334" s="6">
        <f>Table257[[#This Row],[Age]]/$E$1</f>
        <v>0.41249999999999998</v>
      </c>
      <c r="J334" s="6">
        <f>LOG10(Table257[[#This Row],[Fare]] +1)</f>
        <v>1.9590413923210936</v>
      </c>
      <c r="K334">
        <f>IF(Table257[[#This Row],[Pclass]]=1, 1, 0)</f>
        <v>1</v>
      </c>
      <c r="L334">
        <f>IF(Table257[[#This Row],[Pclass]]=2, 1,0)</f>
        <v>0</v>
      </c>
      <c r="M334">
        <f>IF(Table257[[#This Row],[Embarked]]="S", 1, 0)</f>
        <v>0</v>
      </c>
      <c r="N334">
        <f>IF(Table257[[#This Row],[Embarked]]="C", 1, 0)</f>
        <v>0</v>
      </c>
      <c r="O334">
        <f>IF(Table257[[#This Row],[Sex]]="male", 1, 0)</f>
        <v>0</v>
      </c>
      <c r="P334">
        <v>1</v>
      </c>
      <c r="V334" s="6">
        <v>0.79718000333985717</v>
      </c>
      <c r="W334" s="6">
        <v>-0.11258487469749401</v>
      </c>
      <c r="X334" s="6">
        <f t="shared" si="10"/>
        <v>0.79718000333985717</v>
      </c>
      <c r="Y334" s="6">
        <f t="shared" si="10"/>
        <v>0</v>
      </c>
      <c r="Z334" s="6">
        <f t="shared" si="11"/>
        <v>0.79718000333985717</v>
      </c>
      <c r="AA334" s="6">
        <f>(Z334-Table257[[#This Row],[Survived]])^2</f>
        <v>4.1135951045220352E-2</v>
      </c>
    </row>
    <row r="335" spans="1:27" x14ac:dyDescent="0.2">
      <c r="A335">
        <v>1</v>
      </c>
      <c r="B335" t="s">
        <v>15</v>
      </c>
      <c r="C335">
        <v>3</v>
      </c>
      <c r="D335" t="s">
        <v>13</v>
      </c>
      <c r="E335">
        <v>44</v>
      </c>
      <c r="F335">
        <v>7.9249999999999998</v>
      </c>
      <c r="G335">
        <v>0</v>
      </c>
      <c r="H335">
        <v>0</v>
      </c>
      <c r="I335" s="6">
        <f>Table257[[#This Row],[Age]]/$E$1</f>
        <v>0.55000000000000004</v>
      </c>
      <c r="J335" s="6">
        <f>LOG10(Table257[[#This Row],[Fare]] +1)</f>
        <v>0.95060822478423079</v>
      </c>
      <c r="K335">
        <f>IF(Table257[[#This Row],[Pclass]]=1, 1, 0)</f>
        <v>0</v>
      </c>
      <c r="L335">
        <f>IF(Table257[[#This Row],[Pclass]]=2, 1,0)</f>
        <v>0</v>
      </c>
      <c r="M335">
        <f>IF(Table257[[#This Row],[Embarked]]="S", 1, 0)</f>
        <v>1</v>
      </c>
      <c r="N335">
        <f>IF(Table257[[#This Row],[Embarked]]="C", 1, 0)</f>
        <v>0</v>
      </c>
      <c r="O335">
        <f>IF(Table257[[#This Row],[Sex]]="male", 1, 0)</f>
        <v>1</v>
      </c>
      <c r="P335">
        <v>1</v>
      </c>
      <c r="V335" s="6">
        <v>-1.1094487529482489</v>
      </c>
      <c r="W335" s="6">
        <v>-9.9986801700074124E-2</v>
      </c>
      <c r="X335" s="6">
        <f t="shared" si="10"/>
        <v>0</v>
      </c>
      <c r="Y335" s="6">
        <f t="shared" si="10"/>
        <v>0</v>
      </c>
      <c r="Z335" s="6">
        <f t="shared" si="11"/>
        <v>0</v>
      </c>
      <c r="AA335" s="6">
        <f>(Z335-Table257[[#This Row],[Survived]])^2</f>
        <v>1</v>
      </c>
    </row>
    <row r="336" spans="1:27" x14ac:dyDescent="0.2">
      <c r="A336">
        <v>1</v>
      </c>
      <c r="B336" t="s">
        <v>15</v>
      </c>
      <c r="C336">
        <v>2</v>
      </c>
      <c r="D336" t="s">
        <v>17</v>
      </c>
      <c r="E336">
        <v>34</v>
      </c>
      <c r="F336">
        <v>32.5</v>
      </c>
      <c r="G336">
        <v>1</v>
      </c>
      <c r="H336">
        <v>1</v>
      </c>
      <c r="I336" s="6">
        <f>Table257[[#This Row],[Age]]/$E$1</f>
        <v>0.42499999999999999</v>
      </c>
      <c r="J336" s="6">
        <f>LOG10(Table257[[#This Row],[Fare]] +1)</f>
        <v>1.5250448070368452</v>
      </c>
      <c r="K336">
        <f>IF(Table257[[#This Row],[Pclass]]=1, 1, 0)</f>
        <v>0</v>
      </c>
      <c r="L336">
        <f>IF(Table257[[#This Row],[Pclass]]=2, 1,0)</f>
        <v>1</v>
      </c>
      <c r="M336">
        <f>IF(Table257[[#This Row],[Embarked]]="S", 1, 0)</f>
        <v>1</v>
      </c>
      <c r="N336">
        <f>IF(Table257[[#This Row],[Embarked]]="C", 1, 0)</f>
        <v>0</v>
      </c>
      <c r="O336">
        <f>IF(Table257[[#This Row],[Sex]]="male", 1, 0)</f>
        <v>0</v>
      </c>
      <c r="P336">
        <v>1</v>
      </c>
      <c r="V336" s="6">
        <v>0.68083800300487729</v>
      </c>
      <c r="W336" s="6">
        <v>0.21274125021426765</v>
      </c>
      <c r="X336" s="6">
        <f t="shared" si="10"/>
        <v>0.68083800300487729</v>
      </c>
      <c r="Y336" s="6">
        <f t="shared" si="10"/>
        <v>0.21274125021426765</v>
      </c>
      <c r="Z336" s="6">
        <f t="shared" si="11"/>
        <v>0.89357925321914489</v>
      </c>
      <c r="AA336" s="6">
        <f>(Z336-Table257[[#This Row],[Survived]])^2</f>
        <v>1.1325375345394883E-2</v>
      </c>
    </row>
    <row r="337" spans="1:27" x14ac:dyDescent="0.2">
      <c r="A337">
        <v>1</v>
      </c>
      <c r="B337" t="s">
        <v>15</v>
      </c>
      <c r="C337">
        <v>2</v>
      </c>
      <c r="D337" t="s">
        <v>17</v>
      </c>
      <c r="E337">
        <v>18</v>
      </c>
      <c r="F337">
        <v>13</v>
      </c>
      <c r="G337">
        <v>0</v>
      </c>
      <c r="H337">
        <v>2</v>
      </c>
      <c r="I337" s="6">
        <f>Table257[[#This Row],[Age]]/$E$1</f>
        <v>0.22500000000000001</v>
      </c>
      <c r="J337" s="6">
        <f>LOG10(Table257[[#This Row],[Fare]] +1)</f>
        <v>1.146128035678238</v>
      </c>
      <c r="K337">
        <f>IF(Table257[[#This Row],[Pclass]]=1, 1, 0)</f>
        <v>0</v>
      </c>
      <c r="L337">
        <f>IF(Table257[[#This Row],[Pclass]]=2, 1,0)</f>
        <v>1</v>
      </c>
      <c r="M337">
        <f>IF(Table257[[#This Row],[Embarked]]="S", 1, 0)</f>
        <v>1</v>
      </c>
      <c r="N337">
        <f>IF(Table257[[#This Row],[Embarked]]="C", 1, 0)</f>
        <v>0</v>
      </c>
      <c r="O337">
        <f>IF(Table257[[#This Row],[Sex]]="male", 1, 0)</f>
        <v>0</v>
      </c>
      <c r="P337">
        <v>1</v>
      </c>
      <c r="V337" s="6">
        <v>0.3586692395127164</v>
      </c>
      <c r="W337" s="6">
        <v>0.52208723022843073</v>
      </c>
      <c r="X337" s="6">
        <f t="shared" si="10"/>
        <v>0.3586692395127164</v>
      </c>
      <c r="Y337" s="6">
        <f t="shared" si="10"/>
        <v>0.52208723022843073</v>
      </c>
      <c r="Z337" s="6">
        <f t="shared" si="11"/>
        <v>0.88075646974114719</v>
      </c>
      <c r="AA337" s="6">
        <f>(Z337-Table257[[#This Row],[Survived]])^2</f>
        <v>1.4219019508593948E-2</v>
      </c>
    </row>
    <row r="338" spans="1:27" x14ac:dyDescent="0.2">
      <c r="A338">
        <v>0</v>
      </c>
      <c r="B338" t="s">
        <v>15</v>
      </c>
      <c r="C338">
        <v>2</v>
      </c>
      <c r="D338" t="s">
        <v>13</v>
      </c>
      <c r="E338">
        <v>30</v>
      </c>
      <c r="F338">
        <v>13</v>
      </c>
      <c r="G338">
        <v>0</v>
      </c>
      <c r="H338">
        <v>0</v>
      </c>
      <c r="I338" s="6">
        <f>Table257[[#This Row],[Age]]/$E$1</f>
        <v>0.375</v>
      </c>
      <c r="J338" s="6">
        <f>LOG10(Table257[[#This Row],[Fare]] +1)</f>
        <v>1.146128035678238</v>
      </c>
      <c r="K338">
        <f>IF(Table257[[#This Row],[Pclass]]=1, 1, 0)</f>
        <v>0</v>
      </c>
      <c r="L338">
        <f>IF(Table257[[#This Row],[Pclass]]=2, 1,0)</f>
        <v>1</v>
      </c>
      <c r="M338">
        <f>IF(Table257[[#This Row],[Embarked]]="S", 1, 0)</f>
        <v>1</v>
      </c>
      <c r="N338">
        <f>IF(Table257[[#This Row],[Embarked]]="C", 1, 0)</f>
        <v>0</v>
      </c>
      <c r="O338">
        <f>IF(Table257[[#This Row],[Sex]]="male", 1, 0)</f>
        <v>1</v>
      </c>
      <c r="P338">
        <v>1</v>
      </c>
      <c r="V338" s="6">
        <v>-0.79546279754562055</v>
      </c>
      <c r="W338" s="6">
        <v>0.11539205641127392</v>
      </c>
      <c r="X338" s="6">
        <f t="shared" si="10"/>
        <v>0</v>
      </c>
      <c r="Y338" s="6">
        <f t="shared" si="10"/>
        <v>0.11539205641127392</v>
      </c>
      <c r="Z338" s="6">
        <f t="shared" si="11"/>
        <v>0.11539205641127392</v>
      </c>
      <c r="AA338" s="6">
        <f>(Z338-Table257[[#This Row],[Survived]])^2</f>
        <v>1.3315326682822624E-2</v>
      </c>
    </row>
    <row r="339" spans="1:27" x14ac:dyDescent="0.2">
      <c r="A339">
        <v>0</v>
      </c>
      <c r="B339" t="s">
        <v>15</v>
      </c>
      <c r="C339">
        <v>3</v>
      </c>
      <c r="D339" t="s">
        <v>17</v>
      </c>
      <c r="E339">
        <v>10</v>
      </c>
      <c r="F339">
        <v>24.15</v>
      </c>
      <c r="G339">
        <v>0</v>
      </c>
      <c r="H339">
        <v>2</v>
      </c>
      <c r="I339" s="6">
        <f>Table257[[#This Row],[Age]]/$E$1</f>
        <v>0.125</v>
      </c>
      <c r="J339" s="6">
        <f>LOG10(Table257[[#This Row],[Fare]] +1)</f>
        <v>1.4005379893919461</v>
      </c>
      <c r="K339">
        <f>IF(Table257[[#This Row],[Pclass]]=1, 1, 0)</f>
        <v>0</v>
      </c>
      <c r="L339">
        <f>IF(Table257[[#This Row],[Pclass]]=2, 1,0)</f>
        <v>0</v>
      </c>
      <c r="M339">
        <f>IF(Table257[[#This Row],[Embarked]]="S", 1, 0)</f>
        <v>1</v>
      </c>
      <c r="N339">
        <f>IF(Table257[[#This Row],[Embarked]]="C", 1, 0)</f>
        <v>0</v>
      </c>
      <c r="O339">
        <f>IF(Table257[[#This Row],[Sex]]="male", 1, 0)</f>
        <v>0</v>
      </c>
      <c r="P339">
        <v>1</v>
      </c>
      <c r="V339" s="6">
        <v>-6.5501179054874181E-2</v>
      </c>
      <c r="W339" s="6">
        <v>0.53748980686243419</v>
      </c>
      <c r="X339" s="6">
        <f t="shared" si="10"/>
        <v>0</v>
      </c>
      <c r="Y339" s="6">
        <f t="shared" si="10"/>
        <v>0.53748980686243419</v>
      </c>
      <c r="Z339" s="6">
        <f t="shared" si="11"/>
        <v>0.53748980686243419</v>
      </c>
      <c r="AA339" s="6">
        <f>(Z339-Table257[[#This Row],[Survived]])^2</f>
        <v>0.28889529248101681</v>
      </c>
    </row>
    <row r="340" spans="1:27" x14ac:dyDescent="0.2">
      <c r="A340">
        <v>0</v>
      </c>
      <c r="B340" t="s">
        <v>27</v>
      </c>
      <c r="C340">
        <v>3</v>
      </c>
      <c r="D340" t="s">
        <v>13</v>
      </c>
      <c r="E340">
        <v>21</v>
      </c>
      <c r="F340">
        <v>7.7332999999999998</v>
      </c>
      <c r="G340">
        <v>0</v>
      </c>
      <c r="H340">
        <v>0</v>
      </c>
      <c r="I340" s="6">
        <f>Table257[[#This Row],[Age]]/$E$1</f>
        <v>0.26250000000000001</v>
      </c>
      <c r="J340" s="6">
        <f>LOG10(Table257[[#This Row],[Fare]] +1)</f>
        <v>0.94117837898439327</v>
      </c>
      <c r="K340">
        <f>IF(Table257[[#This Row],[Pclass]]=1, 1, 0)</f>
        <v>0</v>
      </c>
      <c r="L340">
        <f>IF(Table257[[#This Row],[Pclass]]=2, 1,0)</f>
        <v>0</v>
      </c>
      <c r="M340">
        <f>IF(Table257[[#This Row],[Embarked]]="S", 1, 0)</f>
        <v>0</v>
      </c>
      <c r="N340">
        <f>IF(Table257[[#This Row],[Embarked]]="C", 1, 0)</f>
        <v>0</v>
      </c>
      <c r="O340">
        <f>IF(Table257[[#This Row],[Sex]]="male", 1, 0)</f>
        <v>1</v>
      </c>
      <c r="P340">
        <v>1</v>
      </c>
      <c r="V340" s="6">
        <v>-0.968928852932194</v>
      </c>
      <c r="W340" s="6">
        <v>-0.47682671023572959</v>
      </c>
      <c r="X340" s="6">
        <f t="shared" si="10"/>
        <v>0</v>
      </c>
      <c r="Y340" s="6">
        <f t="shared" si="10"/>
        <v>0</v>
      </c>
      <c r="Z340" s="6">
        <f t="shared" si="11"/>
        <v>0</v>
      </c>
      <c r="AA340" s="6">
        <f>(Z340-Table257[[#This Row],[Survived]])^2</f>
        <v>0</v>
      </c>
    </row>
    <row r="341" spans="1:27" x14ac:dyDescent="0.2">
      <c r="A341">
        <v>0</v>
      </c>
      <c r="B341" t="s">
        <v>15</v>
      </c>
      <c r="C341">
        <v>3</v>
      </c>
      <c r="D341" t="s">
        <v>13</v>
      </c>
      <c r="E341">
        <v>29</v>
      </c>
      <c r="F341">
        <v>7.875</v>
      </c>
      <c r="G341">
        <v>0</v>
      </c>
      <c r="H341">
        <v>0</v>
      </c>
      <c r="I341" s="6">
        <f>Table257[[#This Row],[Age]]/$E$1</f>
        <v>0.36249999999999999</v>
      </c>
      <c r="J341" s="6">
        <f>LOG10(Table257[[#This Row],[Fare]] +1)</f>
        <v>0.9481683617271317</v>
      </c>
      <c r="K341">
        <f>IF(Table257[[#This Row],[Pclass]]=1, 1, 0)</f>
        <v>0</v>
      </c>
      <c r="L341">
        <f>IF(Table257[[#This Row],[Pclass]]=2, 1,0)</f>
        <v>0</v>
      </c>
      <c r="M341">
        <f>IF(Table257[[#This Row],[Embarked]]="S", 1, 0)</f>
        <v>1</v>
      </c>
      <c r="N341">
        <f>IF(Table257[[#This Row],[Embarked]]="C", 1, 0)</f>
        <v>0</v>
      </c>
      <c r="O341">
        <f>IF(Table257[[#This Row],[Sex]]="male", 1, 0)</f>
        <v>1</v>
      </c>
      <c r="P341">
        <v>1</v>
      </c>
      <c r="V341" s="6">
        <v>-1.256245988965087</v>
      </c>
      <c r="W341" s="6">
        <v>8.2470636607097303E-2</v>
      </c>
      <c r="X341" s="6">
        <f t="shared" si="10"/>
        <v>0</v>
      </c>
      <c r="Y341" s="6">
        <f t="shared" si="10"/>
        <v>8.2470636607097303E-2</v>
      </c>
      <c r="Z341" s="6">
        <f t="shared" si="11"/>
        <v>8.2470636607097303E-2</v>
      </c>
      <c r="AA341" s="6">
        <f>(Z341-Table257[[#This Row],[Survived]])^2</f>
        <v>6.8014059023798973E-3</v>
      </c>
    </row>
    <row r="342" spans="1:27" x14ac:dyDescent="0.2">
      <c r="A342">
        <v>0</v>
      </c>
      <c r="B342" t="s">
        <v>15</v>
      </c>
      <c r="C342">
        <v>3</v>
      </c>
      <c r="D342" t="s">
        <v>17</v>
      </c>
      <c r="E342">
        <v>28</v>
      </c>
      <c r="F342">
        <v>14.4</v>
      </c>
      <c r="G342">
        <v>1</v>
      </c>
      <c r="H342">
        <v>1</v>
      </c>
      <c r="I342" s="6">
        <f>Table257[[#This Row],[Age]]/$E$1</f>
        <v>0.35</v>
      </c>
      <c r="J342" s="6">
        <f>LOG10(Table257[[#This Row],[Fare]] +1)</f>
        <v>1.1875207208364631</v>
      </c>
      <c r="K342">
        <f>IF(Table257[[#This Row],[Pclass]]=1, 1, 0)</f>
        <v>0</v>
      </c>
      <c r="L342">
        <f>IF(Table257[[#This Row],[Pclass]]=2, 1,0)</f>
        <v>0</v>
      </c>
      <c r="M342">
        <f>IF(Table257[[#This Row],[Embarked]]="S", 1, 0)</f>
        <v>1</v>
      </c>
      <c r="N342">
        <f>IF(Table257[[#This Row],[Embarked]]="C", 1, 0)</f>
        <v>0</v>
      </c>
      <c r="O342">
        <f>IF(Table257[[#This Row],[Sex]]="male", 1, 0)</f>
        <v>0</v>
      </c>
      <c r="P342">
        <v>1</v>
      </c>
      <c r="V342" s="6">
        <v>0.13896143645092907</v>
      </c>
      <c r="W342" s="6">
        <v>0.25190493750594545</v>
      </c>
      <c r="X342" s="6">
        <f t="shared" si="10"/>
        <v>0.13896143645092907</v>
      </c>
      <c r="Y342" s="6">
        <f t="shared" si="10"/>
        <v>0.25190493750594545</v>
      </c>
      <c r="Z342" s="6">
        <f t="shared" si="11"/>
        <v>0.39086637395687451</v>
      </c>
      <c r="AA342" s="6">
        <f>(Z342-Table257[[#This Row],[Survived]])^2</f>
        <v>0.15277652229019528</v>
      </c>
    </row>
    <row r="343" spans="1:27" x14ac:dyDescent="0.2">
      <c r="A343">
        <v>0</v>
      </c>
      <c r="B343" t="s">
        <v>15</v>
      </c>
      <c r="C343">
        <v>3</v>
      </c>
      <c r="D343" t="s">
        <v>13</v>
      </c>
      <c r="E343">
        <v>18</v>
      </c>
      <c r="F343">
        <v>20.212499999999999</v>
      </c>
      <c r="G343">
        <v>1</v>
      </c>
      <c r="H343">
        <v>1</v>
      </c>
      <c r="I343" s="6">
        <f>Table257[[#This Row],[Age]]/$E$1</f>
        <v>0.22500000000000001</v>
      </c>
      <c r="J343" s="6">
        <f>LOG10(Table257[[#This Row],[Fare]] +1)</f>
        <v>1.3265918553257321</v>
      </c>
      <c r="K343">
        <f>IF(Table257[[#This Row],[Pclass]]=1, 1, 0)</f>
        <v>0</v>
      </c>
      <c r="L343">
        <f>IF(Table257[[#This Row],[Pclass]]=2, 1,0)</f>
        <v>0</v>
      </c>
      <c r="M343">
        <f>IF(Table257[[#This Row],[Embarked]]="S", 1, 0)</f>
        <v>1</v>
      </c>
      <c r="N343">
        <f>IF(Table257[[#This Row],[Embarked]]="C", 1, 0)</f>
        <v>0</v>
      </c>
      <c r="O343">
        <f>IF(Table257[[#This Row],[Sex]]="male", 1, 0)</f>
        <v>1</v>
      </c>
      <c r="P343">
        <v>1</v>
      </c>
      <c r="V343" s="6">
        <v>-1.3772894819136137</v>
      </c>
      <c r="W343" s="6">
        <v>0.18947060805555554</v>
      </c>
      <c r="X343" s="6">
        <f t="shared" si="10"/>
        <v>0</v>
      </c>
      <c r="Y343" s="6">
        <f t="shared" si="10"/>
        <v>0.18947060805555554</v>
      </c>
      <c r="Z343" s="6">
        <f t="shared" si="11"/>
        <v>0.18947060805555554</v>
      </c>
      <c r="AA343" s="6">
        <f>(Z343-Table257[[#This Row],[Survived]])^2</f>
        <v>3.5899111316941949E-2</v>
      </c>
    </row>
    <row r="344" spans="1:27" x14ac:dyDescent="0.2">
      <c r="A344">
        <v>1</v>
      </c>
      <c r="B344" t="s">
        <v>15</v>
      </c>
      <c r="C344">
        <v>2</v>
      </c>
      <c r="D344" t="s">
        <v>17</v>
      </c>
      <c r="E344">
        <v>28</v>
      </c>
      <c r="F344">
        <v>26</v>
      </c>
      <c r="G344">
        <v>1</v>
      </c>
      <c r="H344">
        <v>0</v>
      </c>
      <c r="I344" s="6">
        <f>Table257[[#This Row],[Age]]/$E$1</f>
        <v>0.35</v>
      </c>
      <c r="J344" s="6">
        <f>LOG10(Table257[[#This Row],[Fare]] +1)</f>
        <v>1.4313637641589874</v>
      </c>
      <c r="K344">
        <f>IF(Table257[[#This Row],[Pclass]]=1, 1, 0)</f>
        <v>0</v>
      </c>
      <c r="L344">
        <f>IF(Table257[[#This Row],[Pclass]]=2, 1,0)</f>
        <v>1</v>
      </c>
      <c r="M344">
        <f>IF(Table257[[#This Row],[Embarked]]="S", 1, 0)</f>
        <v>1</v>
      </c>
      <c r="N344">
        <f>IF(Table257[[#This Row],[Embarked]]="C", 1, 0)</f>
        <v>0</v>
      </c>
      <c r="O344">
        <f>IF(Table257[[#This Row],[Sex]]="male", 1, 0)</f>
        <v>0</v>
      </c>
      <c r="P344">
        <v>1</v>
      </c>
      <c r="V344" s="6">
        <v>0.69057152834069835</v>
      </c>
      <c r="W344" s="6">
        <v>0.24913190780936229</v>
      </c>
      <c r="X344" s="6">
        <f t="shared" si="10"/>
        <v>0.69057152834069835</v>
      </c>
      <c r="Y344" s="6">
        <f t="shared" si="10"/>
        <v>0.24913190780936229</v>
      </c>
      <c r="Z344" s="6">
        <f t="shared" si="11"/>
        <v>0.93970343615006069</v>
      </c>
      <c r="AA344" s="6">
        <f>(Z344-Table257[[#This Row],[Survived]])^2</f>
        <v>3.6356756121098083E-3</v>
      </c>
    </row>
    <row r="345" spans="1:27" x14ac:dyDescent="0.2">
      <c r="A345">
        <v>1</v>
      </c>
      <c r="B345" t="s">
        <v>15</v>
      </c>
      <c r="C345">
        <v>2</v>
      </c>
      <c r="D345" t="s">
        <v>17</v>
      </c>
      <c r="E345">
        <v>19</v>
      </c>
      <c r="F345">
        <v>26</v>
      </c>
      <c r="G345">
        <v>0</v>
      </c>
      <c r="H345">
        <v>0</v>
      </c>
      <c r="I345" s="6">
        <f>Table257[[#This Row],[Age]]/$E$1</f>
        <v>0.23749999999999999</v>
      </c>
      <c r="J345" s="6">
        <f>LOG10(Table257[[#This Row],[Fare]] +1)</f>
        <v>1.4313637641589874</v>
      </c>
      <c r="K345">
        <f>IF(Table257[[#This Row],[Pclass]]=1, 1, 0)</f>
        <v>0</v>
      </c>
      <c r="L345">
        <f>IF(Table257[[#This Row],[Pclass]]=2, 1,0)</f>
        <v>1</v>
      </c>
      <c r="M345">
        <f>IF(Table257[[#This Row],[Embarked]]="S", 1, 0)</f>
        <v>1</v>
      </c>
      <c r="N345">
        <f>IF(Table257[[#This Row],[Embarked]]="C", 1, 0)</f>
        <v>0</v>
      </c>
      <c r="O345">
        <f>IF(Table257[[#This Row],[Sex]]="male", 1, 0)</f>
        <v>0</v>
      </c>
      <c r="P345">
        <v>1</v>
      </c>
      <c r="V345" s="6">
        <v>0.61441333503467188</v>
      </c>
      <c r="W345" s="6">
        <v>0.39853766165243304</v>
      </c>
      <c r="X345" s="6">
        <f t="shared" si="10"/>
        <v>0.61441333503467188</v>
      </c>
      <c r="Y345" s="6">
        <f t="shared" si="10"/>
        <v>0.39853766165243304</v>
      </c>
      <c r="Z345" s="6">
        <f t="shared" si="11"/>
        <v>1.0129509966871049</v>
      </c>
      <c r="AA345" s="6">
        <f>(Z345-Table257[[#This Row],[Survived]])^2</f>
        <v>1.6772831518940121E-4</v>
      </c>
    </row>
    <row r="346" spans="1:27" x14ac:dyDescent="0.2">
      <c r="A346">
        <v>1</v>
      </c>
      <c r="B346" t="s">
        <v>15</v>
      </c>
      <c r="C346">
        <v>3</v>
      </c>
      <c r="D346" t="s">
        <v>13</v>
      </c>
      <c r="E346">
        <v>32</v>
      </c>
      <c r="F346">
        <v>8.0500000000000007</v>
      </c>
      <c r="G346">
        <v>0</v>
      </c>
      <c r="H346">
        <v>0</v>
      </c>
      <c r="I346" s="6">
        <f>Table257[[#This Row],[Age]]/$E$1</f>
        <v>0.4</v>
      </c>
      <c r="J346" s="6">
        <f>LOG10(Table257[[#This Row],[Fare]] +1)</f>
        <v>0.9566485792052033</v>
      </c>
      <c r="K346">
        <f>IF(Table257[[#This Row],[Pclass]]=1, 1, 0)</f>
        <v>0</v>
      </c>
      <c r="L346">
        <f>IF(Table257[[#This Row],[Pclass]]=2, 1,0)</f>
        <v>0</v>
      </c>
      <c r="M346">
        <f>IF(Table257[[#This Row],[Embarked]]="S", 1, 0)</f>
        <v>1</v>
      </c>
      <c r="N346">
        <f>IF(Table257[[#This Row],[Embarked]]="C", 1, 0)</f>
        <v>0</v>
      </c>
      <c r="O346">
        <f>IF(Table257[[#This Row],[Sex]]="male", 1, 0)</f>
        <v>1</v>
      </c>
      <c r="P346">
        <v>1</v>
      </c>
      <c r="V346" s="6">
        <v>-1.2250340285422283</v>
      </c>
      <c r="W346" s="6">
        <v>4.533021496980421E-2</v>
      </c>
      <c r="X346" s="6">
        <f t="shared" si="10"/>
        <v>0</v>
      </c>
      <c r="Y346" s="6">
        <f t="shared" si="10"/>
        <v>4.533021496980421E-2</v>
      </c>
      <c r="Z346" s="6">
        <f t="shared" si="11"/>
        <v>4.533021496980421E-2</v>
      </c>
      <c r="AA346" s="6">
        <f>(Z346-Table257[[#This Row],[Survived]])^2</f>
        <v>0.91139439844960035</v>
      </c>
    </row>
    <row r="347" spans="1:27" x14ac:dyDescent="0.2">
      <c r="A347">
        <v>1</v>
      </c>
      <c r="B347" t="s">
        <v>15</v>
      </c>
      <c r="C347">
        <v>1</v>
      </c>
      <c r="D347" t="s">
        <v>13</v>
      </c>
      <c r="E347">
        <v>28</v>
      </c>
      <c r="F347">
        <v>26.55</v>
      </c>
      <c r="G347">
        <v>0</v>
      </c>
      <c r="H347">
        <v>0</v>
      </c>
      <c r="I347" s="6">
        <f>Table257[[#This Row],[Age]]/$E$1</f>
        <v>0.35</v>
      </c>
      <c r="J347" s="6">
        <f>LOG10(Table257[[#This Row],[Fare]] +1)</f>
        <v>1.4401216031878039</v>
      </c>
      <c r="K347">
        <f>IF(Table257[[#This Row],[Pclass]]=1, 1, 0)</f>
        <v>1</v>
      </c>
      <c r="L347">
        <f>IF(Table257[[#This Row],[Pclass]]=2, 1,0)</f>
        <v>0</v>
      </c>
      <c r="M347">
        <f>IF(Table257[[#This Row],[Embarked]]="S", 1, 0)</f>
        <v>1</v>
      </c>
      <c r="N347">
        <f>IF(Table257[[#This Row],[Embarked]]="C", 1, 0)</f>
        <v>0</v>
      </c>
      <c r="O347">
        <f>IF(Table257[[#This Row],[Sex]]="male", 1, 0)</f>
        <v>1</v>
      </c>
      <c r="P347">
        <v>1</v>
      </c>
      <c r="V347" s="6">
        <v>-1.178188720480609</v>
      </c>
      <c r="W347" s="6">
        <v>0.51477359224336672</v>
      </c>
      <c r="X347" s="6">
        <f t="shared" si="10"/>
        <v>0</v>
      </c>
      <c r="Y347" s="6">
        <f t="shared" si="10"/>
        <v>0.51477359224336672</v>
      </c>
      <c r="Z347" s="6">
        <f t="shared" si="11"/>
        <v>0.51477359224336672</v>
      </c>
      <c r="AA347" s="6">
        <f>(Z347-Table257[[#This Row],[Survived]])^2</f>
        <v>0.23544466678440654</v>
      </c>
    </row>
    <row r="348" spans="1:27" x14ac:dyDescent="0.2">
      <c r="A348">
        <v>1</v>
      </c>
      <c r="B348" t="s">
        <v>15</v>
      </c>
      <c r="C348">
        <v>2</v>
      </c>
      <c r="D348" t="s">
        <v>17</v>
      </c>
      <c r="E348">
        <v>42</v>
      </c>
      <c r="F348">
        <v>26</v>
      </c>
      <c r="G348">
        <v>1</v>
      </c>
      <c r="H348">
        <v>0</v>
      </c>
      <c r="I348" s="6">
        <f>Table257[[#This Row],[Age]]/$E$1</f>
        <v>0.52500000000000002</v>
      </c>
      <c r="J348" s="6">
        <f>LOG10(Table257[[#This Row],[Fare]] +1)</f>
        <v>1.4313637641589874</v>
      </c>
      <c r="K348">
        <f>IF(Table257[[#This Row],[Pclass]]=1, 1, 0)</f>
        <v>0</v>
      </c>
      <c r="L348">
        <f>IF(Table257[[#This Row],[Pclass]]=2, 1,0)</f>
        <v>1</v>
      </c>
      <c r="M348">
        <f>IF(Table257[[#This Row],[Embarked]]="S", 1, 0)</f>
        <v>1</v>
      </c>
      <c r="N348">
        <f>IF(Table257[[#This Row],[Embarked]]="C", 1, 0)</f>
        <v>0</v>
      </c>
      <c r="O348">
        <f>IF(Table257[[#This Row],[Sex]]="male", 1, 0)</f>
        <v>0</v>
      </c>
      <c r="P348">
        <v>1</v>
      </c>
      <c r="V348" s="6">
        <v>0.82705445111544162</v>
      </c>
      <c r="W348" s="6">
        <v>7.9023197465959594E-2</v>
      </c>
      <c r="X348" s="6">
        <f t="shared" si="10"/>
        <v>0.82705445111544162</v>
      </c>
      <c r="Y348" s="6">
        <f t="shared" si="10"/>
        <v>7.9023197465959594E-2</v>
      </c>
      <c r="Z348" s="6">
        <f t="shared" si="11"/>
        <v>0.90607764858140127</v>
      </c>
      <c r="AA348" s="6">
        <f>(Z348-Table257[[#This Row],[Survived]])^2</f>
        <v>8.8214080959987534E-3</v>
      </c>
    </row>
    <row r="349" spans="1:27" x14ac:dyDescent="0.2">
      <c r="A349">
        <v>0</v>
      </c>
      <c r="B349" t="s">
        <v>15</v>
      </c>
      <c r="C349">
        <v>3</v>
      </c>
      <c r="D349" t="s">
        <v>13</v>
      </c>
      <c r="E349">
        <v>17</v>
      </c>
      <c r="F349">
        <v>7.125</v>
      </c>
      <c r="G349">
        <v>0</v>
      </c>
      <c r="H349">
        <v>0</v>
      </c>
      <c r="I349" s="6">
        <f>Table257[[#This Row],[Age]]/$E$1</f>
        <v>0.21249999999999999</v>
      </c>
      <c r="J349" s="6">
        <f>LOG10(Table257[[#This Row],[Fare]] +1)</f>
        <v>0.90982336965091204</v>
      </c>
      <c r="K349">
        <f>IF(Table257[[#This Row],[Pclass]]=1, 1, 0)</f>
        <v>0</v>
      </c>
      <c r="L349">
        <f>IF(Table257[[#This Row],[Pclass]]=2, 1,0)</f>
        <v>0</v>
      </c>
      <c r="M349">
        <f>IF(Table257[[#This Row],[Embarked]]="S", 1, 0)</f>
        <v>1</v>
      </c>
      <c r="N349">
        <f>IF(Table257[[#This Row],[Embarked]]="C", 1, 0)</f>
        <v>0</v>
      </c>
      <c r="O349">
        <f>IF(Table257[[#This Row],[Sex]]="male", 1, 0)</f>
        <v>1</v>
      </c>
      <c r="P349">
        <v>1</v>
      </c>
      <c r="V349" s="6">
        <v>-1.3821192928301758</v>
      </c>
      <c r="W349" s="6">
        <v>0.23139154177799909</v>
      </c>
      <c r="X349" s="6">
        <f t="shared" si="10"/>
        <v>0</v>
      </c>
      <c r="Y349" s="6">
        <f t="shared" si="10"/>
        <v>0.23139154177799909</v>
      </c>
      <c r="Z349" s="6">
        <f t="shared" si="11"/>
        <v>0.23139154177799909</v>
      </c>
      <c r="AA349" s="6">
        <f>(Z349-Table257[[#This Row],[Survived]])^2</f>
        <v>5.3542045606399497E-2</v>
      </c>
    </row>
    <row r="350" spans="1:27" x14ac:dyDescent="0.2">
      <c r="A350">
        <v>0</v>
      </c>
      <c r="B350" t="s">
        <v>15</v>
      </c>
      <c r="C350">
        <v>1</v>
      </c>
      <c r="D350" t="s">
        <v>13</v>
      </c>
      <c r="E350">
        <v>50</v>
      </c>
      <c r="F350">
        <v>55.9</v>
      </c>
      <c r="G350">
        <v>1</v>
      </c>
      <c r="H350">
        <v>0</v>
      </c>
      <c r="I350" s="6">
        <f>Table257[[#This Row],[Age]]/$E$1</f>
        <v>0.625</v>
      </c>
      <c r="J350" s="6">
        <f>LOG10(Table257[[#This Row],[Fare]] +1)</f>
        <v>1.7551122663950711</v>
      </c>
      <c r="K350">
        <f>IF(Table257[[#This Row],[Pclass]]=1, 1, 0)</f>
        <v>1</v>
      </c>
      <c r="L350">
        <f>IF(Table257[[#This Row],[Pclass]]=2, 1,0)</f>
        <v>0</v>
      </c>
      <c r="M350">
        <f>IF(Table257[[#This Row],[Embarked]]="S", 1, 0)</f>
        <v>1</v>
      </c>
      <c r="N350">
        <f>IF(Table257[[#This Row],[Embarked]]="C", 1, 0)</f>
        <v>0</v>
      </c>
      <c r="O350">
        <f>IF(Table257[[#This Row],[Sex]]="male", 1, 0)</f>
        <v>1</v>
      </c>
      <c r="P350">
        <v>1</v>
      </c>
      <c r="V350" s="6">
        <v>-0.90228506207931147</v>
      </c>
      <c r="W350" s="6">
        <v>0.18183393931708608</v>
      </c>
      <c r="X350" s="6">
        <f t="shared" si="10"/>
        <v>0</v>
      </c>
      <c r="Y350" s="6">
        <f t="shared" si="10"/>
        <v>0.18183393931708608</v>
      </c>
      <c r="Z350" s="6">
        <f t="shared" si="11"/>
        <v>0.18183393931708608</v>
      </c>
      <c r="AA350" s="6">
        <f>(Z350-Table257[[#This Row],[Survived]])^2</f>
        <v>3.3063581487569743E-2</v>
      </c>
    </row>
    <row r="351" spans="1:27" x14ac:dyDescent="0.2">
      <c r="A351">
        <v>1</v>
      </c>
      <c r="B351" t="s">
        <v>15</v>
      </c>
      <c r="C351">
        <v>1</v>
      </c>
      <c r="D351" t="s">
        <v>17</v>
      </c>
      <c r="E351">
        <v>14</v>
      </c>
      <c r="F351">
        <v>120</v>
      </c>
      <c r="G351">
        <v>1</v>
      </c>
      <c r="H351">
        <v>2</v>
      </c>
      <c r="I351" s="6">
        <f>Table257[[#This Row],[Age]]/$E$1</f>
        <v>0.17499999999999999</v>
      </c>
      <c r="J351" s="6">
        <f>LOG10(Table257[[#This Row],[Fare]] +1)</f>
        <v>2.0827853703164503</v>
      </c>
      <c r="K351">
        <f>IF(Table257[[#This Row],[Pclass]]=1, 1, 0)</f>
        <v>1</v>
      </c>
      <c r="L351">
        <f>IF(Table257[[#This Row],[Pclass]]=2, 1,0)</f>
        <v>0</v>
      </c>
      <c r="M351">
        <f>IF(Table257[[#This Row],[Embarked]]="S", 1, 0)</f>
        <v>1</v>
      </c>
      <c r="N351">
        <f>IF(Table257[[#This Row],[Embarked]]="C", 1, 0)</f>
        <v>0</v>
      </c>
      <c r="O351">
        <f>IF(Table257[[#This Row],[Sex]]="male", 1, 0)</f>
        <v>0</v>
      </c>
      <c r="P351">
        <v>1</v>
      </c>
      <c r="V351" s="6">
        <v>9.3827221046410114E-2</v>
      </c>
      <c r="W351" s="6">
        <v>0.85353847767234481</v>
      </c>
      <c r="X351" s="6">
        <f t="shared" si="10"/>
        <v>9.3827221046410114E-2</v>
      </c>
      <c r="Y351" s="6">
        <f t="shared" si="10"/>
        <v>0.85353847767234481</v>
      </c>
      <c r="Z351" s="6">
        <f t="shared" si="11"/>
        <v>0.94736569871875487</v>
      </c>
      <c r="AA351" s="6">
        <f>(Z351-Table257[[#This Row],[Survived]])^2</f>
        <v>2.7703696713648829E-3</v>
      </c>
    </row>
    <row r="352" spans="1:27" x14ac:dyDescent="0.2">
      <c r="A352">
        <v>0</v>
      </c>
      <c r="B352" t="s">
        <v>15</v>
      </c>
      <c r="C352">
        <v>3</v>
      </c>
      <c r="D352" t="s">
        <v>17</v>
      </c>
      <c r="E352">
        <v>21</v>
      </c>
      <c r="F352">
        <v>34.375</v>
      </c>
      <c r="G352">
        <v>2</v>
      </c>
      <c r="H352">
        <v>2</v>
      </c>
      <c r="I352" s="6">
        <f>Table257[[#This Row],[Age]]/$E$1</f>
        <v>0.26250000000000001</v>
      </c>
      <c r="J352" s="6">
        <f>LOG10(Table257[[#This Row],[Fare]] +1)</f>
        <v>1.5486964485323467</v>
      </c>
      <c r="K352">
        <f>IF(Table257[[#This Row],[Pclass]]=1, 1, 0)</f>
        <v>0</v>
      </c>
      <c r="L352">
        <f>IF(Table257[[#This Row],[Pclass]]=2, 1,0)</f>
        <v>0</v>
      </c>
      <c r="M352">
        <f>IF(Table257[[#This Row],[Embarked]]="S", 1, 0)</f>
        <v>1</v>
      </c>
      <c r="N352">
        <f>IF(Table257[[#This Row],[Embarked]]="C", 1, 0)</f>
        <v>0</v>
      </c>
      <c r="O352">
        <f>IF(Table257[[#This Row],[Sex]]="male", 1, 0)</f>
        <v>0</v>
      </c>
      <c r="P352">
        <v>1</v>
      </c>
      <c r="V352" s="6">
        <v>5.2915224529941969E-2</v>
      </c>
      <c r="W352" s="6">
        <v>0.3117028605227003</v>
      </c>
      <c r="X352" s="6">
        <f t="shared" si="10"/>
        <v>5.2915224529941969E-2</v>
      </c>
      <c r="Y352" s="6">
        <f t="shared" si="10"/>
        <v>0.3117028605227003</v>
      </c>
      <c r="Z352" s="6">
        <f t="shared" si="11"/>
        <v>0.36461808505264226</v>
      </c>
      <c r="AA352" s="6">
        <f>(Z352-Table257[[#This Row],[Survived]])^2</f>
        <v>0.13294634794745586</v>
      </c>
    </row>
    <row r="353" spans="1:27" x14ac:dyDescent="0.2">
      <c r="A353">
        <v>1</v>
      </c>
      <c r="B353" t="s">
        <v>15</v>
      </c>
      <c r="C353">
        <v>2</v>
      </c>
      <c r="D353" t="s">
        <v>17</v>
      </c>
      <c r="E353">
        <v>24</v>
      </c>
      <c r="F353">
        <v>18.75</v>
      </c>
      <c r="G353">
        <v>2</v>
      </c>
      <c r="H353">
        <v>3</v>
      </c>
      <c r="I353" s="6">
        <f>Table257[[#This Row],[Age]]/$E$1</f>
        <v>0.3</v>
      </c>
      <c r="J353" s="6">
        <f>LOG10(Table257[[#This Row],[Fare]] +1)</f>
        <v>1.2955670999624791</v>
      </c>
      <c r="K353">
        <f>IF(Table257[[#This Row],[Pclass]]=1, 1, 0)</f>
        <v>0</v>
      </c>
      <c r="L353">
        <f>IF(Table257[[#This Row],[Pclass]]=2, 1,0)</f>
        <v>1</v>
      </c>
      <c r="M353">
        <f>IF(Table257[[#This Row],[Embarked]]="S", 1, 0)</f>
        <v>1</v>
      </c>
      <c r="N353">
        <f>IF(Table257[[#This Row],[Embarked]]="C", 1, 0)</f>
        <v>0</v>
      </c>
      <c r="O353">
        <f>IF(Table257[[#This Row],[Sex]]="male", 1, 0)</f>
        <v>0</v>
      </c>
      <c r="P353">
        <v>1</v>
      </c>
      <c r="V353" s="6">
        <v>0.33869814469263787</v>
      </c>
      <c r="W353" s="6">
        <v>0.40106896592048286</v>
      </c>
      <c r="X353" s="6">
        <f t="shared" si="10"/>
        <v>0.33869814469263787</v>
      </c>
      <c r="Y353" s="6">
        <f t="shared" si="10"/>
        <v>0.40106896592048286</v>
      </c>
      <c r="Z353" s="6">
        <f t="shared" si="11"/>
        <v>0.73976711061312073</v>
      </c>
      <c r="AA353" s="6">
        <f>(Z353-Table257[[#This Row],[Survived]])^2</f>
        <v>6.7721156718643746E-2</v>
      </c>
    </row>
    <row r="354" spans="1:27" x14ac:dyDescent="0.2">
      <c r="A354">
        <v>0</v>
      </c>
      <c r="B354" t="s">
        <v>15</v>
      </c>
      <c r="C354">
        <v>1</v>
      </c>
      <c r="D354" t="s">
        <v>13</v>
      </c>
      <c r="E354">
        <v>64</v>
      </c>
      <c r="F354">
        <v>263</v>
      </c>
      <c r="G354">
        <v>1</v>
      </c>
      <c r="H354">
        <v>4</v>
      </c>
      <c r="I354" s="6">
        <f>Table257[[#This Row],[Age]]/$E$1</f>
        <v>0.8</v>
      </c>
      <c r="J354" s="6">
        <f>LOG10(Table257[[#This Row],[Fare]] +1)</f>
        <v>2.4216039268698313</v>
      </c>
      <c r="K354">
        <f>IF(Table257[[#This Row],[Pclass]]=1, 1, 0)</f>
        <v>1</v>
      </c>
      <c r="L354">
        <f>IF(Table257[[#This Row],[Pclass]]=2, 1,0)</f>
        <v>0</v>
      </c>
      <c r="M354">
        <f>IF(Table257[[#This Row],[Embarked]]="S", 1, 0)</f>
        <v>1</v>
      </c>
      <c r="N354">
        <f>IF(Table257[[#This Row],[Embarked]]="C", 1, 0)</f>
        <v>0</v>
      </c>
      <c r="O354">
        <f>IF(Table257[[#This Row],[Sex]]="male", 1, 0)</f>
        <v>1</v>
      </c>
      <c r="P354">
        <v>1</v>
      </c>
      <c r="V354" s="6">
        <v>-0.97107851565853043</v>
      </c>
      <c r="W354" s="6">
        <v>0.13408733595332839</v>
      </c>
      <c r="X354" s="6">
        <f t="shared" si="10"/>
        <v>0</v>
      </c>
      <c r="Y354" s="6">
        <f t="shared" si="10"/>
        <v>0.13408733595332839</v>
      </c>
      <c r="Z354" s="6">
        <f t="shared" si="11"/>
        <v>0.13408733595332839</v>
      </c>
      <c r="AA354" s="6">
        <f>(Z354-Table257[[#This Row],[Survived]])^2</f>
        <v>1.7979413663060752E-2</v>
      </c>
    </row>
    <row r="355" spans="1:27" x14ac:dyDescent="0.2">
      <c r="A355">
        <v>0</v>
      </c>
      <c r="B355" t="s">
        <v>15</v>
      </c>
      <c r="C355">
        <v>2</v>
      </c>
      <c r="D355" t="s">
        <v>13</v>
      </c>
      <c r="E355">
        <v>31</v>
      </c>
      <c r="F355">
        <v>10.5</v>
      </c>
      <c r="G355">
        <v>0</v>
      </c>
      <c r="H355">
        <v>0</v>
      </c>
      <c r="I355" s="6">
        <f>Table257[[#This Row],[Age]]/$E$1</f>
        <v>0.38750000000000001</v>
      </c>
      <c r="J355" s="6">
        <f>LOG10(Table257[[#This Row],[Fare]] +1)</f>
        <v>1.0606978403536116</v>
      </c>
      <c r="K355">
        <f>IF(Table257[[#This Row],[Pclass]]=1, 1, 0)</f>
        <v>0</v>
      </c>
      <c r="L355">
        <f>IF(Table257[[#This Row],[Pclass]]=2, 1,0)</f>
        <v>1</v>
      </c>
      <c r="M355">
        <f>IF(Table257[[#This Row],[Embarked]]="S", 1, 0)</f>
        <v>1</v>
      </c>
      <c r="N355">
        <f>IF(Table257[[#This Row],[Embarked]]="C", 1, 0)</f>
        <v>0</v>
      </c>
      <c r="O355">
        <f>IF(Table257[[#This Row],[Sex]]="male", 1, 0)</f>
        <v>1</v>
      </c>
      <c r="P355">
        <v>1</v>
      </c>
      <c r="V355" s="6">
        <v>-0.80551578378765587</v>
      </c>
      <c r="W355" s="6">
        <v>0.11017797801042339</v>
      </c>
      <c r="X355" s="6">
        <f t="shared" si="10"/>
        <v>0</v>
      </c>
      <c r="Y355" s="6">
        <f t="shared" si="10"/>
        <v>0.11017797801042339</v>
      </c>
      <c r="Z355" s="6">
        <f t="shared" si="11"/>
        <v>0.11017797801042339</v>
      </c>
      <c r="AA355" s="6">
        <f>(Z355-Table257[[#This Row],[Survived]])^2</f>
        <v>1.213918683846534E-2</v>
      </c>
    </row>
    <row r="356" spans="1:27" x14ac:dyDescent="0.2">
      <c r="A356">
        <v>1</v>
      </c>
      <c r="B356" t="s">
        <v>15</v>
      </c>
      <c r="C356">
        <v>2</v>
      </c>
      <c r="D356" t="s">
        <v>17</v>
      </c>
      <c r="E356">
        <v>45</v>
      </c>
      <c r="F356">
        <v>26.25</v>
      </c>
      <c r="G356">
        <v>1</v>
      </c>
      <c r="H356">
        <v>1</v>
      </c>
      <c r="I356" s="6">
        <f>Table257[[#This Row],[Age]]/$E$1</f>
        <v>0.5625</v>
      </c>
      <c r="J356" s="6">
        <f>LOG10(Table257[[#This Row],[Fare]] +1)</f>
        <v>1.4353665066126613</v>
      </c>
      <c r="K356">
        <f>IF(Table257[[#This Row],[Pclass]]=1, 1, 0)</f>
        <v>0</v>
      </c>
      <c r="L356">
        <f>IF(Table257[[#This Row],[Pclass]]=2, 1,0)</f>
        <v>1</v>
      </c>
      <c r="M356">
        <f>IF(Table257[[#This Row],[Embarked]]="S", 1, 0)</f>
        <v>1</v>
      </c>
      <c r="N356">
        <f>IF(Table257[[#This Row],[Embarked]]="C", 1, 0)</f>
        <v>0</v>
      </c>
      <c r="O356">
        <f>IF(Table257[[#This Row],[Sex]]="male", 1, 0)</f>
        <v>0</v>
      </c>
      <c r="P356">
        <v>1</v>
      </c>
      <c r="V356" s="6">
        <v>0.76728815536348338</v>
      </c>
      <c r="W356" s="6">
        <v>8.6365876975274147E-2</v>
      </c>
      <c r="X356" s="6">
        <f t="shared" si="10"/>
        <v>0.76728815536348338</v>
      </c>
      <c r="Y356" s="6">
        <f t="shared" si="10"/>
        <v>8.6365876975274147E-2</v>
      </c>
      <c r="Z356" s="6">
        <f t="shared" si="11"/>
        <v>0.85365403233875758</v>
      </c>
      <c r="AA356" s="6">
        <f>(Z356-Table257[[#This Row],[Survived]])^2</f>
        <v>2.1417142250705411E-2</v>
      </c>
    </row>
    <row r="357" spans="1:27" x14ac:dyDescent="0.2">
      <c r="A357">
        <v>0</v>
      </c>
      <c r="B357" t="s">
        <v>15</v>
      </c>
      <c r="C357">
        <v>3</v>
      </c>
      <c r="D357" t="s">
        <v>13</v>
      </c>
      <c r="E357">
        <v>20</v>
      </c>
      <c r="F357">
        <v>9.5</v>
      </c>
      <c r="G357">
        <v>0</v>
      </c>
      <c r="H357">
        <v>0</v>
      </c>
      <c r="I357" s="6">
        <f>Table257[[#This Row],[Age]]/$E$1</f>
        <v>0.25</v>
      </c>
      <c r="J357" s="6">
        <f>LOG10(Table257[[#This Row],[Fare]] +1)</f>
        <v>1.0211892990699381</v>
      </c>
      <c r="K357">
        <f>IF(Table257[[#This Row],[Pclass]]=1, 1, 0)</f>
        <v>0</v>
      </c>
      <c r="L357">
        <f>IF(Table257[[#This Row],[Pclass]]=2, 1,0)</f>
        <v>0</v>
      </c>
      <c r="M357">
        <f>IF(Table257[[#This Row],[Embarked]]="S", 1, 0)</f>
        <v>1</v>
      </c>
      <c r="N357">
        <f>IF(Table257[[#This Row],[Embarked]]="C", 1, 0)</f>
        <v>0</v>
      </c>
      <c r="O357">
        <f>IF(Table257[[#This Row],[Sex]]="male", 1, 0)</f>
        <v>1</v>
      </c>
      <c r="P357">
        <v>1</v>
      </c>
      <c r="V357" s="6">
        <v>-1.3270595719035503</v>
      </c>
      <c r="W357" s="6">
        <v>0.18589726772215892</v>
      </c>
      <c r="X357" s="6">
        <f t="shared" si="10"/>
        <v>0</v>
      </c>
      <c r="Y357" s="6">
        <f t="shared" si="10"/>
        <v>0.18589726772215892</v>
      </c>
      <c r="Z357" s="6">
        <f t="shared" si="11"/>
        <v>0.18589726772215892</v>
      </c>
      <c r="AA357" s="6">
        <f>(Z357-Table257[[#This Row],[Survived]])^2</f>
        <v>3.4557794146564028E-2</v>
      </c>
    </row>
    <row r="358" spans="1:27" x14ac:dyDescent="0.2">
      <c r="A358">
        <v>0</v>
      </c>
      <c r="B358" t="s">
        <v>15</v>
      </c>
      <c r="C358">
        <v>3</v>
      </c>
      <c r="D358" t="s">
        <v>13</v>
      </c>
      <c r="E358">
        <v>25</v>
      </c>
      <c r="F358">
        <v>7.7750000000000004</v>
      </c>
      <c r="G358">
        <v>1</v>
      </c>
      <c r="H358">
        <v>0</v>
      </c>
      <c r="I358" s="6">
        <f>Table257[[#This Row],[Age]]/$E$1</f>
        <v>0.3125</v>
      </c>
      <c r="J358" s="6">
        <f>LOG10(Table257[[#This Row],[Fare]] +1)</f>
        <v>0.94324712513786169</v>
      </c>
      <c r="K358">
        <f>IF(Table257[[#This Row],[Pclass]]=1, 1, 0)</f>
        <v>0</v>
      </c>
      <c r="L358">
        <f>IF(Table257[[#This Row],[Pclass]]=2, 1,0)</f>
        <v>0</v>
      </c>
      <c r="M358">
        <f>IF(Table257[[#This Row],[Embarked]]="S", 1, 0)</f>
        <v>1</v>
      </c>
      <c r="N358">
        <f>IF(Table257[[#This Row],[Embarked]]="C", 1, 0)</f>
        <v>0</v>
      </c>
      <c r="O358">
        <f>IF(Table257[[#This Row],[Sex]]="male", 1, 0)</f>
        <v>1</v>
      </c>
      <c r="P358">
        <v>1</v>
      </c>
      <c r="V358" s="6">
        <v>-1.3079626259885453</v>
      </c>
      <c r="W358" s="6">
        <v>9.1422552994810113E-2</v>
      </c>
      <c r="X358" s="6">
        <f t="shared" si="10"/>
        <v>0</v>
      </c>
      <c r="Y358" s="6">
        <f t="shared" si="10"/>
        <v>9.1422552994810113E-2</v>
      </c>
      <c r="Z358" s="6">
        <f t="shared" si="11"/>
        <v>9.1422552994810113E-2</v>
      </c>
      <c r="AA358" s="6">
        <f>(Z358-Table257[[#This Row],[Survived]])^2</f>
        <v>8.3580831960888644E-3</v>
      </c>
    </row>
    <row r="359" spans="1:27" x14ac:dyDescent="0.2">
      <c r="A359">
        <v>1</v>
      </c>
      <c r="B359" t="s">
        <v>15</v>
      </c>
      <c r="C359">
        <v>2</v>
      </c>
      <c r="D359" t="s">
        <v>17</v>
      </c>
      <c r="E359">
        <v>28</v>
      </c>
      <c r="F359">
        <v>13</v>
      </c>
      <c r="G359">
        <v>0</v>
      </c>
      <c r="H359">
        <v>0</v>
      </c>
      <c r="I359" s="6">
        <f>Table257[[#This Row],[Age]]/$E$1</f>
        <v>0.35</v>
      </c>
      <c r="J359" s="6">
        <f>LOG10(Table257[[#This Row],[Fare]] +1)</f>
        <v>1.146128035678238</v>
      </c>
      <c r="K359">
        <f>IF(Table257[[#This Row],[Pclass]]=1, 1, 0)</f>
        <v>0</v>
      </c>
      <c r="L359">
        <f>IF(Table257[[#This Row],[Pclass]]=2, 1,0)</f>
        <v>1</v>
      </c>
      <c r="M359">
        <f>IF(Table257[[#This Row],[Embarked]]="S", 1, 0)</f>
        <v>1</v>
      </c>
      <c r="N359">
        <f>IF(Table257[[#This Row],[Embarked]]="C", 1, 0)</f>
        <v>0</v>
      </c>
      <c r="O359">
        <f>IF(Table257[[#This Row],[Sex]]="male", 1, 0)</f>
        <v>0</v>
      </c>
      <c r="P359">
        <v>1</v>
      </c>
      <c r="V359" s="6">
        <v>0.63603789630102092</v>
      </c>
      <c r="W359" s="6">
        <v>0.31234190752461122</v>
      </c>
      <c r="X359" s="6">
        <f t="shared" si="10"/>
        <v>0.63603789630102092</v>
      </c>
      <c r="Y359" s="6">
        <f t="shared" si="10"/>
        <v>0.31234190752461122</v>
      </c>
      <c r="Z359" s="6">
        <f t="shared" si="11"/>
        <v>0.94837980382563214</v>
      </c>
      <c r="AA359" s="6">
        <f>(Z359-Table257[[#This Row],[Survived]])^2</f>
        <v>2.6646446530802221E-3</v>
      </c>
    </row>
    <row r="360" spans="1:27" x14ac:dyDescent="0.2">
      <c r="A360">
        <v>1</v>
      </c>
      <c r="B360" t="s">
        <v>15</v>
      </c>
      <c r="C360">
        <v>1</v>
      </c>
      <c r="D360" t="s">
        <v>13</v>
      </c>
      <c r="E360">
        <v>4</v>
      </c>
      <c r="F360">
        <v>81.8583</v>
      </c>
      <c r="G360">
        <v>0</v>
      </c>
      <c r="H360">
        <v>2</v>
      </c>
      <c r="I360" s="6">
        <f>Table257[[#This Row],[Age]]/$E$1</f>
        <v>0.05</v>
      </c>
      <c r="J360" s="6">
        <f>LOG10(Table257[[#This Row],[Fare]] +1)</f>
        <v>1.9183360186534042</v>
      </c>
      <c r="K360">
        <f>IF(Table257[[#This Row],[Pclass]]=1, 1, 0)</f>
        <v>1</v>
      </c>
      <c r="L360">
        <f>IF(Table257[[#This Row],[Pclass]]=2, 1,0)</f>
        <v>0</v>
      </c>
      <c r="M360">
        <f>IF(Table257[[#This Row],[Embarked]]="S", 1, 0)</f>
        <v>1</v>
      </c>
      <c r="N360">
        <f>IF(Table257[[#This Row],[Embarked]]="C", 1, 0)</f>
        <v>0</v>
      </c>
      <c r="O360">
        <f>IF(Table257[[#This Row],[Sex]]="male", 1, 0)</f>
        <v>1</v>
      </c>
      <c r="P360">
        <v>1</v>
      </c>
      <c r="V360" s="6">
        <v>-1.4811955322491033</v>
      </c>
      <c r="W360" s="6">
        <v>0.8557987871958096</v>
      </c>
      <c r="X360" s="6">
        <f t="shared" si="10"/>
        <v>0</v>
      </c>
      <c r="Y360" s="6">
        <f t="shared" si="10"/>
        <v>0.8557987871958096</v>
      </c>
      <c r="Z360" s="6">
        <f t="shared" si="11"/>
        <v>0.8557987871958096</v>
      </c>
      <c r="AA360" s="6">
        <f>(Z360-Table257[[#This Row],[Survived]])^2</f>
        <v>2.0793989774199405E-2</v>
      </c>
    </row>
    <row r="361" spans="1:27" x14ac:dyDescent="0.2">
      <c r="A361">
        <v>1</v>
      </c>
      <c r="B361" t="s">
        <v>15</v>
      </c>
      <c r="C361">
        <v>2</v>
      </c>
      <c r="D361" t="s">
        <v>17</v>
      </c>
      <c r="E361">
        <v>13</v>
      </c>
      <c r="F361">
        <v>19.5</v>
      </c>
      <c r="G361">
        <v>0</v>
      </c>
      <c r="H361">
        <v>1</v>
      </c>
      <c r="I361" s="6">
        <f>Table257[[#This Row],[Age]]/$E$1</f>
        <v>0.16250000000000001</v>
      </c>
      <c r="J361" s="6">
        <f>LOG10(Table257[[#This Row],[Fare]] +1)</f>
        <v>1.3117538610557542</v>
      </c>
      <c r="K361">
        <f>IF(Table257[[#This Row],[Pclass]]=1, 1, 0)</f>
        <v>0</v>
      </c>
      <c r="L361">
        <f>IF(Table257[[#This Row],[Pclass]]=2, 1,0)</f>
        <v>1</v>
      </c>
      <c r="M361">
        <f>IF(Table257[[#This Row],[Embarked]]="S", 1, 0)</f>
        <v>1</v>
      </c>
      <c r="N361">
        <f>IF(Table257[[#This Row],[Embarked]]="C", 1, 0)</f>
        <v>0</v>
      </c>
      <c r="O361">
        <f>IF(Table257[[#This Row],[Sex]]="male", 1, 0)</f>
        <v>0</v>
      </c>
      <c r="P361">
        <v>1</v>
      </c>
      <c r="V361" s="6">
        <v>0.43825598495851475</v>
      </c>
      <c r="W361" s="6">
        <v>0.52527272593769714</v>
      </c>
      <c r="X361" s="6">
        <f t="shared" si="10"/>
        <v>0.43825598495851475</v>
      </c>
      <c r="Y361" s="6">
        <f t="shared" si="10"/>
        <v>0.52527272593769714</v>
      </c>
      <c r="Z361" s="6">
        <f t="shared" si="11"/>
        <v>0.96352871089621184</v>
      </c>
      <c r="AA361" s="6">
        <f>(Z361-Table257[[#This Row],[Survived]])^2</f>
        <v>1.3301549288920972E-3</v>
      </c>
    </row>
    <row r="362" spans="1:27" x14ac:dyDescent="0.2">
      <c r="A362">
        <v>1</v>
      </c>
      <c r="B362" t="s">
        <v>15</v>
      </c>
      <c r="C362">
        <v>1</v>
      </c>
      <c r="D362" t="s">
        <v>13</v>
      </c>
      <c r="E362">
        <v>34</v>
      </c>
      <c r="F362">
        <v>26.55</v>
      </c>
      <c r="G362">
        <v>0</v>
      </c>
      <c r="H362">
        <v>0</v>
      </c>
      <c r="I362" s="6">
        <f>Table257[[#This Row],[Age]]/$E$1</f>
        <v>0.42499999999999999</v>
      </c>
      <c r="J362" s="6">
        <f>LOG10(Table257[[#This Row],[Fare]] +1)</f>
        <v>1.4401216031878039</v>
      </c>
      <c r="K362">
        <f>IF(Table257[[#This Row],[Pclass]]=1, 1, 0)</f>
        <v>1</v>
      </c>
      <c r="L362">
        <f>IF(Table257[[#This Row],[Pclass]]=2, 1,0)</f>
        <v>0</v>
      </c>
      <c r="M362">
        <f>IF(Table257[[#This Row],[Embarked]]="S", 1, 0)</f>
        <v>1</v>
      </c>
      <c r="N362">
        <f>IF(Table257[[#This Row],[Embarked]]="C", 1, 0)</f>
        <v>0</v>
      </c>
      <c r="O362">
        <f>IF(Table257[[#This Row],[Sex]]="male", 1, 0)</f>
        <v>1</v>
      </c>
      <c r="P362">
        <v>1</v>
      </c>
      <c r="V362" s="6">
        <v>-1.1196960392914332</v>
      </c>
      <c r="W362" s="6">
        <v>0.44186985923905131</v>
      </c>
      <c r="X362" s="6">
        <f t="shared" si="10"/>
        <v>0</v>
      </c>
      <c r="Y362" s="6">
        <f t="shared" si="10"/>
        <v>0.44186985923905131</v>
      </c>
      <c r="Z362" s="6">
        <f t="shared" si="11"/>
        <v>0.44186985923905131</v>
      </c>
      <c r="AA362" s="6">
        <f>(Z362-Table257[[#This Row],[Survived]])^2</f>
        <v>0.3115092540258364</v>
      </c>
    </row>
    <row r="363" spans="1:27" x14ac:dyDescent="0.2">
      <c r="A363">
        <v>1</v>
      </c>
      <c r="B363" t="s">
        <v>20</v>
      </c>
      <c r="C363">
        <v>3</v>
      </c>
      <c r="D363" t="s">
        <v>17</v>
      </c>
      <c r="E363">
        <v>5</v>
      </c>
      <c r="F363">
        <v>19.258299999999998</v>
      </c>
      <c r="G363">
        <v>2</v>
      </c>
      <c r="H363">
        <v>1</v>
      </c>
      <c r="I363" s="6">
        <f>Table257[[#This Row],[Age]]/$E$1</f>
        <v>6.25E-2</v>
      </c>
      <c r="J363" s="6">
        <f>LOG10(Table257[[#This Row],[Fare]] +1)</f>
        <v>1.3066029982011584</v>
      </c>
      <c r="K363">
        <f>IF(Table257[[#This Row],[Pclass]]=1, 1, 0)</f>
        <v>0</v>
      </c>
      <c r="L363">
        <f>IF(Table257[[#This Row],[Pclass]]=2, 1,0)</f>
        <v>0</v>
      </c>
      <c r="M363">
        <f>IF(Table257[[#This Row],[Embarked]]="S", 1, 0)</f>
        <v>0</v>
      </c>
      <c r="N363">
        <f>IF(Table257[[#This Row],[Embarked]]="C", 1, 0)</f>
        <v>1</v>
      </c>
      <c r="O363">
        <f>IF(Table257[[#This Row],[Sex]]="male", 1, 0)</f>
        <v>0</v>
      </c>
      <c r="P363">
        <v>1</v>
      </c>
      <c r="V363" s="6">
        <v>-0.21598599157934006</v>
      </c>
      <c r="W363" s="6">
        <v>0.62084033112578541</v>
      </c>
      <c r="X363" s="6">
        <f t="shared" si="10"/>
        <v>0</v>
      </c>
      <c r="Y363" s="6">
        <f t="shared" si="10"/>
        <v>0.62084033112578541</v>
      </c>
      <c r="Z363" s="6">
        <f t="shared" si="11"/>
        <v>0.62084033112578541</v>
      </c>
      <c r="AA363" s="6">
        <f>(Z363-Table257[[#This Row],[Survived]])^2</f>
        <v>0.14376205450080407</v>
      </c>
    </row>
    <row r="364" spans="1:27" x14ac:dyDescent="0.2">
      <c r="A364">
        <v>1</v>
      </c>
      <c r="B364" t="s">
        <v>15</v>
      </c>
      <c r="C364">
        <v>1</v>
      </c>
      <c r="D364" t="s">
        <v>13</v>
      </c>
      <c r="E364">
        <v>52</v>
      </c>
      <c r="F364">
        <v>30.5</v>
      </c>
      <c r="G364">
        <v>0</v>
      </c>
      <c r="H364">
        <v>0</v>
      </c>
      <c r="I364" s="6">
        <f>Table257[[#This Row],[Age]]/$E$1</f>
        <v>0.65</v>
      </c>
      <c r="J364" s="6">
        <f>LOG10(Table257[[#This Row],[Fare]] +1)</f>
        <v>1.4983105537896004</v>
      </c>
      <c r="K364">
        <f>IF(Table257[[#This Row],[Pclass]]=1, 1, 0)</f>
        <v>1</v>
      </c>
      <c r="L364">
        <f>IF(Table257[[#This Row],[Pclass]]=2, 1,0)</f>
        <v>0</v>
      </c>
      <c r="M364">
        <f>IF(Table257[[#This Row],[Embarked]]="S", 1, 0)</f>
        <v>1</v>
      </c>
      <c r="N364">
        <f>IF(Table257[[#This Row],[Embarked]]="C", 1, 0)</f>
        <v>0</v>
      </c>
      <c r="O364">
        <f>IF(Table257[[#This Row],[Sex]]="male", 1, 0)</f>
        <v>1</v>
      </c>
      <c r="P364">
        <v>1</v>
      </c>
      <c r="V364" s="6">
        <v>-0.93073044597828636</v>
      </c>
      <c r="W364" s="6">
        <v>0.21843398177904799</v>
      </c>
      <c r="X364" s="6">
        <f t="shared" si="10"/>
        <v>0</v>
      </c>
      <c r="Y364" s="6">
        <f t="shared" si="10"/>
        <v>0.21843398177904799</v>
      </c>
      <c r="Z364" s="6">
        <f t="shared" si="11"/>
        <v>0.21843398177904799</v>
      </c>
      <c r="AA364" s="6">
        <f>(Z364-Table257[[#This Row],[Survived]])^2</f>
        <v>0.61084544083775361</v>
      </c>
    </row>
    <row r="365" spans="1:27" x14ac:dyDescent="0.2">
      <c r="A365">
        <v>0</v>
      </c>
      <c r="B365" t="s">
        <v>15</v>
      </c>
      <c r="C365">
        <v>2</v>
      </c>
      <c r="D365" t="s">
        <v>13</v>
      </c>
      <c r="E365">
        <v>36</v>
      </c>
      <c r="F365">
        <v>27.75</v>
      </c>
      <c r="G365">
        <v>1</v>
      </c>
      <c r="H365">
        <v>2</v>
      </c>
      <c r="I365" s="6">
        <f>Table257[[#This Row],[Age]]/$E$1</f>
        <v>0.45</v>
      </c>
      <c r="J365" s="6">
        <f>LOG10(Table257[[#This Row],[Fare]] +1)</f>
        <v>1.4586378490256493</v>
      </c>
      <c r="K365">
        <f>IF(Table257[[#This Row],[Pclass]]=1, 1, 0)</f>
        <v>0</v>
      </c>
      <c r="L365">
        <f>IF(Table257[[#This Row],[Pclass]]=2, 1,0)</f>
        <v>1</v>
      </c>
      <c r="M365">
        <f>IF(Table257[[#This Row],[Embarked]]="S", 1, 0)</f>
        <v>1</v>
      </c>
      <c r="N365">
        <f>IF(Table257[[#This Row],[Embarked]]="C", 1, 0)</f>
        <v>0</v>
      </c>
      <c r="O365">
        <f>IF(Table257[[#This Row],[Sex]]="male", 1, 0)</f>
        <v>1</v>
      </c>
      <c r="P365">
        <v>1</v>
      </c>
      <c r="V365" s="6">
        <v>-0.85599551044943967</v>
      </c>
      <c r="W365" s="6">
        <v>6.5302892931699219E-2</v>
      </c>
      <c r="X365" s="6">
        <f t="shared" si="10"/>
        <v>0</v>
      </c>
      <c r="Y365" s="6">
        <f t="shared" si="10"/>
        <v>6.5302892931699219E-2</v>
      </c>
      <c r="Z365" s="6">
        <f t="shared" si="11"/>
        <v>6.5302892931699219E-2</v>
      </c>
      <c r="AA365" s="6">
        <f>(Z365-Table257[[#This Row],[Survived]])^2</f>
        <v>4.2644678252489717E-3</v>
      </c>
    </row>
    <row r="366" spans="1:27" x14ac:dyDescent="0.2">
      <c r="A366">
        <v>0</v>
      </c>
      <c r="B366" t="s">
        <v>20</v>
      </c>
      <c r="C366">
        <v>1</v>
      </c>
      <c r="D366" t="s">
        <v>13</v>
      </c>
      <c r="E366">
        <v>30</v>
      </c>
      <c r="F366">
        <v>27.75</v>
      </c>
      <c r="G366">
        <v>0</v>
      </c>
      <c r="H366">
        <v>0</v>
      </c>
      <c r="I366" s="6">
        <f>Table257[[#This Row],[Age]]/$E$1</f>
        <v>0.375</v>
      </c>
      <c r="J366" s="6">
        <f>LOG10(Table257[[#This Row],[Fare]] +1)</f>
        <v>1.4586378490256493</v>
      </c>
      <c r="K366">
        <f>IF(Table257[[#This Row],[Pclass]]=1, 1, 0)</f>
        <v>1</v>
      </c>
      <c r="L366">
        <f>IF(Table257[[#This Row],[Pclass]]=2, 1,0)</f>
        <v>0</v>
      </c>
      <c r="M366">
        <f>IF(Table257[[#This Row],[Embarked]]="S", 1, 0)</f>
        <v>0</v>
      </c>
      <c r="N366">
        <f>IF(Table257[[#This Row],[Embarked]]="C", 1, 0)</f>
        <v>1</v>
      </c>
      <c r="O366">
        <f>IF(Table257[[#This Row],[Sex]]="male", 1, 0)</f>
        <v>1</v>
      </c>
      <c r="P366">
        <v>1</v>
      </c>
      <c r="V366" s="6">
        <v>-1.3011458995343128</v>
      </c>
      <c r="W366" s="6">
        <v>0.6281590909219642</v>
      </c>
      <c r="X366" s="6">
        <f t="shared" si="10"/>
        <v>0</v>
      </c>
      <c r="Y366" s="6">
        <f t="shared" si="10"/>
        <v>0.6281590909219642</v>
      </c>
      <c r="Z366" s="6">
        <f t="shared" si="11"/>
        <v>0.6281590909219642</v>
      </c>
      <c r="AA366" s="6">
        <f>(Z366-Table257[[#This Row],[Survived]])^2</f>
        <v>0.39458384350790848</v>
      </c>
    </row>
    <row r="367" spans="1:27" x14ac:dyDescent="0.2">
      <c r="A367">
        <v>1</v>
      </c>
      <c r="B367" t="s">
        <v>20</v>
      </c>
      <c r="C367">
        <v>1</v>
      </c>
      <c r="D367" t="s">
        <v>13</v>
      </c>
      <c r="E367">
        <v>49</v>
      </c>
      <c r="F367">
        <v>89.104200000000006</v>
      </c>
      <c r="G367">
        <v>1</v>
      </c>
      <c r="H367">
        <v>0</v>
      </c>
      <c r="I367" s="6">
        <f>Table257[[#This Row],[Age]]/$E$1</f>
        <v>0.61250000000000004</v>
      </c>
      <c r="J367" s="6">
        <f>LOG10(Table257[[#This Row],[Fare]] +1)</f>
        <v>1.9547450350890707</v>
      </c>
      <c r="K367">
        <f>IF(Table257[[#This Row],[Pclass]]=1, 1, 0)</f>
        <v>1</v>
      </c>
      <c r="L367">
        <f>IF(Table257[[#This Row],[Pclass]]=2, 1,0)</f>
        <v>0</v>
      </c>
      <c r="M367">
        <f>IF(Table257[[#This Row],[Embarked]]="S", 1, 0)</f>
        <v>0</v>
      </c>
      <c r="N367">
        <f>IF(Table257[[#This Row],[Embarked]]="C", 1, 0)</f>
        <v>1</v>
      </c>
      <c r="O367">
        <f>IF(Table257[[#This Row],[Sex]]="male", 1, 0)</f>
        <v>1</v>
      </c>
      <c r="P367">
        <v>1</v>
      </c>
      <c r="V367" s="6">
        <v>-1.0125077917921907</v>
      </c>
      <c r="W367" s="6">
        <v>0.31696546562131162</v>
      </c>
      <c r="X367" s="6">
        <f t="shared" si="10"/>
        <v>0</v>
      </c>
      <c r="Y367" s="6">
        <f t="shared" si="10"/>
        <v>0.31696546562131162</v>
      </c>
      <c r="Z367" s="6">
        <f t="shared" si="11"/>
        <v>0.31696546562131162</v>
      </c>
      <c r="AA367" s="6">
        <f>(Z367-Table257[[#This Row],[Survived]])^2</f>
        <v>0.46653617515391155</v>
      </c>
    </row>
    <row r="368" spans="1:27" x14ac:dyDescent="0.2">
      <c r="A368">
        <v>1</v>
      </c>
      <c r="B368" t="s">
        <v>20</v>
      </c>
      <c r="C368">
        <v>3</v>
      </c>
      <c r="D368" t="s">
        <v>13</v>
      </c>
      <c r="E368">
        <v>29</v>
      </c>
      <c r="F368">
        <v>7.8958000000000004</v>
      </c>
      <c r="G368">
        <v>0</v>
      </c>
      <c r="H368">
        <v>0</v>
      </c>
      <c r="I368" s="6">
        <f>Table257[[#This Row],[Age]]/$E$1</f>
        <v>0.36249999999999999</v>
      </c>
      <c r="J368" s="6">
        <f>LOG10(Table257[[#This Row],[Fare]] +1)</f>
        <v>0.94918501031343461</v>
      </c>
      <c r="K368">
        <f>IF(Table257[[#This Row],[Pclass]]=1, 1, 0)</f>
        <v>0</v>
      </c>
      <c r="L368">
        <f>IF(Table257[[#This Row],[Pclass]]=2, 1,0)</f>
        <v>0</v>
      </c>
      <c r="M368">
        <f>IF(Table257[[#This Row],[Embarked]]="S", 1, 0)</f>
        <v>0</v>
      </c>
      <c r="N368">
        <f>IF(Table257[[#This Row],[Embarked]]="C", 1, 0)</f>
        <v>1</v>
      </c>
      <c r="O368">
        <f>IF(Table257[[#This Row],[Sex]]="male", 1, 0)</f>
        <v>1</v>
      </c>
      <c r="P368">
        <v>1</v>
      </c>
      <c r="V368" s="6">
        <v>-1.4027569398783124</v>
      </c>
      <c r="W368" s="6">
        <v>0.22157826741980757</v>
      </c>
      <c r="X368" s="6">
        <f t="shared" si="10"/>
        <v>0</v>
      </c>
      <c r="Y368" s="6">
        <f t="shared" si="10"/>
        <v>0.22157826741980757</v>
      </c>
      <c r="Z368" s="6">
        <f t="shared" si="11"/>
        <v>0.22157826741980757</v>
      </c>
      <c r="AA368" s="6">
        <f>(Z368-Table257[[#This Row],[Survived]])^2</f>
        <v>0.60594039375314857</v>
      </c>
    </row>
    <row r="369" spans="1:27" x14ac:dyDescent="0.2">
      <c r="A369">
        <v>0</v>
      </c>
      <c r="B369" t="s">
        <v>15</v>
      </c>
      <c r="C369">
        <v>1</v>
      </c>
      <c r="D369" t="s">
        <v>13</v>
      </c>
      <c r="E369">
        <v>65</v>
      </c>
      <c r="F369">
        <v>26.55</v>
      </c>
      <c r="G369">
        <v>0</v>
      </c>
      <c r="H369">
        <v>0</v>
      </c>
      <c r="I369" s="6">
        <f>Table257[[#This Row],[Age]]/$E$1</f>
        <v>0.8125</v>
      </c>
      <c r="J369" s="6">
        <f>LOG10(Table257[[#This Row],[Fare]] +1)</f>
        <v>1.4401216031878039</v>
      </c>
      <c r="K369">
        <f>IF(Table257[[#This Row],[Pclass]]=1, 1, 0)</f>
        <v>1</v>
      </c>
      <c r="L369">
        <f>IF(Table257[[#This Row],[Pclass]]=2, 1,0)</f>
        <v>0</v>
      </c>
      <c r="M369">
        <f>IF(Table257[[#This Row],[Embarked]]="S", 1, 0)</f>
        <v>1</v>
      </c>
      <c r="N369">
        <f>IF(Table257[[#This Row],[Embarked]]="C", 1, 0)</f>
        <v>0</v>
      </c>
      <c r="O369">
        <f>IF(Table257[[#This Row],[Sex]]="male", 1, 0)</f>
        <v>1</v>
      </c>
      <c r="P369">
        <v>1</v>
      </c>
      <c r="V369" s="6">
        <v>-0.81748385314735916</v>
      </c>
      <c r="W369" s="6">
        <v>6.5200572050088279E-2</v>
      </c>
      <c r="X369" s="6">
        <f t="shared" si="10"/>
        <v>0</v>
      </c>
      <c r="Y369" s="6">
        <f t="shared" si="10"/>
        <v>6.5200572050088279E-2</v>
      </c>
      <c r="Z369" s="6">
        <f t="shared" si="11"/>
        <v>6.5200572050088279E-2</v>
      </c>
      <c r="AA369" s="6">
        <f>(Z369-Table257[[#This Row],[Survived]])^2</f>
        <v>4.2511145956587526E-3</v>
      </c>
    </row>
    <row r="370" spans="1:27" x14ac:dyDescent="0.2">
      <c r="A370">
        <v>1</v>
      </c>
      <c r="B370" t="s">
        <v>15</v>
      </c>
      <c r="C370">
        <v>2</v>
      </c>
      <c r="D370" t="s">
        <v>17</v>
      </c>
      <c r="E370">
        <v>50</v>
      </c>
      <c r="F370">
        <v>10.5</v>
      </c>
      <c r="G370">
        <v>0</v>
      </c>
      <c r="H370">
        <v>0</v>
      </c>
      <c r="I370" s="6">
        <f>Table257[[#This Row],[Age]]/$E$1</f>
        <v>0.625</v>
      </c>
      <c r="J370" s="6">
        <f>LOG10(Table257[[#This Row],[Fare]] +1)</f>
        <v>1.0606978403536116</v>
      </c>
      <c r="K370">
        <f>IF(Table257[[#This Row],[Pclass]]=1, 1, 0)</f>
        <v>0</v>
      </c>
      <c r="L370">
        <f>IF(Table257[[#This Row],[Pclass]]=2, 1,0)</f>
        <v>1</v>
      </c>
      <c r="M370">
        <f>IF(Table257[[#This Row],[Embarked]]="S", 1, 0)</f>
        <v>1</v>
      </c>
      <c r="N370">
        <f>IF(Table257[[#This Row],[Embarked]]="C", 1, 0)</f>
        <v>0</v>
      </c>
      <c r="O370">
        <f>IF(Table257[[#This Row],[Sex]]="male", 1, 0)</f>
        <v>0</v>
      </c>
      <c r="P370">
        <v>1</v>
      </c>
      <c r="V370" s="6">
        <v>0.83070929422110029</v>
      </c>
      <c r="W370" s="6">
        <v>5.1964763608656699E-2</v>
      </c>
      <c r="X370" s="6">
        <f t="shared" si="10"/>
        <v>0.83070929422110029</v>
      </c>
      <c r="Y370" s="6">
        <f t="shared" si="10"/>
        <v>5.1964763608656699E-2</v>
      </c>
      <c r="Z370" s="6">
        <f t="shared" si="11"/>
        <v>0.88267405782975694</v>
      </c>
      <c r="AA370" s="6">
        <f>(Z370-Table257[[#This Row],[Survived]])^2</f>
        <v>1.3765376706135219E-2</v>
      </c>
    </row>
    <row r="371" spans="1:27" x14ac:dyDescent="0.2">
      <c r="A371">
        <v>1</v>
      </c>
      <c r="B371" t="s">
        <v>15</v>
      </c>
      <c r="C371">
        <v>1</v>
      </c>
      <c r="D371" t="s">
        <v>13</v>
      </c>
      <c r="E371">
        <v>48</v>
      </c>
      <c r="F371">
        <v>26.55</v>
      </c>
      <c r="G371">
        <v>0</v>
      </c>
      <c r="H371">
        <v>0</v>
      </c>
      <c r="I371" s="6">
        <f>Table257[[#This Row],[Age]]/$E$1</f>
        <v>0.6</v>
      </c>
      <c r="J371" s="6">
        <f>LOG10(Table257[[#This Row],[Fare]] +1)</f>
        <v>1.4401216031878039</v>
      </c>
      <c r="K371">
        <f>IF(Table257[[#This Row],[Pclass]]=1, 1, 0)</f>
        <v>1</v>
      </c>
      <c r="L371">
        <f>IF(Table257[[#This Row],[Pclass]]=2, 1,0)</f>
        <v>0</v>
      </c>
      <c r="M371">
        <f>IF(Table257[[#This Row],[Embarked]]="S", 1, 0)</f>
        <v>1</v>
      </c>
      <c r="N371">
        <f>IF(Table257[[#This Row],[Embarked]]="C", 1, 0)</f>
        <v>0</v>
      </c>
      <c r="O371">
        <f>IF(Table257[[#This Row],[Sex]]="male", 1, 0)</f>
        <v>1</v>
      </c>
      <c r="P371">
        <v>1</v>
      </c>
      <c r="V371" s="6">
        <v>-0.98321311651669019</v>
      </c>
      <c r="W371" s="6">
        <v>0.27176114889564867</v>
      </c>
      <c r="X371" s="6">
        <f t="shared" si="10"/>
        <v>0</v>
      </c>
      <c r="Y371" s="6">
        <f t="shared" si="10"/>
        <v>0.27176114889564867</v>
      </c>
      <c r="Z371" s="6">
        <f t="shared" si="11"/>
        <v>0.27176114889564867</v>
      </c>
      <c r="AA371" s="6">
        <f>(Z371-Table257[[#This Row],[Survived]])^2</f>
        <v>0.53033182425778569</v>
      </c>
    </row>
    <row r="372" spans="1:27" x14ac:dyDescent="0.2">
      <c r="A372">
        <v>0</v>
      </c>
      <c r="B372" t="s">
        <v>15</v>
      </c>
      <c r="C372">
        <v>3</v>
      </c>
      <c r="D372" t="s">
        <v>13</v>
      </c>
      <c r="E372">
        <v>34</v>
      </c>
      <c r="F372">
        <v>8.0500000000000007</v>
      </c>
      <c r="G372">
        <v>0</v>
      </c>
      <c r="H372">
        <v>0</v>
      </c>
      <c r="I372" s="6">
        <f>Table257[[#This Row],[Age]]/$E$1</f>
        <v>0.42499999999999999</v>
      </c>
      <c r="J372" s="6">
        <f>LOG10(Table257[[#This Row],[Fare]] +1)</f>
        <v>0.9566485792052033</v>
      </c>
      <c r="K372">
        <f>IF(Table257[[#This Row],[Pclass]]=1, 1, 0)</f>
        <v>0</v>
      </c>
      <c r="L372">
        <f>IF(Table257[[#This Row],[Pclass]]=2, 1,0)</f>
        <v>0</v>
      </c>
      <c r="M372">
        <f>IF(Table257[[#This Row],[Embarked]]="S", 1, 0)</f>
        <v>1</v>
      </c>
      <c r="N372">
        <f>IF(Table257[[#This Row],[Embarked]]="C", 1, 0)</f>
        <v>0</v>
      </c>
      <c r="O372">
        <f>IF(Table257[[#This Row],[Sex]]="male", 1, 0)</f>
        <v>1</v>
      </c>
      <c r="P372">
        <v>1</v>
      </c>
      <c r="V372" s="6">
        <v>-1.2055364681458365</v>
      </c>
      <c r="W372" s="6">
        <v>2.1028970635032444E-2</v>
      </c>
      <c r="X372" s="6">
        <f t="shared" si="10"/>
        <v>0</v>
      </c>
      <c r="Y372" s="6">
        <f t="shared" si="10"/>
        <v>2.1028970635032444E-2</v>
      </c>
      <c r="Z372" s="6">
        <f t="shared" si="11"/>
        <v>2.1028970635032444E-2</v>
      </c>
      <c r="AA372" s="6">
        <f>(Z372-Table257[[#This Row],[Survived]])^2</f>
        <v>4.4221760596905685E-4</v>
      </c>
    </row>
    <row r="373" spans="1:27" x14ac:dyDescent="0.2">
      <c r="A373">
        <v>0</v>
      </c>
      <c r="B373" t="s">
        <v>15</v>
      </c>
      <c r="C373">
        <v>1</v>
      </c>
      <c r="D373" t="s">
        <v>13</v>
      </c>
      <c r="E373">
        <v>47</v>
      </c>
      <c r="F373">
        <v>38.5</v>
      </c>
      <c r="G373">
        <v>0</v>
      </c>
      <c r="H373">
        <v>0</v>
      </c>
      <c r="I373" s="6">
        <f>Table257[[#This Row],[Age]]/$E$1</f>
        <v>0.58750000000000002</v>
      </c>
      <c r="J373" s="6">
        <f>LOG10(Table257[[#This Row],[Fare]] +1)</f>
        <v>1.5965970956264601</v>
      </c>
      <c r="K373">
        <f>IF(Table257[[#This Row],[Pclass]]=1, 1, 0)</f>
        <v>1</v>
      </c>
      <c r="L373">
        <f>IF(Table257[[#This Row],[Pclass]]=2, 1,0)</f>
        <v>0</v>
      </c>
      <c r="M373">
        <f>IF(Table257[[#This Row],[Embarked]]="S", 1, 0)</f>
        <v>1</v>
      </c>
      <c r="N373">
        <f>IF(Table257[[#This Row],[Embarked]]="C", 1, 0)</f>
        <v>0</v>
      </c>
      <c r="O373">
        <f>IF(Table257[[#This Row],[Sex]]="male", 1, 0)</f>
        <v>1</v>
      </c>
      <c r="P373">
        <v>1</v>
      </c>
      <c r="V373" s="6">
        <v>-0.95669262279930511</v>
      </c>
      <c r="W373" s="6">
        <v>0.2712066719166904</v>
      </c>
      <c r="X373" s="6">
        <f t="shared" si="10"/>
        <v>0</v>
      </c>
      <c r="Y373" s="6">
        <f t="shared" si="10"/>
        <v>0.2712066719166904</v>
      </c>
      <c r="Z373" s="6">
        <f t="shared" si="11"/>
        <v>0.2712066719166904</v>
      </c>
      <c r="AA373" s="6">
        <f>(Z373-Table257[[#This Row],[Survived]])^2</f>
        <v>7.3553058892127349E-2</v>
      </c>
    </row>
    <row r="374" spans="1:27" x14ac:dyDescent="0.2">
      <c r="A374">
        <v>0</v>
      </c>
      <c r="B374" t="s">
        <v>15</v>
      </c>
      <c r="C374">
        <v>2</v>
      </c>
      <c r="D374" t="s">
        <v>13</v>
      </c>
      <c r="E374">
        <v>48</v>
      </c>
      <c r="F374">
        <v>13</v>
      </c>
      <c r="G374">
        <v>0</v>
      </c>
      <c r="H374">
        <v>0</v>
      </c>
      <c r="I374" s="6">
        <f>Table257[[#This Row],[Age]]/$E$1</f>
        <v>0.6</v>
      </c>
      <c r="J374" s="6">
        <f>LOG10(Table257[[#This Row],[Fare]] +1)</f>
        <v>1.146128035678238</v>
      </c>
      <c r="K374">
        <f>IF(Table257[[#This Row],[Pclass]]=1, 1, 0)</f>
        <v>0</v>
      </c>
      <c r="L374">
        <f>IF(Table257[[#This Row],[Pclass]]=2, 1,0)</f>
        <v>1</v>
      </c>
      <c r="M374">
        <f>IF(Table257[[#This Row],[Embarked]]="S", 1, 0)</f>
        <v>1</v>
      </c>
      <c r="N374">
        <f>IF(Table257[[#This Row],[Embarked]]="C", 1, 0)</f>
        <v>0</v>
      </c>
      <c r="O374">
        <f>IF(Table257[[#This Row],[Sex]]="male", 1, 0)</f>
        <v>1</v>
      </c>
      <c r="P374">
        <v>1</v>
      </c>
      <c r="V374" s="6">
        <v>-0.61998475397809361</v>
      </c>
      <c r="W374" s="6">
        <v>-0.1033191426016723</v>
      </c>
      <c r="X374" s="6">
        <f t="shared" si="10"/>
        <v>0</v>
      </c>
      <c r="Y374" s="6">
        <f t="shared" si="10"/>
        <v>0</v>
      </c>
      <c r="Z374" s="6">
        <f t="shared" si="11"/>
        <v>0</v>
      </c>
      <c r="AA374" s="6">
        <f>(Z374-Table257[[#This Row],[Survived]])^2</f>
        <v>0</v>
      </c>
    </row>
    <row r="375" spans="1:27" x14ac:dyDescent="0.2">
      <c r="A375">
        <v>0</v>
      </c>
      <c r="B375" t="s">
        <v>15</v>
      </c>
      <c r="C375">
        <v>3</v>
      </c>
      <c r="D375" t="s">
        <v>13</v>
      </c>
      <c r="E375">
        <v>38</v>
      </c>
      <c r="F375">
        <v>7.05</v>
      </c>
      <c r="G375">
        <v>0</v>
      </c>
      <c r="H375">
        <v>0</v>
      </c>
      <c r="I375" s="6">
        <f>Table257[[#This Row],[Age]]/$E$1</f>
        <v>0.47499999999999998</v>
      </c>
      <c r="J375" s="6">
        <f>LOG10(Table257[[#This Row],[Fare]] +1)</f>
        <v>0.90579588036786851</v>
      </c>
      <c r="K375">
        <f>IF(Table257[[#This Row],[Pclass]]=1, 1, 0)</f>
        <v>0</v>
      </c>
      <c r="L375">
        <f>IF(Table257[[#This Row],[Pclass]]=2, 1,0)</f>
        <v>0</v>
      </c>
      <c r="M375">
        <f>IF(Table257[[#This Row],[Embarked]]="S", 1, 0)</f>
        <v>1</v>
      </c>
      <c r="N375">
        <f>IF(Table257[[#This Row],[Embarked]]="C", 1, 0)</f>
        <v>0</v>
      </c>
      <c r="O375">
        <f>IF(Table257[[#This Row],[Sex]]="male", 1, 0)</f>
        <v>1</v>
      </c>
      <c r="P375">
        <v>1</v>
      </c>
      <c r="V375" s="6">
        <v>-1.1783284357637245</v>
      </c>
      <c r="W375" s="6">
        <v>-2.3444509903472362E-2</v>
      </c>
      <c r="X375" s="6">
        <f t="shared" si="10"/>
        <v>0</v>
      </c>
      <c r="Y375" s="6">
        <f t="shared" si="10"/>
        <v>0</v>
      </c>
      <c r="Z375" s="6">
        <f t="shared" si="11"/>
        <v>0</v>
      </c>
      <c r="AA375" s="6">
        <f>(Z375-Table257[[#This Row],[Survived]])^2</f>
        <v>0</v>
      </c>
    </row>
    <row r="376" spans="1:27" x14ac:dyDescent="0.2">
      <c r="A376">
        <v>0</v>
      </c>
      <c r="B376" t="s">
        <v>15</v>
      </c>
      <c r="C376">
        <v>1</v>
      </c>
      <c r="D376" t="s">
        <v>13</v>
      </c>
      <c r="E376">
        <v>56</v>
      </c>
      <c r="F376">
        <v>26.55</v>
      </c>
      <c r="G376">
        <v>0</v>
      </c>
      <c r="H376">
        <v>0</v>
      </c>
      <c r="I376" s="6">
        <f>Table257[[#This Row],[Age]]/$E$1</f>
        <v>0.7</v>
      </c>
      <c r="J376" s="6">
        <f>LOG10(Table257[[#This Row],[Fare]] +1)</f>
        <v>1.4401216031878039</v>
      </c>
      <c r="K376">
        <f>IF(Table257[[#This Row],[Pclass]]=1, 1, 0)</f>
        <v>1</v>
      </c>
      <c r="L376">
        <f>IF(Table257[[#This Row],[Pclass]]=2, 1,0)</f>
        <v>0</v>
      </c>
      <c r="M376">
        <f>IF(Table257[[#This Row],[Embarked]]="S", 1, 0)</f>
        <v>1</v>
      </c>
      <c r="N376">
        <f>IF(Table257[[#This Row],[Embarked]]="C", 1, 0)</f>
        <v>0</v>
      </c>
      <c r="O376">
        <f>IF(Table257[[#This Row],[Sex]]="male", 1, 0)</f>
        <v>1</v>
      </c>
      <c r="P376">
        <v>1</v>
      </c>
      <c r="V376" s="6">
        <v>-0.90522287493112263</v>
      </c>
      <c r="W376" s="6">
        <v>0.17455617155656139</v>
      </c>
      <c r="X376" s="6">
        <f t="shared" si="10"/>
        <v>0</v>
      </c>
      <c r="Y376" s="6">
        <f t="shared" si="10"/>
        <v>0.17455617155656139</v>
      </c>
      <c r="Z376" s="6">
        <f t="shared" si="11"/>
        <v>0.17455617155656139</v>
      </c>
      <c r="AA376" s="6">
        <f>(Z376-Table257[[#This Row],[Survived]])^2</f>
        <v>3.0469857028483691E-2</v>
      </c>
    </row>
    <row r="377" spans="1:27" x14ac:dyDescent="0.2">
      <c r="A377">
        <v>1</v>
      </c>
      <c r="B377" t="s">
        <v>20</v>
      </c>
      <c r="C377">
        <v>3</v>
      </c>
      <c r="D377" t="s">
        <v>17</v>
      </c>
      <c r="E377">
        <v>0.75</v>
      </c>
      <c r="F377">
        <v>19.258299999999998</v>
      </c>
      <c r="G377">
        <v>2</v>
      </c>
      <c r="H377">
        <v>1</v>
      </c>
      <c r="I377" s="6">
        <f>Table257[[#This Row],[Age]]/$E$1</f>
        <v>9.3749999999999997E-3</v>
      </c>
      <c r="J377" s="6">
        <f>LOG10(Table257[[#This Row],[Fare]] +1)</f>
        <v>1.3066029982011584</v>
      </c>
      <c r="K377">
        <f>IF(Table257[[#This Row],[Pclass]]=1, 1, 0)</f>
        <v>0</v>
      </c>
      <c r="L377">
        <f>IF(Table257[[#This Row],[Pclass]]=2, 1,0)</f>
        <v>0</v>
      </c>
      <c r="M377">
        <f>IF(Table257[[#This Row],[Embarked]]="S", 1, 0)</f>
        <v>0</v>
      </c>
      <c r="N377">
        <f>IF(Table257[[#This Row],[Embarked]]="C", 1, 0)</f>
        <v>1</v>
      </c>
      <c r="O377">
        <f>IF(Table257[[#This Row],[Sex]]="male", 1, 0)</f>
        <v>0</v>
      </c>
      <c r="P377">
        <v>1</v>
      </c>
      <c r="V377" s="6">
        <v>-0.25741830742167282</v>
      </c>
      <c r="W377" s="6">
        <v>0.67248047533717548</v>
      </c>
      <c r="X377" s="6">
        <f t="shared" si="10"/>
        <v>0</v>
      </c>
      <c r="Y377" s="6">
        <f t="shared" si="10"/>
        <v>0.67248047533717548</v>
      </c>
      <c r="Z377" s="6">
        <f t="shared" si="11"/>
        <v>0.67248047533717548</v>
      </c>
      <c r="AA377" s="6">
        <f>(Z377-Table257[[#This Row],[Survived]])^2</f>
        <v>0.10726903903536252</v>
      </c>
    </row>
    <row r="378" spans="1:27" x14ac:dyDescent="0.2">
      <c r="A378">
        <v>0</v>
      </c>
      <c r="B378" t="s">
        <v>15</v>
      </c>
      <c r="C378">
        <v>3</v>
      </c>
      <c r="D378" t="s">
        <v>13</v>
      </c>
      <c r="E378">
        <v>38</v>
      </c>
      <c r="F378">
        <v>8.6624999999999996</v>
      </c>
      <c r="G378">
        <v>0</v>
      </c>
      <c r="H378">
        <v>0</v>
      </c>
      <c r="I378" s="6">
        <f>Table257[[#This Row],[Age]]/$E$1</f>
        <v>0.47499999999999998</v>
      </c>
      <c r="J378" s="6">
        <f>LOG10(Table257[[#This Row],[Fare]] +1)</f>
        <v>0.98508950692638131</v>
      </c>
      <c r="K378">
        <f>IF(Table257[[#This Row],[Pclass]]=1, 1, 0)</f>
        <v>0</v>
      </c>
      <c r="L378">
        <f>IF(Table257[[#This Row],[Pclass]]=2, 1,0)</f>
        <v>0</v>
      </c>
      <c r="M378">
        <f>IF(Table257[[#This Row],[Embarked]]="S", 1, 0)</f>
        <v>1</v>
      </c>
      <c r="N378">
        <f>IF(Table257[[#This Row],[Embarked]]="C", 1, 0)</f>
        <v>0</v>
      </c>
      <c r="O378">
        <f>IF(Table257[[#This Row],[Sex]]="male", 1, 0)</f>
        <v>1</v>
      </c>
      <c r="P378">
        <v>1</v>
      </c>
      <c r="V378" s="6">
        <v>-1.1599490575199529</v>
      </c>
      <c r="W378" s="6">
        <v>-2.9882792163514089E-2</v>
      </c>
      <c r="X378" s="6">
        <f t="shared" si="10"/>
        <v>0</v>
      </c>
      <c r="Y378" s="6">
        <f t="shared" si="10"/>
        <v>0</v>
      </c>
      <c r="Z378" s="6">
        <f t="shared" si="11"/>
        <v>0</v>
      </c>
      <c r="AA378" s="6">
        <f>(Z378-Table257[[#This Row],[Survived]])^2</f>
        <v>0</v>
      </c>
    </row>
    <row r="379" spans="1:27" x14ac:dyDescent="0.2">
      <c r="A379">
        <v>1</v>
      </c>
      <c r="B379" t="s">
        <v>15</v>
      </c>
      <c r="C379">
        <v>2</v>
      </c>
      <c r="D379" t="s">
        <v>17</v>
      </c>
      <c r="E379">
        <v>33</v>
      </c>
      <c r="F379">
        <v>27.75</v>
      </c>
      <c r="G379">
        <v>1</v>
      </c>
      <c r="H379">
        <v>2</v>
      </c>
      <c r="I379" s="6">
        <f>Table257[[#This Row],[Age]]/$E$1</f>
        <v>0.41249999999999998</v>
      </c>
      <c r="J379" s="6">
        <f>LOG10(Table257[[#This Row],[Fare]] +1)</f>
        <v>1.4586378490256493</v>
      </c>
      <c r="K379">
        <f>IF(Table257[[#This Row],[Pclass]]=1, 1, 0)</f>
        <v>0</v>
      </c>
      <c r="L379">
        <f>IF(Table257[[#This Row],[Pclass]]=2, 1,0)</f>
        <v>1</v>
      </c>
      <c r="M379">
        <f>IF(Table257[[#This Row],[Embarked]]="S", 1, 0)</f>
        <v>1</v>
      </c>
      <c r="N379">
        <f>IF(Table257[[#This Row],[Embarked]]="C", 1, 0)</f>
        <v>0</v>
      </c>
      <c r="O379">
        <f>IF(Table257[[#This Row],[Sex]]="male", 1, 0)</f>
        <v>0</v>
      </c>
      <c r="P379">
        <v>1</v>
      </c>
      <c r="V379" s="6">
        <v>0.56575640319900566</v>
      </c>
      <c r="W379" s="6">
        <v>0.27440336621242251</v>
      </c>
      <c r="X379" s="6">
        <f t="shared" si="10"/>
        <v>0.56575640319900566</v>
      </c>
      <c r="Y379" s="6">
        <f t="shared" si="10"/>
        <v>0.27440336621242251</v>
      </c>
      <c r="Z379" s="6">
        <f t="shared" si="11"/>
        <v>0.84015976941142823</v>
      </c>
      <c r="AA379" s="6">
        <f>(Z379-Table257[[#This Row],[Survived]])^2</f>
        <v>2.5548899314607795E-2</v>
      </c>
    </row>
    <row r="380" spans="1:27" x14ac:dyDescent="0.2">
      <c r="A380">
        <v>1</v>
      </c>
      <c r="B380" t="s">
        <v>20</v>
      </c>
      <c r="C380">
        <v>2</v>
      </c>
      <c r="D380" t="s">
        <v>17</v>
      </c>
      <c r="E380">
        <v>23</v>
      </c>
      <c r="F380">
        <v>13.791700000000001</v>
      </c>
      <c r="G380">
        <v>0</v>
      </c>
      <c r="H380">
        <v>0</v>
      </c>
      <c r="I380" s="6">
        <f>Table257[[#This Row],[Age]]/$E$1</f>
        <v>0.28749999999999998</v>
      </c>
      <c r="J380" s="6">
        <f>LOG10(Table257[[#This Row],[Fare]] +1)</f>
        <v>1.1700180900341755</v>
      </c>
      <c r="K380">
        <f>IF(Table257[[#This Row],[Pclass]]=1, 1, 0)</f>
        <v>0</v>
      </c>
      <c r="L380">
        <f>IF(Table257[[#This Row],[Pclass]]=2, 1,0)</f>
        <v>1</v>
      </c>
      <c r="M380">
        <f>IF(Table257[[#This Row],[Embarked]]="S", 1, 0)</f>
        <v>0</v>
      </c>
      <c r="N380">
        <f>IF(Table257[[#This Row],[Embarked]]="C", 1, 0)</f>
        <v>1</v>
      </c>
      <c r="O380">
        <f>IF(Table257[[#This Row],[Sex]]="male", 1, 0)</f>
        <v>0</v>
      </c>
      <c r="P380">
        <v>1</v>
      </c>
      <c r="V380" s="6">
        <v>0.44608484473827381</v>
      </c>
      <c r="W380" s="6">
        <v>0.51034543253547482</v>
      </c>
      <c r="X380" s="6">
        <f t="shared" si="10"/>
        <v>0.44608484473827381</v>
      </c>
      <c r="Y380" s="6">
        <f t="shared" si="10"/>
        <v>0.51034543253547482</v>
      </c>
      <c r="Z380" s="6">
        <f t="shared" si="11"/>
        <v>0.95643027727374863</v>
      </c>
      <c r="AA380" s="6">
        <f>(Z380-Table257[[#This Row],[Survived]])^2</f>
        <v>1.898320738442425E-3</v>
      </c>
    </row>
    <row r="381" spans="1:27" x14ac:dyDescent="0.2">
      <c r="A381">
        <v>0</v>
      </c>
      <c r="B381" t="s">
        <v>15</v>
      </c>
      <c r="C381">
        <v>3</v>
      </c>
      <c r="D381" t="s">
        <v>17</v>
      </c>
      <c r="E381">
        <v>22</v>
      </c>
      <c r="F381">
        <v>9.8375000000000004</v>
      </c>
      <c r="G381">
        <v>0</v>
      </c>
      <c r="H381">
        <v>0</v>
      </c>
      <c r="I381" s="6">
        <f>Table257[[#This Row],[Age]]/$E$1</f>
        <v>0.27500000000000002</v>
      </c>
      <c r="J381" s="6">
        <f>LOG10(Table257[[#This Row],[Fare]] +1)</f>
        <v>1.0349291104842666</v>
      </c>
      <c r="K381">
        <f>IF(Table257[[#This Row],[Pclass]]=1, 1, 0)</f>
        <v>0</v>
      </c>
      <c r="L381">
        <f>IF(Table257[[#This Row],[Pclass]]=2, 1,0)</f>
        <v>0</v>
      </c>
      <c r="M381">
        <f>IF(Table257[[#This Row],[Embarked]]="S", 1, 0)</f>
        <v>1</v>
      </c>
      <c r="N381">
        <f>IF(Table257[[#This Row],[Embarked]]="C", 1, 0)</f>
        <v>0</v>
      </c>
      <c r="O381">
        <f>IF(Table257[[#This Row],[Sex]]="male", 1, 0)</f>
        <v>0</v>
      </c>
      <c r="P381">
        <v>1</v>
      </c>
      <c r="V381" s="6">
        <v>0.1466209777762843</v>
      </c>
      <c r="W381" s="6">
        <v>0.33312901989657095</v>
      </c>
      <c r="X381" s="6">
        <f t="shared" si="10"/>
        <v>0.1466209777762843</v>
      </c>
      <c r="Y381" s="6">
        <f t="shared" si="10"/>
        <v>0.33312901989657095</v>
      </c>
      <c r="Z381" s="6">
        <f t="shared" si="11"/>
        <v>0.47974999767285526</v>
      </c>
      <c r="AA381" s="6">
        <f>(Z381-Table257[[#This Row],[Survived]])^2</f>
        <v>0.23016006026710462</v>
      </c>
    </row>
    <row r="382" spans="1:27" x14ac:dyDescent="0.2">
      <c r="A382">
        <v>0</v>
      </c>
      <c r="B382" t="s">
        <v>15</v>
      </c>
      <c r="C382">
        <v>2</v>
      </c>
      <c r="D382" t="s">
        <v>13</v>
      </c>
      <c r="E382">
        <v>34</v>
      </c>
      <c r="F382">
        <v>21</v>
      </c>
      <c r="G382">
        <v>1</v>
      </c>
      <c r="H382">
        <v>0</v>
      </c>
      <c r="I382" s="6">
        <f>Table257[[#This Row],[Age]]/$E$1</f>
        <v>0.42499999999999999</v>
      </c>
      <c r="J382" s="6">
        <f>LOG10(Table257[[#This Row],[Fare]] +1)</f>
        <v>1.3424226808222062</v>
      </c>
      <c r="K382">
        <f>IF(Table257[[#This Row],[Pclass]]=1, 1, 0)</f>
        <v>0</v>
      </c>
      <c r="L382">
        <f>IF(Table257[[#This Row],[Pclass]]=2, 1,0)</f>
        <v>1</v>
      </c>
      <c r="M382">
        <f>IF(Table257[[#This Row],[Embarked]]="S", 1, 0)</f>
        <v>1</v>
      </c>
      <c r="N382">
        <f>IF(Table257[[#This Row],[Embarked]]="C", 1, 0)</f>
        <v>0</v>
      </c>
      <c r="O382">
        <f>IF(Table257[[#This Row],[Sex]]="male", 1, 0)</f>
        <v>1</v>
      </c>
      <c r="P382">
        <v>1</v>
      </c>
      <c r="V382" s="6">
        <v>-0.72254959583631595</v>
      </c>
      <c r="W382" s="6">
        <v>1.0801179950278732E-2</v>
      </c>
      <c r="X382" s="6">
        <f t="shared" si="10"/>
        <v>0</v>
      </c>
      <c r="Y382" s="6">
        <f t="shared" si="10"/>
        <v>1.0801179950278732E-2</v>
      </c>
      <c r="Z382" s="6">
        <f t="shared" si="11"/>
        <v>1.0801179950278732E-2</v>
      </c>
      <c r="AA382" s="6">
        <f>(Z382-Table257[[#This Row],[Survived]])^2</f>
        <v>1.1666548831830327E-4</v>
      </c>
    </row>
    <row r="383" spans="1:27" x14ac:dyDescent="0.2">
      <c r="A383">
        <v>0</v>
      </c>
      <c r="B383" t="s">
        <v>15</v>
      </c>
      <c r="C383">
        <v>3</v>
      </c>
      <c r="D383" t="s">
        <v>13</v>
      </c>
      <c r="E383">
        <v>29</v>
      </c>
      <c r="F383">
        <v>7.0457999999999998</v>
      </c>
      <c r="G383">
        <v>1</v>
      </c>
      <c r="H383">
        <v>0</v>
      </c>
      <c r="I383" s="6">
        <f>Table257[[#This Row],[Age]]/$E$1</f>
        <v>0.36249999999999999</v>
      </c>
      <c r="J383" s="6">
        <f>LOG10(Table257[[#This Row],[Fare]] +1)</f>
        <v>0.90556923281193558</v>
      </c>
      <c r="K383">
        <f>IF(Table257[[#This Row],[Pclass]]=1, 1, 0)</f>
        <v>0</v>
      </c>
      <c r="L383">
        <f>IF(Table257[[#This Row],[Pclass]]=2, 1,0)</f>
        <v>0</v>
      </c>
      <c r="M383">
        <f>IF(Table257[[#This Row],[Embarked]]="S", 1, 0)</f>
        <v>1</v>
      </c>
      <c r="N383">
        <f>IF(Table257[[#This Row],[Embarked]]="C", 1, 0)</f>
        <v>0</v>
      </c>
      <c r="O383">
        <f>IF(Table257[[#This Row],[Sex]]="male", 1, 0)</f>
        <v>1</v>
      </c>
      <c r="P383">
        <v>1</v>
      </c>
      <c r="V383" s="6">
        <v>-1.2777008204008025</v>
      </c>
      <c r="W383" s="6">
        <v>4.5879338018326381E-2</v>
      </c>
      <c r="X383" s="6">
        <f t="shared" si="10"/>
        <v>0</v>
      </c>
      <c r="Y383" s="6">
        <f t="shared" si="10"/>
        <v>4.5879338018326381E-2</v>
      </c>
      <c r="Z383" s="6">
        <f t="shared" si="11"/>
        <v>4.5879338018326381E-2</v>
      </c>
      <c r="AA383" s="6">
        <f>(Z383-Table257[[#This Row],[Survived]])^2</f>
        <v>2.1049136569998485E-3</v>
      </c>
    </row>
    <row r="384" spans="1:27" x14ac:dyDescent="0.2">
      <c r="A384">
        <v>0</v>
      </c>
      <c r="B384" t="s">
        <v>15</v>
      </c>
      <c r="C384">
        <v>3</v>
      </c>
      <c r="D384" t="s">
        <v>13</v>
      </c>
      <c r="E384">
        <v>22</v>
      </c>
      <c r="F384">
        <v>7.5208000000000004</v>
      </c>
      <c r="G384">
        <v>0</v>
      </c>
      <c r="H384">
        <v>0</v>
      </c>
      <c r="I384" s="6">
        <f>Table257[[#This Row],[Age]]/$E$1</f>
        <v>0.27500000000000002</v>
      </c>
      <c r="J384" s="6">
        <f>LOG10(Table257[[#This Row],[Fare]] +1)</f>
        <v>0.93048037167691311</v>
      </c>
      <c r="K384">
        <f>IF(Table257[[#This Row],[Pclass]]=1, 1, 0)</f>
        <v>0</v>
      </c>
      <c r="L384">
        <f>IF(Table257[[#This Row],[Pclass]]=2, 1,0)</f>
        <v>0</v>
      </c>
      <c r="M384">
        <f>IF(Table257[[#This Row],[Embarked]]="S", 1, 0)</f>
        <v>1</v>
      </c>
      <c r="N384">
        <f>IF(Table257[[#This Row],[Embarked]]="C", 1, 0)</f>
        <v>0</v>
      </c>
      <c r="O384">
        <f>IF(Table257[[#This Row],[Sex]]="male", 1, 0)</f>
        <v>1</v>
      </c>
      <c r="P384">
        <v>1</v>
      </c>
      <c r="V384" s="6">
        <v>-1.3285873291651038</v>
      </c>
      <c r="W384" s="6">
        <v>0.16896117621755774</v>
      </c>
      <c r="X384" s="6">
        <f t="shared" si="10"/>
        <v>0</v>
      </c>
      <c r="Y384" s="6">
        <f t="shared" si="10"/>
        <v>0.16896117621755774</v>
      </c>
      <c r="Z384" s="6">
        <f t="shared" si="11"/>
        <v>0.16896117621755774</v>
      </c>
      <c r="AA384" s="6">
        <f>(Z384-Table257[[#This Row],[Survived]])^2</f>
        <v>2.85478790688206E-2</v>
      </c>
    </row>
    <row r="385" spans="1:27" x14ac:dyDescent="0.2">
      <c r="A385">
        <v>1</v>
      </c>
      <c r="B385" t="s">
        <v>15</v>
      </c>
      <c r="C385">
        <v>3</v>
      </c>
      <c r="D385" t="s">
        <v>17</v>
      </c>
      <c r="E385">
        <v>2</v>
      </c>
      <c r="F385">
        <v>12.2875</v>
      </c>
      <c r="G385">
        <v>0</v>
      </c>
      <c r="H385">
        <v>1</v>
      </c>
      <c r="I385" s="6">
        <f>Table257[[#This Row],[Age]]/$E$1</f>
        <v>2.5000000000000001E-2</v>
      </c>
      <c r="J385" s="6">
        <f>LOG10(Table257[[#This Row],[Fare]] +1)</f>
        <v>1.1234432775313532</v>
      </c>
      <c r="K385">
        <f>IF(Table257[[#This Row],[Pclass]]=1, 1, 0)</f>
        <v>0</v>
      </c>
      <c r="L385">
        <f>IF(Table257[[#This Row],[Pclass]]=2, 1,0)</f>
        <v>0</v>
      </c>
      <c r="M385">
        <f>IF(Table257[[#This Row],[Embarked]]="S", 1, 0)</f>
        <v>1</v>
      </c>
      <c r="N385">
        <f>IF(Table257[[#This Row],[Embarked]]="C", 1, 0)</f>
        <v>0</v>
      </c>
      <c r="O385">
        <f>IF(Table257[[#This Row],[Sex]]="male", 1, 0)</f>
        <v>0</v>
      </c>
      <c r="P385">
        <v>1</v>
      </c>
      <c r="V385" s="6">
        <v>-0.11777845690203925</v>
      </c>
      <c r="W385" s="6">
        <v>0.61307406549879218</v>
      </c>
      <c r="X385" s="6">
        <f t="shared" si="10"/>
        <v>0</v>
      </c>
      <c r="Y385" s="6">
        <f t="shared" si="10"/>
        <v>0.61307406549879218</v>
      </c>
      <c r="Z385" s="6">
        <f t="shared" si="11"/>
        <v>0.61307406549879218</v>
      </c>
      <c r="AA385" s="6">
        <f>(Z385-Table257[[#This Row],[Survived]])^2</f>
        <v>0.14971167878963296</v>
      </c>
    </row>
    <row r="386" spans="1:27" x14ac:dyDescent="0.2">
      <c r="A386">
        <v>0</v>
      </c>
      <c r="B386" t="s">
        <v>15</v>
      </c>
      <c r="C386">
        <v>3</v>
      </c>
      <c r="D386" t="s">
        <v>13</v>
      </c>
      <c r="E386">
        <v>9</v>
      </c>
      <c r="F386">
        <v>46.9</v>
      </c>
      <c r="G386">
        <v>5</v>
      </c>
      <c r="H386">
        <v>2</v>
      </c>
      <c r="I386" s="6">
        <f>Table257[[#This Row],[Age]]/$E$1</f>
        <v>0.1125</v>
      </c>
      <c r="J386" s="6">
        <f>LOG10(Table257[[#This Row],[Fare]] +1)</f>
        <v>1.6803355134145632</v>
      </c>
      <c r="K386">
        <f>IF(Table257[[#This Row],[Pclass]]=1, 1, 0)</f>
        <v>0</v>
      </c>
      <c r="L386">
        <f>IF(Table257[[#This Row],[Pclass]]=2, 1,0)</f>
        <v>0</v>
      </c>
      <c r="M386">
        <f>IF(Table257[[#This Row],[Embarked]]="S", 1, 0)</f>
        <v>1</v>
      </c>
      <c r="N386">
        <f>IF(Table257[[#This Row],[Embarked]]="C", 1, 0)</f>
        <v>0</v>
      </c>
      <c r="O386">
        <f>IF(Table257[[#This Row],[Sex]]="male", 1, 0)</f>
        <v>1</v>
      </c>
      <c r="P386">
        <v>1</v>
      </c>
      <c r="V386" s="6">
        <v>-1.5192984105063714</v>
      </c>
      <c r="W386" s="6">
        <v>0.15402276268684301</v>
      </c>
      <c r="X386" s="6">
        <f t="shared" si="10"/>
        <v>0</v>
      </c>
      <c r="Y386" s="6">
        <f t="shared" si="10"/>
        <v>0.15402276268684301</v>
      </c>
      <c r="Z386" s="6">
        <f t="shared" si="11"/>
        <v>0.15402276268684301</v>
      </c>
      <c r="AA386" s="6">
        <f>(Z386-Table257[[#This Row],[Survived]])^2</f>
        <v>2.3723011425687557E-2</v>
      </c>
    </row>
    <row r="387" spans="1:27" x14ac:dyDescent="0.2">
      <c r="A387">
        <v>0</v>
      </c>
      <c r="B387" t="s">
        <v>15</v>
      </c>
      <c r="C387">
        <v>3</v>
      </c>
      <c r="D387" t="s">
        <v>13</v>
      </c>
      <c r="E387">
        <v>50</v>
      </c>
      <c r="F387">
        <v>8.0500000000000007</v>
      </c>
      <c r="G387">
        <v>0</v>
      </c>
      <c r="H387">
        <v>0</v>
      </c>
      <c r="I387" s="6">
        <f>Table257[[#This Row],[Age]]/$E$1</f>
        <v>0.625</v>
      </c>
      <c r="J387" s="6">
        <f>LOG10(Table257[[#This Row],[Fare]] +1)</f>
        <v>0.9566485792052033</v>
      </c>
      <c r="K387">
        <f>IF(Table257[[#This Row],[Pclass]]=1, 1, 0)</f>
        <v>0</v>
      </c>
      <c r="L387">
        <f>IF(Table257[[#This Row],[Pclass]]=2, 1,0)</f>
        <v>0</v>
      </c>
      <c r="M387">
        <f>IF(Table257[[#This Row],[Embarked]]="S", 1, 0)</f>
        <v>1</v>
      </c>
      <c r="N387">
        <f>IF(Table257[[#This Row],[Embarked]]="C", 1, 0)</f>
        <v>0</v>
      </c>
      <c r="O387">
        <f>IF(Table257[[#This Row],[Sex]]="male", 1, 0)</f>
        <v>1</v>
      </c>
      <c r="P387">
        <v>1</v>
      </c>
      <c r="V387" s="6">
        <v>-1.0495559849747014</v>
      </c>
      <c r="W387" s="6">
        <v>-0.17338098404314206</v>
      </c>
      <c r="X387" s="6">
        <f t="shared" si="10"/>
        <v>0</v>
      </c>
      <c r="Y387" s="6">
        <f t="shared" si="10"/>
        <v>0</v>
      </c>
      <c r="Z387" s="6">
        <f t="shared" si="11"/>
        <v>0</v>
      </c>
      <c r="AA387" s="6">
        <f>(Z387-Table257[[#This Row],[Survived]])^2</f>
        <v>0</v>
      </c>
    </row>
    <row r="388" spans="1:27" x14ac:dyDescent="0.2">
      <c r="A388">
        <v>1</v>
      </c>
      <c r="B388" t="s">
        <v>15</v>
      </c>
      <c r="C388">
        <v>3</v>
      </c>
      <c r="D388" t="s">
        <v>17</v>
      </c>
      <c r="E388">
        <v>63</v>
      </c>
      <c r="F388">
        <v>9.5875000000000004</v>
      </c>
      <c r="G388">
        <v>0</v>
      </c>
      <c r="H388">
        <v>0</v>
      </c>
      <c r="I388" s="6">
        <f>Table257[[#This Row],[Age]]/$E$1</f>
        <v>0.78749999999999998</v>
      </c>
      <c r="J388" s="6">
        <f>LOG10(Table257[[#This Row],[Fare]] +1)</f>
        <v>1.0247934233387634</v>
      </c>
      <c r="K388">
        <f>IF(Table257[[#This Row],[Pclass]]=1, 1, 0)</f>
        <v>0</v>
      </c>
      <c r="L388">
        <f>IF(Table257[[#This Row],[Pclass]]=2, 1,0)</f>
        <v>0</v>
      </c>
      <c r="M388">
        <f>IF(Table257[[#This Row],[Embarked]]="S", 1, 0)</f>
        <v>1</v>
      </c>
      <c r="N388">
        <f>IF(Table257[[#This Row],[Embarked]]="C", 1, 0)</f>
        <v>0</v>
      </c>
      <c r="O388">
        <f>IF(Table257[[#This Row],[Sex]]="male", 1, 0)</f>
        <v>0</v>
      </c>
      <c r="P388">
        <v>1</v>
      </c>
      <c r="V388" s="6">
        <v>0.54397162666923005</v>
      </c>
      <c r="W388" s="6">
        <v>-0.16422351721461775</v>
      </c>
      <c r="X388" s="6">
        <f t="shared" si="10"/>
        <v>0.54397162666923005</v>
      </c>
      <c r="Y388" s="6">
        <f t="shared" si="10"/>
        <v>0</v>
      </c>
      <c r="Z388" s="6">
        <f t="shared" si="11"/>
        <v>0.54397162666923005</v>
      </c>
      <c r="AA388" s="6">
        <f>(Z388-Table257[[#This Row],[Survived]])^2</f>
        <v>0.2079618772827081</v>
      </c>
    </row>
    <row r="389" spans="1:27" x14ac:dyDescent="0.2">
      <c r="A389">
        <v>1</v>
      </c>
      <c r="B389" t="s">
        <v>20</v>
      </c>
      <c r="C389">
        <v>1</v>
      </c>
      <c r="D389" t="s">
        <v>13</v>
      </c>
      <c r="E389">
        <v>25</v>
      </c>
      <c r="F389">
        <v>91.0792</v>
      </c>
      <c r="G389">
        <v>1</v>
      </c>
      <c r="H389">
        <v>0</v>
      </c>
      <c r="I389" s="6">
        <f>Table257[[#This Row],[Age]]/$E$1</f>
        <v>0.3125</v>
      </c>
      <c r="J389" s="6">
        <f>LOG10(Table257[[#This Row],[Fare]] +1)</f>
        <v>1.9641615374126258</v>
      </c>
      <c r="K389">
        <f>IF(Table257[[#This Row],[Pclass]]=1, 1, 0)</f>
        <v>1</v>
      </c>
      <c r="L389">
        <f>IF(Table257[[#This Row],[Pclass]]=2, 1,0)</f>
        <v>0</v>
      </c>
      <c r="M389">
        <f>IF(Table257[[#This Row],[Embarked]]="S", 1, 0)</f>
        <v>0</v>
      </c>
      <c r="N389">
        <f>IF(Table257[[#This Row],[Embarked]]="C", 1, 0)</f>
        <v>1</v>
      </c>
      <c r="O389">
        <f>IF(Table257[[#This Row],[Sex]]="male", 1, 0)</f>
        <v>1</v>
      </c>
      <c r="P389">
        <v>1</v>
      </c>
      <c r="V389" s="6">
        <v>-1.2442958763361867</v>
      </c>
      <c r="W389" s="6">
        <v>0.60781582042735616</v>
      </c>
      <c r="X389" s="6">
        <f t="shared" ref="X389:Y452" si="12">IF(V389&lt;0, 0, V389)</f>
        <v>0</v>
      </c>
      <c r="Y389" s="6">
        <f t="shared" si="12"/>
        <v>0.60781582042735616</v>
      </c>
      <c r="Z389" s="6">
        <f t="shared" ref="Z389:Z452" si="13">X389+Y389</f>
        <v>0.60781582042735616</v>
      </c>
      <c r="AA389" s="6">
        <f>(Z389-Table257[[#This Row],[Survived]])^2</f>
        <v>0.15380843070706776</v>
      </c>
    </row>
    <row r="390" spans="1:27" x14ac:dyDescent="0.2">
      <c r="A390">
        <v>1</v>
      </c>
      <c r="B390" t="s">
        <v>15</v>
      </c>
      <c r="C390">
        <v>1</v>
      </c>
      <c r="D390" t="s">
        <v>17</v>
      </c>
      <c r="E390">
        <v>35</v>
      </c>
      <c r="F390">
        <v>90</v>
      </c>
      <c r="G390">
        <v>1</v>
      </c>
      <c r="H390">
        <v>0</v>
      </c>
      <c r="I390" s="6">
        <f>Table257[[#This Row],[Age]]/$E$1</f>
        <v>0.4375</v>
      </c>
      <c r="J390" s="6">
        <f>LOG10(Table257[[#This Row],[Fare]] +1)</f>
        <v>1.9590413923210936</v>
      </c>
      <c r="K390">
        <f>IF(Table257[[#This Row],[Pclass]]=1, 1, 0)</f>
        <v>1</v>
      </c>
      <c r="L390">
        <f>IF(Table257[[#This Row],[Pclass]]=2, 1,0)</f>
        <v>0</v>
      </c>
      <c r="M390">
        <f>IF(Table257[[#This Row],[Embarked]]="S", 1, 0)</f>
        <v>1</v>
      </c>
      <c r="N390">
        <f>IF(Table257[[#This Row],[Embarked]]="C", 1, 0)</f>
        <v>0</v>
      </c>
      <c r="O390">
        <f>IF(Table257[[#This Row],[Sex]]="male", 1, 0)</f>
        <v>0</v>
      </c>
      <c r="P390">
        <v>1</v>
      </c>
      <c r="V390" s="6">
        <v>0.44974998608000322</v>
      </c>
      <c r="W390" s="6">
        <v>0.52018375999413957</v>
      </c>
      <c r="X390" s="6">
        <f t="shared" si="12"/>
        <v>0.44974998608000322</v>
      </c>
      <c r="Y390" s="6">
        <f t="shared" si="12"/>
        <v>0.52018375999413957</v>
      </c>
      <c r="Z390" s="6">
        <f t="shared" si="13"/>
        <v>0.96993374607414284</v>
      </c>
      <c r="AA390" s="6">
        <f>(Z390-Table257[[#This Row],[Survived]])^2</f>
        <v>9.0397962513412086E-4</v>
      </c>
    </row>
    <row r="391" spans="1:27" x14ac:dyDescent="0.2">
      <c r="A391">
        <v>0</v>
      </c>
      <c r="B391" t="s">
        <v>20</v>
      </c>
      <c r="C391">
        <v>1</v>
      </c>
      <c r="D391" t="s">
        <v>13</v>
      </c>
      <c r="E391">
        <v>58</v>
      </c>
      <c r="F391">
        <v>29.7</v>
      </c>
      <c r="G391">
        <v>0</v>
      </c>
      <c r="H391">
        <v>0</v>
      </c>
      <c r="I391" s="6">
        <f>Table257[[#This Row],[Age]]/$E$1</f>
        <v>0.72499999999999998</v>
      </c>
      <c r="J391" s="6">
        <f>LOG10(Table257[[#This Row],[Fare]] +1)</f>
        <v>1.4871383754771865</v>
      </c>
      <c r="K391">
        <f>IF(Table257[[#This Row],[Pclass]]=1, 1, 0)</f>
        <v>1</v>
      </c>
      <c r="L391">
        <f>IF(Table257[[#This Row],[Pclass]]=2, 1,0)</f>
        <v>0</v>
      </c>
      <c r="M391">
        <f>IF(Table257[[#This Row],[Embarked]]="S", 1, 0)</f>
        <v>0</v>
      </c>
      <c r="N391">
        <f>IF(Table257[[#This Row],[Embarked]]="C", 1, 0)</f>
        <v>1</v>
      </c>
      <c r="O391">
        <f>IF(Table257[[#This Row],[Sex]]="male", 1, 0)</f>
        <v>1</v>
      </c>
      <c r="P391">
        <v>1</v>
      </c>
      <c r="V391" s="6">
        <v>-1.0215739498307568</v>
      </c>
      <c r="W391" s="6">
        <v>0.28562755695999725</v>
      </c>
      <c r="X391" s="6">
        <f t="shared" si="12"/>
        <v>0</v>
      </c>
      <c r="Y391" s="6">
        <f t="shared" si="12"/>
        <v>0.28562755695999725</v>
      </c>
      <c r="Z391" s="6">
        <f t="shared" si="13"/>
        <v>0.28562755695999725</v>
      </c>
      <c r="AA391" s="6">
        <f>(Z391-Table257[[#This Row],[Survived]])^2</f>
        <v>8.1583101294936469E-2</v>
      </c>
    </row>
    <row r="392" spans="1:27" x14ac:dyDescent="0.2">
      <c r="A392">
        <v>0</v>
      </c>
      <c r="B392" t="s">
        <v>15</v>
      </c>
      <c r="C392">
        <v>3</v>
      </c>
      <c r="D392" t="s">
        <v>13</v>
      </c>
      <c r="E392">
        <v>30</v>
      </c>
      <c r="F392">
        <v>8.0500000000000007</v>
      </c>
      <c r="G392">
        <v>0</v>
      </c>
      <c r="H392">
        <v>0</v>
      </c>
      <c r="I392" s="6">
        <f>Table257[[#This Row],[Age]]/$E$1</f>
        <v>0.375</v>
      </c>
      <c r="J392" s="6">
        <f>LOG10(Table257[[#This Row],[Fare]] +1)</f>
        <v>0.9566485792052033</v>
      </c>
      <c r="K392">
        <f>IF(Table257[[#This Row],[Pclass]]=1, 1, 0)</f>
        <v>0</v>
      </c>
      <c r="L392">
        <f>IF(Table257[[#This Row],[Pclass]]=2, 1,0)</f>
        <v>0</v>
      </c>
      <c r="M392">
        <f>IF(Table257[[#This Row],[Embarked]]="S", 1, 0)</f>
        <v>1</v>
      </c>
      <c r="N392">
        <f>IF(Table257[[#This Row],[Embarked]]="C", 1, 0)</f>
        <v>0</v>
      </c>
      <c r="O392">
        <f>IF(Table257[[#This Row],[Sex]]="male", 1, 0)</f>
        <v>1</v>
      </c>
      <c r="P392">
        <v>1</v>
      </c>
      <c r="V392" s="6">
        <v>-1.2445315889386201</v>
      </c>
      <c r="W392" s="6">
        <v>6.9631459304576038E-2</v>
      </c>
      <c r="X392" s="6">
        <f t="shared" si="12"/>
        <v>0</v>
      </c>
      <c r="Y392" s="6">
        <f t="shared" si="12"/>
        <v>6.9631459304576038E-2</v>
      </c>
      <c r="Z392" s="6">
        <f t="shared" si="13"/>
        <v>6.9631459304576038E-2</v>
      </c>
      <c r="AA392" s="6">
        <f>(Z392-Table257[[#This Row],[Survived]])^2</f>
        <v>4.8485401248848292E-3</v>
      </c>
    </row>
    <row r="393" spans="1:27" x14ac:dyDescent="0.2">
      <c r="A393">
        <v>1</v>
      </c>
      <c r="B393" t="s">
        <v>15</v>
      </c>
      <c r="C393">
        <v>3</v>
      </c>
      <c r="D393" t="s">
        <v>13</v>
      </c>
      <c r="E393">
        <v>9</v>
      </c>
      <c r="F393">
        <v>15.9</v>
      </c>
      <c r="G393">
        <v>1</v>
      </c>
      <c r="H393">
        <v>1</v>
      </c>
      <c r="I393" s="6">
        <f>Table257[[#This Row],[Age]]/$E$1</f>
        <v>0.1125</v>
      </c>
      <c r="J393" s="6">
        <f>LOG10(Table257[[#This Row],[Fare]] +1)</f>
        <v>1.2278867046136734</v>
      </c>
      <c r="K393">
        <f>IF(Table257[[#This Row],[Pclass]]=1, 1, 0)</f>
        <v>0</v>
      </c>
      <c r="L393">
        <f>IF(Table257[[#This Row],[Pclass]]=2, 1,0)</f>
        <v>0</v>
      </c>
      <c r="M393">
        <f>IF(Table257[[#This Row],[Embarked]]="S", 1, 0)</f>
        <v>1</v>
      </c>
      <c r="N393">
        <f>IF(Table257[[#This Row],[Embarked]]="C", 1, 0)</f>
        <v>0</v>
      </c>
      <c r="O393">
        <f>IF(Table257[[#This Row],[Sex]]="male", 1, 0)</f>
        <v>1</v>
      </c>
      <c r="P393">
        <v>1</v>
      </c>
      <c r="V393" s="6">
        <v>-1.4879072567357023</v>
      </c>
      <c r="W393" s="6">
        <v>0.30684061740031809</v>
      </c>
      <c r="X393" s="6">
        <f t="shared" si="12"/>
        <v>0</v>
      </c>
      <c r="Y393" s="6">
        <f t="shared" si="12"/>
        <v>0.30684061740031809</v>
      </c>
      <c r="Z393" s="6">
        <f t="shared" si="13"/>
        <v>0.30684061740031809</v>
      </c>
      <c r="AA393" s="6">
        <f>(Z393-Table257[[#This Row],[Survived]])^2</f>
        <v>0.48046992968597219</v>
      </c>
    </row>
    <row r="394" spans="1:27" x14ac:dyDescent="0.2">
      <c r="A394">
        <v>0</v>
      </c>
      <c r="B394" t="s">
        <v>15</v>
      </c>
      <c r="C394">
        <v>3</v>
      </c>
      <c r="D394" t="s">
        <v>13</v>
      </c>
      <c r="E394">
        <v>21</v>
      </c>
      <c r="F394">
        <v>7.25</v>
      </c>
      <c r="G394">
        <v>0</v>
      </c>
      <c r="H394">
        <v>0</v>
      </c>
      <c r="I394" s="6">
        <f>Table257[[#This Row],[Age]]/$E$1</f>
        <v>0.26250000000000001</v>
      </c>
      <c r="J394" s="6">
        <f>LOG10(Table257[[#This Row],[Fare]] +1)</f>
        <v>0.91645394854992512</v>
      </c>
      <c r="K394">
        <f>IF(Table257[[#This Row],[Pclass]]=1, 1, 0)</f>
        <v>0</v>
      </c>
      <c r="L394">
        <f>IF(Table257[[#This Row],[Pclass]]=2, 1,0)</f>
        <v>0</v>
      </c>
      <c r="M394">
        <f>IF(Table257[[#This Row],[Embarked]]="S", 1, 0)</f>
        <v>1</v>
      </c>
      <c r="N394">
        <f>IF(Table257[[#This Row],[Embarked]]="C", 1, 0)</f>
        <v>0</v>
      </c>
      <c r="O394">
        <f>IF(Table257[[#This Row],[Sex]]="male", 1, 0)</f>
        <v>1</v>
      </c>
      <c r="P394">
        <v>1</v>
      </c>
      <c r="V394" s="6">
        <v>-1.3415872778020121</v>
      </c>
      <c r="W394" s="6">
        <v>0.18225068022336838</v>
      </c>
      <c r="X394" s="6">
        <f t="shared" si="12"/>
        <v>0</v>
      </c>
      <c r="Y394" s="6">
        <f t="shared" si="12"/>
        <v>0.18225068022336838</v>
      </c>
      <c r="Z394" s="6">
        <f t="shared" si="13"/>
        <v>0.18225068022336838</v>
      </c>
      <c r="AA394" s="6">
        <f>(Z394-Table257[[#This Row],[Survived]])^2</f>
        <v>3.3215310441880475E-2</v>
      </c>
    </row>
    <row r="395" spans="1:27" x14ac:dyDescent="0.2">
      <c r="A395">
        <v>0</v>
      </c>
      <c r="B395" t="s">
        <v>15</v>
      </c>
      <c r="C395">
        <v>1</v>
      </c>
      <c r="D395" t="s">
        <v>13</v>
      </c>
      <c r="E395">
        <v>55</v>
      </c>
      <c r="F395">
        <v>30.5</v>
      </c>
      <c r="G395">
        <v>0</v>
      </c>
      <c r="H395">
        <v>0</v>
      </c>
      <c r="I395" s="6">
        <f>Table257[[#This Row],[Age]]/$E$1</f>
        <v>0.6875</v>
      </c>
      <c r="J395" s="6">
        <f>LOG10(Table257[[#This Row],[Fare]] +1)</f>
        <v>1.4983105537896004</v>
      </c>
      <c r="K395">
        <f>IF(Table257[[#This Row],[Pclass]]=1, 1, 0)</f>
        <v>1</v>
      </c>
      <c r="L395">
        <f>IF(Table257[[#This Row],[Pclass]]=2, 1,0)</f>
        <v>0</v>
      </c>
      <c r="M395">
        <f>IF(Table257[[#This Row],[Embarked]]="S", 1, 0)</f>
        <v>1</v>
      </c>
      <c r="N395">
        <f>IF(Table257[[#This Row],[Embarked]]="C", 1, 0)</f>
        <v>0</v>
      </c>
      <c r="O395">
        <f>IF(Table257[[#This Row],[Sex]]="male", 1, 0)</f>
        <v>1</v>
      </c>
      <c r="P395">
        <v>1</v>
      </c>
      <c r="V395" s="6">
        <v>-0.90148410538369861</v>
      </c>
      <c r="W395" s="6">
        <v>0.18198211527689029</v>
      </c>
      <c r="X395" s="6">
        <f t="shared" si="12"/>
        <v>0</v>
      </c>
      <c r="Y395" s="6">
        <f t="shared" si="12"/>
        <v>0.18198211527689029</v>
      </c>
      <c r="Z395" s="6">
        <f t="shared" si="13"/>
        <v>0.18198211527689029</v>
      </c>
      <c r="AA395" s="6">
        <f>(Z395-Table257[[#This Row],[Survived]])^2</f>
        <v>3.3117490280651384E-2</v>
      </c>
    </row>
    <row r="396" spans="1:27" x14ac:dyDescent="0.2">
      <c r="A396">
        <v>0</v>
      </c>
      <c r="B396" t="s">
        <v>20</v>
      </c>
      <c r="C396">
        <v>1</v>
      </c>
      <c r="D396" t="s">
        <v>13</v>
      </c>
      <c r="E396">
        <v>71</v>
      </c>
      <c r="F396">
        <v>49.504199999999997</v>
      </c>
      <c r="G396">
        <v>0</v>
      </c>
      <c r="H396">
        <v>0</v>
      </c>
      <c r="I396" s="6">
        <f>Table257[[#This Row],[Age]]/$E$1</f>
        <v>0.88749999999999996</v>
      </c>
      <c r="J396" s="6">
        <f>LOG10(Table257[[#This Row],[Fare]] +1)</f>
        <v>1.7033274961578131</v>
      </c>
      <c r="K396">
        <f>IF(Table257[[#This Row],[Pclass]]=1, 1, 0)</f>
        <v>1</v>
      </c>
      <c r="L396">
        <f>IF(Table257[[#This Row],[Pclass]]=2, 1,0)</f>
        <v>0</v>
      </c>
      <c r="M396">
        <f>IF(Table257[[#This Row],[Embarked]]="S", 1, 0)</f>
        <v>0</v>
      </c>
      <c r="N396">
        <f>IF(Table257[[#This Row],[Embarked]]="C", 1, 0)</f>
        <v>1</v>
      </c>
      <c r="O396">
        <f>IF(Table257[[#This Row],[Sex]]="male", 1, 0)</f>
        <v>1</v>
      </c>
      <c r="P396">
        <v>1</v>
      </c>
      <c r="V396" s="6">
        <v>-0.84472958032133627</v>
      </c>
      <c r="W396" s="6">
        <v>0.11011589429253021</v>
      </c>
      <c r="X396" s="6">
        <f t="shared" si="12"/>
        <v>0</v>
      </c>
      <c r="Y396" s="6">
        <f t="shared" si="12"/>
        <v>0.11011589429253021</v>
      </c>
      <c r="Z396" s="6">
        <f t="shared" si="13"/>
        <v>0.11011589429253021</v>
      </c>
      <c r="AA396" s="6">
        <f>(Z396-Table257[[#This Row],[Survived]])^2</f>
        <v>1.2125510175843688E-2</v>
      </c>
    </row>
    <row r="397" spans="1:27" x14ac:dyDescent="0.2">
      <c r="A397">
        <v>0</v>
      </c>
      <c r="B397" t="s">
        <v>15</v>
      </c>
      <c r="C397">
        <v>3</v>
      </c>
      <c r="D397" t="s">
        <v>13</v>
      </c>
      <c r="E397">
        <v>21</v>
      </c>
      <c r="F397">
        <v>8.0500000000000007</v>
      </c>
      <c r="G397">
        <v>0</v>
      </c>
      <c r="H397">
        <v>0</v>
      </c>
      <c r="I397" s="6">
        <f>Table257[[#This Row],[Age]]/$E$1</f>
        <v>0.26250000000000001</v>
      </c>
      <c r="J397" s="6">
        <f>LOG10(Table257[[#This Row],[Fare]] +1)</f>
        <v>0.9566485792052033</v>
      </c>
      <c r="K397">
        <f>IF(Table257[[#This Row],[Pclass]]=1, 1, 0)</f>
        <v>0</v>
      </c>
      <c r="L397">
        <f>IF(Table257[[#This Row],[Pclass]]=2, 1,0)</f>
        <v>0</v>
      </c>
      <c r="M397">
        <f>IF(Table257[[#This Row],[Embarked]]="S", 1, 0)</f>
        <v>1</v>
      </c>
      <c r="N397">
        <f>IF(Table257[[#This Row],[Embarked]]="C", 1, 0)</f>
        <v>0</v>
      </c>
      <c r="O397">
        <f>IF(Table257[[#This Row],[Sex]]="male", 1, 0)</f>
        <v>1</v>
      </c>
      <c r="P397">
        <v>1</v>
      </c>
      <c r="V397" s="6">
        <v>-1.3322706107223836</v>
      </c>
      <c r="W397" s="6">
        <v>0.17898705881104915</v>
      </c>
      <c r="X397" s="6">
        <f t="shared" si="12"/>
        <v>0</v>
      </c>
      <c r="Y397" s="6">
        <f t="shared" si="12"/>
        <v>0.17898705881104915</v>
      </c>
      <c r="Z397" s="6">
        <f t="shared" si="13"/>
        <v>0.17898705881104915</v>
      </c>
      <c r="AA397" s="6">
        <f>(Z397-Table257[[#This Row],[Survived]])^2</f>
        <v>3.2036367221829967E-2</v>
      </c>
    </row>
    <row r="398" spans="1:27" x14ac:dyDescent="0.2">
      <c r="A398">
        <v>1</v>
      </c>
      <c r="B398" t="s">
        <v>20</v>
      </c>
      <c r="C398">
        <v>1</v>
      </c>
      <c r="D398" t="s">
        <v>17</v>
      </c>
      <c r="E398">
        <v>54</v>
      </c>
      <c r="F398">
        <v>78.2667</v>
      </c>
      <c r="G398">
        <v>1</v>
      </c>
      <c r="H398">
        <v>0</v>
      </c>
      <c r="I398" s="6">
        <f>Table257[[#This Row],[Age]]/$E$1</f>
        <v>0.67500000000000004</v>
      </c>
      <c r="J398" s="6">
        <f>LOG10(Table257[[#This Row],[Fare]] +1)</f>
        <v>1.8990907781931157</v>
      </c>
      <c r="K398">
        <f>IF(Table257[[#This Row],[Pclass]]=1, 1, 0)</f>
        <v>1</v>
      </c>
      <c r="L398">
        <f>IF(Table257[[#This Row],[Pclass]]=2, 1,0)</f>
        <v>0</v>
      </c>
      <c r="M398">
        <f>IF(Table257[[#This Row],[Embarked]]="S", 1, 0)</f>
        <v>0</v>
      </c>
      <c r="N398">
        <f>IF(Table257[[#This Row],[Embarked]]="C", 1, 0)</f>
        <v>1</v>
      </c>
      <c r="O398">
        <f>IF(Table257[[#This Row],[Sex]]="male", 1, 0)</f>
        <v>0</v>
      </c>
      <c r="P398">
        <v>1</v>
      </c>
      <c r="V398" s="6">
        <v>0.47433432742679682</v>
      </c>
      <c r="W398" s="6">
        <v>0.43337983439574224</v>
      </c>
      <c r="X398" s="6">
        <f t="shared" si="12"/>
        <v>0.47433432742679682</v>
      </c>
      <c r="Y398" s="6">
        <f t="shared" si="12"/>
        <v>0.43337983439574224</v>
      </c>
      <c r="Z398" s="6">
        <f t="shared" si="13"/>
        <v>0.90771416182253906</v>
      </c>
      <c r="AA398" s="6">
        <f>(Z398-Table257[[#This Row],[Survived]])^2</f>
        <v>8.5166759281165086E-3</v>
      </c>
    </row>
    <row r="399" spans="1:27" x14ac:dyDescent="0.2">
      <c r="A399">
        <v>0</v>
      </c>
      <c r="B399" t="s">
        <v>15</v>
      </c>
      <c r="C399">
        <v>1</v>
      </c>
      <c r="D399" t="s">
        <v>17</v>
      </c>
      <c r="E399">
        <v>25</v>
      </c>
      <c r="F399">
        <v>151.55000000000001</v>
      </c>
      <c r="G399">
        <v>1</v>
      </c>
      <c r="H399">
        <v>2</v>
      </c>
      <c r="I399" s="6">
        <f>Table257[[#This Row],[Age]]/$E$1</f>
        <v>0.3125</v>
      </c>
      <c r="J399" s="6">
        <f>LOG10(Table257[[#This Row],[Fare]] +1)</f>
        <v>2.1834122119784261</v>
      </c>
      <c r="K399">
        <f>IF(Table257[[#This Row],[Pclass]]=1, 1, 0)</f>
        <v>1</v>
      </c>
      <c r="L399">
        <f>IF(Table257[[#This Row],[Pclass]]=2, 1,0)</f>
        <v>0</v>
      </c>
      <c r="M399">
        <f>IF(Table257[[#This Row],[Embarked]]="S", 1, 0)</f>
        <v>1</v>
      </c>
      <c r="N399">
        <f>IF(Table257[[#This Row],[Embarked]]="C", 1, 0)</f>
        <v>0</v>
      </c>
      <c r="O399">
        <f>IF(Table257[[#This Row],[Sex]]="male", 1, 0)</f>
        <v>0</v>
      </c>
      <c r="P399">
        <v>1</v>
      </c>
      <c r="V399" s="6">
        <v>0.22438798279371902</v>
      </c>
      <c r="W399" s="6">
        <v>0.71171119141756922</v>
      </c>
      <c r="X399" s="6">
        <f t="shared" si="12"/>
        <v>0.22438798279371902</v>
      </c>
      <c r="Y399" s="6">
        <f t="shared" si="12"/>
        <v>0.71171119141756922</v>
      </c>
      <c r="Z399" s="6">
        <f t="shared" si="13"/>
        <v>0.9360991742112883</v>
      </c>
      <c r="AA399" s="6">
        <f>(Z399-Table257[[#This Row],[Survived]])^2</f>
        <v>0.87628166395905593</v>
      </c>
    </row>
    <row r="400" spans="1:27" x14ac:dyDescent="0.2">
      <c r="A400">
        <v>0</v>
      </c>
      <c r="B400" t="s">
        <v>15</v>
      </c>
      <c r="C400">
        <v>3</v>
      </c>
      <c r="D400" t="s">
        <v>13</v>
      </c>
      <c r="E400">
        <v>24</v>
      </c>
      <c r="F400">
        <v>7.7957999999999998</v>
      </c>
      <c r="G400">
        <v>0</v>
      </c>
      <c r="H400">
        <v>0</v>
      </c>
      <c r="I400" s="6">
        <f>Table257[[#This Row],[Age]]/$E$1</f>
        <v>0.3</v>
      </c>
      <c r="J400" s="6">
        <f>LOG10(Table257[[#This Row],[Fare]] +1)</f>
        <v>0.94427534575879857</v>
      </c>
      <c r="K400">
        <f>IF(Table257[[#This Row],[Pclass]]=1, 1, 0)</f>
        <v>0</v>
      </c>
      <c r="L400">
        <f>IF(Table257[[#This Row],[Pclass]]=2, 1,0)</f>
        <v>0</v>
      </c>
      <c r="M400">
        <f>IF(Table257[[#This Row],[Embarked]]="S", 1, 0)</f>
        <v>1</v>
      </c>
      <c r="N400">
        <f>IF(Table257[[#This Row],[Embarked]]="C", 1, 0)</f>
        <v>0</v>
      </c>
      <c r="O400">
        <f>IF(Table257[[#This Row],[Sex]]="male", 1, 0)</f>
        <v>1</v>
      </c>
      <c r="P400">
        <v>1</v>
      </c>
      <c r="V400" s="6">
        <v>-1.3058922476372135</v>
      </c>
      <c r="W400" s="6">
        <v>0.14353984265539266</v>
      </c>
      <c r="X400" s="6">
        <f t="shared" si="12"/>
        <v>0</v>
      </c>
      <c r="Y400" s="6">
        <f t="shared" si="12"/>
        <v>0.14353984265539266</v>
      </c>
      <c r="Z400" s="6">
        <f t="shared" si="13"/>
        <v>0.14353984265539266</v>
      </c>
      <c r="AA400" s="6">
        <f>(Z400-Table257[[#This Row],[Survived]])^2</f>
        <v>2.0603686429534883E-2</v>
      </c>
    </row>
    <row r="401" spans="1:27" x14ac:dyDescent="0.2">
      <c r="A401">
        <v>0</v>
      </c>
      <c r="B401" t="s">
        <v>15</v>
      </c>
      <c r="C401">
        <v>3</v>
      </c>
      <c r="D401" t="s">
        <v>13</v>
      </c>
      <c r="E401">
        <v>17</v>
      </c>
      <c r="F401">
        <v>8.6624999999999996</v>
      </c>
      <c r="G401">
        <v>0</v>
      </c>
      <c r="H401">
        <v>0</v>
      </c>
      <c r="I401" s="6">
        <f>Table257[[#This Row],[Age]]/$E$1</f>
        <v>0.21249999999999999</v>
      </c>
      <c r="J401" s="6">
        <f>LOG10(Table257[[#This Row],[Fare]] +1)</f>
        <v>0.98508950692638131</v>
      </c>
      <c r="K401">
        <f>IF(Table257[[#This Row],[Pclass]]=1, 1, 0)</f>
        <v>0</v>
      </c>
      <c r="L401">
        <f>IF(Table257[[#This Row],[Pclass]]=2, 1,0)</f>
        <v>0</v>
      </c>
      <c r="M401">
        <f>IF(Table257[[#This Row],[Embarked]]="S", 1, 0)</f>
        <v>1</v>
      </c>
      <c r="N401">
        <f>IF(Table257[[#This Row],[Embarked]]="C", 1, 0)</f>
        <v>0</v>
      </c>
      <c r="O401">
        <f>IF(Table257[[#This Row],[Sex]]="male", 1, 0)</f>
        <v>1</v>
      </c>
      <c r="P401">
        <v>1</v>
      </c>
      <c r="V401" s="6">
        <v>-1.3646734416820676</v>
      </c>
      <c r="W401" s="6">
        <v>0.22528027335158995</v>
      </c>
      <c r="X401" s="6">
        <f t="shared" si="12"/>
        <v>0</v>
      </c>
      <c r="Y401" s="6">
        <f t="shared" si="12"/>
        <v>0.22528027335158995</v>
      </c>
      <c r="Z401" s="6">
        <f t="shared" si="13"/>
        <v>0.22528027335158995</v>
      </c>
      <c r="AA401" s="6">
        <f>(Z401-Table257[[#This Row],[Survived]])^2</f>
        <v>5.0751201561367094E-2</v>
      </c>
    </row>
    <row r="402" spans="1:27" x14ac:dyDescent="0.2">
      <c r="A402">
        <v>0</v>
      </c>
      <c r="B402" t="s">
        <v>27</v>
      </c>
      <c r="C402">
        <v>3</v>
      </c>
      <c r="D402" t="s">
        <v>17</v>
      </c>
      <c r="E402">
        <v>21</v>
      </c>
      <c r="F402">
        <v>7.75</v>
      </c>
      <c r="G402">
        <v>0</v>
      </c>
      <c r="H402">
        <v>0</v>
      </c>
      <c r="I402" s="6">
        <f>Table257[[#This Row],[Age]]/$E$1</f>
        <v>0.26250000000000001</v>
      </c>
      <c r="J402" s="6">
        <f>LOG10(Table257[[#This Row],[Fare]] +1)</f>
        <v>0.94200805302231327</v>
      </c>
      <c r="K402">
        <f>IF(Table257[[#This Row],[Pclass]]=1, 1, 0)</f>
        <v>0</v>
      </c>
      <c r="L402">
        <f>IF(Table257[[#This Row],[Pclass]]=2, 1,0)</f>
        <v>0</v>
      </c>
      <c r="M402">
        <f>IF(Table257[[#This Row],[Embarked]]="S", 1, 0)</f>
        <v>0</v>
      </c>
      <c r="N402">
        <f>IF(Table257[[#This Row],[Embarked]]="C", 1, 0)</f>
        <v>0</v>
      </c>
      <c r="O402">
        <f>IF(Table257[[#This Row],[Sex]]="male", 1, 0)</f>
        <v>0</v>
      </c>
      <c r="P402">
        <v>1</v>
      </c>
      <c r="V402" s="6">
        <v>0.48226171049915367</v>
      </c>
      <c r="W402" s="6">
        <v>-0.30424546921998508</v>
      </c>
      <c r="X402" s="6">
        <f t="shared" si="12"/>
        <v>0.48226171049915367</v>
      </c>
      <c r="Y402" s="6">
        <f t="shared" si="12"/>
        <v>0</v>
      </c>
      <c r="Z402" s="6">
        <f t="shared" si="13"/>
        <v>0.48226171049915367</v>
      </c>
      <c r="AA402" s="6">
        <f>(Z402-Table257[[#This Row],[Survived]])^2</f>
        <v>0.2325763574135695</v>
      </c>
    </row>
    <row r="403" spans="1:27" x14ac:dyDescent="0.2">
      <c r="A403">
        <v>0</v>
      </c>
      <c r="B403" t="s">
        <v>15</v>
      </c>
      <c r="C403">
        <v>3</v>
      </c>
      <c r="D403" t="s">
        <v>17</v>
      </c>
      <c r="E403">
        <v>37</v>
      </c>
      <c r="F403">
        <v>9.5875000000000004</v>
      </c>
      <c r="G403">
        <v>0</v>
      </c>
      <c r="H403">
        <v>0</v>
      </c>
      <c r="I403" s="6">
        <f>Table257[[#This Row],[Age]]/$E$1</f>
        <v>0.46250000000000002</v>
      </c>
      <c r="J403" s="6">
        <f>LOG10(Table257[[#This Row],[Fare]] +1)</f>
        <v>1.0247934233387634</v>
      </c>
      <c r="K403">
        <f>IF(Table257[[#This Row],[Pclass]]=1, 1, 0)</f>
        <v>0</v>
      </c>
      <c r="L403">
        <f>IF(Table257[[#This Row],[Pclass]]=2, 1,0)</f>
        <v>0</v>
      </c>
      <c r="M403">
        <f>IF(Table257[[#This Row],[Embarked]]="S", 1, 0)</f>
        <v>1</v>
      </c>
      <c r="N403">
        <f>IF(Table257[[#This Row],[Embarked]]="C", 1, 0)</f>
        <v>0</v>
      </c>
      <c r="O403">
        <f>IF(Table257[[#This Row],[Sex]]="male", 1, 0)</f>
        <v>0</v>
      </c>
      <c r="P403">
        <v>1</v>
      </c>
      <c r="V403" s="6">
        <v>0.29050334151613549</v>
      </c>
      <c r="W403" s="6">
        <v>0.15169265913741575</v>
      </c>
      <c r="X403" s="6">
        <f t="shared" si="12"/>
        <v>0.29050334151613549</v>
      </c>
      <c r="Y403" s="6">
        <f t="shared" si="12"/>
        <v>0.15169265913741575</v>
      </c>
      <c r="Z403" s="6">
        <f t="shared" si="13"/>
        <v>0.44219600065355125</v>
      </c>
      <c r="AA403" s="6">
        <f>(Z403-Table257[[#This Row],[Survived]])^2</f>
        <v>0.19553730299399549</v>
      </c>
    </row>
    <row r="404" spans="1:27" x14ac:dyDescent="0.2">
      <c r="A404">
        <v>1</v>
      </c>
      <c r="B404" t="s">
        <v>15</v>
      </c>
      <c r="C404">
        <v>1</v>
      </c>
      <c r="D404" t="s">
        <v>17</v>
      </c>
      <c r="E404">
        <v>16</v>
      </c>
      <c r="F404">
        <v>86.5</v>
      </c>
      <c r="G404">
        <v>0</v>
      </c>
      <c r="H404">
        <v>0</v>
      </c>
      <c r="I404" s="6">
        <f>Table257[[#This Row],[Age]]/$E$1</f>
        <v>0.2</v>
      </c>
      <c r="J404" s="6">
        <f>LOG10(Table257[[#This Row],[Fare]] +1)</f>
        <v>1.9420080530223132</v>
      </c>
      <c r="K404">
        <f>IF(Table257[[#This Row],[Pclass]]=1, 1, 0)</f>
        <v>1</v>
      </c>
      <c r="L404">
        <f>IF(Table257[[#This Row],[Pclass]]=2, 1,0)</f>
        <v>0</v>
      </c>
      <c r="M404">
        <f>IF(Table257[[#This Row],[Embarked]]="S", 1, 0)</f>
        <v>1</v>
      </c>
      <c r="N404">
        <f>IF(Table257[[#This Row],[Embarked]]="C", 1, 0)</f>
        <v>0</v>
      </c>
      <c r="O404">
        <f>IF(Table257[[#This Row],[Sex]]="male", 1, 0)</f>
        <v>0</v>
      </c>
      <c r="P404">
        <v>1</v>
      </c>
      <c r="V404" s="6">
        <v>0.27215585272198278</v>
      </c>
      <c r="W404" s="6">
        <v>0.79247876528277084</v>
      </c>
      <c r="X404" s="6">
        <f t="shared" si="12"/>
        <v>0.27215585272198278</v>
      </c>
      <c r="Y404" s="6">
        <f t="shared" si="12"/>
        <v>0.79247876528277084</v>
      </c>
      <c r="Z404" s="6">
        <f t="shared" si="13"/>
        <v>1.0646346180047537</v>
      </c>
      <c r="AA404" s="6">
        <f>(Z404-Table257[[#This Row],[Survived]])^2</f>
        <v>4.1776338446204275E-3</v>
      </c>
    </row>
    <row r="405" spans="1:27" x14ac:dyDescent="0.2">
      <c r="A405">
        <v>0</v>
      </c>
      <c r="B405" t="s">
        <v>20</v>
      </c>
      <c r="C405">
        <v>1</v>
      </c>
      <c r="D405" t="s">
        <v>13</v>
      </c>
      <c r="E405">
        <v>18</v>
      </c>
      <c r="F405">
        <v>108.9</v>
      </c>
      <c r="G405">
        <v>1</v>
      </c>
      <c r="H405">
        <v>0</v>
      </c>
      <c r="I405" s="6">
        <f>Table257[[#This Row],[Age]]/$E$1</f>
        <v>0.22500000000000001</v>
      </c>
      <c r="J405" s="6">
        <f>LOG10(Table257[[#This Row],[Fare]] +1)</f>
        <v>2.0409976924234905</v>
      </c>
      <c r="K405">
        <f>IF(Table257[[#This Row],[Pclass]]=1, 1, 0)</f>
        <v>1</v>
      </c>
      <c r="L405">
        <f>IF(Table257[[#This Row],[Pclass]]=2, 1,0)</f>
        <v>0</v>
      </c>
      <c r="M405">
        <f>IF(Table257[[#This Row],[Embarked]]="S", 1, 0)</f>
        <v>0</v>
      </c>
      <c r="N405">
        <f>IF(Table257[[#This Row],[Embarked]]="C", 1, 0)</f>
        <v>1</v>
      </c>
      <c r="O405">
        <f>IF(Table257[[#This Row],[Sex]]="male", 1, 0)</f>
        <v>1</v>
      </c>
      <c r="P405">
        <v>1</v>
      </c>
      <c r="V405" s="6">
        <v>-1.2947275739754007</v>
      </c>
      <c r="W405" s="6">
        <v>0.68663142886483908</v>
      </c>
      <c r="X405" s="6">
        <f t="shared" si="12"/>
        <v>0</v>
      </c>
      <c r="Y405" s="6">
        <f t="shared" si="12"/>
        <v>0.68663142886483908</v>
      </c>
      <c r="Z405" s="6">
        <f t="shared" si="13"/>
        <v>0.68663142886483908</v>
      </c>
      <c r="AA405" s="6">
        <f>(Z405-Table257[[#This Row],[Survived]])^2</f>
        <v>0.47146271910497056</v>
      </c>
    </row>
    <row r="406" spans="1:27" x14ac:dyDescent="0.2">
      <c r="A406">
        <v>1</v>
      </c>
      <c r="B406" t="s">
        <v>15</v>
      </c>
      <c r="C406">
        <v>2</v>
      </c>
      <c r="D406" t="s">
        <v>17</v>
      </c>
      <c r="E406">
        <v>33</v>
      </c>
      <c r="F406">
        <v>26</v>
      </c>
      <c r="G406">
        <v>0</v>
      </c>
      <c r="H406">
        <v>2</v>
      </c>
      <c r="I406" s="6">
        <f>Table257[[#This Row],[Age]]/$E$1</f>
        <v>0.41249999999999998</v>
      </c>
      <c r="J406" s="6">
        <f>LOG10(Table257[[#This Row],[Fare]] +1)</f>
        <v>1.4313637641589874</v>
      </c>
      <c r="K406">
        <f>IF(Table257[[#This Row],[Pclass]]=1, 1, 0)</f>
        <v>0</v>
      </c>
      <c r="L406">
        <f>IF(Table257[[#This Row],[Pclass]]=2, 1,0)</f>
        <v>1</v>
      </c>
      <c r="M406">
        <f>IF(Table257[[#This Row],[Embarked]]="S", 1, 0)</f>
        <v>1</v>
      </c>
      <c r="N406">
        <f>IF(Table257[[#This Row],[Embarked]]="C", 1, 0)</f>
        <v>0</v>
      </c>
      <c r="O406">
        <f>IF(Table257[[#This Row],[Sex]]="male", 1, 0)</f>
        <v>0</v>
      </c>
      <c r="P406">
        <v>1</v>
      </c>
      <c r="V406" s="6">
        <v>0.57101540300307008</v>
      </c>
      <c r="W406" s="6">
        <v>0.31666805233899087</v>
      </c>
      <c r="X406" s="6">
        <f t="shared" si="12"/>
        <v>0.57101540300307008</v>
      </c>
      <c r="Y406" s="6">
        <f t="shared" si="12"/>
        <v>0.31666805233899087</v>
      </c>
      <c r="Z406" s="6">
        <f t="shared" si="13"/>
        <v>0.88768345534206095</v>
      </c>
      <c r="AA406" s="6">
        <f>(Z406-Table257[[#This Row],[Survived]])^2</f>
        <v>1.2615006203898818E-2</v>
      </c>
    </row>
    <row r="407" spans="1:27" x14ac:dyDescent="0.2">
      <c r="A407">
        <v>0</v>
      </c>
      <c r="B407" t="s">
        <v>15</v>
      </c>
      <c r="C407">
        <v>3</v>
      </c>
      <c r="D407" t="s">
        <v>13</v>
      </c>
      <c r="E407">
        <v>28</v>
      </c>
      <c r="F407">
        <v>22.524999999999999</v>
      </c>
      <c r="G407">
        <v>0</v>
      </c>
      <c r="H407">
        <v>0</v>
      </c>
      <c r="I407" s="6">
        <f>Table257[[#This Row],[Age]]/$E$1</f>
        <v>0.35</v>
      </c>
      <c r="J407" s="6">
        <f>LOG10(Table257[[#This Row],[Fare]] +1)</f>
        <v>1.3715296320992945</v>
      </c>
      <c r="K407">
        <f>IF(Table257[[#This Row],[Pclass]]=1, 1, 0)</f>
        <v>0</v>
      </c>
      <c r="L407">
        <f>IF(Table257[[#This Row],[Pclass]]=2, 1,0)</f>
        <v>0</v>
      </c>
      <c r="M407">
        <f>IF(Table257[[#This Row],[Embarked]]="S", 1, 0)</f>
        <v>1</v>
      </c>
      <c r="N407">
        <f>IF(Table257[[#This Row],[Embarked]]="C", 1, 0)</f>
        <v>0</v>
      </c>
      <c r="O407">
        <f>IF(Table257[[#This Row],[Sex]]="male", 1, 0)</f>
        <v>1</v>
      </c>
      <c r="P407">
        <v>1</v>
      </c>
      <c r="V407" s="6">
        <v>-1.1678643486030413</v>
      </c>
      <c r="W407" s="6">
        <v>6.0246246873439262E-2</v>
      </c>
      <c r="X407" s="6">
        <f t="shared" si="12"/>
        <v>0</v>
      </c>
      <c r="Y407" s="6">
        <f t="shared" si="12"/>
        <v>6.0246246873439262E-2</v>
      </c>
      <c r="Z407" s="6">
        <f t="shared" si="13"/>
        <v>6.0246246873439262E-2</v>
      </c>
      <c r="AA407" s="6">
        <f>(Z407-Table257[[#This Row],[Survived]])^2</f>
        <v>3.6296102623353901E-3</v>
      </c>
    </row>
    <row r="408" spans="1:27" x14ac:dyDescent="0.2">
      <c r="A408">
        <v>1</v>
      </c>
      <c r="B408" t="s">
        <v>15</v>
      </c>
      <c r="C408">
        <v>3</v>
      </c>
      <c r="D408" t="s">
        <v>13</v>
      </c>
      <c r="E408">
        <v>26</v>
      </c>
      <c r="F408">
        <v>56.495800000000003</v>
      </c>
      <c r="G408">
        <v>0</v>
      </c>
      <c r="H408">
        <v>0</v>
      </c>
      <c r="I408" s="6">
        <f>Table257[[#This Row],[Age]]/$E$1</f>
        <v>0.32500000000000001</v>
      </c>
      <c r="J408" s="6">
        <f>LOG10(Table257[[#This Row],[Fare]] +1)</f>
        <v>1.7596361211514699</v>
      </c>
      <c r="K408">
        <f>IF(Table257[[#This Row],[Pclass]]=1, 1, 0)</f>
        <v>0</v>
      </c>
      <c r="L408">
        <f>IF(Table257[[#This Row],[Pclass]]=2, 1,0)</f>
        <v>0</v>
      </c>
      <c r="M408">
        <f>IF(Table257[[#This Row],[Embarked]]="S", 1, 0)</f>
        <v>1</v>
      </c>
      <c r="N408">
        <f>IF(Table257[[#This Row],[Embarked]]="C", 1, 0)</f>
        <v>0</v>
      </c>
      <c r="O408">
        <f>IF(Table257[[#This Row],[Sex]]="male", 1, 0)</f>
        <v>1</v>
      </c>
      <c r="P408">
        <v>1</v>
      </c>
      <c r="V408" s="6">
        <v>-1.0974031535389501</v>
      </c>
      <c r="W408" s="6">
        <v>5.3035007394296889E-2</v>
      </c>
      <c r="X408" s="6">
        <f t="shared" si="12"/>
        <v>0</v>
      </c>
      <c r="Y408" s="6">
        <f t="shared" si="12"/>
        <v>5.3035007394296889E-2</v>
      </c>
      <c r="Z408" s="6">
        <f t="shared" si="13"/>
        <v>5.3035007394296889E-2</v>
      </c>
      <c r="AA408" s="6">
        <f>(Z408-Table257[[#This Row],[Survived]])^2</f>
        <v>0.89674269722071931</v>
      </c>
    </row>
    <row r="409" spans="1:27" x14ac:dyDescent="0.2">
      <c r="A409">
        <v>1</v>
      </c>
      <c r="B409" t="s">
        <v>27</v>
      </c>
      <c r="C409">
        <v>3</v>
      </c>
      <c r="D409" t="s">
        <v>13</v>
      </c>
      <c r="E409">
        <v>29</v>
      </c>
      <c r="F409">
        <v>7.75</v>
      </c>
      <c r="G409">
        <v>0</v>
      </c>
      <c r="H409">
        <v>0</v>
      </c>
      <c r="I409" s="6">
        <f>Table257[[#This Row],[Age]]/$E$1</f>
        <v>0.36249999999999999</v>
      </c>
      <c r="J409" s="6">
        <f>LOG10(Table257[[#This Row],[Fare]] +1)</f>
        <v>0.94200805302231327</v>
      </c>
      <c r="K409">
        <f>IF(Table257[[#This Row],[Pclass]]=1, 1, 0)</f>
        <v>0</v>
      </c>
      <c r="L409">
        <f>IF(Table257[[#This Row],[Pclass]]=2, 1,0)</f>
        <v>0</v>
      </c>
      <c r="M409">
        <f>IF(Table257[[#This Row],[Embarked]]="S", 1, 0)</f>
        <v>0</v>
      </c>
      <c r="N409">
        <f>IF(Table257[[#This Row],[Embarked]]="C", 1, 0)</f>
        <v>0</v>
      </c>
      <c r="O409">
        <f>IF(Table257[[#This Row],[Sex]]="male", 1, 0)</f>
        <v>1</v>
      </c>
      <c r="P409">
        <v>1</v>
      </c>
      <c r="V409" s="6">
        <v>-0.89074630215831208</v>
      </c>
      <c r="W409" s="6">
        <v>-0.57409905333763778</v>
      </c>
      <c r="X409" s="6">
        <f t="shared" si="12"/>
        <v>0</v>
      </c>
      <c r="Y409" s="6">
        <f t="shared" si="12"/>
        <v>0</v>
      </c>
      <c r="Z409" s="6">
        <f t="shared" si="13"/>
        <v>0</v>
      </c>
      <c r="AA409" s="6">
        <f>(Z409-Table257[[#This Row],[Survived]])^2</f>
        <v>1</v>
      </c>
    </row>
    <row r="410" spans="1:27" x14ac:dyDescent="0.2">
      <c r="A410">
        <v>1</v>
      </c>
      <c r="B410" t="s">
        <v>15</v>
      </c>
      <c r="C410">
        <v>1</v>
      </c>
      <c r="D410" t="s">
        <v>13</v>
      </c>
      <c r="E410">
        <v>36</v>
      </c>
      <c r="F410">
        <v>26.287500000000001</v>
      </c>
      <c r="G410">
        <v>0</v>
      </c>
      <c r="H410">
        <v>0</v>
      </c>
      <c r="I410" s="6">
        <f>Table257[[#This Row],[Age]]/$E$1</f>
        <v>0.45</v>
      </c>
      <c r="J410" s="6">
        <f>LOG10(Table257[[#This Row],[Fare]] +1)</f>
        <v>1.4359637487171957</v>
      </c>
      <c r="K410">
        <f>IF(Table257[[#This Row],[Pclass]]=1, 1, 0)</f>
        <v>1</v>
      </c>
      <c r="L410">
        <f>IF(Table257[[#This Row],[Pclass]]=2, 1,0)</f>
        <v>0</v>
      </c>
      <c r="M410">
        <f>IF(Table257[[#This Row],[Embarked]]="S", 1, 0)</f>
        <v>1</v>
      </c>
      <c r="N410">
        <f>IF(Table257[[#This Row],[Embarked]]="C", 1, 0)</f>
        <v>0</v>
      </c>
      <c r="O410">
        <f>IF(Table257[[#This Row],[Sex]]="male", 1, 0)</f>
        <v>1</v>
      </c>
      <c r="P410">
        <v>1</v>
      </c>
      <c r="V410" s="6">
        <v>-1.1011622231871689</v>
      </c>
      <c r="W410" s="6">
        <v>0.4179062137989169</v>
      </c>
      <c r="X410" s="6">
        <f t="shared" si="12"/>
        <v>0</v>
      </c>
      <c r="Y410" s="6">
        <f t="shared" si="12"/>
        <v>0.4179062137989169</v>
      </c>
      <c r="Z410" s="6">
        <f t="shared" si="13"/>
        <v>0.4179062137989169</v>
      </c>
      <c r="AA410" s="6">
        <f>(Z410-Table257[[#This Row],[Survived]])^2</f>
        <v>0.33883317593391221</v>
      </c>
    </row>
    <row r="411" spans="1:27" x14ac:dyDescent="0.2">
      <c r="A411">
        <v>1</v>
      </c>
      <c r="B411" t="s">
        <v>20</v>
      </c>
      <c r="C411">
        <v>1</v>
      </c>
      <c r="D411" t="s">
        <v>17</v>
      </c>
      <c r="E411">
        <v>54</v>
      </c>
      <c r="F411">
        <v>59.4</v>
      </c>
      <c r="G411">
        <v>1</v>
      </c>
      <c r="H411">
        <v>0</v>
      </c>
      <c r="I411" s="6">
        <f>Table257[[#This Row],[Age]]/$E$1</f>
        <v>0.67500000000000004</v>
      </c>
      <c r="J411" s="6">
        <f>LOG10(Table257[[#This Row],[Fare]] +1)</f>
        <v>1.7810369386211318</v>
      </c>
      <c r="K411">
        <f>IF(Table257[[#This Row],[Pclass]]=1, 1, 0)</f>
        <v>1</v>
      </c>
      <c r="L411">
        <f>IF(Table257[[#This Row],[Pclass]]=2, 1,0)</f>
        <v>0</v>
      </c>
      <c r="M411">
        <f>IF(Table257[[#This Row],[Embarked]]="S", 1, 0)</f>
        <v>0</v>
      </c>
      <c r="N411">
        <f>IF(Table257[[#This Row],[Embarked]]="C", 1, 0)</f>
        <v>1</v>
      </c>
      <c r="O411">
        <f>IF(Table257[[#This Row],[Sex]]="male", 1, 0)</f>
        <v>0</v>
      </c>
      <c r="P411">
        <v>1</v>
      </c>
      <c r="V411" s="6">
        <v>0.44697076411415271</v>
      </c>
      <c r="W411" s="6">
        <v>0.44296526987188656</v>
      </c>
      <c r="X411" s="6">
        <f t="shared" si="12"/>
        <v>0.44697076411415271</v>
      </c>
      <c r="Y411" s="6">
        <f t="shared" si="12"/>
        <v>0.44296526987188656</v>
      </c>
      <c r="Z411" s="6">
        <f t="shared" si="13"/>
        <v>0.88993603398603927</v>
      </c>
      <c r="AA411" s="6">
        <f>(Z411-Table257[[#This Row],[Survived]])^2</f>
        <v>1.2114076614722304E-2</v>
      </c>
    </row>
    <row r="412" spans="1:27" x14ac:dyDescent="0.2">
      <c r="A412">
        <v>0</v>
      </c>
      <c r="B412" t="s">
        <v>15</v>
      </c>
      <c r="C412">
        <v>3</v>
      </c>
      <c r="D412" t="s">
        <v>13</v>
      </c>
      <c r="E412">
        <v>24</v>
      </c>
      <c r="F412">
        <v>7.4958</v>
      </c>
      <c r="G412">
        <v>0</v>
      </c>
      <c r="H412">
        <v>0</v>
      </c>
      <c r="I412" s="6">
        <f>Table257[[#This Row],[Age]]/$E$1</f>
        <v>0.3</v>
      </c>
      <c r="J412" s="6">
        <f>LOG10(Table257[[#This Row],[Fare]] +1)</f>
        <v>0.92920428011230582</v>
      </c>
      <c r="K412">
        <f>IF(Table257[[#This Row],[Pclass]]=1, 1, 0)</f>
        <v>0</v>
      </c>
      <c r="L412">
        <f>IF(Table257[[#This Row],[Pclass]]=2, 1,0)</f>
        <v>0</v>
      </c>
      <c r="M412">
        <f>IF(Table257[[#This Row],[Embarked]]="S", 1, 0)</f>
        <v>1</v>
      </c>
      <c r="N412">
        <f>IF(Table257[[#This Row],[Embarked]]="C", 1, 0)</f>
        <v>0</v>
      </c>
      <c r="O412">
        <f>IF(Table257[[#This Row],[Sex]]="male", 1, 0)</f>
        <v>1</v>
      </c>
      <c r="P412">
        <v>1</v>
      </c>
      <c r="V412" s="6">
        <v>-1.309385552560645</v>
      </c>
      <c r="W412" s="6">
        <v>0.1447635447207804</v>
      </c>
      <c r="X412" s="6">
        <f t="shared" si="12"/>
        <v>0</v>
      </c>
      <c r="Y412" s="6">
        <f t="shared" si="12"/>
        <v>0.1447635447207804</v>
      </c>
      <c r="Z412" s="6">
        <f t="shared" si="13"/>
        <v>0.1447635447207804</v>
      </c>
      <c r="AA412" s="6">
        <f>(Z412-Table257[[#This Row],[Survived]])^2</f>
        <v>2.0956483880125387E-2</v>
      </c>
    </row>
    <row r="413" spans="1:27" x14ac:dyDescent="0.2">
      <c r="A413">
        <v>0</v>
      </c>
      <c r="B413" t="s">
        <v>15</v>
      </c>
      <c r="C413">
        <v>1</v>
      </c>
      <c r="D413" t="s">
        <v>13</v>
      </c>
      <c r="E413">
        <v>47</v>
      </c>
      <c r="F413">
        <v>34.020800000000001</v>
      </c>
      <c r="G413">
        <v>0</v>
      </c>
      <c r="H413">
        <v>0</v>
      </c>
      <c r="I413" s="6">
        <f>Table257[[#This Row],[Age]]/$E$1</f>
        <v>0.58750000000000002</v>
      </c>
      <c r="J413" s="6">
        <f>LOG10(Table257[[#This Row],[Fare]] +1)</f>
        <v>1.544326062695947</v>
      </c>
      <c r="K413">
        <f>IF(Table257[[#This Row],[Pclass]]=1, 1, 0)</f>
        <v>1</v>
      </c>
      <c r="L413">
        <f>IF(Table257[[#This Row],[Pclass]]=2, 1,0)</f>
        <v>0</v>
      </c>
      <c r="M413">
        <f>IF(Table257[[#This Row],[Embarked]]="S", 1, 0)</f>
        <v>1</v>
      </c>
      <c r="N413">
        <f>IF(Table257[[#This Row],[Embarked]]="C", 1, 0)</f>
        <v>0</v>
      </c>
      <c r="O413">
        <f>IF(Table257[[#This Row],[Sex]]="male", 1, 0)</f>
        <v>1</v>
      </c>
      <c r="P413">
        <v>1</v>
      </c>
      <c r="V413" s="6">
        <v>-0.96880846523354691</v>
      </c>
      <c r="W413" s="6">
        <v>0.27545084233286171</v>
      </c>
      <c r="X413" s="6">
        <f t="shared" si="12"/>
        <v>0</v>
      </c>
      <c r="Y413" s="6">
        <f t="shared" si="12"/>
        <v>0.27545084233286171</v>
      </c>
      <c r="Z413" s="6">
        <f t="shared" si="13"/>
        <v>0.27545084233286171</v>
      </c>
      <c r="AA413" s="6">
        <f>(Z413-Table257[[#This Row],[Survived]])^2</f>
        <v>7.5873166541883044E-2</v>
      </c>
    </row>
    <row r="414" spans="1:27" x14ac:dyDescent="0.2">
      <c r="A414">
        <v>1</v>
      </c>
      <c r="B414" t="s">
        <v>15</v>
      </c>
      <c r="C414">
        <v>2</v>
      </c>
      <c r="D414" t="s">
        <v>17</v>
      </c>
      <c r="E414">
        <v>34</v>
      </c>
      <c r="F414">
        <v>10.5</v>
      </c>
      <c r="G414">
        <v>0</v>
      </c>
      <c r="H414">
        <v>0</v>
      </c>
      <c r="I414" s="6">
        <f>Table257[[#This Row],[Age]]/$E$1</f>
        <v>0.42499999999999999</v>
      </c>
      <c r="J414" s="6">
        <f>LOG10(Table257[[#This Row],[Fare]] +1)</f>
        <v>1.0606978403536116</v>
      </c>
      <c r="K414">
        <f>IF(Table257[[#This Row],[Pclass]]=1, 1, 0)</f>
        <v>0</v>
      </c>
      <c r="L414">
        <f>IF(Table257[[#This Row],[Pclass]]=2, 1,0)</f>
        <v>1</v>
      </c>
      <c r="M414">
        <f>IF(Table257[[#This Row],[Embarked]]="S", 1, 0)</f>
        <v>1</v>
      </c>
      <c r="N414">
        <f>IF(Table257[[#This Row],[Embarked]]="C", 1, 0)</f>
        <v>0</v>
      </c>
      <c r="O414">
        <f>IF(Table257[[#This Row],[Sex]]="male", 1, 0)</f>
        <v>0</v>
      </c>
      <c r="P414">
        <v>1</v>
      </c>
      <c r="V414" s="6">
        <v>0.67472881104996518</v>
      </c>
      <c r="W414" s="6">
        <v>0.24637471828683122</v>
      </c>
      <c r="X414" s="6">
        <f t="shared" si="12"/>
        <v>0.67472881104996518</v>
      </c>
      <c r="Y414" s="6">
        <f t="shared" si="12"/>
        <v>0.24637471828683122</v>
      </c>
      <c r="Z414" s="6">
        <f t="shared" si="13"/>
        <v>0.9211035293367964</v>
      </c>
      <c r="AA414" s="6">
        <f>(Z414-Table257[[#This Row],[Survived]])^2</f>
        <v>6.2246530831097466E-3</v>
      </c>
    </row>
    <row r="415" spans="1:27" x14ac:dyDescent="0.2">
      <c r="A415">
        <v>1</v>
      </c>
      <c r="B415" t="s">
        <v>15</v>
      </c>
      <c r="C415">
        <v>2</v>
      </c>
      <c r="D415" t="s">
        <v>17</v>
      </c>
      <c r="E415">
        <v>36</v>
      </c>
      <c r="F415">
        <v>26</v>
      </c>
      <c r="G415">
        <v>1</v>
      </c>
      <c r="H415">
        <v>0</v>
      </c>
      <c r="I415" s="6">
        <f>Table257[[#This Row],[Age]]/$E$1</f>
        <v>0.45</v>
      </c>
      <c r="J415" s="6">
        <f>LOG10(Table257[[#This Row],[Fare]] +1)</f>
        <v>1.4313637641589874</v>
      </c>
      <c r="K415">
        <f>IF(Table257[[#This Row],[Pclass]]=1, 1, 0)</f>
        <v>0</v>
      </c>
      <c r="L415">
        <f>IF(Table257[[#This Row],[Pclass]]=2, 1,0)</f>
        <v>1</v>
      </c>
      <c r="M415">
        <f>IF(Table257[[#This Row],[Embarked]]="S", 1, 0)</f>
        <v>1</v>
      </c>
      <c r="N415">
        <f>IF(Table257[[#This Row],[Embarked]]="C", 1, 0)</f>
        <v>0</v>
      </c>
      <c r="O415">
        <f>IF(Table257[[#This Row],[Sex]]="male", 1, 0)</f>
        <v>0</v>
      </c>
      <c r="P415">
        <v>1</v>
      </c>
      <c r="V415" s="6">
        <v>0.7685617699262659</v>
      </c>
      <c r="W415" s="6">
        <v>0.151926930470275</v>
      </c>
      <c r="X415" s="6">
        <f t="shared" si="12"/>
        <v>0.7685617699262659</v>
      </c>
      <c r="Y415" s="6">
        <f t="shared" si="12"/>
        <v>0.151926930470275</v>
      </c>
      <c r="Z415" s="6">
        <f t="shared" si="13"/>
        <v>0.92048870039654096</v>
      </c>
      <c r="AA415" s="6">
        <f>(Z415-Table257[[#This Row],[Survived]])^2</f>
        <v>6.3220467646310256E-3</v>
      </c>
    </row>
    <row r="416" spans="1:27" x14ac:dyDescent="0.2">
      <c r="A416">
        <v>0</v>
      </c>
      <c r="B416" t="s">
        <v>15</v>
      </c>
      <c r="C416">
        <v>3</v>
      </c>
      <c r="D416" t="s">
        <v>13</v>
      </c>
      <c r="E416">
        <v>32</v>
      </c>
      <c r="F416">
        <v>7.8958000000000004</v>
      </c>
      <c r="G416">
        <v>0</v>
      </c>
      <c r="H416">
        <v>0</v>
      </c>
      <c r="I416" s="6">
        <f>Table257[[#This Row],[Age]]/$E$1</f>
        <v>0.4</v>
      </c>
      <c r="J416" s="6">
        <f>LOG10(Table257[[#This Row],[Fare]] +1)</f>
        <v>0.94918501031343461</v>
      </c>
      <c r="K416">
        <f>IF(Table257[[#This Row],[Pclass]]=1, 1, 0)</f>
        <v>0</v>
      </c>
      <c r="L416">
        <f>IF(Table257[[#This Row],[Pclass]]=2, 1,0)</f>
        <v>0</v>
      </c>
      <c r="M416">
        <f>IF(Table257[[#This Row],[Embarked]]="S", 1, 0)</f>
        <v>1</v>
      </c>
      <c r="N416">
        <f>IF(Table257[[#This Row],[Embarked]]="C", 1, 0)</f>
        <v>0</v>
      </c>
      <c r="O416">
        <f>IF(Table257[[#This Row],[Sex]]="male", 1, 0)</f>
        <v>1</v>
      </c>
      <c r="P416">
        <v>1</v>
      </c>
      <c r="V416" s="6">
        <v>-1.2267640005672691</v>
      </c>
      <c r="W416" s="6">
        <v>4.5936222858181157E-2</v>
      </c>
      <c r="X416" s="6">
        <f t="shared" si="12"/>
        <v>0</v>
      </c>
      <c r="Y416" s="6">
        <f t="shared" si="12"/>
        <v>4.5936222858181157E-2</v>
      </c>
      <c r="Z416" s="6">
        <f t="shared" si="13"/>
        <v>4.5936222858181157E-2</v>
      </c>
      <c r="AA416" s="6">
        <f>(Z416-Table257[[#This Row],[Survived]])^2</f>
        <v>2.1101365704764849E-3</v>
      </c>
    </row>
    <row r="417" spans="1:27" x14ac:dyDescent="0.2">
      <c r="A417">
        <v>1</v>
      </c>
      <c r="B417" t="s">
        <v>15</v>
      </c>
      <c r="C417">
        <v>1</v>
      </c>
      <c r="D417" t="s">
        <v>17</v>
      </c>
      <c r="E417">
        <v>30</v>
      </c>
      <c r="F417">
        <v>93.5</v>
      </c>
      <c r="G417">
        <v>0</v>
      </c>
      <c r="H417">
        <v>0</v>
      </c>
      <c r="I417" s="6">
        <f>Table257[[#This Row],[Age]]/$E$1</f>
        <v>0.375</v>
      </c>
      <c r="J417" s="6">
        <f>LOG10(Table257[[#This Row],[Fare]] +1)</f>
        <v>1.975431808509263</v>
      </c>
      <c r="K417">
        <f>IF(Table257[[#This Row],[Pclass]]=1, 1, 0)</f>
        <v>1</v>
      </c>
      <c r="L417">
        <f>IF(Table257[[#This Row],[Pclass]]=2, 1,0)</f>
        <v>0</v>
      </c>
      <c r="M417">
        <f>IF(Table257[[#This Row],[Embarked]]="S", 1, 0)</f>
        <v>1</v>
      </c>
      <c r="N417">
        <f>IF(Table257[[#This Row],[Embarked]]="C", 1, 0)</f>
        <v>0</v>
      </c>
      <c r="O417">
        <f>IF(Table257[[#This Row],[Sex]]="male", 1, 0)</f>
        <v>0</v>
      </c>
      <c r="P417">
        <v>1</v>
      </c>
      <c r="V417" s="6">
        <v>0.41638602923052598</v>
      </c>
      <c r="W417" s="6">
        <v>0.6196561978318641</v>
      </c>
      <c r="X417" s="6">
        <f t="shared" si="12"/>
        <v>0.41638602923052598</v>
      </c>
      <c r="Y417" s="6">
        <f t="shared" si="12"/>
        <v>0.6196561978318641</v>
      </c>
      <c r="Z417" s="6">
        <f t="shared" si="13"/>
        <v>1.0360422270623901</v>
      </c>
      <c r="AA417" s="6">
        <f>(Z417-Table257[[#This Row],[Survived]])^2</f>
        <v>1.2990421316168876E-3</v>
      </c>
    </row>
    <row r="418" spans="1:27" x14ac:dyDescent="0.2">
      <c r="A418">
        <v>0</v>
      </c>
      <c r="B418" t="s">
        <v>15</v>
      </c>
      <c r="C418">
        <v>3</v>
      </c>
      <c r="D418" t="s">
        <v>13</v>
      </c>
      <c r="E418">
        <v>22</v>
      </c>
      <c r="F418">
        <v>7.8958000000000004</v>
      </c>
      <c r="G418">
        <v>0</v>
      </c>
      <c r="H418">
        <v>0</v>
      </c>
      <c r="I418" s="6">
        <f>Table257[[#This Row],[Age]]/$E$1</f>
        <v>0.27500000000000002</v>
      </c>
      <c r="J418" s="6">
        <f>LOG10(Table257[[#This Row],[Fare]] +1)</f>
        <v>0.94918501031343461</v>
      </c>
      <c r="K418">
        <f>IF(Table257[[#This Row],[Pclass]]=1, 1, 0)</f>
        <v>0</v>
      </c>
      <c r="L418">
        <f>IF(Table257[[#This Row],[Pclass]]=2, 1,0)</f>
        <v>0</v>
      </c>
      <c r="M418">
        <f>IF(Table257[[#This Row],[Embarked]]="S", 1, 0)</f>
        <v>1</v>
      </c>
      <c r="N418">
        <f>IF(Table257[[#This Row],[Embarked]]="C", 1, 0)</f>
        <v>0</v>
      </c>
      <c r="O418">
        <f>IF(Table257[[#This Row],[Sex]]="male", 1, 0)</f>
        <v>1</v>
      </c>
      <c r="P418">
        <v>1</v>
      </c>
      <c r="V418" s="6">
        <v>-1.3242518025492287</v>
      </c>
      <c r="W418" s="6">
        <v>0.16744244453204021</v>
      </c>
      <c r="X418" s="6">
        <f t="shared" si="12"/>
        <v>0</v>
      </c>
      <c r="Y418" s="6">
        <f t="shared" si="12"/>
        <v>0.16744244453204021</v>
      </c>
      <c r="Z418" s="6">
        <f t="shared" si="13"/>
        <v>0.16744244453204021</v>
      </c>
      <c r="AA418" s="6">
        <f>(Z418-Table257[[#This Row],[Survived]])^2</f>
        <v>2.8036972230865362E-2</v>
      </c>
    </row>
    <row r="419" spans="1:27" x14ac:dyDescent="0.2">
      <c r="A419">
        <v>1</v>
      </c>
      <c r="B419" t="s">
        <v>20</v>
      </c>
      <c r="C419">
        <v>1</v>
      </c>
      <c r="D419" t="s">
        <v>17</v>
      </c>
      <c r="E419">
        <v>44</v>
      </c>
      <c r="F419">
        <v>57.979199999999999</v>
      </c>
      <c r="G419">
        <v>0</v>
      </c>
      <c r="H419">
        <v>1</v>
      </c>
      <c r="I419" s="6">
        <f>Table257[[#This Row],[Age]]/$E$1</f>
        <v>0.55000000000000004</v>
      </c>
      <c r="J419" s="6">
        <f>LOG10(Table257[[#This Row],[Fare]] +1)</f>
        <v>1.770698877440231</v>
      </c>
      <c r="K419">
        <f>IF(Table257[[#This Row],[Pclass]]=1, 1, 0)</f>
        <v>1</v>
      </c>
      <c r="L419">
        <f>IF(Table257[[#This Row],[Pclass]]=2, 1,0)</f>
        <v>0</v>
      </c>
      <c r="M419">
        <f>IF(Table257[[#This Row],[Embarked]]="S", 1, 0)</f>
        <v>0</v>
      </c>
      <c r="N419">
        <f>IF(Table257[[#This Row],[Embarked]]="C", 1, 0)</f>
        <v>1</v>
      </c>
      <c r="O419">
        <f>IF(Table257[[#This Row],[Sex]]="male", 1, 0)</f>
        <v>0</v>
      </c>
      <c r="P419">
        <v>1</v>
      </c>
      <c r="V419" s="6">
        <v>0.26872711592942067</v>
      </c>
      <c r="W419" s="6">
        <v>0.64948060000128283</v>
      </c>
      <c r="X419" s="6">
        <f t="shared" si="12"/>
        <v>0.26872711592942067</v>
      </c>
      <c r="Y419" s="6">
        <f t="shared" si="12"/>
        <v>0.64948060000128283</v>
      </c>
      <c r="Z419" s="6">
        <f t="shared" si="13"/>
        <v>0.91820771593070349</v>
      </c>
      <c r="AA419" s="6">
        <f>(Z419-Table257[[#This Row],[Survived]])^2</f>
        <v>6.6899777332724954E-3</v>
      </c>
    </row>
    <row r="420" spans="1:27" x14ac:dyDescent="0.2">
      <c r="A420">
        <v>0</v>
      </c>
      <c r="B420" t="s">
        <v>27</v>
      </c>
      <c r="C420">
        <v>3</v>
      </c>
      <c r="D420" t="s">
        <v>13</v>
      </c>
      <c r="E420">
        <v>40.5</v>
      </c>
      <c r="F420">
        <v>7.75</v>
      </c>
      <c r="G420">
        <v>0</v>
      </c>
      <c r="H420">
        <v>0</v>
      </c>
      <c r="I420" s="6">
        <f>Table257[[#This Row],[Age]]/$E$1</f>
        <v>0.50624999999999998</v>
      </c>
      <c r="J420" s="6">
        <f>LOG10(Table257[[#This Row],[Fare]] +1)</f>
        <v>0.94200805302231327</v>
      </c>
      <c r="K420">
        <f>IF(Table257[[#This Row],[Pclass]]=1, 1, 0)</f>
        <v>0</v>
      </c>
      <c r="L420">
        <f>IF(Table257[[#This Row],[Pclass]]=2, 1,0)</f>
        <v>0</v>
      </c>
      <c r="M420">
        <f>IF(Table257[[#This Row],[Embarked]]="S", 1, 0)</f>
        <v>0</v>
      </c>
      <c r="N420">
        <f>IF(Table257[[#This Row],[Embarked]]="C", 1, 0)</f>
        <v>0</v>
      </c>
      <c r="O420">
        <f>IF(Table257[[#This Row],[Sex]]="male", 1, 0)</f>
        <v>1</v>
      </c>
      <c r="P420">
        <v>1</v>
      </c>
      <c r="V420" s="6">
        <v>-0.77863532987905881</v>
      </c>
      <c r="W420" s="6">
        <v>-0.71383120826257562</v>
      </c>
      <c r="X420" s="6">
        <f t="shared" si="12"/>
        <v>0</v>
      </c>
      <c r="Y420" s="6">
        <f t="shared" si="12"/>
        <v>0</v>
      </c>
      <c r="Z420" s="6">
        <f t="shared" si="13"/>
        <v>0</v>
      </c>
      <c r="AA420" s="6">
        <f>(Z420-Table257[[#This Row],[Survived]])^2</f>
        <v>0</v>
      </c>
    </row>
    <row r="421" spans="1:27" x14ac:dyDescent="0.2">
      <c r="A421">
        <v>1</v>
      </c>
      <c r="B421" t="s">
        <v>15</v>
      </c>
      <c r="C421">
        <v>2</v>
      </c>
      <c r="D421" t="s">
        <v>17</v>
      </c>
      <c r="E421">
        <v>50</v>
      </c>
      <c r="F421">
        <v>10.5</v>
      </c>
      <c r="G421">
        <v>0</v>
      </c>
      <c r="H421">
        <v>0</v>
      </c>
      <c r="I421" s="6">
        <f>Table257[[#This Row],[Age]]/$E$1</f>
        <v>0.625</v>
      </c>
      <c r="J421" s="6">
        <f>LOG10(Table257[[#This Row],[Fare]] +1)</f>
        <v>1.0606978403536116</v>
      </c>
      <c r="K421">
        <f>IF(Table257[[#This Row],[Pclass]]=1, 1, 0)</f>
        <v>0</v>
      </c>
      <c r="L421">
        <f>IF(Table257[[#This Row],[Pclass]]=2, 1,0)</f>
        <v>1</v>
      </c>
      <c r="M421">
        <f>IF(Table257[[#This Row],[Embarked]]="S", 1, 0)</f>
        <v>1</v>
      </c>
      <c r="N421">
        <f>IF(Table257[[#This Row],[Embarked]]="C", 1, 0)</f>
        <v>0</v>
      </c>
      <c r="O421">
        <f>IF(Table257[[#This Row],[Sex]]="male", 1, 0)</f>
        <v>0</v>
      </c>
      <c r="P421">
        <v>1</v>
      </c>
      <c r="V421" s="6">
        <v>0.83070929422110029</v>
      </c>
      <c r="W421" s="6">
        <v>5.1964763608656699E-2</v>
      </c>
      <c r="X421" s="6">
        <f t="shared" si="12"/>
        <v>0.83070929422110029</v>
      </c>
      <c r="Y421" s="6">
        <f t="shared" si="12"/>
        <v>5.1964763608656699E-2</v>
      </c>
      <c r="Z421" s="6">
        <f t="shared" si="13"/>
        <v>0.88267405782975694</v>
      </c>
      <c r="AA421" s="6">
        <f>(Z421-Table257[[#This Row],[Survived]])^2</f>
        <v>1.3765376706135219E-2</v>
      </c>
    </row>
    <row r="422" spans="1:27" x14ac:dyDescent="0.2">
      <c r="A422">
        <v>0</v>
      </c>
      <c r="B422" t="s">
        <v>15</v>
      </c>
      <c r="C422">
        <v>3</v>
      </c>
      <c r="D422" t="s">
        <v>13</v>
      </c>
      <c r="E422">
        <v>39</v>
      </c>
      <c r="F422">
        <v>7.9249999999999998</v>
      </c>
      <c r="G422">
        <v>0</v>
      </c>
      <c r="H422">
        <v>0</v>
      </c>
      <c r="I422" s="6">
        <f>Table257[[#This Row],[Age]]/$E$1</f>
        <v>0.48749999999999999</v>
      </c>
      <c r="J422" s="6">
        <f>LOG10(Table257[[#This Row],[Fare]] +1)</f>
        <v>0.95060822478423079</v>
      </c>
      <c r="K422">
        <f>IF(Table257[[#This Row],[Pclass]]=1, 1, 0)</f>
        <v>0</v>
      </c>
      <c r="L422">
        <f>IF(Table257[[#This Row],[Pclass]]=2, 1,0)</f>
        <v>0</v>
      </c>
      <c r="M422">
        <f>IF(Table257[[#This Row],[Embarked]]="S", 1, 0)</f>
        <v>1</v>
      </c>
      <c r="N422">
        <f>IF(Table257[[#This Row],[Embarked]]="C", 1, 0)</f>
        <v>0</v>
      </c>
      <c r="O422">
        <f>IF(Table257[[#This Row],[Sex]]="male", 1, 0)</f>
        <v>1</v>
      </c>
      <c r="P422">
        <v>1</v>
      </c>
      <c r="V422" s="6">
        <v>-1.1581926539392287</v>
      </c>
      <c r="W422" s="6">
        <v>-3.9233690863144551E-2</v>
      </c>
      <c r="X422" s="6">
        <f t="shared" si="12"/>
        <v>0</v>
      </c>
      <c r="Y422" s="6">
        <f t="shared" si="12"/>
        <v>0</v>
      </c>
      <c r="Z422" s="6">
        <f t="shared" si="13"/>
        <v>0</v>
      </c>
      <c r="AA422" s="6">
        <f>(Z422-Table257[[#This Row],[Survived]])^2</f>
        <v>0</v>
      </c>
    </row>
    <row r="423" spans="1:27" x14ac:dyDescent="0.2">
      <c r="A423">
        <v>0</v>
      </c>
      <c r="B423" t="s">
        <v>15</v>
      </c>
      <c r="C423">
        <v>2</v>
      </c>
      <c r="D423" t="s">
        <v>13</v>
      </c>
      <c r="E423">
        <v>23</v>
      </c>
      <c r="F423">
        <v>11.5</v>
      </c>
      <c r="G423">
        <v>2</v>
      </c>
      <c r="H423">
        <v>1</v>
      </c>
      <c r="I423" s="6">
        <f>Table257[[#This Row],[Age]]/$E$1</f>
        <v>0.28749999999999998</v>
      </c>
      <c r="J423" s="6">
        <f>LOG10(Table257[[#This Row],[Fare]] +1)</f>
        <v>1.0969100130080565</v>
      </c>
      <c r="K423">
        <f>IF(Table257[[#This Row],[Pclass]]=1, 1, 0)</f>
        <v>0</v>
      </c>
      <c r="L423">
        <f>IF(Table257[[#This Row],[Pclass]]=2, 1,0)</f>
        <v>1</v>
      </c>
      <c r="M423">
        <f>IF(Table257[[#This Row],[Embarked]]="S", 1, 0)</f>
        <v>1</v>
      </c>
      <c r="N423">
        <f>IF(Table257[[#This Row],[Embarked]]="C", 1, 0)</f>
        <v>0</v>
      </c>
      <c r="O423">
        <f>IF(Table257[[#This Row],[Sex]]="male", 1, 0)</f>
        <v>1</v>
      </c>
      <c r="P423">
        <v>1</v>
      </c>
      <c r="V423" s="6">
        <v>-0.98821453199894016</v>
      </c>
      <c r="W423" s="6">
        <v>0.1684619332770626</v>
      </c>
      <c r="X423" s="6">
        <f t="shared" si="12"/>
        <v>0</v>
      </c>
      <c r="Y423" s="6">
        <f t="shared" si="12"/>
        <v>0.1684619332770626</v>
      </c>
      <c r="Z423" s="6">
        <f t="shared" si="13"/>
        <v>0.1684619332770626</v>
      </c>
      <c r="AA423" s="6">
        <f>(Z423-Table257[[#This Row],[Survived]])^2</f>
        <v>2.8379422963445491E-2</v>
      </c>
    </row>
    <row r="424" spans="1:27" x14ac:dyDescent="0.2">
      <c r="A424">
        <v>1</v>
      </c>
      <c r="B424" t="s">
        <v>15</v>
      </c>
      <c r="C424">
        <v>2</v>
      </c>
      <c r="D424" t="s">
        <v>17</v>
      </c>
      <c r="E424">
        <v>2</v>
      </c>
      <c r="F424">
        <v>26</v>
      </c>
      <c r="G424">
        <v>1</v>
      </c>
      <c r="H424">
        <v>1</v>
      </c>
      <c r="I424" s="6">
        <f>Table257[[#This Row],[Age]]/$E$1</f>
        <v>2.5000000000000001E-2</v>
      </c>
      <c r="J424" s="6">
        <f>LOG10(Table257[[#This Row],[Fare]] +1)</f>
        <v>1.4313637641589874</v>
      </c>
      <c r="K424">
        <f>IF(Table257[[#This Row],[Pclass]]=1, 1, 0)</f>
        <v>0</v>
      </c>
      <c r="L424">
        <f>IF(Table257[[#This Row],[Pclass]]=2, 1,0)</f>
        <v>1</v>
      </c>
      <c r="M424">
        <f>IF(Table257[[#This Row],[Embarked]]="S", 1, 0)</f>
        <v>1</v>
      </c>
      <c r="N424">
        <f>IF(Table257[[#This Row],[Embarked]]="C", 1, 0)</f>
        <v>0</v>
      </c>
      <c r="O424">
        <f>IF(Table257[[#This Row],[Sex]]="male", 1, 0)</f>
        <v>0</v>
      </c>
      <c r="P424">
        <v>1</v>
      </c>
      <c r="V424" s="6">
        <v>0.34716281578443126</v>
      </c>
      <c r="W424" s="6">
        <v>0.60916763467637602</v>
      </c>
      <c r="X424" s="6">
        <f t="shared" si="12"/>
        <v>0.34716281578443126</v>
      </c>
      <c r="Y424" s="6">
        <f t="shared" si="12"/>
        <v>0.60916763467637602</v>
      </c>
      <c r="Z424" s="6">
        <f t="shared" si="13"/>
        <v>0.95633045046080722</v>
      </c>
      <c r="AA424" s="6">
        <f>(Z424-Table257[[#This Row],[Survived]])^2</f>
        <v>1.9070295569560119E-3</v>
      </c>
    </row>
    <row r="425" spans="1:27" x14ac:dyDescent="0.2">
      <c r="A425">
        <v>0</v>
      </c>
      <c r="B425" t="s">
        <v>20</v>
      </c>
      <c r="C425">
        <v>3</v>
      </c>
      <c r="D425" t="s">
        <v>13</v>
      </c>
      <c r="E425">
        <v>17</v>
      </c>
      <c r="F425">
        <v>7.2291999999999996</v>
      </c>
      <c r="G425">
        <v>1</v>
      </c>
      <c r="H425">
        <v>1</v>
      </c>
      <c r="I425" s="6">
        <f>Table257[[#This Row],[Age]]/$E$1</f>
        <v>0.21249999999999999</v>
      </c>
      <c r="J425" s="6">
        <f>LOG10(Table257[[#This Row],[Fare]] +1)</f>
        <v>0.91535761741483168</v>
      </c>
      <c r="K425">
        <f>IF(Table257[[#This Row],[Pclass]]=1, 1, 0)</f>
        <v>0</v>
      </c>
      <c r="L425">
        <f>IF(Table257[[#This Row],[Pclass]]=2, 1,0)</f>
        <v>0</v>
      </c>
      <c r="M425">
        <f>IF(Table257[[#This Row],[Embarked]]="S", 1, 0)</f>
        <v>0</v>
      </c>
      <c r="N425">
        <f>IF(Table257[[#This Row],[Embarked]]="C", 1, 0)</f>
        <v>1</v>
      </c>
      <c r="O425">
        <f>IF(Table257[[#This Row],[Sex]]="male", 1, 0)</f>
        <v>1</v>
      </c>
      <c r="P425">
        <v>1</v>
      </c>
      <c r="V425" s="6">
        <v>-1.6291043705214705</v>
      </c>
      <c r="W425" s="6">
        <v>0.37420176023850016</v>
      </c>
      <c r="X425" s="6">
        <f t="shared" si="12"/>
        <v>0</v>
      </c>
      <c r="Y425" s="6">
        <f t="shared" si="12"/>
        <v>0.37420176023850016</v>
      </c>
      <c r="Z425" s="6">
        <f t="shared" si="13"/>
        <v>0.37420176023850016</v>
      </c>
      <c r="AA425" s="6">
        <f>(Z425-Table257[[#This Row],[Survived]])^2</f>
        <v>0.14002695736559195</v>
      </c>
    </row>
    <row r="426" spans="1:27" x14ac:dyDescent="0.2">
      <c r="A426">
        <v>0</v>
      </c>
      <c r="B426" t="s">
        <v>15</v>
      </c>
      <c r="C426">
        <v>3</v>
      </c>
      <c r="D426" t="s">
        <v>17</v>
      </c>
      <c r="E426">
        <v>30</v>
      </c>
      <c r="F426">
        <v>8.6624999999999996</v>
      </c>
      <c r="G426">
        <v>0</v>
      </c>
      <c r="H426">
        <v>0</v>
      </c>
      <c r="I426" s="6">
        <f>Table257[[#This Row],[Age]]/$E$1</f>
        <v>0.375</v>
      </c>
      <c r="J426" s="6">
        <f>LOG10(Table257[[#This Row],[Fare]] +1)</f>
        <v>0.98508950692638131</v>
      </c>
      <c r="K426">
        <f>IF(Table257[[#This Row],[Pclass]]=1, 1, 0)</f>
        <v>0</v>
      </c>
      <c r="L426">
        <f>IF(Table257[[#This Row],[Pclass]]=2, 1,0)</f>
        <v>0</v>
      </c>
      <c r="M426">
        <f>IF(Table257[[#This Row],[Embarked]]="S", 1, 0)</f>
        <v>1</v>
      </c>
      <c r="N426">
        <f>IF(Table257[[#This Row],[Embarked]]="C", 1, 0)</f>
        <v>0</v>
      </c>
      <c r="O426">
        <f>IF(Table257[[#This Row],[Sex]]="male", 1, 0)</f>
        <v>0</v>
      </c>
      <c r="P426">
        <v>1</v>
      </c>
      <c r="V426" s="6">
        <v>0.21305895513751288</v>
      </c>
      <c r="W426" s="6">
        <v>0.23997079195413867</v>
      </c>
      <c r="X426" s="6">
        <f t="shared" si="12"/>
        <v>0.21305895513751288</v>
      </c>
      <c r="Y426" s="6">
        <f t="shared" si="12"/>
        <v>0.23997079195413867</v>
      </c>
      <c r="Z426" s="6">
        <f t="shared" si="13"/>
        <v>0.45302974709165156</v>
      </c>
      <c r="AA426" s="6">
        <f>(Z426-Table257[[#This Row],[Survived]])^2</f>
        <v>0.20523595174992576</v>
      </c>
    </row>
    <row r="427" spans="1:27" x14ac:dyDescent="0.2">
      <c r="A427">
        <v>1</v>
      </c>
      <c r="B427" t="s">
        <v>15</v>
      </c>
      <c r="C427">
        <v>2</v>
      </c>
      <c r="D427" t="s">
        <v>17</v>
      </c>
      <c r="E427">
        <v>7</v>
      </c>
      <c r="F427">
        <v>26.25</v>
      </c>
      <c r="G427">
        <v>0</v>
      </c>
      <c r="H427">
        <v>2</v>
      </c>
      <c r="I427" s="6">
        <f>Table257[[#This Row],[Age]]/$E$1</f>
        <v>8.7499999999999994E-2</v>
      </c>
      <c r="J427" s="6">
        <f>LOG10(Table257[[#This Row],[Fare]] +1)</f>
        <v>1.4353665066126613</v>
      </c>
      <c r="K427">
        <f>IF(Table257[[#This Row],[Pclass]]=1, 1, 0)</f>
        <v>0</v>
      </c>
      <c r="L427">
        <f>IF(Table257[[#This Row],[Pclass]]=2, 1,0)</f>
        <v>1</v>
      </c>
      <c r="M427">
        <f>IF(Table257[[#This Row],[Embarked]]="S", 1, 0)</f>
        <v>1</v>
      </c>
      <c r="N427">
        <f>IF(Table257[[#This Row],[Embarked]]="C", 1, 0)</f>
        <v>0</v>
      </c>
      <c r="O427">
        <f>IF(Table257[[#This Row],[Sex]]="male", 1, 0)</f>
        <v>0</v>
      </c>
      <c r="P427">
        <v>1</v>
      </c>
      <c r="V427" s="6">
        <v>0.31847490890660207</v>
      </c>
      <c r="W427" s="6">
        <v>0.63225922418751623</v>
      </c>
      <c r="X427" s="6">
        <f t="shared" si="12"/>
        <v>0.31847490890660207</v>
      </c>
      <c r="Y427" s="6">
        <f t="shared" si="12"/>
        <v>0.63225922418751623</v>
      </c>
      <c r="Z427" s="6">
        <f t="shared" si="13"/>
        <v>0.95073413309411836</v>
      </c>
      <c r="AA427" s="6">
        <f>(Z427-Table257[[#This Row],[Survived]])^2</f>
        <v>2.4271256419880435E-3</v>
      </c>
    </row>
    <row r="428" spans="1:27" x14ac:dyDescent="0.2">
      <c r="A428">
        <v>0</v>
      </c>
      <c r="B428" t="s">
        <v>15</v>
      </c>
      <c r="C428">
        <v>1</v>
      </c>
      <c r="D428" t="s">
        <v>13</v>
      </c>
      <c r="E428">
        <v>45</v>
      </c>
      <c r="F428">
        <v>26.55</v>
      </c>
      <c r="G428">
        <v>0</v>
      </c>
      <c r="H428">
        <v>0</v>
      </c>
      <c r="I428" s="6">
        <f>Table257[[#This Row],[Age]]/$E$1</f>
        <v>0.5625</v>
      </c>
      <c r="J428" s="6">
        <f>LOG10(Table257[[#This Row],[Fare]] +1)</f>
        <v>1.4401216031878039</v>
      </c>
      <c r="K428">
        <f>IF(Table257[[#This Row],[Pclass]]=1, 1, 0)</f>
        <v>1</v>
      </c>
      <c r="L428">
        <f>IF(Table257[[#This Row],[Pclass]]=2, 1,0)</f>
        <v>0</v>
      </c>
      <c r="M428">
        <f>IF(Table257[[#This Row],[Embarked]]="S", 1, 0)</f>
        <v>1</v>
      </c>
      <c r="N428">
        <f>IF(Table257[[#This Row],[Embarked]]="C", 1, 0)</f>
        <v>0</v>
      </c>
      <c r="O428">
        <f>IF(Table257[[#This Row],[Sex]]="male", 1, 0)</f>
        <v>1</v>
      </c>
      <c r="P428">
        <v>1</v>
      </c>
      <c r="V428" s="6">
        <v>-1.0124594571112779</v>
      </c>
      <c r="W428" s="6">
        <v>0.30821301539780638</v>
      </c>
      <c r="X428" s="6">
        <f t="shared" si="12"/>
        <v>0</v>
      </c>
      <c r="Y428" s="6">
        <f t="shared" si="12"/>
        <v>0.30821301539780638</v>
      </c>
      <c r="Z428" s="6">
        <f t="shared" si="13"/>
        <v>0.30821301539780638</v>
      </c>
      <c r="AA428" s="6">
        <f>(Z428-Table257[[#This Row],[Survived]])^2</f>
        <v>9.4995262860608429E-2</v>
      </c>
    </row>
    <row r="429" spans="1:27" x14ac:dyDescent="0.2">
      <c r="A429">
        <v>1</v>
      </c>
      <c r="B429" t="s">
        <v>20</v>
      </c>
      <c r="C429">
        <v>1</v>
      </c>
      <c r="D429" t="s">
        <v>17</v>
      </c>
      <c r="E429">
        <v>30</v>
      </c>
      <c r="F429">
        <v>106.425</v>
      </c>
      <c r="G429">
        <v>0</v>
      </c>
      <c r="H429">
        <v>0</v>
      </c>
      <c r="I429" s="6">
        <f>Table257[[#This Row],[Age]]/$E$1</f>
        <v>0.375</v>
      </c>
      <c r="J429" s="6">
        <f>LOG10(Table257[[#This Row],[Fare]] +1)</f>
        <v>2.031105362355941</v>
      </c>
      <c r="K429">
        <f>IF(Table257[[#This Row],[Pclass]]=1, 1, 0)</f>
        <v>1</v>
      </c>
      <c r="L429">
        <f>IF(Table257[[#This Row],[Pclass]]=2, 1,0)</f>
        <v>0</v>
      </c>
      <c r="M429">
        <f>IF(Table257[[#This Row],[Embarked]]="S", 1, 0)</f>
        <v>0</v>
      </c>
      <c r="N429">
        <f>IF(Table257[[#This Row],[Embarked]]="C", 1, 0)</f>
        <v>1</v>
      </c>
      <c r="O429">
        <f>IF(Table257[[#This Row],[Sex]]="male", 1, 0)</f>
        <v>0</v>
      </c>
      <c r="P429">
        <v>1</v>
      </c>
      <c r="V429" s="6">
        <v>0.28254393934704713</v>
      </c>
      <c r="W429" s="6">
        <v>0.75432593623380184</v>
      </c>
      <c r="X429" s="6">
        <f t="shared" si="12"/>
        <v>0.28254393934704713</v>
      </c>
      <c r="Y429" s="6">
        <f t="shared" si="12"/>
        <v>0.75432593623380184</v>
      </c>
      <c r="Z429" s="6">
        <f t="shared" si="13"/>
        <v>1.036869875580849</v>
      </c>
      <c r="AA429" s="6">
        <f>(Z429-Table257[[#This Row],[Survived]])^2</f>
        <v>1.3593877253472836E-3</v>
      </c>
    </row>
    <row r="430" spans="1:27" x14ac:dyDescent="0.2">
      <c r="A430">
        <v>1</v>
      </c>
      <c r="B430" t="s">
        <v>20</v>
      </c>
      <c r="C430">
        <v>1</v>
      </c>
      <c r="D430" t="s">
        <v>17</v>
      </c>
      <c r="E430">
        <v>22</v>
      </c>
      <c r="F430">
        <v>49.5</v>
      </c>
      <c r="G430">
        <v>0</v>
      </c>
      <c r="H430">
        <v>2</v>
      </c>
      <c r="I430" s="6">
        <f>Table257[[#This Row],[Age]]/$E$1</f>
        <v>0.27500000000000002</v>
      </c>
      <c r="J430" s="6">
        <f>LOG10(Table257[[#This Row],[Fare]] +1)</f>
        <v>1.7032913781186614</v>
      </c>
      <c r="K430">
        <f>IF(Table257[[#This Row],[Pclass]]=1, 1, 0)</f>
        <v>1</v>
      </c>
      <c r="L430">
        <f>IF(Table257[[#This Row],[Pclass]]=2, 1,0)</f>
        <v>0</v>
      </c>
      <c r="M430">
        <f>IF(Table257[[#This Row],[Embarked]]="S", 1, 0)</f>
        <v>0</v>
      </c>
      <c r="N430">
        <f>IF(Table257[[#This Row],[Embarked]]="C", 1, 0)</f>
        <v>1</v>
      </c>
      <c r="O430">
        <f>IF(Table257[[#This Row],[Sex]]="male", 1, 0)</f>
        <v>0</v>
      </c>
      <c r="P430">
        <v>1</v>
      </c>
      <c r="V430" s="6">
        <v>-5.1310782354885946E-2</v>
      </c>
      <c r="W430" s="6">
        <v>0.9663870209236668</v>
      </c>
      <c r="X430" s="6">
        <f t="shared" si="12"/>
        <v>0</v>
      </c>
      <c r="Y430" s="6">
        <f t="shared" si="12"/>
        <v>0.9663870209236668</v>
      </c>
      <c r="Z430" s="6">
        <f t="shared" si="13"/>
        <v>0.9663870209236668</v>
      </c>
      <c r="AA430" s="6">
        <f>(Z430-Table257[[#This Row],[Survived]])^2</f>
        <v>1.1298323623860139E-3</v>
      </c>
    </row>
    <row r="431" spans="1:27" x14ac:dyDescent="0.2">
      <c r="A431">
        <v>1</v>
      </c>
      <c r="B431" t="s">
        <v>15</v>
      </c>
      <c r="C431">
        <v>1</v>
      </c>
      <c r="D431" t="s">
        <v>17</v>
      </c>
      <c r="E431">
        <v>36</v>
      </c>
      <c r="F431">
        <v>71</v>
      </c>
      <c r="G431">
        <v>0</v>
      </c>
      <c r="H431">
        <v>2</v>
      </c>
      <c r="I431" s="6">
        <f>Table257[[#This Row],[Age]]/$E$1</f>
        <v>0.45</v>
      </c>
      <c r="J431" s="6">
        <f>LOG10(Table257[[#This Row],[Fare]] +1)</f>
        <v>1.8573324964312685</v>
      </c>
      <c r="K431">
        <f>IF(Table257[[#This Row],[Pclass]]=1, 1, 0)</f>
        <v>1</v>
      </c>
      <c r="L431">
        <f>IF(Table257[[#This Row],[Pclass]]=2, 1,0)</f>
        <v>0</v>
      </c>
      <c r="M431">
        <f>IF(Table257[[#This Row],[Embarked]]="S", 1, 0)</f>
        <v>1</v>
      </c>
      <c r="N431">
        <f>IF(Table257[[#This Row],[Embarked]]="C", 1, 0)</f>
        <v>0</v>
      </c>
      <c r="O431">
        <f>IF(Table257[[#This Row],[Sex]]="male", 1, 0)</f>
        <v>0</v>
      </c>
      <c r="P431">
        <v>1</v>
      </c>
      <c r="V431" s="6">
        <v>0.26762375228099172</v>
      </c>
      <c r="W431" s="6">
        <v>0.64458069349456826</v>
      </c>
      <c r="X431" s="6">
        <f t="shared" si="12"/>
        <v>0.26762375228099172</v>
      </c>
      <c r="Y431" s="6">
        <f t="shared" si="12"/>
        <v>0.64458069349456826</v>
      </c>
      <c r="Z431" s="6">
        <f t="shared" si="13"/>
        <v>0.91220444577556004</v>
      </c>
      <c r="AA431" s="6">
        <f>(Z431-Table257[[#This Row],[Survived]])^2</f>
        <v>7.7080593415765784E-3</v>
      </c>
    </row>
    <row r="432" spans="1:27" x14ac:dyDescent="0.2">
      <c r="A432">
        <v>0</v>
      </c>
      <c r="B432" t="s">
        <v>15</v>
      </c>
      <c r="C432">
        <v>3</v>
      </c>
      <c r="D432" t="s">
        <v>17</v>
      </c>
      <c r="E432">
        <v>9</v>
      </c>
      <c r="F432">
        <v>31.274999999999999</v>
      </c>
      <c r="G432">
        <v>4</v>
      </c>
      <c r="H432">
        <v>2</v>
      </c>
      <c r="I432" s="6">
        <f>Table257[[#This Row],[Age]]/$E$1</f>
        <v>0.1125</v>
      </c>
      <c r="J432" s="6">
        <f>LOG10(Table257[[#This Row],[Fare]] +1)</f>
        <v>1.5088662509384578</v>
      </c>
      <c r="K432">
        <f>IF(Table257[[#This Row],[Pclass]]=1, 1, 0)</f>
        <v>0</v>
      </c>
      <c r="L432">
        <f>IF(Table257[[#This Row],[Pclass]]=2, 1,0)</f>
        <v>0</v>
      </c>
      <c r="M432">
        <f>IF(Table257[[#This Row],[Embarked]]="S", 1, 0)</f>
        <v>1</v>
      </c>
      <c r="N432">
        <f>IF(Table257[[#This Row],[Embarked]]="C", 1, 0)</f>
        <v>0</v>
      </c>
      <c r="O432">
        <f>IF(Table257[[#This Row],[Sex]]="male", 1, 0)</f>
        <v>0</v>
      </c>
      <c r="P432">
        <v>1</v>
      </c>
      <c r="V432" s="6">
        <v>-9.6463990364544894E-2</v>
      </c>
      <c r="W432" s="6">
        <v>0.3806440489614234</v>
      </c>
      <c r="X432" s="6">
        <f t="shared" si="12"/>
        <v>0</v>
      </c>
      <c r="Y432" s="6">
        <f t="shared" si="12"/>
        <v>0.3806440489614234</v>
      </c>
      <c r="Z432" s="6">
        <f t="shared" si="13"/>
        <v>0.3806440489614234</v>
      </c>
      <c r="AA432" s="6">
        <f>(Z432-Table257[[#This Row],[Survived]])^2</f>
        <v>0.1448898920097465</v>
      </c>
    </row>
    <row r="433" spans="1:27" x14ac:dyDescent="0.2">
      <c r="A433">
        <v>0</v>
      </c>
      <c r="B433" t="s">
        <v>15</v>
      </c>
      <c r="C433">
        <v>3</v>
      </c>
      <c r="D433" t="s">
        <v>17</v>
      </c>
      <c r="E433">
        <v>11</v>
      </c>
      <c r="F433">
        <v>31.274999999999999</v>
      </c>
      <c r="G433">
        <v>4</v>
      </c>
      <c r="H433">
        <v>2</v>
      </c>
      <c r="I433" s="6">
        <f>Table257[[#This Row],[Age]]/$E$1</f>
        <v>0.13750000000000001</v>
      </c>
      <c r="J433" s="6">
        <f>LOG10(Table257[[#This Row],[Fare]] +1)</f>
        <v>1.5088662509384578</v>
      </c>
      <c r="K433">
        <f>IF(Table257[[#This Row],[Pclass]]=1, 1, 0)</f>
        <v>0</v>
      </c>
      <c r="L433">
        <f>IF(Table257[[#This Row],[Pclass]]=2, 1,0)</f>
        <v>0</v>
      </c>
      <c r="M433">
        <f>IF(Table257[[#This Row],[Embarked]]="S", 1, 0)</f>
        <v>1</v>
      </c>
      <c r="N433">
        <f>IF(Table257[[#This Row],[Embarked]]="C", 1, 0)</f>
        <v>0</v>
      </c>
      <c r="O433">
        <f>IF(Table257[[#This Row],[Sex]]="male", 1, 0)</f>
        <v>0</v>
      </c>
      <c r="P433">
        <v>1</v>
      </c>
      <c r="V433" s="6">
        <v>-7.6966429968152977E-2</v>
      </c>
      <c r="W433" s="6">
        <v>0.35634280462665163</v>
      </c>
      <c r="X433" s="6">
        <f t="shared" si="12"/>
        <v>0</v>
      </c>
      <c r="Y433" s="6">
        <f t="shared" si="12"/>
        <v>0.35634280462665163</v>
      </c>
      <c r="Z433" s="6">
        <f t="shared" si="13"/>
        <v>0.35634280462665163</v>
      </c>
      <c r="AA433" s="6">
        <f>(Z433-Table257[[#This Row],[Survived]])^2</f>
        <v>0.12698019440918801</v>
      </c>
    </row>
    <row r="434" spans="1:27" x14ac:dyDescent="0.2">
      <c r="A434">
        <v>1</v>
      </c>
      <c r="B434" t="s">
        <v>15</v>
      </c>
      <c r="C434">
        <v>2</v>
      </c>
      <c r="D434" t="s">
        <v>13</v>
      </c>
      <c r="E434">
        <v>32</v>
      </c>
      <c r="F434">
        <v>26</v>
      </c>
      <c r="G434">
        <v>1</v>
      </c>
      <c r="H434">
        <v>0</v>
      </c>
      <c r="I434" s="6">
        <f>Table257[[#This Row],[Age]]/$E$1</f>
        <v>0.4</v>
      </c>
      <c r="J434" s="6">
        <f>LOG10(Table257[[#This Row],[Fare]] +1)</f>
        <v>1.4313637641589874</v>
      </c>
      <c r="K434">
        <f>IF(Table257[[#This Row],[Pclass]]=1, 1, 0)</f>
        <v>0</v>
      </c>
      <c r="L434">
        <f>IF(Table257[[#This Row],[Pclass]]=2, 1,0)</f>
        <v>1</v>
      </c>
      <c r="M434">
        <f>IF(Table257[[#This Row],[Embarked]]="S", 1, 0)</f>
        <v>1</v>
      </c>
      <c r="N434">
        <f>IF(Table257[[#This Row],[Embarked]]="C", 1, 0)</f>
        <v>0</v>
      </c>
      <c r="O434">
        <f>IF(Table257[[#This Row],[Sex]]="male", 1, 0)</f>
        <v>1</v>
      </c>
      <c r="P434">
        <v>1</v>
      </c>
      <c r="V434" s="6">
        <v>-0.72143160510955107</v>
      </c>
      <c r="W434" s="6">
        <v>2.7880812361253164E-2</v>
      </c>
      <c r="X434" s="6">
        <f t="shared" si="12"/>
        <v>0</v>
      </c>
      <c r="Y434" s="6">
        <f t="shared" si="12"/>
        <v>2.7880812361253164E-2</v>
      </c>
      <c r="Z434" s="6">
        <f t="shared" si="13"/>
        <v>2.7880812361253164E-2</v>
      </c>
      <c r="AA434" s="6">
        <f>(Z434-Table257[[#This Row],[Survived]])^2</f>
        <v>0.94501571497541703</v>
      </c>
    </row>
    <row r="435" spans="1:27" x14ac:dyDescent="0.2">
      <c r="A435">
        <v>0</v>
      </c>
      <c r="B435" t="s">
        <v>20</v>
      </c>
      <c r="C435">
        <v>1</v>
      </c>
      <c r="D435" t="s">
        <v>13</v>
      </c>
      <c r="E435">
        <v>50</v>
      </c>
      <c r="F435">
        <v>106.425</v>
      </c>
      <c r="G435">
        <v>1</v>
      </c>
      <c r="H435">
        <v>0</v>
      </c>
      <c r="I435" s="6">
        <f>Table257[[#This Row],[Age]]/$E$1</f>
        <v>0.625</v>
      </c>
      <c r="J435" s="6">
        <f>LOG10(Table257[[#This Row],[Fare]] +1)</f>
        <v>2.031105362355941</v>
      </c>
      <c r="K435">
        <f>IF(Table257[[#This Row],[Pclass]]=1, 1, 0)</f>
        <v>1</v>
      </c>
      <c r="L435">
        <f>IF(Table257[[#This Row],[Pclass]]=2, 1,0)</f>
        <v>0</v>
      </c>
      <c r="M435">
        <f>IF(Table257[[#This Row],[Embarked]]="S", 1, 0)</f>
        <v>0</v>
      </c>
      <c r="N435">
        <f>IF(Table257[[#This Row],[Embarked]]="C", 1, 0)</f>
        <v>1</v>
      </c>
      <c r="O435">
        <f>IF(Table257[[#This Row],[Sex]]="male", 1, 0)</f>
        <v>1</v>
      </c>
      <c r="P435">
        <v>1</v>
      </c>
      <c r="V435" s="6">
        <v>-0.98505953940980451</v>
      </c>
      <c r="W435" s="6">
        <v>0.29861473177092074</v>
      </c>
      <c r="X435" s="6">
        <f t="shared" si="12"/>
        <v>0</v>
      </c>
      <c r="Y435" s="6">
        <f t="shared" si="12"/>
        <v>0.29861473177092074</v>
      </c>
      <c r="Z435" s="6">
        <f t="shared" si="13"/>
        <v>0.29861473177092074</v>
      </c>
      <c r="AA435" s="6">
        <f>(Z435-Table257[[#This Row],[Survived]])^2</f>
        <v>8.9170758030618941E-2</v>
      </c>
    </row>
    <row r="436" spans="1:27" x14ac:dyDescent="0.2">
      <c r="A436">
        <v>0</v>
      </c>
      <c r="B436" t="s">
        <v>15</v>
      </c>
      <c r="C436">
        <v>1</v>
      </c>
      <c r="D436" t="s">
        <v>13</v>
      </c>
      <c r="E436">
        <v>64</v>
      </c>
      <c r="F436">
        <v>26</v>
      </c>
      <c r="G436">
        <v>0</v>
      </c>
      <c r="H436">
        <v>0</v>
      </c>
      <c r="I436" s="6">
        <f>Table257[[#This Row],[Age]]/$E$1</f>
        <v>0.8</v>
      </c>
      <c r="J436" s="6">
        <f>LOG10(Table257[[#This Row],[Fare]] +1)</f>
        <v>1.4313637641589874</v>
      </c>
      <c r="K436">
        <f>IF(Table257[[#This Row],[Pclass]]=1, 1, 0)</f>
        <v>1</v>
      </c>
      <c r="L436">
        <f>IF(Table257[[#This Row],[Pclass]]=2, 1,0)</f>
        <v>0</v>
      </c>
      <c r="M436">
        <f>IF(Table257[[#This Row],[Embarked]]="S", 1, 0)</f>
        <v>1</v>
      </c>
      <c r="N436">
        <f>IF(Table257[[#This Row],[Embarked]]="C", 1, 0)</f>
        <v>0</v>
      </c>
      <c r="O436">
        <f>IF(Table257[[#This Row],[Sex]]="male", 1, 0)</f>
        <v>1</v>
      </c>
      <c r="P436">
        <v>1</v>
      </c>
      <c r="V436" s="6">
        <v>-0.82926260275286801</v>
      </c>
      <c r="W436" s="6">
        <v>7.8062290961345704E-2</v>
      </c>
      <c r="X436" s="6">
        <f t="shared" si="12"/>
        <v>0</v>
      </c>
      <c r="Y436" s="6">
        <f t="shared" si="12"/>
        <v>7.8062290961345704E-2</v>
      </c>
      <c r="Z436" s="6">
        <f t="shared" si="13"/>
        <v>7.8062290961345704E-2</v>
      </c>
      <c r="AA436" s="6">
        <f>(Z436-Table257[[#This Row],[Survived]])^2</f>
        <v>6.0937212701337954E-3</v>
      </c>
    </row>
    <row r="437" spans="1:27" x14ac:dyDescent="0.2">
      <c r="A437">
        <v>1</v>
      </c>
      <c r="B437" t="s">
        <v>15</v>
      </c>
      <c r="C437">
        <v>2</v>
      </c>
      <c r="D437" t="s">
        <v>17</v>
      </c>
      <c r="E437">
        <v>19</v>
      </c>
      <c r="F437">
        <v>26</v>
      </c>
      <c r="G437">
        <v>1</v>
      </c>
      <c r="H437">
        <v>0</v>
      </c>
      <c r="I437" s="6">
        <f>Table257[[#This Row],[Age]]/$E$1</f>
        <v>0.23749999999999999</v>
      </c>
      <c r="J437" s="6">
        <f>LOG10(Table257[[#This Row],[Fare]] +1)</f>
        <v>1.4313637641589874</v>
      </c>
      <c r="K437">
        <f>IF(Table257[[#This Row],[Pclass]]=1, 1, 0)</f>
        <v>0</v>
      </c>
      <c r="L437">
        <f>IF(Table257[[#This Row],[Pclass]]=2, 1,0)</f>
        <v>1</v>
      </c>
      <c r="M437">
        <f>IF(Table257[[#This Row],[Embarked]]="S", 1, 0)</f>
        <v>1</v>
      </c>
      <c r="N437">
        <f>IF(Table257[[#This Row],[Embarked]]="C", 1, 0)</f>
        <v>0</v>
      </c>
      <c r="O437">
        <f>IF(Table257[[#This Row],[Sex]]="male", 1, 0)</f>
        <v>0</v>
      </c>
      <c r="P437">
        <v>1</v>
      </c>
      <c r="V437" s="6">
        <v>0.60283250655693488</v>
      </c>
      <c r="W437" s="6">
        <v>0.35848750731583545</v>
      </c>
      <c r="X437" s="6">
        <f t="shared" si="12"/>
        <v>0.60283250655693488</v>
      </c>
      <c r="Y437" s="6">
        <f t="shared" si="12"/>
        <v>0.35848750731583545</v>
      </c>
      <c r="Z437" s="6">
        <f t="shared" si="13"/>
        <v>0.96132001387277033</v>
      </c>
      <c r="AA437" s="6">
        <f>(Z437-Table257[[#This Row],[Survived]])^2</f>
        <v>1.4961413268026798E-3</v>
      </c>
    </row>
    <row r="438" spans="1:27" x14ac:dyDescent="0.2">
      <c r="A438">
        <v>0</v>
      </c>
      <c r="B438" t="s">
        <v>15</v>
      </c>
      <c r="C438">
        <v>3</v>
      </c>
      <c r="D438" t="s">
        <v>13</v>
      </c>
      <c r="E438">
        <v>33</v>
      </c>
      <c r="F438">
        <v>20.524999999999999</v>
      </c>
      <c r="G438">
        <v>1</v>
      </c>
      <c r="H438">
        <v>1</v>
      </c>
      <c r="I438" s="6">
        <f>Table257[[#This Row],[Age]]/$E$1</f>
        <v>0.41249999999999998</v>
      </c>
      <c r="J438" s="6">
        <f>LOG10(Table257[[#This Row],[Fare]] +1)</f>
        <v>1.3329431601256923</v>
      </c>
      <c r="K438">
        <f>IF(Table257[[#This Row],[Pclass]]=1, 1, 0)</f>
        <v>0</v>
      </c>
      <c r="L438">
        <f>IF(Table257[[#This Row],[Pclass]]=2, 1,0)</f>
        <v>0</v>
      </c>
      <c r="M438">
        <f>IF(Table257[[#This Row],[Embarked]]="S", 1, 0)</f>
        <v>1</v>
      </c>
      <c r="N438">
        <f>IF(Table257[[#This Row],[Embarked]]="C", 1, 0)</f>
        <v>0</v>
      </c>
      <c r="O438">
        <f>IF(Table257[[#This Row],[Sex]]="male", 1, 0)</f>
        <v>1</v>
      </c>
      <c r="P438">
        <v>1</v>
      </c>
      <c r="V438" s="6">
        <v>-1.2295856173266031</v>
      </c>
      <c r="W438" s="6">
        <v>6.6955784478316335E-3</v>
      </c>
      <c r="X438" s="6">
        <f t="shared" si="12"/>
        <v>0</v>
      </c>
      <c r="Y438" s="6">
        <f t="shared" si="12"/>
        <v>6.6955784478316335E-3</v>
      </c>
      <c r="Z438" s="6">
        <f t="shared" si="13"/>
        <v>6.6955784478316335E-3</v>
      </c>
      <c r="AA438" s="6">
        <f>(Z438-Table257[[#This Row],[Survived]])^2</f>
        <v>4.4830770751067464E-5</v>
      </c>
    </row>
    <row r="439" spans="1:27" x14ac:dyDescent="0.2">
      <c r="A439">
        <v>1</v>
      </c>
      <c r="B439" t="s">
        <v>15</v>
      </c>
      <c r="C439">
        <v>2</v>
      </c>
      <c r="D439" t="s">
        <v>13</v>
      </c>
      <c r="E439">
        <v>8</v>
      </c>
      <c r="F439">
        <v>36.75</v>
      </c>
      <c r="G439">
        <v>1</v>
      </c>
      <c r="H439">
        <v>1</v>
      </c>
      <c r="I439" s="6">
        <f>Table257[[#This Row],[Age]]/$E$1</f>
        <v>0.1</v>
      </c>
      <c r="J439" s="6">
        <f>LOG10(Table257[[#This Row],[Fare]] +1)</f>
        <v>1.576916955965207</v>
      </c>
      <c r="K439">
        <f>IF(Table257[[#This Row],[Pclass]]=1, 1, 0)</f>
        <v>0</v>
      </c>
      <c r="L439">
        <f>IF(Table257[[#This Row],[Pclass]]=2, 1,0)</f>
        <v>1</v>
      </c>
      <c r="M439">
        <f>IF(Table257[[#This Row],[Embarked]]="S", 1, 0)</f>
        <v>1</v>
      </c>
      <c r="N439">
        <f>IF(Table257[[#This Row],[Embarked]]="C", 1, 0)</f>
        <v>0</v>
      </c>
      <c r="O439">
        <f>IF(Table257[[#This Row],[Sex]]="male", 1, 0)</f>
        <v>1</v>
      </c>
      <c r="P439">
        <v>1</v>
      </c>
      <c r="V439" s="6">
        <v>-1.0116051508198001</v>
      </c>
      <c r="W439" s="6">
        <v>0.35179703694048164</v>
      </c>
      <c r="X439" s="6">
        <f t="shared" si="12"/>
        <v>0</v>
      </c>
      <c r="Y439" s="6">
        <f t="shared" si="12"/>
        <v>0.35179703694048164</v>
      </c>
      <c r="Z439" s="6">
        <f t="shared" si="13"/>
        <v>0.35179703694048164</v>
      </c>
      <c r="AA439" s="6">
        <f>(Z439-Table257[[#This Row],[Survived]])^2</f>
        <v>0.42016708131913927</v>
      </c>
    </row>
    <row r="440" spans="1:27" x14ac:dyDescent="0.2">
      <c r="A440">
        <v>1</v>
      </c>
      <c r="B440" t="s">
        <v>20</v>
      </c>
      <c r="C440">
        <v>1</v>
      </c>
      <c r="D440" t="s">
        <v>13</v>
      </c>
      <c r="E440">
        <v>17</v>
      </c>
      <c r="F440">
        <v>110.88330000000001</v>
      </c>
      <c r="G440">
        <v>0</v>
      </c>
      <c r="H440">
        <v>2</v>
      </c>
      <c r="I440" s="6">
        <f>Table257[[#This Row],[Age]]/$E$1</f>
        <v>0.21249999999999999</v>
      </c>
      <c r="J440" s="6">
        <f>LOG10(Table257[[#This Row],[Fare]] +1)</f>
        <v>2.048765267412167</v>
      </c>
      <c r="K440">
        <f>IF(Table257[[#This Row],[Pclass]]=1, 1, 0)</f>
        <v>1</v>
      </c>
      <c r="L440">
        <f>IF(Table257[[#This Row],[Pclass]]=2, 1,0)</f>
        <v>0</v>
      </c>
      <c r="M440">
        <f>IF(Table257[[#This Row],[Embarked]]="S", 1, 0)</f>
        <v>0</v>
      </c>
      <c r="N440">
        <f>IF(Table257[[#This Row],[Embarked]]="C", 1, 0)</f>
        <v>1</v>
      </c>
      <c r="O440">
        <f>IF(Table257[[#This Row],[Sex]]="male", 1, 0)</f>
        <v>1</v>
      </c>
      <c r="P440">
        <v>1</v>
      </c>
      <c r="V440" s="6">
        <v>-1.4709759432545981</v>
      </c>
      <c r="W440" s="6">
        <v>0.82644061459638174</v>
      </c>
      <c r="X440" s="6">
        <f t="shared" si="12"/>
        <v>0</v>
      </c>
      <c r="Y440" s="6">
        <f t="shared" si="12"/>
        <v>0.82644061459638174</v>
      </c>
      <c r="Z440" s="6">
        <f t="shared" si="13"/>
        <v>0.82644061459638174</v>
      </c>
      <c r="AA440" s="6">
        <f>(Z440-Table257[[#This Row],[Survived]])^2</f>
        <v>3.0122860261681698E-2</v>
      </c>
    </row>
    <row r="441" spans="1:27" x14ac:dyDescent="0.2">
      <c r="A441">
        <v>0</v>
      </c>
      <c r="B441" t="s">
        <v>15</v>
      </c>
      <c r="C441">
        <v>2</v>
      </c>
      <c r="D441" t="s">
        <v>13</v>
      </c>
      <c r="E441">
        <v>27</v>
      </c>
      <c r="F441">
        <v>26</v>
      </c>
      <c r="G441">
        <v>0</v>
      </c>
      <c r="H441">
        <v>0</v>
      </c>
      <c r="I441" s="6">
        <f>Table257[[#This Row],[Age]]/$E$1</f>
        <v>0.33750000000000002</v>
      </c>
      <c r="J441" s="6">
        <f>LOG10(Table257[[#This Row],[Fare]] +1)</f>
        <v>1.4313637641589874</v>
      </c>
      <c r="K441">
        <f>IF(Table257[[#This Row],[Pclass]]=1, 1, 0)</f>
        <v>0</v>
      </c>
      <c r="L441">
        <f>IF(Table257[[#This Row],[Pclass]]=2, 1,0)</f>
        <v>1</v>
      </c>
      <c r="M441">
        <f>IF(Table257[[#This Row],[Embarked]]="S", 1, 0)</f>
        <v>1</v>
      </c>
      <c r="N441">
        <f>IF(Table257[[#This Row],[Embarked]]="C", 1, 0)</f>
        <v>0</v>
      </c>
      <c r="O441">
        <f>IF(Table257[[#This Row],[Sex]]="male", 1, 0)</f>
        <v>1</v>
      </c>
      <c r="P441">
        <v>1</v>
      </c>
      <c r="V441" s="6">
        <v>-0.75859467762279387</v>
      </c>
      <c r="W441" s="6">
        <v>0.12868407753478028</v>
      </c>
      <c r="X441" s="6">
        <f t="shared" si="12"/>
        <v>0</v>
      </c>
      <c r="Y441" s="6">
        <f t="shared" si="12"/>
        <v>0.12868407753478028</v>
      </c>
      <c r="Z441" s="6">
        <f t="shared" si="13"/>
        <v>0.12868407753478028</v>
      </c>
      <c r="AA441" s="6">
        <f>(Z441-Table257[[#This Row],[Survived]])^2</f>
        <v>1.6559591810977343E-2</v>
      </c>
    </row>
    <row r="442" spans="1:27" x14ac:dyDescent="0.2">
      <c r="A442">
        <v>1</v>
      </c>
      <c r="B442" t="s">
        <v>20</v>
      </c>
      <c r="C442">
        <v>3</v>
      </c>
      <c r="D442" t="s">
        <v>13</v>
      </c>
      <c r="E442">
        <v>22</v>
      </c>
      <c r="F442">
        <v>7.2249999999999996</v>
      </c>
      <c r="G442">
        <v>0</v>
      </c>
      <c r="H442">
        <v>0</v>
      </c>
      <c r="I442" s="6">
        <f>Table257[[#This Row],[Age]]/$E$1</f>
        <v>0.27500000000000002</v>
      </c>
      <c r="J442" s="6">
        <f>LOG10(Table257[[#This Row],[Fare]] +1)</f>
        <v>0.91513590662201194</v>
      </c>
      <c r="K442">
        <f>IF(Table257[[#This Row],[Pclass]]=1, 1, 0)</f>
        <v>0</v>
      </c>
      <c r="L442">
        <f>IF(Table257[[#This Row],[Pclass]]=2, 1,0)</f>
        <v>0</v>
      </c>
      <c r="M442">
        <f>IF(Table257[[#This Row],[Embarked]]="S", 1, 0)</f>
        <v>0</v>
      </c>
      <c r="N442">
        <f>IF(Table257[[#This Row],[Embarked]]="C", 1, 0)</f>
        <v>1</v>
      </c>
      <c r="O442">
        <f>IF(Table257[[#This Row],[Sex]]="male", 1, 0)</f>
        <v>1</v>
      </c>
      <c r="P442">
        <v>1</v>
      </c>
      <c r="V442" s="6">
        <v>-1.4788906037385305</v>
      </c>
      <c r="W442" s="6">
        <v>0.30939725513237315</v>
      </c>
      <c r="X442" s="6">
        <f t="shared" si="12"/>
        <v>0</v>
      </c>
      <c r="Y442" s="6">
        <f t="shared" si="12"/>
        <v>0.30939725513237315</v>
      </c>
      <c r="Z442" s="6">
        <f t="shared" si="13"/>
        <v>0.30939725513237315</v>
      </c>
      <c r="AA442" s="6">
        <f>(Z442-Table257[[#This Row],[Survived]])^2</f>
        <v>0.47693215121870053</v>
      </c>
    </row>
    <row r="443" spans="1:27" x14ac:dyDescent="0.2">
      <c r="A443">
        <v>1</v>
      </c>
      <c r="B443" t="s">
        <v>15</v>
      </c>
      <c r="C443">
        <v>3</v>
      </c>
      <c r="D443" t="s">
        <v>17</v>
      </c>
      <c r="E443">
        <v>22</v>
      </c>
      <c r="F443">
        <v>7.7750000000000004</v>
      </c>
      <c r="G443">
        <v>0</v>
      </c>
      <c r="H443">
        <v>0</v>
      </c>
      <c r="I443" s="6">
        <f>Table257[[#This Row],[Age]]/$E$1</f>
        <v>0.27500000000000002</v>
      </c>
      <c r="J443" s="6">
        <f>LOG10(Table257[[#This Row],[Fare]] +1)</f>
        <v>0.94324712513786169</v>
      </c>
      <c r="K443">
        <f>IF(Table257[[#This Row],[Pclass]]=1, 1, 0)</f>
        <v>0</v>
      </c>
      <c r="L443">
        <f>IF(Table257[[#This Row],[Pclass]]=2, 1,0)</f>
        <v>0</v>
      </c>
      <c r="M443">
        <f>IF(Table257[[#This Row],[Embarked]]="S", 1, 0)</f>
        <v>1</v>
      </c>
      <c r="N443">
        <f>IF(Table257[[#This Row],[Embarked]]="C", 1, 0)</f>
        <v>0</v>
      </c>
      <c r="O443">
        <f>IF(Table257[[#This Row],[Sex]]="male", 1, 0)</f>
        <v>0</v>
      </c>
      <c r="P443">
        <v>1</v>
      </c>
      <c r="V443" s="6">
        <v>0.12537011613763732</v>
      </c>
      <c r="W443" s="6">
        <v>0.34057318061213088</v>
      </c>
      <c r="X443" s="6">
        <f t="shared" si="12"/>
        <v>0.12537011613763732</v>
      </c>
      <c r="Y443" s="6">
        <f t="shared" si="12"/>
        <v>0.34057318061213088</v>
      </c>
      <c r="Z443" s="6">
        <f t="shared" si="13"/>
        <v>0.4659432967497682</v>
      </c>
      <c r="AA443" s="6">
        <f>(Z443-Table257[[#This Row],[Survived]])^2</f>
        <v>0.28521656228650616</v>
      </c>
    </row>
    <row r="444" spans="1:27" x14ac:dyDescent="0.2">
      <c r="A444">
        <v>0</v>
      </c>
      <c r="B444" t="s">
        <v>15</v>
      </c>
      <c r="C444">
        <v>1</v>
      </c>
      <c r="D444" t="s">
        <v>13</v>
      </c>
      <c r="E444">
        <v>62</v>
      </c>
      <c r="F444">
        <v>26.55</v>
      </c>
      <c r="G444">
        <v>0</v>
      </c>
      <c r="H444">
        <v>0</v>
      </c>
      <c r="I444" s="6">
        <f>Table257[[#This Row],[Age]]/$E$1</f>
        <v>0.77500000000000002</v>
      </c>
      <c r="J444" s="6">
        <f>LOG10(Table257[[#This Row],[Fare]] +1)</f>
        <v>1.4401216031878039</v>
      </c>
      <c r="K444">
        <f>IF(Table257[[#This Row],[Pclass]]=1, 1, 0)</f>
        <v>1</v>
      </c>
      <c r="L444">
        <f>IF(Table257[[#This Row],[Pclass]]=2, 1,0)</f>
        <v>0</v>
      </c>
      <c r="M444">
        <f>IF(Table257[[#This Row],[Embarked]]="S", 1, 0)</f>
        <v>1</v>
      </c>
      <c r="N444">
        <f>IF(Table257[[#This Row],[Embarked]]="C", 1, 0)</f>
        <v>0</v>
      </c>
      <c r="O444">
        <f>IF(Table257[[#This Row],[Sex]]="male", 1, 0)</f>
        <v>1</v>
      </c>
      <c r="P444">
        <v>1</v>
      </c>
      <c r="V444" s="6">
        <v>-0.84673019374194691</v>
      </c>
      <c r="W444" s="6">
        <v>0.10165243855224587</v>
      </c>
      <c r="X444" s="6">
        <f t="shared" si="12"/>
        <v>0</v>
      </c>
      <c r="Y444" s="6">
        <f t="shared" si="12"/>
        <v>0.10165243855224587</v>
      </c>
      <c r="Z444" s="6">
        <f t="shared" si="13"/>
        <v>0.10165243855224587</v>
      </c>
      <c r="AA444" s="6">
        <f>(Z444-Table257[[#This Row],[Survived]])^2</f>
        <v>1.0333218263618122E-2</v>
      </c>
    </row>
    <row r="445" spans="1:27" x14ac:dyDescent="0.2">
      <c r="A445">
        <v>1</v>
      </c>
      <c r="B445" t="s">
        <v>20</v>
      </c>
      <c r="C445">
        <v>1</v>
      </c>
      <c r="D445" t="s">
        <v>17</v>
      </c>
      <c r="E445">
        <v>48</v>
      </c>
      <c r="F445">
        <v>39.6</v>
      </c>
      <c r="G445">
        <v>1</v>
      </c>
      <c r="H445">
        <v>0</v>
      </c>
      <c r="I445" s="6">
        <f>Table257[[#This Row],[Age]]/$E$1</f>
        <v>0.6</v>
      </c>
      <c r="J445" s="6">
        <f>LOG10(Table257[[#This Row],[Fare]] +1)</f>
        <v>1.608526033577194</v>
      </c>
      <c r="K445">
        <f>IF(Table257[[#This Row],[Pclass]]=1, 1, 0)</f>
        <v>1</v>
      </c>
      <c r="L445">
        <f>IF(Table257[[#This Row],[Pclass]]=2, 1,0)</f>
        <v>0</v>
      </c>
      <c r="M445">
        <f>IF(Table257[[#This Row],[Embarked]]="S", 1, 0)</f>
        <v>0</v>
      </c>
      <c r="N445">
        <f>IF(Table257[[#This Row],[Embarked]]="C", 1, 0)</f>
        <v>1</v>
      </c>
      <c r="O445">
        <f>IF(Table257[[#This Row],[Sex]]="male", 1, 0)</f>
        <v>0</v>
      </c>
      <c r="P445">
        <v>1</v>
      </c>
      <c r="V445" s="6">
        <v>0.34849197921665198</v>
      </c>
      <c r="W445" s="6">
        <v>0.52987610468013491</v>
      </c>
      <c r="X445" s="6">
        <f t="shared" si="12"/>
        <v>0.34849197921665198</v>
      </c>
      <c r="Y445" s="6">
        <f t="shared" si="12"/>
        <v>0.52987610468013491</v>
      </c>
      <c r="Z445" s="6">
        <f t="shared" si="13"/>
        <v>0.87836808389678689</v>
      </c>
      <c r="AA445" s="6">
        <f>(Z445-Table257[[#This Row],[Survived]])^2</f>
        <v>1.4794323014939072E-2</v>
      </c>
    </row>
    <row r="446" spans="1:27" x14ac:dyDescent="0.2">
      <c r="A446">
        <v>1</v>
      </c>
      <c r="B446" t="s">
        <v>15</v>
      </c>
      <c r="C446">
        <v>1</v>
      </c>
      <c r="D446" t="s">
        <v>17</v>
      </c>
      <c r="E446">
        <v>39</v>
      </c>
      <c r="F446">
        <v>79.650000000000006</v>
      </c>
      <c r="G446">
        <v>1</v>
      </c>
      <c r="H446">
        <v>1</v>
      </c>
      <c r="I446" s="6">
        <f>Table257[[#This Row],[Age]]/$E$1</f>
        <v>0.48749999999999999</v>
      </c>
      <c r="J446" s="6">
        <f>LOG10(Table257[[#This Row],[Fare]] +1)</f>
        <v>1.9066043717249803</v>
      </c>
      <c r="K446">
        <f>IF(Table257[[#This Row],[Pclass]]=1, 1, 0)</f>
        <v>1</v>
      </c>
      <c r="L446">
        <f>IF(Table257[[#This Row],[Pclass]]=2, 1,0)</f>
        <v>0</v>
      </c>
      <c r="M446">
        <f>IF(Table257[[#This Row],[Embarked]]="S", 1, 0)</f>
        <v>1</v>
      </c>
      <c r="N446">
        <f>IF(Table257[[#This Row],[Embarked]]="C", 1, 0)</f>
        <v>0</v>
      </c>
      <c r="O446">
        <f>IF(Table257[[#This Row],[Sex]]="male", 1, 0)</f>
        <v>0</v>
      </c>
      <c r="P446">
        <v>1</v>
      </c>
      <c r="V446" s="6">
        <v>0.3866503629458114</v>
      </c>
      <c r="W446" s="6">
        <v>0.51995846970014259</v>
      </c>
      <c r="X446" s="6">
        <f t="shared" si="12"/>
        <v>0.3866503629458114</v>
      </c>
      <c r="Y446" s="6">
        <f t="shared" si="12"/>
        <v>0.51995846970014259</v>
      </c>
      <c r="Z446" s="6">
        <f t="shared" si="13"/>
        <v>0.90660883264595404</v>
      </c>
      <c r="AA446" s="6">
        <f>(Z446-Table257[[#This Row],[Survived]])^2</f>
        <v>8.7219101397514199E-3</v>
      </c>
    </row>
    <row r="447" spans="1:27" x14ac:dyDescent="0.2">
      <c r="A447">
        <v>1</v>
      </c>
      <c r="B447" t="s">
        <v>15</v>
      </c>
      <c r="C447">
        <v>3</v>
      </c>
      <c r="D447" t="s">
        <v>17</v>
      </c>
      <c r="E447">
        <v>36</v>
      </c>
      <c r="F447">
        <v>17.399999999999999</v>
      </c>
      <c r="G447">
        <v>1</v>
      </c>
      <c r="H447">
        <v>0</v>
      </c>
      <c r="I447" s="6">
        <f>Table257[[#This Row],[Age]]/$E$1</f>
        <v>0.45</v>
      </c>
      <c r="J447" s="6">
        <f>LOG10(Table257[[#This Row],[Fare]] +1)</f>
        <v>1.2648178230095364</v>
      </c>
      <c r="K447">
        <f>IF(Table257[[#This Row],[Pclass]]=1, 1, 0)</f>
        <v>0</v>
      </c>
      <c r="L447">
        <f>IF(Table257[[#This Row],[Pclass]]=2, 1,0)</f>
        <v>0</v>
      </c>
      <c r="M447">
        <f>IF(Table257[[#This Row],[Embarked]]="S", 1, 0)</f>
        <v>1</v>
      </c>
      <c r="N447">
        <f>IF(Table257[[#This Row],[Embarked]]="C", 1, 0)</f>
        <v>0</v>
      </c>
      <c r="O447">
        <f>IF(Table257[[#This Row],[Sex]]="male", 1, 0)</f>
        <v>0</v>
      </c>
      <c r="P447">
        <v>1</v>
      </c>
      <c r="V447" s="6">
        <v>0.32480871159890462</v>
      </c>
      <c r="W447" s="6">
        <v>0.10430423610208711</v>
      </c>
      <c r="X447" s="6">
        <f t="shared" si="12"/>
        <v>0.32480871159890462</v>
      </c>
      <c r="Y447" s="6">
        <f t="shared" si="12"/>
        <v>0.10430423610208711</v>
      </c>
      <c r="Z447" s="6">
        <f t="shared" si="13"/>
        <v>0.42911294770099173</v>
      </c>
      <c r="AA447" s="6">
        <f>(Z447-Table257[[#This Row],[Survived]])^2</f>
        <v>0.32591202648265061</v>
      </c>
    </row>
    <row r="448" spans="1:27" x14ac:dyDescent="0.2">
      <c r="A448">
        <v>0</v>
      </c>
      <c r="B448" t="s">
        <v>15</v>
      </c>
      <c r="C448">
        <v>3</v>
      </c>
      <c r="D448" t="s">
        <v>13</v>
      </c>
      <c r="E448">
        <v>40</v>
      </c>
      <c r="F448">
        <v>7.8958000000000004</v>
      </c>
      <c r="G448">
        <v>0</v>
      </c>
      <c r="H448">
        <v>0</v>
      </c>
      <c r="I448" s="6">
        <f>Table257[[#This Row],[Age]]/$E$1</f>
        <v>0.5</v>
      </c>
      <c r="J448" s="6">
        <f>LOG10(Table257[[#This Row],[Fare]] +1)</f>
        <v>0.94918501031343461</v>
      </c>
      <c r="K448">
        <f>IF(Table257[[#This Row],[Pclass]]=1, 1, 0)</f>
        <v>0</v>
      </c>
      <c r="L448">
        <f>IF(Table257[[#This Row],[Pclass]]=2, 1,0)</f>
        <v>0</v>
      </c>
      <c r="M448">
        <f>IF(Table257[[#This Row],[Embarked]]="S", 1, 0)</f>
        <v>1</v>
      </c>
      <c r="N448">
        <f>IF(Table257[[#This Row],[Embarked]]="C", 1, 0)</f>
        <v>0</v>
      </c>
      <c r="O448">
        <f>IF(Table257[[#This Row],[Sex]]="male", 1, 0)</f>
        <v>1</v>
      </c>
      <c r="P448">
        <v>1</v>
      </c>
      <c r="V448" s="6">
        <v>-1.1487737589817018</v>
      </c>
      <c r="W448" s="6">
        <v>-5.1268754480906072E-2</v>
      </c>
      <c r="X448" s="6">
        <f t="shared" si="12"/>
        <v>0</v>
      </c>
      <c r="Y448" s="6">
        <f t="shared" si="12"/>
        <v>0</v>
      </c>
      <c r="Z448" s="6">
        <f t="shared" si="13"/>
        <v>0</v>
      </c>
      <c r="AA448" s="6">
        <f>(Z448-Table257[[#This Row],[Survived]])^2</f>
        <v>0</v>
      </c>
    </row>
    <row r="449" spans="1:27" x14ac:dyDescent="0.2">
      <c r="A449">
        <v>0</v>
      </c>
      <c r="B449" t="s">
        <v>15</v>
      </c>
      <c r="C449">
        <v>2</v>
      </c>
      <c r="D449" t="s">
        <v>13</v>
      </c>
      <c r="E449">
        <v>28</v>
      </c>
      <c r="F449">
        <v>13.5</v>
      </c>
      <c r="G449">
        <v>0</v>
      </c>
      <c r="H449">
        <v>0</v>
      </c>
      <c r="I449" s="6">
        <f>Table257[[#This Row],[Age]]/$E$1</f>
        <v>0.35</v>
      </c>
      <c r="J449" s="6">
        <f>LOG10(Table257[[#This Row],[Fare]] +1)</f>
        <v>1.1613680022349748</v>
      </c>
      <c r="K449">
        <f>IF(Table257[[#This Row],[Pclass]]=1, 1, 0)</f>
        <v>0</v>
      </c>
      <c r="L449">
        <f>IF(Table257[[#This Row],[Pclass]]=2, 1,0)</f>
        <v>1</v>
      </c>
      <c r="M449">
        <f>IF(Table257[[#This Row],[Embarked]]="S", 1, 0)</f>
        <v>1</v>
      </c>
      <c r="N449">
        <f>IF(Table257[[#This Row],[Embarked]]="C", 1, 0)</f>
        <v>0</v>
      </c>
      <c r="O449">
        <f>IF(Table257[[#This Row],[Sex]]="male", 1, 0)</f>
        <v>1</v>
      </c>
      <c r="P449">
        <v>1</v>
      </c>
      <c r="V449" s="6">
        <v>-0.81142790367140338</v>
      </c>
      <c r="W449" s="6">
        <v>0.13845588469403225</v>
      </c>
      <c r="X449" s="6">
        <f t="shared" si="12"/>
        <v>0</v>
      </c>
      <c r="Y449" s="6">
        <f t="shared" si="12"/>
        <v>0.13845588469403225</v>
      </c>
      <c r="Z449" s="6">
        <f t="shared" si="13"/>
        <v>0.13845588469403225</v>
      </c>
      <c r="AA449" s="6">
        <f>(Z449-Table257[[#This Row],[Survived]])^2</f>
        <v>1.9170032006407153E-2</v>
      </c>
    </row>
    <row r="450" spans="1:27" x14ac:dyDescent="0.2">
      <c r="A450">
        <v>0</v>
      </c>
      <c r="B450" t="s">
        <v>15</v>
      </c>
      <c r="C450">
        <v>3</v>
      </c>
      <c r="D450" t="s">
        <v>13</v>
      </c>
      <c r="E450">
        <v>24</v>
      </c>
      <c r="F450">
        <v>24.15</v>
      </c>
      <c r="G450">
        <v>2</v>
      </c>
      <c r="H450">
        <v>0</v>
      </c>
      <c r="I450" s="6">
        <f>Table257[[#This Row],[Age]]/$E$1</f>
        <v>0.3</v>
      </c>
      <c r="J450" s="6">
        <f>LOG10(Table257[[#This Row],[Fare]] +1)</f>
        <v>1.4005379893919461</v>
      </c>
      <c r="K450">
        <f>IF(Table257[[#This Row],[Pclass]]=1, 1, 0)</f>
        <v>0</v>
      </c>
      <c r="L450">
        <f>IF(Table257[[#This Row],[Pclass]]=2, 1,0)</f>
        <v>0</v>
      </c>
      <c r="M450">
        <f>IF(Table257[[#This Row],[Embarked]]="S", 1, 0)</f>
        <v>1</v>
      </c>
      <c r="N450">
        <f>IF(Table257[[#This Row],[Embarked]]="C", 1, 0)</f>
        <v>0</v>
      </c>
      <c r="O450">
        <f>IF(Table257[[#This Row],[Sex]]="male", 1, 0)</f>
        <v>1</v>
      </c>
      <c r="P450">
        <v>1</v>
      </c>
      <c r="V450" s="6">
        <v>-1.2232973126722935</v>
      </c>
      <c r="W450" s="6">
        <v>2.6393080037310439E-2</v>
      </c>
      <c r="X450" s="6">
        <f t="shared" si="12"/>
        <v>0</v>
      </c>
      <c r="Y450" s="6">
        <f t="shared" si="12"/>
        <v>2.6393080037310439E-2</v>
      </c>
      <c r="Z450" s="6">
        <f t="shared" si="13"/>
        <v>2.6393080037310439E-2</v>
      </c>
      <c r="AA450" s="6">
        <f>(Z450-Table257[[#This Row],[Survived]])^2</f>
        <v>6.9659467385587478E-4</v>
      </c>
    </row>
    <row r="451" spans="1:27" x14ac:dyDescent="0.2">
      <c r="A451">
        <v>0</v>
      </c>
      <c r="B451" t="s">
        <v>15</v>
      </c>
      <c r="C451">
        <v>3</v>
      </c>
      <c r="D451" t="s">
        <v>13</v>
      </c>
      <c r="E451">
        <v>19</v>
      </c>
      <c r="F451">
        <v>7.8958000000000004</v>
      </c>
      <c r="G451">
        <v>0</v>
      </c>
      <c r="H451">
        <v>0</v>
      </c>
      <c r="I451" s="6">
        <f>Table257[[#This Row],[Age]]/$E$1</f>
        <v>0.23749999999999999</v>
      </c>
      <c r="J451" s="6">
        <f>LOG10(Table257[[#This Row],[Fare]] +1)</f>
        <v>0.94918501031343461</v>
      </c>
      <c r="K451">
        <f>IF(Table257[[#This Row],[Pclass]]=1, 1, 0)</f>
        <v>0</v>
      </c>
      <c r="L451">
        <f>IF(Table257[[#This Row],[Pclass]]=2, 1,0)</f>
        <v>0</v>
      </c>
      <c r="M451">
        <f>IF(Table257[[#This Row],[Embarked]]="S", 1, 0)</f>
        <v>1</v>
      </c>
      <c r="N451">
        <f>IF(Table257[[#This Row],[Embarked]]="C", 1, 0)</f>
        <v>0</v>
      </c>
      <c r="O451">
        <f>IF(Table257[[#This Row],[Sex]]="male", 1, 0)</f>
        <v>1</v>
      </c>
      <c r="P451">
        <v>1</v>
      </c>
      <c r="V451" s="6">
        <v>-1.3534981431438164</v>
      </c>
      <c r="W451" s="6">
        <v>0.20389431103419797</v>
      </c>
      <c r="X451" s="6">
        <f t="shared" si="12"/>
        <v>0</v>
      </c>
      <c r="Y451" s="6">
        <f t="shared" si="12"/>
        <v>0.20389431103419797</v>
      </c>
      <c r="Z451" s="6">
        <f t="shared" si="13"/>
        <v>0.20389431103419797</v>
      </c>
      <c r="AA451" s="6">
        <f>(Z451-Table257[[#This Row],[Survived]])^2</f>
        <v>4.1572890072110263E-2</v>
      </c>
    </row>
    <row r="452" spans="1:27" x14ac:dyDescent="0.2">
      <c r="A452">
        <v>0</v>
      </c>
      <c r="B452" t="s">
        <v>15</v>
      </c>
      <c r="C452">
        <v>3</v>
      </c>
      <c r="D452" t="s">
        <v>17</v>
      </c>
      <c r="E452">
        <v>29</v>
      </c>
      <c r="F452">
        <v>21.074999999999999</v>
      </c>
      <c r="G452">
        <v>0</v>
      </c>
      <c r="H452">
        <v>4</v>
      </c>
      <c r="I452" s="6">
        <f>Table257[[#This Row],[Age]]/$E$1</f>
        <v>0.36249999999999999</v>
      </c>
      <c r="J452" s="6">
        <f>LOG10(Table257[[#This Row],[Fare]] +1)</f>
        <v>1.3439007122496063</v>
      </c>
      <c r="K452">
        <f>IF(Table257[[#This Row],[Pclass]]=1, 1, 0)</f>
        <v>0</v>
      </c>
      <c r="L452">
        <f>IF(Table257[[#This Row],[Pclass]]=2, 1,0)</f>
        <v>0</v>
      </c>
      <c r="M452">
        <f>IF(Table257[[#This Row],[Embarked]]="S", 1, 0)</f>
        <v>1</v>
      </c>
      <c r="N452">
        <f>IF(Table257[[#This Row],[Embarked]]="C", 1, 0)</f>
        <v>0</v>
      </c>
      <c r="O452">
        <f>IF(Table257[[#This Row],[Sex]]="male", 1, 0)</f>
        <v>0</v>
      </c>
      <c r="P452">
        <v>1</v>
      </c>
      <c r="V452" s="6">
        <v>-7.3283099239628613E-2</v>
      </c>
      <c r="W452" s="6">
        <v>0.39946577632318175</v>
      </c>
      <c r="X452" s="6">
        <f t="shared" si="12"/>
        <v>0</v>
      </c>
      <c r="Y452" s="6">
        <f t="shared" si="12"/>
        <v>0.39946577632318175</v>
      </c>
      <c r="Z452" s="6">
        <f t="shared" si="13"/>
        <v>0.39946577632318175</v>
      </c>
      <c r="AA452" s="6">
        <f>(Z452-Table257[[#This Row],[Survived]])^2</f>
        <v>0.15957290645348227</v>
      </c>
    </row>
    <row r="453" spans="1:27" x14ac:dyDescent="0.2">
      <c r="A453">
        <v>1</v>
      </c>
      <c r="B453" t="s">
        <v>15</v>
      </c>
      <c r="C453">
        <v>3</v>
      </c>
      <c r="D453" t="s">
        <v>13</v>
      </c>
      <c r="E453">
        <v>32</v>
      </c>
      <c r="F453">
        <v>7.8541999999999996</v>
      </c>
      <c r="G453">
        <v>0</v>
      </c>
      <c r="H453">
        <v>0</v>
      </c>
      <c r="I453" s="6">
        <f>Table257[[#This Row],[Age]]/$E$1</f>
        <v>0.4</v>
      </c>
      <c r="J453" s="6">
        <f>LOG10(Table257[[#This Row],[Fare]] +1)</f>
        <v>0.94714932766263737</v>
      </c>
      <c r="K453">
        <f>IF(Table257[[#This Row],[Pclass]]=1, 1, 0)</f>
        <v>0</v>
      </c>
      <c r="L453">
        <f>IF(Table257[[#This Row],[Pclass]]=2, 1,0)</f>
        <v>0</v>
      </c>
      <c r="M453">
        <f>IF(Table257[[#This Row],[Embarked]]="S", 1, 0)</f>
        <v>1</v>
      </c>
      <c r="N453">
        <f>IF(Table257[[#This Row],[Embarked]]="C", 1, 0)</f>
        <v>0</v>
      </c>
      <c r="O453">
        <f>IF(Table257[[#This Row],[Sex]]="male", 1, 0)</f>
        <v>1</v>
      </c>
      <c r="P453">
        <v>1</v>
      </c>
      <c r="V453" s="6">
        <v>-1.2272358491009678</v>
      </c>
      <c r="W453" s="6">
        <v>4.6101511041690239E-2</v>
      </c>
      <c r="X453" s="6">
        <f t="shared" ref="X453:Y516" si="14">IF(V453&lt;0, 0, V453)</f>
        <v>0</v>
      </c>
      <c r="Y453" s="6">
        <f t="shared" si="14"/>
        <v>4.6101511041690239E-2</v>
      </c>
      <c r="Z453" s="6">
        <f t="shared" ref="Z453:Z516" si="15">X453+Y453</f>
        <v>4.6101511041690239E-2</v>
      </c>
      <c r="AA453" s="6">
        <f>(Z453-Table257[[#This Row],[Survived]])^2</f>
        <v>0.90992232723694655</v>
      </c>
    </row>
    <row r="454" spans="1:27" x14ac:dyDescent="0.2">
      <c r="A454">
        <v>1</v>
      </c>
      <c r="B454" t="s">
        <v>15</v>
      </c>
      <c r="C454">
        <v>2</v>
      </c>
      <c r="D454" t="s">
        <v>13</v>
      </c>
      <c r="E454">
        <v>62</v>
      </c>
      <c r="F454">
        <v>10.5</v>
      </c>
      <c r="G454">
        <v>0</v>
      </c>
      <c r="H454">
        <v>0</v>
      </c>
      <c r="I454" s="6">
        <f>Table257[[#This Row],[Age]]/$E$1</f>
        <v>0.77500000000000002</v>
      </c>
      <c r="J454" s="6">
        <f>LOG10(Table257[[#This Row],[Fare]] +1)</f>
        <v>1.0606978403536116</v>
      </c>
      <c r="K454">
        <f>IF(Table257[[#This Row],[Pclass]]=1, 1, 0)</f>
        <v>0</v>
      </c>
      <c r="L454">
        <f>IF(Table257[[#This Row],[Pclass]]=2, 1,0)</f>
        <v>1</v>
      </c>
      <c r="M454">
        <f>IF(Table257[[#This Row],[Embarked]]="S", 1, 0)</f>
        <v>1</v>
      </c>
      <c r="N454">
        <f>IF(Table257[[#This Row],[Embarked]]="C", 1, 0)</f>
        <v>0</v>
      </c>
      <c r="O454">
        <f>IF(Table257[[#This Row],[Sex]]="male", 1, 0)</f>
        <v>1</v>
      </c>
      <c r="P454">
        <v>1</v>
      </c>
      <c r="V454" s="6">
        <v>-0.50330359764358157</v>
      </c>
      <c r="W454" s="6">
        <v>-0.26649130917853969</v>
      </c>
      <c r="X454" s="6">
        <f t="shared" si="14"/>
        <v>0</v>
      </c>
      <c r="Y454" s="6">
        <f t="shared" si="14"/>
        <v>0</v>
      </c>
      <c r="Z454" s="6">
        <f t="shared" si="15"/>
        <v>0</v>
      </c>
      <c r="AA454" s="6">
        <f>(Z454-Table257[[#This Row],[Survived]])^2</f>
        <v>1</v>
      </c>
    </row>
    <row r="455" spans="1:27" x14ac:dyDescent="0.2">
      <c r="A455">
        <v>1</v>
      </c>
      <c r="B455" t="s">
        <v>15</v>
      </c>
      <c r="C455">
        <v>1</v>
      </c>
      <c r="D455" t="s">
        <v>17</v>
      </c>
      <c r="E455">
        <v>53</v>
      </c>
      <c r="F455">
        <v>51.479199999999999</v>
      </c>
      <c r="G455">
        <v>2</v>
      </c>
      <c r="H455">
        <v>0</v>
      </c>
      <c r="I455" s="6">
        <f>Table257[[#This Row],[Age]]/$E$1</f>
        <v>0.66249999999999998</v>
      </c>
      <c r="J455" s="6">
        <f>LOG10(Table257[[#This Row],[Fare]] +1)</f>
        <v>1.7199872059744314</v>
      </c>
      <c r="K455">
        <f>IF(Table257[[#This Row],[Pclass]]=1, 1, 0)</f>
        <v>1</v>
      </c>
      <c r="L455">
        <f>IF(Table257[[#This Row],[Pclass]]=2, 1,0)</f>
        <v>0</v>
      </c>
      <c r="M455">
        <f>IF(Table257[[#This Row],[Embarked]]="S", 1, 0)</f>
        <v>1</v>
      </c>
      <c r="N455">
        <f>IF(Table257[[#This Row],[Embarked]]="C", 1, 0)</f>
        <v>0</v>
      </c>
      <c r="O455">
        <f>IF(Table257[[#This Row],[Sex]]="male", 1, 0)</f>
        <v>0</v>
      </c>
      <c r="P455">
        <v>1</v>
      </c>
      <c r="V455" s="6">
        <v>0.55823710703845519</v>
      </c>
      <c r="W455" s="6">
        <v>0.28083252059629737</v>
      </c>
      <c r="X455" s="6">
        <f t="shared" si="14"/>
        <v>0.55823710703845519</v>
      </c>
      <c r="Y455" s="6">
        <f t="shared" si="14"/>
        <v>0.28083252059629737</v>
      </c>
      <c r="Z455" s="6">
        <f t="shared" si="15"/>
        <v>0.83906962763475257</v>
      </c>
      <c r="AA455" s="6">
        <f>(Z455-Table257[[#This Row],[Survived]])^2</f>
        <v>2.5898584749617194E-2</v>
      </c>
    </row>
    <row r="456" spans="1:27" x14ac:dyDescent="0.2">
      <c r="A456">
        <v>1</v>
      </c>
      <c r="B456" t="s">
        <v>15</v>
      </c>
      <c r="C456">
        <v>1</v>
      </c>
      <c r="D456" t="s">
        <v>13</v>
      </c>
      <c r="E456">
        <v>36</v>
      </c>
      <c r="F456">
        <v>26.387499999999999</v>
      </c>
      <c r="G456">
        <v>0</v>
      </c>
      <c r="H456">
        <v>0</v>
      </c>
      <c r="I456" s="6">
        <f>Table257[[#This Row],[Age]]/$E$1</f>
        <v>0.45</v>
      </c>
      <c r="J456" s="6">
        <f>LOG10(Table257[[#This Row],[Fare]] +1)</f>
        <v>1.4375523905687617</v>
      </c>
      <c r="K456">
        <f>IF(Table257[[#This Row],[Pclass]]=1, 1, 0)</f>
        <v>1</v>
      </c>
      <c r="L456">
        <f>IF(Table257[[#This Row],[Pclass]]=2, 1,0)</f>
        <v>0</v>
      </c>
      <c r="M456">
        <f>IF(Table257[[#This Row],[Embarked]]="S", 1, 0)</f>
        <v>1</v>
      </c>
      <c r="N456">
        <f>IF(Table257[[#This Row],[Embarked]]="C", 1, 0)</f>
        <v>0</v>
      </c>
      <c r="O456">
        <f>IF(Table257[[#This Row],[Sex]]="male", 1, 0)</f>
        <v>1</v>
      </c>
      <c r="P456">
        <v>1</v>
      </c>
      <c r="V456" s="6">
        <v>-1.1007939937247131</v>
      </c>
      <c r="W456" s="6">
        <v>0.41777722329748057</v>
      </c>
      <c r="X456" s="6">
        <f t="shared" si="14"/>
        <v>0</v>
      </c>
      <c r="Y456" s="6">
        <f t="shared" si="14"/>
        <v>0.41777722329748057</v>
      </c>
      <c r="Z456" s="6">
        <f t="shared" si="15"/>
        <v>0.41777722329748057</v>
      </c>
      <c r="AA456" s="6">
        <f>(Z456-Table257[[#This Row],[Survived]])^2</f>
        <v>0.33898336171119181</v>
      </c>
    </row>
    <row r="457" spans="1:27" x14ac:dyDescent="0.2">
      <c r="A457">
        <v>0</v>
      </c>
      <c r="B457" t="s">
        <v>15</v>
      </c>
      <c r="C457">
        <v>3</v>
      </c>
      <c r="D457" t="s">
        <v>13</v>
      </c>
      <c r="E457">
        <v>16</v>
      </c>
      <c r="F457">
        <v>8.0500000000000007</v>
      </c>
      <c r="G457">
        <v>0</v>
      </c>
      <c r="H457">
        <v>0</v>
      </c>
      <c r="I457" s="6">
        <f>Table257[[#This Row],[Age]]/$E$1</f>
        <v>0.2</v>
      </c>
      <c r="J457" s="6">
        <f>LOG10(Table257[[#This Row],[Fare]] +1)</f>
        <v>0.9566485792052033</v>
      </c>
      <c r="K457">
        <f>IF(Table257[[#This Row],[Pclass]]=1, 1, 0)</f>
        <v>0</v>
      </c>
      <c r="L457">
        <f>IF(Table257[[#This Row],[Pclass]]=2, 1,0)</f>
        <v>0</v>
      </c>
      <c r="M457">
        <f>IF(Table257[[#This Row],[Embarked]]="S", 1, 0)</f>
        <v>1</v>
      </c>
      <c r="N457">
        <f>IF(Table257[[#This Row],[Embarked]]="C", 1, 0)</f>
        <v>0</v>
      </c>
      <c r="O457">
        <f>IF(Table257[[#This Row],[Sex]]="male", 1, 0)</f>
        <v>1</v>
      </c>
      <c r="P457">
        <v>1</v>
      </c>
      <c r="V457" s="6">
        <v>-1.3810145117133634</v>
      </c>
      <c r="W457" s="6">
        <v>0.23974016964797873</v>
      </c>
      <c r="X457" s="6">
        <f t="shared" si="14"/>
        <v>0</v>
      </c>
      <c r="Y457" s="6">
        <f t="shared" si="14"/>
        <v>0.23974016964797873</v>
      </c>
      <c r="Z457" s="6">
        <f t="shared" si="15"/>
        <v>0.23974016964797873</v>
      </c>
      <c r="AA457" s="6">
        <f>(Z457-Table257[[#This Row],[Survived]])^2</f>
        <v>5.747534894284162E-2</v>
      </c>
    </row>
    <row r="458" spans="1:27" x14ac:dyDescent="0.2">
      <c r="A458">
        <v>0</v>
      </c>
      <c r="B458" t="s">
        <v>15</v>
      </c>
      <c r="C458">
        <v>3</v>
      </c>
      <c r="D458" t="s">
        <v>13</v>
      </c>
      <c r="E458">
        <v>19</v>
      </c>
      <c r="F458">
        <v>14.5</v>
      </c>
      <c r="G458">
        <v>0</v>
      </c>
      <c r="H458">
        <v>0</v>
      </c>
      <c r="I458" s="6">
        <f>Table257[[#This Row],[Age]]/$E$1</f>
        <v>0.23749999999999999</v>
      </c>
      <c r="J458" s="6">
        <f>LOG10(Table257[[#This Row],[Fare]] +1)</f>
        <v>1.1903316981702914</v>
      </c>
      <c r="K458">
        <f>IF(Table257[[#This Row],[Pclass]]=1, 1, 0)</f>
        <v>0</v>
      </c>
      <c r="L458">
        <f>IF(Table257[[#This Row],[Pclass]]=2, 1,0)</f>
        <v>0</v>
      </c>
      <c r="M458">
        <f>IF(Table257[[#This Row],[Embarked]]="S", 1, 0)</f>
        <v>1</v>
      </c>
      <c r="N458">
        <f>IF(Table257[[#This Row],[Embarked]]="C", 1, 0)</f>
        <v>0</v>
      </c>
      <c r="O458">
        <f>IF(Table257[[#This Row],[Sex]]="male", 1, 0)</f>
        <v>1</v>
      </c>
      <c r="P458">
        <v>1</v>
      </c>
      <c r="V458" s="6">
        <v>-1.2976030305008943</v>
      </c>
      <c r="W458" s="6">
        <v>0.18431429546572181</v>
      </c>
      <c r="X458" s="6">
        <f t="shared" si="14"/>
        <v>0</v>
      </c>
      <c r="Y458" s="6">
        <f t="shared" si="14"/>
        <v>0.18431429546572181</v>
      </c>
      <c r="Z458" s="6">
        <f t="shared" si="15"/>
        <v>0.18431429546572181</v>
      </c>
      <c r="AA458" s="6">
        <f>(Z458-Table257[[#This Row],[Survived]])^2</f>
        <v>3.3971759513025397E-2</v>
      </c>
    </row>
    <row r="459" spans="1:27" x14ac:dyDescent="0.2">
      <c r="A459">
        <v>1</v>
      </c>
      <c r="B459" t="s">
        <v>15</v>
      </c>
      <c r="C459">
        <v>2</v>
      </c>
      <c r="D459" t="s">
        <v>17</v>
      </c>
      <c r="E459">
        <v>34</v>
      </c>
      <c r="F459">
        <v>13</v>
      </c>
      <c r="G459">
        <v>0</v>
      </c>
      <c r="H459">
        <v>0</v>
      </c>
      <c r="I459" s="6">
        <f>Table257[[#This Row],[Age]]/$E$1</f>
        <v>0.42499999999999999</v>
      </c>
      <c r="J459" s="6">
        <f>LOG10(Table257[[#This Row],[Fare]] +1)</f>
        <v>1.146128035678238</v>
      </c>
      <c r="K459">
        <f>IF(Table257[[#This Row],[Pclass]]=1, 1, 0)</f>
        <v>0</v>
      </c>
      <c r="L459">
        <f>IF(Table257[[#This Row],[Pclass]]=2, 1,0)</f>
        <v>1</v>
      </c>
      <c r="M459">
        <f>IF(Table257[[#This Row],[Embarked]]="S", 1, 0)</f>
        <v>1</v>
      </c>
      <c r="N459">
        <f>IF(Table257[[#This Row],[Embarked]]="C", 1, 0)</f>
        <v>0</v>
      </c>
      <c r="O459">
        <f>IF(Table257[[#This Row],[Sex]]="male", 1, 0)</f>
        <v>0</v>
      </c>
      <c r="P459">
        <v>1</v>
      </c>
      <c r="V459" s="6">
        <v>0.69453057749019642</v>
      </c>
      <c r="W459" s="6">
        <v>0.23943817452029575</v>
      </c>
      <c r="X459" s="6">
        <f t="shared" si="14"/>
        <v>0.69453057749019642</v>
      </c>
      <c r="Y459" s="6">
        <f t="shared" si="14"/>
        <v>0.23943817452029575</v>
      </c>
      <c r="Z459" s="6">
        <f t="shared" si="15"/>
        <v>0.93396875201049223</v>
      </c>
      <c r="AA459" s="6">
        <f>(Z459-Table257[[#This Row],[Survived]])^2</f>
        <v>4.3601257110518739E-3</v>
      </c>
    </row>
    <row r="460" spans="1:27" x14ac:dyDescent="0.2">
      <c r="A460">
        <v>1</v>
      </c>
      <c r="B460" t="s">
        <v>15</v>
      </c>
      <c r="C460">
        <v>1</v>
      </c>
      <c r="D460" t="s">
        <v>17</v>
      </c>
      <c r="E460">
        <v>39</v>
      </c>
      <c r="F460">
        <v>55.9</v>
      </c>
      <c r="G460">
        <v>1</v>
      </c>
      <c r="H460">
        <v>0</v>
      </c>
      <c r="I460" s="6">
        <f>Table257[[#This Row],[Age]]/$E$1</f>
        <v>0.48749999999999999</v>
      </c>
      <c r="J460" s="6">
        <f>LOG10(Table257[[#This Row],[Fare]] +1)</f>
        <v>1.7551122663950711</v>
      </c>
      <c r="K460">
        <f>IF(Table257[[#This Row],[Pclass]]=1, 1, 0)</f>
        <v>1</v>
      </c>
      <c r="L460">
        <f>IF(Table257[[#This Row],[Pclass]]=2, 1,0)</f>
        <v>0</v>
      </c>
      <c r="M460">
        <f>IF(Table257[[#This Row],[Embarked]]="S", 1, 0)</f>
        <v>1</v>
      </c>
      <c r="N460">
        <f>IF(Table257[[#This Row],[Embarked]]="C", 1, 0)</f>
        <v>0</v>
      </c>
      <c r="O460">
        <f>IF(Table257[[#This Row],[Sex]]="male", 1, 0)</f>
        <v>0</v>
      </c>
      <c r="P460">
        <v>1</v>
      </c>
      <c r="V460" s="6">
        <v>0.44147660998356636</v>
      </c>
      <c r="W460" s="6">
        <v>0.48813938993689654</v>
      </c>
      <c r="X460" s="6">
        <f t="shared" si="14"/>
        <v>0.44147660998356636</v>
      </c>
      <c r="Y460" s="6">
        <f t="shared" si="14"/>
        <v>0.48813938993689654</v>
      </c>
      <c r="Z460" s="6">
        <f t="shared" si="15"/>
        <v>0.92961599992046295</v>
      </c>
      <c r="AA460" s="6">
        <f>(Z460-Table257[[#This Row],[Survived]])^2</f>
        <v>4.9539074671962708E-3</v>
      </c>
    </row>
    <row r="461" spans="1:27" x14ac:dyDescent="0.2">
      <c r="A461">
        <v>1</v>
      </c>
      <c r="B461" t="s">
        <v>15</v>
      </c>
      <c r="C461">
        <v>3</v>
      </c>
      <c r="D461" t="s">
        <v>13</v>
      </c>
      <c r="E461">
        <v>32</v>
      </c>
      <c r="F461">
        <v>7.9249999999999998</v>
      </c>
      <c r="G461">
        <v>0</v>
      </c>
      <c r="H461">
        <v>0</v>
      </c>
      <c r="I461" s="6">
        <f>Table257[[#This Row],[Age]]/$E$1</f>
        <v>0.4</v>
      </c>
      <c r="J461" s="6">
        <f>LOG10(Table257[[#This Row],[Fare]] +1)</f>
        <v>0.95060822478423079</v>
      </c>
      <c r="K461">
        <f>IF(Table257[[#This Row],[Pclass]]=1, 1, 0)</f>
        <v>0</v>
      </c>
      <c r="L461">
        <f>IF(Table257[[#This Row],[Pclass]]=2, 1,0)</f>
        <v>0</v>
      </c>
      <c r="M461">
        <f>IF(Table257[[#This Row],[Embarked]]="S", 1, 0)</f>
        <v>1</v>
      </c>
      <c r="N461">
        <f>IF(Table257[[#This Row],[Embarked]]="C", 1, 0)</f>
        <v>0</v>
      </c>
      <c r="O461">
        <f>IF(Table257[[#This Row],[Sex]]="male", 1, 0)</f>
        <v>1</v>
      </c>
      <c r="P461">
        <v>1</v>
      </c>
      <c r="V461" s="6">
        <v>-1.2264341153266001</v>
      </c>
      <c r="W461" s="6">
        <v>4.582066430855674E-2</v>
      </c>
      <c r="X461" s="6">
        <f t="shared" si="14"/>
        <v>0</v>
      </c>
      <c r="Y461" s="6">
        <f t="shared" si="14"/>
        <v>4.582066430855674E-2</v>
      </c>
      <c r="Z461" s="6">
        <f t="shared" si="15"/>
        <v>4.582066430855674E-2</v>
      </c>
      <c r="AA461" s="6">
        <f>(Z461-Table257[[#This Row],[Survived]])^2</f>
        <v>0.91045820466056404</v>
      </c>
    </row>
    <row r="462" spans="1:27" x14ac:dyDescent="0.2">
      <c r="A462">
        <v>1</v>
      </c>
      <c r="B462" t="s">
        <v>15</v>
      </c>
      <c r="C462">
        <v>2</v>
      </c>
      <c r="D462" t="s">
        <v>17</v>
      </c>
      <c r="E462">
        <v>25</v>
      </c>
      <c r="F462">
        <v>30</v>
      </c>
      <c r="G462">
        <v>1</v>
      </c>
      <c r="H462">
        <v>1</v>
      </c>
      <c r="I462" s="6">
        <f>Table257[[#This Row],[Age]]/$E$1</f>
        <v>0.3125</v>
      </c>
      <c r="J462" s="6">
        <f>LOG10(Table257[[#This Row],[Fare]] +1)</f>
        <v>1.4913616938342726</v>
      </c>
      <c r="K462">
        <f>IF(Table257[[#This Row],[Pclass]]=1, 1, 0)</f>
        <v>0</v>
      </c>
      <c r="L462">
        <f>IF(Table257[[#This Row],[Pclass]]=2, 1,0)</f>
        <v>1</v>
      </c>
      <c r="M462">
        <f>IF(Table257[[#This Row],[Embarked]]="S", 1, 0)</f>
        <v>1</v>
      </c>
      <c r="N462">
        <f>IF(Table257[[#This Row],[Embarked]]="C", 1, 0)</f>
        <v>0</v>
      </c>
      <c r="O462">
        <f>IF(Table257[[#This Row],[Sex]]="male", 1, 0)</f>
        <v>0</v>
      </c>
      <c r="P462">
        <v>1</v>
      </c>
      <c r="V462" s="6">
        <v>0.58529161126154938</v>
      </c>
      <c r="W462" s="6">
        <v>0.32483176549653864</v>
      </c>
      <c r="X462" s="6">
        <f t="shared" si="14"/>
        <v>0.58529161126154938</v>
      </c>
      <c r="Y462" s="6">
        <f t="shared" si="14"/>
        <v>0.32483176549653864</v>
      </c>
      <c r="Z462" s="6">
        <f t="shared" si="15"/>
        <v>0.91012337675808808</v>
      </c>
      <c r="AA462" s="6">
        <f>(Z462-Table257[[#This Row],[Survived]])^2</f>
        <v>8.0778074053685818E-3</v>
      </c>
    </row>
    <row r="463" spans="1:27" x14ac:dyDescent="0.2">
      <c r="A463">
        <v>1</v>
      </c>
      <c r="B463" t="s">
        <v>20</v>
      </c>
      <c r="C463">
        <v>1</v>
      </c>
      <c r="D463" t="s">
        <v>17</v>
      </c>
      <c r="E463">
        <v>39</v>
      </c>
      <c r="F463">
        <v>110.88330000000001</v>
      </c>
      <c r="G463">
        <v>1</v>
      </c>
      <c r="H463">
        <v>1</v>
      </c>
      <c r="I463" s="6">
        <f>Table257[[#This Row],[Age]]/$E$1</f>
        <v>0.48749999999999999</v>
      </c>
      <c r="J463" s="6">
        <f>LOG10(Table257[[#This Row],[Fare]] +1)</f>
        <v>2.048765267412167</v>
      </c>
      <c r="K463">
        <f>IF(Table257[[#This Row],[Pclass]]=1, 1, 0)</f>
        <v>1</v>
      </c>
      <c r="L463">
        <f>IF(Table257[[#This Row],[Pclass]]=2, 1,0)</f>
        <v>0</v>
      </c>
      <c r="M463">
        <f>IF(Table257[[#This Row],[Embarked]]="S", 1, 0)</f>
        <v>0</v>
      </c>
      <c r="N463">
        <f>IF(Table257[[#This Row],[Embarked]]="C", 1, 0)</f>
        <v>1</v>
      </c>
      <c r="O463">
        <f>IF(Table257[[#This Row],[Sex]]="male", 1, 0)</f>
        <v>0</v>
      </c>
      <c r="P463">
        <v>1</v>
      </c>
      <c r="V463" s="6">
        <v>0.27285507427418132</v>
      </c>
      <c r="W463" s="6">
        <v>0.64760582884087936</v>
      </c>
      <c r="X463" s="6">
        <f t="shared" si="14"/>
        <v>0.27285507427418132</v>
      </c>
      <c r="Y463" s="6">
        <f t="shared" si="14"/>
        <v>0.64760582884087936</v>
      </c>
      <c r="Z463" s="6">
        <f t="shared" si="15"/>
        <v>0.92046090311506068</v>
      </c>
      <c r="AA463" s="6">
        <f>(Z463-Table257[[#This Row],[Survived]])^2</f>
        <v>6.3264679332717642E-3</v>
      </c>
    </row>
    <row r="464" spans="1:27" x14ac:dyDescent="0.2">
      <c r="A464">
        <v>0</v>
      </c>
      <c r="B464" t="s">
        <v>15</v>
      </c>
      <c r="C464">
        <v>2</v>
      </c>
      <c r="D464" t="s">
        <v>13</v>
      </c>
      <c r="E464">
        <v>54</v>
      </c>
      <c r="F464">
        <v>26</v>
      </c>
      <c r="G464">
        <v>0</v>
      </c>
      <c r="H464">
        <v>0</v>
      </c>
      <c r="I464" s="6">
        <f>Table257[[#This Row],[Age]]/$E$1</f>
        <v>0.67500000000000004</v>
      </c>
      <c r="J464" s="6">
        <f>LOG10(Table257[[#This Row],[Fare]] +1)</f>
        <v>1.4313637641589874</v>
      </c>
      <c r="K464">
        <f>IF(Table257[[#This Row],[Pclass]]=1, 1, 0)</f>
        <v>0</v>
      </c>
      <c r="L464">
        <f>IF(Table257[[#This Row],[Pclass]]=2, 1,0)</f>
        <v>1</v>
      </c>
      <c r="M464">
        <f>IF(Table257[[#This Row],[Embarked]]="S", 1, 0)</f>
        <v>1</v>
      </c>
      <c r="N464">
        <f>IF(Table257[[#This Row],[Embarked]]="C", 1, 0)</f>
        <v>0</v>
      </c>
      <c r="O464">
        <f>IF(Table257[[#This Row],[Sex]]="male", 1, 0)</f>
        <v>1</v>
      </c>
      <c r="P464">
        <v>1</v>
      </c>
      <c r="V464" s="6">
        <v>-0.49537761227150323</v>
      </c>
      <c r="W464" s="6">
        <v>-0.19938272098463916</v>
      </c>
      <c r="X464" s="6">
        <f t="shared" si="14"/>
        <v>0</v>
      </c>
      <c r="Y464" s="6">
        <f t="shared" si="14"/>
        <v>0</v>
      </c>
      <c r="Z464" s="6">
        <f t="shared" si="15"/>
        <v>0</v>
      </c>
      <c r="AA464" s="6">
        <f>(Z464-Table257[[#This Row],[Survived]])^2</f>
        <v>0</v>
      </c>
    </row>
    <row r="465" spans="1:27" x14ac:dyDescent="0.2">
      <c r="A465">
        <v>0</v>
      </c>
      <c r="B465" t="s">
        <v>20</v>
      </c>
      <c r="C465">
        <v>1</v>
      </c>
      <c r="D465" t="s">
        <v>13</v>
      </c>
      <c r="E465">
        <v>36</v>
      </c>
      <c r="F465">
        <v>40.125</v>
      </c>
      <c r="G465">
        <v>0</v>
      </c>
      <c r="H465">
        <v>0</v>
      </c>
      <c r="I465" s="6">
        <f>Table257[[#This Row],[Age]]/$E$1</f>
        <v>0.45</v>
      </c>
      <c r="J465" s="6">
        <f>LOG10(Table257[[#This Row],[Fare]] +1)</f>
        <v>1.6141059109580307</v>
      </c>
      <c r="K465">
        <f>IF(Table257[[#This Row],[Pclass]]=1, 1, 0)</f>
        <v>1</v>
      </c>
      <c r="L465">
        <f>IF(Table257[[#This Row],[Pclass]]=2, 1,0)</f>
        <v>0</v>
      </c>
      <c r="M465">
        <f>IF(Table257[[#This Row],[Embarked]]="S", 1, 0)</f>
        <v>0</v>
      </c>
      <c r="N465">
        <f>IF(Table257[[#This Row],[Embarked]]="C", 1, 0)</f>
        <v>1</v>
      </c>
      <c r="O465">
        <f>IF(Table257[[#This Row],[Sex]]="male", 1, 0)</f>
        <v>1</v>
      </c>
      <c r="P465">
        <v>1</v>
      </c>
      <c r="V465" s="6">
        <v>-1.2066174555846485</v>
      </c>
      <c r="W465" s="6">
        <v>0.54263205755184074</v>
      </c>
      <c r="X465" s="6">
        <f t="shared" si="14"/>
        <v>0</v>
      </c>
      <c r="Y465" s="6">
        <f t="shared" si="14"/>
        <v>0.54263205755184074</v>
      </c>
      <c r="Z465" s="6">
        <f t="shared" si="15"/>
        <v>0.54263205755184074</v>
      </c>
      <c r="AA465" s="6">
        <f>(Z465-Table257[[#This Row],[Survived]])^2</f>
        <v>0.29444954988294419</v>
      </c>
    </row>
    <row r="466" spans="1:27" x14ac:dyDescent="0.2">
      <c r="A466">
        <v>1</v>
      </c>
      <c r="B466" t="s">
        <v>15</v>
      </c>
      <c r="C466">
        <v>1</v>
      </c>
      <c r="D466" t="s">
        <v>17</v>
      </c>
      <c r="E466">
        <v>18</v>
      </c>
      <c r="F466">
        <v>79.650000000000006</v>
      </c>
      <c r="G466">
        <v>0</v>
      </c>
      <c r="H466">
        <v>2</v>
      </c>
      <c r="I466" s="6">
        <f>Table257[[#This Row],[Age]]/$E$1</f>
        <v>0.22500000000000001</v>
      </c>
      <c r="J466" s="6">
        <f>LOG10(Table257[[#This Row],[Fare]] +1)</f>
        <v>1.9066043717249803</v>
      </c>
      <c r="K466">
        <f>IF(Table257[[#This Row],[Pclass]]=1, 1, 0)</f>
        <v>1</v>
      </c>
      <c r="L466">
        <f>IF(Table257[[#This Row],[Pclass]]=2, 1,0)</f>
        <v>0</v>
      </c>
      <c r="M466">
        <f>IF(Table257[[#This Row],[Embarked]]="S", 1, 0)</f>
        <v>1</v>
      </c>
      <c r="N466">
        <f>IF(Table257[[#This Row],[Embarked]]="C", 1, 0)</f>
        <v>0</v>
      </c>
      <c r="O466">
        <f>IF(Table257[[#This Row],[Sex]]="male", 1, 0)</f>
        <v>0</v>
      </c>
      <c r="P466">
        <v>1</v>
      </c>
      <c r="V466" s="6">
        <v>0.10356637985826117</v>
      </c>
      <c r="W466" s="6">
        <v>0.85929124006682434</v>
      </c>
      <c r="X466" s="6">
        <f t="shared" si="14"/>
        <v>0.10356637985826117</v>
      </c>
      <c r="Y466" s="6">
        <f t="shared" si="14"/>
        <v>0.85929124006682434</v>
      </c>
      <c r="Z466" s="6">
        <f t="shared" si="15"/>
        <v>0.96285761992508556</v>
      </c>
      <c r="AA466" s="6">
        <f>(Z466-Table257[[#This Row],[Survived]])^2</f>
        <v>1.3795563976294011E-3</v>
      </c>
    </row>
    <row r="467" spans="1:27" x14ac:dyDescent="0.2">
      <c r="A467">
        <v>0</v>
      </c>
      <c r="B467" t="s">
        <v>15</v>
      </c>
      <c r="C467">
        <v>2</v>
      </c>
      <c r="D467" t="s">
        <v>13</v>
      </c>
      <c r="E467">
        <v>47</v>
      </c>
      <c r="F467">
        <v>15</v>
      </c>
      <c r="G467">
        <v>0</v>
      </c>
      <c r="H467">
        <v>0</v>
      </c>
      <c r="I467" s="6">
        <f>Table257[[#This Row],[Age]]/$E$1</f>
        <v>0.58750000000000002</v>
      </c>
      <c r="J467" s="6">
        <f>LOG10(Table257[[#This Row],[Fare]] +1)</f>
        <v>1.2041199826559248</v>
      </c>
      <c r="K467">
        <f>IF(Table257[[#This Row],[Pclass]]=1, 1, 0)</f>
        <v>0</v>
      </c>
      <c r="L467">
        <f>IF(Table257[[#This Row],[Pclass]]=2, 1,0)</f>
        <v>1</v>
      </c>
      <c r="M467">
        <f>IF(Table257[[#This Row],[Embarked]]="S", 1, 0)</f>
        <v>1</v>
      </c>
      <c r="N467">
        <f>IF(Table257[[#This Row],[Embarked]]="C", 1, 0)</f>
        <v>0</v>
      </c>
      <c r="O467">
        <f>IF(Table257[[#This Row],[Sex]]="male", 1, 0)</f>
        <v>1</v>
      </c>
      <c r="P467">
        <v>1</v>
      </c>
      <c r="V467" s="6">
        <v>-0.61629164767348055</v>
      </c>
      <c r="W467" s="6">
        <v>-9.5877203082017304E-2</v>
      </c>
      <c r="X467" s="6">
        <f t="shared" si="14"/>
        <v>0</v>
      </c>
      <c r="Y467" s="6">
        <f t="shared" si="14"/>
        <v>0</v>
      </c>
      <c r="Z467" s="6">
        <f t="shared" si="15"/>
        <v>0</v>
      </c>
      <c r="AA467" s="6">
        <f>(Z467-Table257[[#This Row],[Survived]])^2</f>
        <v>0</v>
      </c>
    </row>
    <row r="468" spans="1:27" x14ac:dyDescent="0.2">
      <c r="A468">
        <v>1</v>
      </c>
      <c r="B468" t="s">
        <v>20</v>
      </c>
      <c r="C468">
        <v>1</v>
      </c>
      <c r="D468" t="s">
        <v>13</v>
      </c>
      <c r="E468">
        <v>60</v>
      </c>
      <c r="F468">
        <v>79.2</v>
      </c>
      <c r="G468">
        <v>1</v>
      </c>
      <c r="H468">
        <v>1</v>
      </c>
      <c r="I468" s="6">
        <f>Table257[[#This Row],[Age]]/$E$1</f>
        <v>0.75</v>
      </c>
      <c r="J468" s="6">
        <f>LOG10(Table257[[#This Row],[Fare]] +1)</f>
        <v>1.9041743682841634</v>
      </c>
      <c r="K468">
        <f>IF(Table257[[#This Row],[Pclass]]=1, 1, 0)</f>
        <v>1</v>
      </c>
      <c r="L468">
        <f>IF(Table257[[#This Row],[Pclass]]=2, 1,0)</f>
        <v>0</v>
      </c>
      <c r="M468">
        <f>IF(Table257[[#This Row],[Embarked]]="S", 1, 0)</f>
        <v>0</v>
      </c>
      <c r="N468">
        <f>IF(Table257[[#This Row],[Embarked]]="C", 1, 0)</f>
        <v>1</v>
      </c>
      <c r="O468">
        <f>IF(Table257[[#This Row],[Sex]]="male", 1, 0)</f>
        <v>1</v>
      </c>
      <c r="P468">
        <v>1</v>
      </c>
      <c r="V468" s="6">
        <v>-1.0069333535463754</v>
      </c>
      <c r="W468" s="6">
        <v>0.23153428070627274</v>
      </c>
      <c r="X468" s="6">
        <f t="shared" si="14"/>
        <v>0</v>
      </c>
      <c r="Y468" s="6">
        <f t="shared" si="14"/>
        <v>0.23153428070627274</v>
      </c>
      <c r="Z468" s="6">
        <f t="shared" si="15"/>
        <v>0.23153428070627274</v>
      </c>
      <c r="AA468" s="6">
        <f>(Z468-Table257[[#This Row],[Survived]])^2</f>
        <v>0.59053956172962552</v>
      </c>
    </row>
    <row r="469" spans="1:27" x14ac:dyDescent="0.2">
      <c r="A469">
        <v>0</v>
      </c>
      <c r="B469" t="s">
        <v>15</v>
      </c>
      <c r="C469">
        <v>3</v>
      </c>
      <c r="D469" t="s">
        <v>13</v>
      </c>
      <c r="E469">
        <v>22</v>
      </c>
      <c r="F469">
        <v>8.0500000000000007</v>
      </c>
      <c r="G469">
        <v>0</v>
      </c>
      <c r="H469">
        <v>0</v>
      </c>
      <c r="I469" s="6">
        <f>Table257[[#This Row],[Age]]/$E$1</f>
        <v>0.27500000000000002</v>
      </c>
      <c r="J469" s="6">
        <f>LOG10(Table257[[#This Row],[Fare]] +1)</f>
        <v>0.9566485792052033</v>
      </c>
      <c r="K469">
        <f>IF(Table257[[#This Row],[Pclass]]=1, 1, 0)</f>
        <v>0</v>
      </c>
      <c r="L469">
        <f>IF(Table257[[#This Row],[Pclass]]=2, 1,0)</f>
        <v>0</v>
      </c>
      <c r="M469">
        <f>IF(Table257[[#This Row],[Embarked]]="S", 1, 0)</f>
        <v>1</v>
      </c>
      <c r="N469">
        <f>IF(Table257[[#This Row],[Embarked]]="C", 1, 0)</f>
        <v>0</v>
      </c>
      <c r="O469">
        <f>IF(Table257[[#This Row],[Sex]]="male", 1, 0)</f>
        <v>1</v>
      </c>
      <c r="P469">
        <v>1</v>
      </c>
      <c r="V469" s="6">
        <v>-1.3225218305241877</v>
      </c>
      <c r="W469" s="6">
        <v>0.16683643664366327</v>
      </c>
      <c r="X469" s="6">
        <f t="shared" si="14"/>
        <v>0</v>
      </c>
      <c r="Y469" s="6">
        <f t="shared" si="14"/>
        <v>0.16683643664366327</v>
      </c>
      <c r="Z469" s="6">
        <f t="shared" si="15"/>
        <v>0.16683643664366327</v>
      </c>
      <c r="AA469" s="6">
        <f>(Z469-Table257[[#This Row],[Survived]])^2</f>
        <v>2.7834396591955066E-2</v>
      </c>
    </row>
    <row r="470" spans="1:27" x14ac:dyDescent="0.2">
      <c r="A470">
        <v>0</v>
      </c>
      <c r="B470" t="s">
        <v>15</v>
      </c>
      <c r="C470">
        <v>3</v>
      </c>
      <c r="D470" t="s">
        <v>13</v>
      </c>
      <c r="E470">
        <v>35</v>
      </c>
      <c r="F470">
        <v>7.125</v>
      </c>
      <c r="G470">
        <v>0</v>
      </c>
      <c r="H470">
        <v>0</v>
      </c>
      <c r="I470" s="6">
        <f>Table257[[#This Row],[Age]]/$E$1</f>
        <v>0.4375</v>
      </c>
      <c r="J470" s="6">
        <f>LOG10(Table257[[#This Row],[Fare]] +1)</f>
        <v>0.90982336965091204</v>
      </c>
      <c r="K470">
        <f>IF(Table257[[#This Row],[Pclass]]=1, 1, 0)</f>
        <v>0</v>
      </c>
      <c r="L470">
        <f>IF(Table257[[#This Row],[Pclass]]=2, 1,0)</f>
        <v>0</v>
      </c>
      <c r="M470">
        <f>IF(Table257[[#This Row],[Embarked]]="S", 1, 0)</f>
        <v>1</v>
      </c>
      <c r="N470">
        <f>IF(Table257[[#This Row],[Embarked]]="C", 1, 0)</f>
        <v>0</v>
      </c>
      <c r="O470">
        <f>IF(Table257[[#This Row],[Sex]]="male", 1, 0)</f>
        <v>1</v>
      </c>
      <c r="P470">
        <v>1</v>
      </c>
      <c r="V470" s="6">
        <v>-1.2066412492626488</v>
      </c>
      <c r="W470" s="6">
        <v>1.2680342765052803E-2</v>
      </c>
      <c r="X470" s="6">
        <f t="shared" si="14"/>
        <v>0</v>
      </c>
      <c r="Y470" s="6">
        <f t="shared" si="14"/>
        <v>1.2680342765052803E-2</v>
      </c>
      <c r="Z470" s="6">
        <f t="shared" si="15"/>
        <v>1.2680342765052803E-2</v>
      </c>
      <c r="AA470" s="6">
        <f>(Z470-Table257[[#This Row],[Survived]])^2</f>
        <v>1.6079109263922696E-4</v>
      </c>
    </row>
    <row r="471" spans="1:27" x14ac:dyDescent="0.2">
      <c r="A471">
        <v>1</v>
      </c>
      <c r="B471" t="s">
        <v>20</v>
      </c>
      <c r="C471">
        <v>1</v>
      </c>
      <c r="D471" t="s">
        <v>17</v>
      </c>
      <c r="E471">
        <v>52</v>
      </c>
      <c r="F471">
        <v>78.2667</v>
      </c>
      <c r="G471">
        <v>1</v>
      </c>
      <c r="H471">
        <v>0</v>
      </c>
      <c r="I471" s="6">
        <f>Table257[[#This Row],[Age]]/$E$1</f>
        <v>0.65</v>
      </c>
      <c r="J471" s="6">
        <f>LOG10(Table257[[#This Row],[Fare]] +1)</f>
        <v>1.8990907781931157</v>
      </c>
      <c r="K471">
        <f>IF(Table257[[#This Row],[Pclass]]=1, 1, 0)</f>
        <v>1</v>
      </c>
      <c r="L471">
        <f>IF(Table257[[#This Row],[Pclass]]=2, 1,0)</f>
        <v>0</v>
      </c>
      <c r="M471">
        <f>IF(Table257[[#This Row],[Embarked]]="S", 1, 0)</f>
        <v>0</v>
      </c>
      <c r="N471">
        <f>IF(Table257[[#This Row],[Embarked]]="C", 1, 0)</f>
        <v>1</v>
      </c>
      <c r="O471">
        <f>IF(Table257[[#This Row],[Sex]]="male", 1, 0)</f>
        <v>0</v>
      </c>
      <c r="P471">
        <v>1</v>
      </c>
      <c r="V471" s="6">
        <v>0.45483676703040499</v>
      </c>
      <c r="W471" s="6">
        <v>0.457681078730514</v>
      </c>
      <c r="X471" s="6">
        <f t="shared" si="14"/>
        <v>0.45483676703040499</v>
      </c>
      <c r="Y471" s="6">
        <f t="shared" si="14"/>
        <v>0.457681078730514</v>
      </c>
      <c r="Z471" s="6">
        <f t="shared" si="15"/>
        <v>0.91251784576091899</v>
      </c>
      <c r="AA471" s="6">
        <f>(Z471-Table257[[#This Row],[Survived]])^2</f>
        <v>7.6531273103103599E-3</v>
      </c>
    </row>
    <row r="472" spans="1:27" x14ac:dyDescent="0.2">
      <c r="A472">
        <v>0</v>
      </c>
      <c r="B472" t="s">
        <v>15</v>
      </c>
      <c r="C472">
        <v>3</v>
      </c>
      <c r="D472" t="s">
        <v>13</v>
      </c>
      <c r="E472">
        <v>47</v>
      </c>
      <c r="F472">
        <v>7.25</v>
      </c>
      <c r="G472">
        <v>0</v>
      </c>
      <c r="H472">
        <v>0</v>
      </c>
      <c r="I472" s="6">
        <f>Table257[[#This Row],[Age]]/$E$1</f>
        <v>0.58750000000000002</v>
      </c>
      <c r="J472" s="6">
        <f>LOG10(Table257[[#This Row],[Fare]] +1)</f>
        <v>0.91645394854992512</v>
      </c>
      <c r="K472">
        <f>IF(Table257[[#This Row],[Pclass]]=1, 1, 0)</f>
        <v>0</v>
      </c>
      <c r="L472">
        <f>IF(Table257[[#This Row],[Pclass]]=2, 1,0)</f>
        <v>0</v>
      </c>
      <c r="M472">
        <f>IF(Table257[[#This Row],[Embarked]]="S", 1, 0)</f>
        <v>1</v>
      </c>
      <c r="N472">
        <f>IF(Table257[[#This Row],[Embarked]]="C", 1, 0)</f>
        <v>0</v>
      </c>
      <c r="O472">
        <f>IF(Table257[[#This Row],[Sex]]="male", 1, 0)</f>
        <v>1</v>
      </c>
      <c r="P472">
        <v>1</v>
      </c>
      <c r="V472" s="6">
        <v>-1.0881189926489176</v>
      </c>
      <c r="W472" s="6">
        <v>-0.13366549612866518</v>
      </c>
      <c r="X472" s="6">
        <f t="shared" si="14"/>
        <v>0</v>
      </c>
      <c r="Y472" s="6">
        <f t="shared" si="14"/>
        <v>0</v>
      </c>
      <c r="Z472" s="6">
        <f t="shared" si="15"/>
        <v>0</v>
      </c>
      <c r="AA472" s="6">
        <f>(Z472-Table257[[#This Row],[Survived]])^2</f>
        <v>0</v>
      </c>
    </row>
    <row r="473" spans="1:27" x14ac:dyDescent="0.2">
      <c r="A473">
        <v>0</v>
      </c>
      <c r="B473" t="s">
        <v>15</v>
      </c>
      <c r="C473">
        <v>2</v>
      </c>
      <c r="D473" t="s">
        <v>13</v>
      </c>
      <c r="E473">
        <v>37</v>
      </c>
      <c r="F473">
        <v>26</v>
      </c>
      <c r="G473">
        <v>1</v>
      </c>
      <c r="H473">
        <v>0</v>
      </c>
      <c r="I473" s="6">
        <f>Table257[[#This Row],[Age]]/$E$1</f>
        <v>0.46250000000000002</v>
      </c>
      <c r="J473" s="6">
        <f>LOG10(Table257[[#This Row],[Fare]] +1)</f>
        <v>1.4313637641589874</v>
      </c>
      <c r="K473">
        <f>IF(Table257[[#This Row],[Pclass]]=1, 1, 0)</f>
        <v>0</v>
      </c>
      <c r="L473">
        <f>IF(Table257[[#This Row],[Pclass]]=2, 1,0)</f>
        <v>1</v>
      </c>
      <c r="M473">
        <f>IF(Table257[[#This Row],[Embarked]]="S", 1, 0)</f>
        <v>1</v>
      </c>
      <c r="N473">
        <f>IF(Table257[[#This Row],[Embarked]]="C", 1, 0)</f>
        <v>0</v>
      </c>
      <c r="O473">
        <f>IF(Table257[[#This Row],[Sex]]="male", 1, 0)</f>
        <v>1</v>
      </c>
      <c r="P473">
        <v>1</v>
      </c>
      <c r="V473" s="6">
        <v>-0.67268770411857148</v>
      </c>
      <c r="W473" s="6">
        <v>-3.2872298475676305E-2</v>
      </c>
      <c r="X473" s="6">
        <f t="shared" si="14"/>
        <v>0</v>
      </c>
      <c r="Y473" s="6">
        <f t="shared" si="14"/>
        <v>0</v>
      </c>
      <c r="Z473" s="6">
        <f t="shared" si="15"/>
        <v>0</v>
      </c>
      <c r="AA473" s="6">
        <f>(Z473-Table257[[#This Row],[Survived]])^2</f>
        <v>0</v>
      </c>
    </row>
    <row r="474" spans="1:27" x14ac:dyDescent="0.2">
      <c r="A474">
        <v>0</v>
      </c>
      <c r="B474" t="s">
        <v>15</v>
      </c>
      <c r="C474">
        <v>3</v>
      </c>
      <c r="D474" t="s">
        <v>13</v>
      </c>
      <c r="E474">
        <v>36</v>
      </c>
      <c r="F474">
        <v>24.15</v>
      </c>
      <c r="G474">
        <v>1</v>
      </c>
      <c r="H474">
        <v>1</v>
      </c>
      <c r="I474" s="6">
        <f>Table257[[#This Row],[Age]]/$E$1</f>
        <v>0.45</v>
      </c>
      <c r="J474" s="6">
        <f>LOG10(Table257[[#This Row],[Fare]] +1)</f>
        <v>1.4005379893919461</v>
      </c>
      <c r="K474">
        <f>IF(Table257[[#This Row],[Pclass]]=1, 1, 0)</f>
        <v>0</v>
      </c>
      <c r="L474">
        <f>IF(Table257[[#This Row],[Pclass]]=2, 1,0)</f>
        <v>0</v>
      </c>
      <c r="M474">
        <f>IF(Table257[[#This Row],[Embarked]]="S", 1, 0)</f>
        <v>1</v>
      </c>
      <c r="N474">
        <f>IF(Table257[[#This Row],[Embarked]]="C", 1, 0)</f>
        <v>0</v>
      </c>
      <c r="O474">
        <f>IF(Table257[[#This Row],[Sex]]="male", 1, 0)</f>
        <v>1</v>
      </c>
      <c r="P474">
        <v>1</v>
      </c>
      <c r="V474" s="6">
        <v>-1.1846715492193776</v>
      </c>
      <c r="W474" s="6">
        <v>-3.5244681119742667E-2</v>
      </c>
      <c r="X474" s="6">
        <f t="shared" si="14"/>
        <v>0</v>
      </c>
      <c r="Y474" s="6">
        <f t="shared" si="14"/>
        <v>0</v>
      </c>
      <c r="Z474" s="6">
        <f t="shared" si="15"/>
        <v>0</v>
      </c>
      <c r="AA474" s="6">
        <f>(Z474-Table257[[#This Row],[Survived]])^2</f>
        <v>0</v>
      </c>
    </row>
    <row r="475" spans="1:27" x14ac:dyDescent="0.2">
      <c r="A475">
        <v>0</v>
      </c>
      <c r="B475" t="s">
        <v>15</v>
      </c>
      <c r="C475">
        <v>3</v>
      </c>
      <c r="D475" t="s">
        <v>13</v>
      </c>
      <c r="E475">
        <v>49</v>
      </c>
      <c r="F475">
        <v>0</v>
      </c>
      <c r="G475">
        <v>0</v>
      </c>
      <c r="H475">
        <v>0</v>
      </c>
      <c r="I475" s="6">
        <f>Table257[[#This Row],[Age]]/$E$1</f>
        <v>0.61250000000000004</v>
      </c>
      <c r="J475" s="6">
        <f>LOG10(Table257[[#This Row],[Fare]] +1)</f>
        <v>0</v>
      </c>
      <c r="K475">
        <f>IF(Table257[[#This Row],[Pclass]]=1, 1, 0)</f>
        <v>0</v>
      </c>
      <c r="L475">
        <f>IF(Table257[[#This Row],[Pclass]]=2, 1,0)</f>
        <v>0</v>
      </c>
      <c r="M475">
        <f>IF(Table257[[#This Row],[Embarked]]="S", 1, 0)</f>
        <v>1</v>
      </c>
      <c r="N475">
        <f>IF(Table257[[#This Row],[Embarked]]="C", 1, 0)</f>
        <v>0</v>
      </c>
      <c r="O475">
        <f>IF(Table257[[#This Row],[Sex]]="male", 1, 0)</f>
        <v>1</v>
      </c>
      <c r="P475">
        <v>1</v>
      </c>
      <c r="V475" s="6">
        <v>-1.2810452359609803</v>
      </c>
      <c r="W475" s="6">
        <v>-8.3554843124625133E-2</v>
      </c>
      <c r="X475" s="6">
        <f t="shared" si="14"/>
        <v>0</v>
      </c>
      <c r="Y475" s="6">
        <f t="shared" si="14"/>
        <v>0</v>
      </c>
      <c r="Z475" s="6">
        <f t="shared" si="15"/>
        <v>0</v>
      </c>
      <c r="AA475" s="6">
        <f>(Z475-Table257[[#This Row],[Survived]])^2</f>
        <v>0</v>
      </c>
    </row>
    <row r="476" spans="1:27" x14ac:dyDescent="0.2">
      <c r="A476">
        <v>1</v>
      </c>
      <c r="B476" t="s">
        <v>20</v>
      </c>
      <c r="C476">
        <v>1</v>
      </c>
      <c r="D476" t="s">
        <v>13</v>
      </c>
      <c r="E476">
        <v>49</v>
      </c>
      <c r="F476">
        <v>56.929200000000002</v>
      </c>
      <c r="G476">
        <v>1</v>
      </c>
      <c r="H476">
        <v>0</v>
      </c>
      <c r="I476" s="6">
        <f>Table257[[#This Row],[Age]]/$E$1</f>
        <v>0.61250000000000004</v>
      </c>
      <c r="J476" s="6">
        <f>LOG10(Table257[[#This Row],[Fare]] +1)</f>
        <v>1.7628975309505581</v>
      </c>
      <c r="K476">
        <f>IF(Table257[[#This Row],[Pclass]]=1, 1, 0)</f>
        <v>1</v>
      </c>
      <c r="L476">
        <f>IF(Table257[[#This Row],[Pclass]]=2, 1,0)</f>
        <v>0</v>
      </c>
      <c r="M476">
        <f>IF(Table257[[#This Row],[Embarked]]="S", 1, 0)</f>
        <v>0</v>
      </c>
      <c r="N476">
        <f>IF(Table257[[#This Row],[Embarked]]="C", 1, 0)</f>
        <v>1</v>
      </c>
      <c r="O476">
        <f>IF(Table257[[#This Row],[Sex]]="male", 1, 0)</f>
        <v>1</v>
      </c>
      <c r="P476">
        <v>1</v>
      </c>
      <c r="V476" s="6">
        <v>-1.0569759035020683</v>
      </c>
      <c r="W476" s="6">
        <v>0.33254261142907454</v>
      </c>
      <c r="X476" s="6">
        <f t="shared" si="14"/>
        <v>0</v>
      </c>
      <c r="Y476" s="6">
        <f t="shared" si="14"/>
        <v>0.33254261142907454</v>
      </c>
      <c r="Z476" s="6">
        <f t="shared" si="15"/>
        <v>0.33254261142907454</v>
      </c>
      <c r="AA476" s="6">
        <f>(Z476-Table257[[#This Row],[Survived]])^2</f>
        <v>0.4454993655579193</v>
      </c>
    </row>
    <row r="477" spans="1:27" x14ac:dyDescent="0.2">
      <c r="A477">
        <v>1</v>
      </c>
      <c r="B477" t="s">
        <v>15</v>
      </c>
      <c r="C477">
        <v>2</v>
      </c>
      <c r="D477" t="s">
        <v>17</v>
      </c>
      <c r="E477">
        <v>24</v>
      </c>
      <c r="F477">
        <v>27</v>
      </c>
      <c r="G477">
        <v>2</v>
      </c>
      <c r="H477">
        <v>1</v>
      </c>
      <c r="I477" s="6">
        <f>Table257[[#This Row],[Age]]/$E$1</f>
        <v>0.3</v>
      </c>
      <c r="J477" s="6">
        <f>LOG10(Table257[[#This Row],[Fare]] +1)</f>
        <v>1.4471580313422192</v>
      </c>
      <c r="K477">
        <f>IF(Table257[[#This Row],[Pclass]]=1, 1, 0)</f>
        <v>0</v>
      </c>
      <c r="L477">
        <f>IF(Table257[[#This Row],[Pclass]]=2, 1,0)</f>
        <v>1</v>
      </c>
      <c r="M477">
        <f>IF(Table257[[#This Row],[Embarked]]="S", 1, 0)</f>
        <v>1</v>
      </c>
      <c r="N477">
        <f>IF(Table257[[#This Row],[Embarked]]="C", 1, 0)</f>
        <v>0</v>
      </c>
      <c r="O477">
        <f>IF(Table257[[#This Row],[Sex]]="male", 1, 0)</f>
        <v>0</v>
      </c>
      <c r="P477">
        <v>1</v>
      </c>
      <c r="V477" s="6">
        <v>0.5537160866405062</v>
      </c>
      <c r="W477" s="6">
        <v>0.30052136991249062</v>
      </c>
      <c r="X477" s="6">
        <f t="shared" si="14"/>
        <v>0.5537160866405062</v>
      </c>
      <c r="Y477" s="6">
        <f t="shared" si="14"/>
        <v>0.30052136991249062</v>
      </c>
      <c r="Z477" s="6">
        <f t="shared" si="15"/>
        <v>0.85423745655299688</v>
      </c>
      <c r="AA477" s="6">
        <f>(Z477-Table257[[#This Row],[Survived]])^2</f>
        <v>2.1246719072139472E-2</v>
      </c>
    </row>
    <row r="478" spans="1:27" x14ac:dyDescent="0.2">
      <c r="A478">
        <v>0</v>
      </c>
      <c r="B478" t="s">
        <v>15</v>
      </c>
      <c r="C478">
        <v>3</v>
      </c>
      <c r="D478" t="s">
        <v>13</v>
      </c>
      <c r="E478">
        <v>44</v>
      </c>
      <c r="F478">
        <v>8.0500000000000007</v>
      </c>
      <c r="G478">
        <v>0</v>
      </c>
      <c r="H478">
        <v>0</v>
      </c>
      <c r="I478" s="6">
        <f>Table257[[#This Row],[Age]]/$E$1</f>
        <v>0.55000000000000004</v>
      </c>
      <c r="J478" s="6">
        <f>LOG10(Table257[[#This Row],[Fare]] +1)</f>
        <v>0.9566485792052033</v>
      </c>
      <c r="K478">
        <f>IF(Table257[[#This Row],[Pclass]]=1, 1, 0)</f>
        <v>0</v>
      </c>
      <c r="L478">
        <f>IF(Table257[[#This Row],[Pclass]]=2, 1,0)</f>
        <v>0</v>
      </c>
      <c r="M478">
        <f>IF(Table257[[#This Row],[Embarked]]="S", 1, 0)</f>
        <v>1</v>
      </c>
      <c r="N478">
        <f>IF(Table257[[#This Row],[Embarked]]="C", 1, 0)</f>
        <v>0</v>
      </c>
      <c r="O478">
        <f>IF(Table257[[#This Row],[Sex]]="male", 1, 0)</f>
        <v>1</v>
      </c>
      <c r="P478">
        <v>1</v>
      </c>
      <c r="V478" s="6">
        <v>-1.1080486661638769</v>
      </c>
      <c r="W478" s="6">
        <v>-0.10047725103882665</v>
      </c>
      <c r="X478" s="6">
        <f t="shared" si="14"/>
        <v>0</v>
      </c>
      <c r="Y478" s="6">
        <f t="shared" si="14"/>
        <v>0</v>
      </c>
      <c r="Z478" s="6">
        <f t="shared" si="15"/>
        <v>0</v>
      </c>
      <c r="AA478" s="6">
        <f>(Z478-Table257[[#This Row],[Survived]])^2</f>
        <v>0</v>
      </c>
    </row>
    <row r="479" spans="1:27" x14ac:dyDescent="0.2">
      <c r="A479">
        <v>1</v>
      </c>
      <c r="B479" t="s">
        <v>20</v>
      </c>
      <c r="C479">
        <v>1</v>
      </c>
      <c r="D479" t="s">
        <v>13</v>
      </c>
      <c r="E479">
        <v>35</v>
      </c>
      <c r="F479">
        <v>26.55</v>
      </c>
      <c r="G479">
        <v>0</v>
      </c>
      <c r="H479">
        <v>0</v>
      </c>
      <c r="I479" s="6">
        <f>Table257[[#This Row],[Age]]/$E$1</f>
        <v>0.4375</v>
      </c>
      <c r="J479" s="6">
        <f>LOG10(Table257[[#This Row],[Fare]] +1)</f>
        <v>1.4401216031878039</v>
      </c>
      <c r="K479">
        <f>IF(Table257[[#This Row],[Pclass]]=1, 1, 0)</f>
        <v>1</v>
      </c>
      <c r="L479">
        <f>IF(Table257[[#This Row],[Pclass]]=2, 1,0)</f>
        <v>0</v>
      </c>
      <c r="M479">
        <f>IF(Table257[[#This Row],[Embarked]]="S", 1, 0)</f>
        <v>0</v>
      </c>
      <c r="N479">
        <f>IF(Table257[[#This Row],[Embarked]]="C", 1, 0)</f>
        <v>1</v>
      </c>
      <c r="O479">
        <f>IF(Table257[[#This Row],[Sex]]="male", 1, 0)</f>
        <v>1</v>
      </c>
      <c r="P479">
        <v>1</v>
      </c>
      <c r="V479" s="6">
        <v>-1.2566938578096927</v>
      </c>
      <c r="W479" s="6">
        <v>0.56890941513113391</v>
      </c>
      <c r="X479" s="6">
        <f t="shared" si="14"/>
        <v>0</v>
      </c>
      <c r="Y479" s="6">
        <f t="shared" si="14"/>
        <v>0.56890941513113391</v>
      </c>
      <c r="Z479" s="6">
        <f t="shared" si="15"/>
        <v>0.56890941513113391</v>
      </c>
      <c r="AA479" s="6">
        <f>(Z479-Table257[[#This Row],[Survived]])^2</f>
        <v>0.18583909236258103</v>
      </c>
    </row>
    <row r="480" spans="1:27" x14ac:dyDescent="0.2">
      <c r="A480">
        <v>0</v>
      </c>
      <c r="B480" t="s">
        <v>15</v>
      </c>
      <c r="C480">
        <v>3</v>
      </c>
      <c r="D480" t="s">
        <v>13</v>
      </c>
      <c r="E480">
        <v>36</v>
      </c>
      <c r="F480">
        <v>15.55</v>
      </c>
      <c r="G480">
        <v>1</v>
      </c>
      <c r="H480">
        <v>0</v>
      </c>
      <c r="I480" s="6">
        <f>Table257[[#This Row],[Age]]/$E$1</f>
        <v>0.45</v>
      </c>
      <c r="J480" s="6">
        <f>LOG10(Table257[[#This Row],[Fare]] +1)</f>
        <v>1.2187979981117376</v>
      </c>
      <c r="K480">
        <f>IF(Table257[[#This Row],[Pclass]]=1, 1, 0)</f>
        <v>0</v>
      </c>
      <c r="L480">
        <f>IF(Table257[[#This Row],[Pclass]]=2, 1,0)</f>
        <v>0</v>
      </c>
      <c r="M480">
        <f>IF(Table257[[#This Row],[Embarked]]="S", 1, 0)</f>
        <v>1</v>
      </c>
      <c r="N480">
        <f>IF(Table257[[#This Row],[Embarked]]="C", 1, 0)</f>
        <v>0</v>
      </c>
      <c r="O480">
        <f>IF(Table257[[#This Row],[Sex]]="male", 1, 0)</f>
        <v>1</v>
      </c>
      <c r="P480">
        <v>1</v>
      </c>
      <c r="V480" s="6">
        <v>-1.1368564247785284</v>
      </c>
      <c r="W480" s="6">
        <v>-6.460776995446349E-2</v>
      </c>
      <c r="X480" s="6">
        <f t="shared" si="14"/>
        <v>0</v>
      </c>
      <c r="Y480" s="6">
        <f t="shared" si="14"/>
        <v>0</v>
      </c>
      <c r="Z480" s="6">
        <f t="shared" si="15"/>
        <v>0</v>
      </c>
      <c r="AA480" s="6">
        <f>(Z480-Table257[[#This Row],[Survived]])^2</f>
        <v>0</v>
      </c>
    </row>
    <row r="481" spans="1:27" x14ac:dyDescent="0.2">
      <c r="A481">
        <v>0</v>
      </c>
      <c r="B481" t="s">
        <v>15</v>
      </c>
      <c r="C481">
        <v>3</v>
      </c>
      <c r="D481" t="s">
        <v>13</v>
      </c>
      <c r="E481">
        <v>30</v>
      </c>
      <c r="F481">
        <v>7.8958000000000004</v>
      </c>
      <c r="G481">
        <v>0</v>
      </c>
      <c r="H481">
        <v>0</v>
      </c>
      <c r="I481" s="6">
        <f>Table257[[#This Row],[Age]]/$E$1</f>
        <v>0.375</v>
      </c>
      <c r="J481" s="6">
        <f>LOG10(Table257[[#This Row],[Fare]] +1)</f>
        <v>0.94918501031343461</v>
      </c>
      <c r="K481">
        <f>IF(Table257[[#This Row],[Pclass]]=1, 1, 0)</f>
        <v>0</v>
      </c>
      <c r="L481">
        <f>IF(Table257[[#This Row],[Pclass]]=2, 1,0)</f>
        <v>0</v>
      </c>
      <c r="M481">
        <f>IF(Table257[[#This Row],[Embarked]]="S", 1, 0)</f>
        <v>1</v>
      </c>
      <c r="N481">
        <f>IF(Table257[[#This Row],[Embarked]]="C", 1, 0)</f>
        <v>0</v>
      </c>
      <c r="O481">
        <f>IF(Table257[[#This Row],[Sex]]="male", 1, 0)</f>
        <v>1</v>
      </c>
      <c r="P481">
        <v>1</v>
      </c>
      <c r="V481" s="6">
        <v>-1.2462615609636611</v>
      </c>
      <c r="W481" s="6">
        <v>7.0237467192952985E-2</v>
      </c>
      <c r="X481" s="6">
        <f t="shared" si="14"/>
        <v>0</v>
      </c>
      <c r="Y481" s="6">
        <f t="shared" si="14"/>
        <v>7.0237467192952985E-2</v>
      </c>
      <c r="Z481" s="6">
        <f t="shared" si="15"/>
        <v>7.0237467192952985E-2</v>
      </c>
      <c r="AA481" s="6">
        <f>(Z481-Table257[[#This Row],[Survived]])^2</f>
        <v>4.933301797681147E-3</v>
      </c>
    </row>
    <row r="482" spans="1:27" x14ac:dyDescent="0.2">
      <c r="A482">
        <v>1</v>
      </c>
      <c r="B482" t="s">
        <v>15</v>
      </c>
      <c r="C482">
        <v>1</v>
      </c>
      <c r="D482" t="s">
        <v>13</v>
      </c>
      <c r="E482">
        <v>27</v>
      </c>
      <c r="F482">
        <v>30.5</v>
      </c>
      <c r="G482">
        <v>0</v>
      </c>
      <c r="H482">
        <v>0</v>
      </c>
      <c r="I482" s="6">
        <f>Table257[[#This Row],[Age]]/$E$1</f>
        <v>0.33750000000000002</v>
      </c>
      <c r="J482" s="6">
        <f>LOG10(Table257[[#This Row],[Fare]] +1)</f>
        <v>1.4983105537896004</v>
      </c>
      <c r="K482">
        <f>IF(Table257[[#This Row],[Pclass]]=1, 1, 0)</f>
        <v>1</v>
      </c>
      <c r="L482">
        <f>IF(Table257[[#This Row],[Pclass]]=2, 1,0)</f>
        <v>0</v>
      </c>
      <c r="M482">
        <f>IF(Table257[[#This Row],[Embarked]]="S", 1, 0)</f>
        <v>1</v>
      </c>
      <c r="N482">
        <f>IF(Table257[[#This Row],[Embarked]]="C", 1, 0)</f>
        <v>0</v>
      </c>
      <c r="O482">
        <f>IF(Table257[[#This Row],[Sex]]="male", 1, 0)</f>
        <v>1</v>
      </c>
      <c r="P482">
        <v>1</v>
      </c>
      <c r="V482" s="6">
        <v>-1.1744499509331849</v>
      </c>
      <c r="W482" s="6">
        <v>0.52219953596369573</v>
      </c>
      <c r="X482" s="6">
        <f t="shared" si="14"/>
        <v>0</v>
      </c>
      <c r="Y482" s="6">
        <f t="shared" si="14"/>
        <v>0.52219953596369573</v>
      </c>
      <c r="Z482" s="6">
        <f t="shared" si="15"/>
        <v>0.52219953596369573</v>
      </c>
      <c r="AA482" s="6">
        <f>(Z482-Table257[[#This Row],[Survived]])^2</f>
        <v>0.22829328343330768</v>
      </c>
    </row>
    <row r="483" spans="1:27" x14ac:dyDescent="0.2">
      <c r="A483">
        <v>1</v>
      </c>
      <c r="B483" t="s">
        <v>20</v>
      </c>
      <c r="C483">
        <v>2</v>
      </c>
      <c r="D483" t="s">
        <v>17</v>
      </c>
      <c r="E483">
        <v>22</v>
      </c>
      <c r="F483">
        <v>41.5792</v>
      </c>
      <c r="G483">
        <v>1</v>
      </c>
      <c r="H483">
        <v>2</v>
      </c>
      <c r="I483" s="6">
        <f>Table257[[#This Row],[Age]]/$E$1</f>
        <v>0.27500000000000002</v>
      </c>
      <c r="J483" s="6">
        <f>LOG10(Table257[[#This Row],[Fare]] +1)</f>
        <v>1.6291974974299364</v>
      </c>
      <c r="K483">
        <f>IF(Table257[[#This Row],[Pclass]]=1, 1, 0)</f>
        <v>0</v>
      </c>
      <c r="L483">
        <f>IF(Table257[[#This Row],[Pclass]]=2, 1,0)</f>
        <v>1</v>
      </c>
      <c r="M483">
        <f>IF(Table257[[#This Row],[Embarked]]="S", 1, 0)</f>
        <v>0</v>
      </c>
      <c r="N483">
        <f>IF(Table257[[#This Row],[Embarked]]="C", 1, 0)</f>
        <v>1</v>
      </c>
      <c r="O483">
        <f>IF(Table257[[#This Row],[Sex]]="male", 1, 0)</f>
        <v>0</v>
      </c>
      <c r="P483">
        <v>1</v>
      </c>
      <c r="V483" s="6">
        <v>0.35130704648476907</v>
      </c>
      <c r="W483" s="6">
        <v>0.53340171948413917</v>
      </c>
      <c r="X483" s="6">
        <f t="shared" si="14"/>
        <v>0.35130704648476907</v>
      </c>
      <c r="Y483" s="6">
        <f t="shared" si="14"/>
        <v>0.53340171948413917</v>
      </c>
      <c r="Z483" s="6">
        <f t="shared" si="15"/>
        <v>0.88470876596890824</v>
      </c>
      <c r="AA483" s="6">
        <f>(Z483-Table257[[#This Row],[Survived]])^2</f>
        <v>1.3292068644411971E-2</v>
      </c>
    </row>
    <row r="484" spans="1:27" x14ac:dyDescent="0.2">
      <c r="A484">
        <v>1</v>
      </c>
      <c r="B484" t="s">
        <v>15</v>
      </c>
      <c r="C484">
        <v>1</v>
      </c>
      <c r="D484" t="s">
        <v>17</v>
      </c>
      <c r="E484">
        <v>40</v>
      </c>
      <c r="F484">
        <v>153.46250000000001</v>
      </c>
      <c r="G484">
        <v>0</v>
      </c>
      <c r="H484">
        <v>0</v>
      </c>
      <c r="I484" s="6">
        <f>Table257[[#This Row],[Age]]/$E$1</f>
        <v>0.5</v>
      </c>
      <c r="J484" s="6">
        <f>LOG10(Table257[[#This Row],[Fare]] +1)</f>
        <v>2.1888230596841365</v>
      </c>
      <c r="K484">
        <f>IF(Table257[[#This Row],[Pclass]]=1, 1, 0)</f>
        <v>1</v>
      </c>
      <c r="L484">
        <f>IF(Table257[[#This Row],[Pclass]]=2, 1,0)</f>
        <v>0</v>
      </c>
      <c r="M484">
        <f>IF(Table257[[#This Row],[Embarked]]="S", 1, 0)</f>
        <v>1</v>
      </c>
      <c r="N484">
        <f>IF(Table257[[#This Row],[Embarked]]="C", 1, 0)</f>
        <v>0</v>
      </c>
      <c r="O484">
        <f>IF(Table257[[#This Row],[Sex]]="male", 1, 0)</f>
        <v>0</v>
      </c>
      <c r="P484">
        <v>1</v>
      </c>
      <c r="V484" s="6">
        <v>0.56333554319964629</v>
      </c>
      <c r="W484" s="6">
        <v>0.48082357596021008</v>
      </c>
      <c r="X484" s="6">
        <f t="shared" si="14"/>
        <v>0.56333554319964629</v>
      </c>
      <c r="Y484" s="6">
        <f t="shared" si="14"/>
        <v>0.48082357596021008</v>
      </c>
      <c r="Z484" s="6">
        <f t="shared" si="15"/>
        <v>1.0441591191598563</v>
      </c>
      <c r="AA484" s="6">
        <f>(Z484-Table257[[#This Row],[Survived]])^2</f>
        <v>1.9500278049743845E-3</v>
      </c>
    </row>
    <row r="485" spans="1:27" x14ac:dyDescent="0.2">
      <c r="A485">
        <v>0</v>
      </c>
      <c r="B485" t="s">
        <v>15</v>
      </c>
      <c r="C485">
        <v>3</v>
      </c>
      <c r="D485" t="s">
        <v>17</v>
      </c>
      <c r="E485">
        <v>39</v>
      </c>
      <c r="F485">
        <v>31.274999999999999</v>
      </c>
      <c r="G485">
        <v>1</v>
      </c>
      <c r="H485">
        <v>5</v>
      </c>
      <c r="I485" s="6">
        <f>Table257[[#This Row],[Age]]/$E$1</f>
        <v>0.48749999999999999</v>
      </c>
      <c r="J485" s="6">
        <f>LOG10(Table257[[#This Row],[Fare]] +1)</f>
        <v>1.5088662509384578</v>
      </c>
      <c r="K485">
        <f>IF(Table257[[#This Row],[Pclass]]=1, 1, 0)</f>
        <v>0</v>
      </c>
      <c r="L485">
        <f>IF(Table257[[#This Row],[Pclass]]=2, 1,0)</f>
        <v>0</v>
      </c>
      <c r="M485">
        <f>IF(Table257[[#This Row],[Embarked]]="S", 1, 0)</f>
        <v>1</v>
      </c>
      <c r="N485">
        <f>IF(Table257[[#This Row],[Embarked]]="C", 1, 0)</f>
        <v>0</v>
      </c>
      <c r="O485">
        <f>IF(Table257[[#This Row],[Sex]]="male", 1, 0)</f>
        <v>0</v>
      </c>
      <c r="P485">
        <v>1</v>
      </c>
      <c r="V485" s="6">
        <v>-3.9079381194972944E-2</v>
      </c>
      <c r="W485" s="6">
        <v>0.26863449849457982</v>
      </c>
      <c r="X485" s="6">
        <f t="shared" si="14"/>
        <v>0</v>
      </c>
      <c r="Y485" s="6">
        <f t="shared" si="14"/>
        <v>0.26863449849457982</v>
      </c>
      <c r="Z485" s="6">
        <f t="shared" si="15"/>
        <v>0.26863449849457982</v>
      </c>
      <c r="AA485" s="6">
        <f>(Z485-Table257[[#This Row],[Survived]])^2</f>
        <v>7.2164493781434413E-2</v>
      </c>
    </row>
    <row r="486" spans="1:27" x14ac:dyDescent="0.2">
      <c r="A486">
        <v>0</v>
      </c>
      <c r="B486" t="s">
        <v>15</v>
      </c>
      <c r="C486">
        <v>3</v>
      </c>
      <c r="D486" t="s">
        <v>13</v>
      </c>
      <c r="E486">
        <v>35</v>
      </c>
      <c r="F486">
        <v>8.0500000000000007</v>
      </c>
      <c r="G486">
        <v>0</v>
      </c>
      <c r="H486">
        <v>0</v>
      </c>
      <c r="I486" s="6">
        <f>Table257[[#This Row],[Age]]/$E$1</f>
        <v>0.4375</v>
      </c>
      <c r="J486" s="6">
        <f>LOG10(Table257[[#This Row],[Fare]] +1)</f>
        <v>0.9566485792052033</v>
      </c>
      <c r="K486">
        <f>IF(Table257[[#This Row],[Pclass]]=1, 1, 0)</f>
        <v>0</v>
      </c>
      <c r="L486">
        <f>IF(Table257[[#This Row],[Pclass]]=2, 1,0)</f>
        <v>0</v>
      </c>
      <c r="M486">
        <f>IF(Table257[[#This Row],[Embarked]]="S", 1, 0)</f>
        <v>1</v>
      </c>
      <c r="N486">
        <f>IF(Table257[[#This Row],[Embarked]]="C", 1, 0)</f>
        <v>0</v>
      </c>
      <c r="O486">
        <f>IF(Table257[[#This Row],[Sex]]="male", 1, 0)</f>
        <v>1</v>
      </c>
      <c r="P486">
        <v>1</v>
      </c>
      <c r="V486" s="6">
        <v>-1.1957876879476406</v>
      </c>
      <c r="W486" s="6">
        <v>8.8783484676465615E-3</v>
      </c>
      <c r="X486" s="6">
        <f t="shared" si="14"/>
        <v>0</v>
      </c>
      <c r="Y486" s="6">
        <f t="shared" si="14"/>
        <v>8.8783484676465615E-3</v>
      </c>
      <c r="Z486" s="6">
        <f t="shared" si="15"/>
        <v>8.8783484676465615E-3</v>
      </c>
      <c r="AA486" s="6">
        <f>(Z486-Table257[[#This Row],[Survived]])^2</f>
        <v>7.8825071512962048E-5</v>
      </c>
    </row>
    <row r="487" spans="1:27" x14ac:dyDescent="0.2">
      <c r="A487">
        <v>1</v>
      </c>
      <c r="B487" t="s">
        <v>15</v>
      </c>
      <c r="C487">
        <v>2</v>
      </c>
      <c r="D487" t="s">
        <v>17</v>
      </c>
      <c r="E487">
        <v>24</v>
      </c>
      <c r="F487">
        <v>65</v>
      </c>
      <c r="G487">
        <v>1</v>
      </c>
      <c r="H487">
        <v>2</v>
      </c>
      <c r="I487" s="6">
        <f>Table257[[#This Row],[Age]]/$E$1</f>
        <v>0.3</v>
      </c>
      <c r="J487" s="6">
        <f>LOG10(Table257[[#This Row],[Fare]] +1)</f>
        <v>1.8195439355418688</v>
      </c>
      <c r="K487">
        <f>IF(Table257[[#This Row],[Pclass]]=1, 1, 0)</f>
        <v>0</v>
      </c>
      <c r="L487">
        <f>IF(Table257[[#This Row],[Pclass]]=2, 1,0)</f>
        <v>1</v>
      </c>
      <c r="M487">
        <f>IF(Table257[[#This Row],[Embarked]]="S", 1, 0)</f>
        <v>1</v>
      </c>
      <c r="N487">
        <f>IF(Table257[[#This Row],[Embarked]]="C", 1, 0)</f>
        <v>0</v>
      </c>
      <c r="O487">
        <f>IF(Table257[[#This Row],[Sex]]="male", 1, 0)</f>
        <v>0</v>
      </c>
      <c r="P487">
        <v>1</v>
      </c>
      <c r="V487" s="6">
        <v>0.56167138694450269</v>
      </c>
      <c r="W487" s="6">
        <v>0.35445503102442449</v>
      </c>
      <c r="X487" s="6">
        <f t="shared" si="14"/>
        <v>0.56167138694450269</v>
      </c>
      <c r="Y487" s="6">
        <f t="shared" si="14"/>
        <v>0.35445503102442449</v>
      </c>
      <c r="Z487" s="6">
        <f t="shared" si="15"/>
        <v>0.91612641796892724</v>
      </c>
      <c r="AA487" s="6">
        <f>(Z487-Table257[[#This Row],[Survived]])^2</f>
        <v>7.0347777627230912E-3</v>
      </c>
    </row>
    <row r="488" spans="1:27" x14ac:dyDescent="0.2">
      <c r="A488">
        <v>0</v>
      </c>
      <c r="B488" t="s">
        <v>15</v>
      </c>
      <c r="C488">
        <v>3</v>
      </c>
      <c r="D488" t="s">
        <v>13</v>
      </c>
      <c r="E488">
        <v>34</v>
      </c>
      <c r="F488">
        <v>14.4</v>
      </c>
      <c r="G488">
        <v>1</v>
      </c>
      <c r="H488">
        <v>1</v>
      </c>
      <c r="I488" s="6">
        <f>Table257[[#This Row],[Age]]/$E$1</f>
        <v>0.42499999999999999</v>
      </c>
      <c r="J488" s="6">
        <f>LOG10(Table257[[#This Row],[Fare]] +1)</f>
        <v>1.1875207208364631</v>
      </c>
      <c r="K488">
        <f>IF(Table257[[#This Row],[Pclass]]=1, 1, 0)</f>
        <v>0</v>
      </c>
      <c r="L488">
        <f>IF(Table257[[#This Row],[Pclass]]=2, 1,0)</f>
        <v>0</v>
      </c>
      <c r="M488">
        <f>IF(Table257[[#This Row],[Embarked]]="S", 1, 0)</f>
        <v>1</v>
      </c>
      <c r="N488">
        <f>IF(Table257[[#This Row],[Embarked]]="C", 1, 0)</f>
        <v>0</v>
      </c>
      <c r="O488">
        <f>IF(Table257[[#This Row],[Sex]]="male", 1, 0)</f>
        <v>1</v>
      </c>
      <c r="P488">
        <v>1</v>
      </c>
      <c r="V488" s="6">
        <v>-1.2535441366029285</v>
      </c>
      <c r="W488" s="6">
        <v>6.3525977230645056E-3</v>
      </c>
      <c r="X488" s="6">
        <f t="shared" si="14"/>
        <v>0</v>
      </c>
      <c r="Y488" s="6">
        <f t="shared" si="14"/>
        <v>6.3525977230645056E-3</v>
      </c>
      <c r="Z488" s="6">
        <f t="shared" si="15"/>
        <v>6.3525977230645056E-3</v>
      </c>
      <c r="AA488" s="6">
        <f>(Z488-Table257[[#This Row],[Survived]])^2</f>
        <v>4.0355497831084342E-5</v>
      </c>
    </row>
    <row r="489" spans="1:27" x14ac:dyDescent="0.2">
      <c r="A489">
        <v>0</v>
      </c>
      <c r="B489" t="s">
        <v>15</v>
      </c>
      <c r="C489">
        <v>3</v>
      </c>
      <c r="D489" t="s">
        <v>17</v>
      </c>
      <c r="E489">
        <v>26</v>
      </c>
      <c r="F489">
        <v>16.100000000000001</v>
      </c>
      <c r="G489">
        <v>1</v>
      </c>
      <c r="H489">
        <v>0</v>
      </c>
      <c r="I489" s="6">
        <f>Table257[[#This Row],[Age]]/$E$1</f>
        <v>0.32500000000000001</v>
      </c>
      <c r="J489" s="6">
        <f>LOG10(Table257[[#This Row],[Fare]] +1)</f>
        <v>1.2329961103921538</v>
      </c>
      <c r="K489">
        <f>IF(Table257[[#This Row],[Pclass]]=1, 1, 0)</f>
        <v>0</v>
      </c>
      <c r="L489">
        <f>IF(Table257[[#This Row],[Pclass]]=2, 1,0)</f>
        <v>0</v>
      </c>
      <c r="M489">
        <f>IF(Table257[[#This Row],[Embarked]]="S", 1, 0)</f>
        <v>1</v>
      </c>
      <c r="N489">
        <f>IF(Table257[[#This Row],[Embarked]]="C", 1, 0)</f>
        <v>0</v>
      </c>
      <c r="O489">
        <f>IF(Table257[[#This Row],[Sex]]="male", 1, 0)</f>
        <v>0</v>
      </c>
      <c r="P489">
        <v>1</v>
      </c>
      <c r="V489" s="6">
        <v>0.21994499155210706</v>
      </c>
      <c r="W489" s="6">
        <v>0.22839423628023053</v>
      </c>
      <c r="X489" s="6">
        <f t="shared" si="14"/>
        <v>0.21994499155210706</v>
      </c>
      <c r="Y489" s="6">
        <f t="shared" si="14"/>
        <v>0.22839423628023053</v>
      </c>
      <c r="Z489" s="6">
        <f t="shared" si="15"/>
        <v>0.44833922783233759</v>
      </c>
      <c r="AA489" s="6">
        <f>(Z489-Table257[[#This Row],[Survived]])^2</f>
        <v>0.20100806321329673</v>
      </c>
    </row>
    <row r="490" spans="1:27" x14ac:dyDescent="0.2">
      <c r="A490">
        <v>1</v>
      </c>
      <c r="B490" t="s">
        <v>15</v>
      </c>
      <c r="C490">
        <v>2</v>
      </c>
      <c r="D490" t="s">
        <v>17</v>
      </c>
      <c r="E490">
        <v>4</v>
      </c>
      <c r="F490">
        <v>39</v>
      </c>
      <c r="G490">
        <v>2</v>
      </c>
      <c r="H490">
        <v>1</v>
      </c>
      <c r="I490" s="6">
        <f>Table257[[#This Row],[Age]]/$E$1</f>
        <v>0.05</v>
      </c>
      <c r="J490" s="6">
        <f>LOG10(Table257[[#This Row],[Fare]] +1)</f>
        <v>1.6020599913279623</v>
      </c>
      <c r="K490">
        <f>IF(Table257[[#This Row],[Pclass]]=1, 1, 0)</f>
        <v>0</v>
      </c>
      <c r="L490">
        <f>IF(Table257[[#This Row],[Pclass]]=2, 1,0)</f>
        <v>1</v>
      </c>
      <c r="M490">
        <f>IF(Table257[[#This Row],[Embarked]]="S", 1, 0)</f>
        <v>1</v>
      </c>
      <c r="N490">
        <f>IF(Table257[[#This Row],[Embarked]]="C", 1, 0)</f>
        <v>0</v>
      </c>
      <c r="O490">
        <f>IF(Table257[[#This Row],[Sex]]="male", 1, 0)</f>
        <v>0</v>
      </c>
      <c r="P490">
        <v>1</v>
      </c>
      <c r="V490" s="6">
        <v>0.39464502931979911</v>
      </c>
      <c r="W490" s="6">
        <v>0.5309564778007696</v>
      </c>
      <c r="X490" s="6">
        <f t="shared" si="14"/>
        <v>0.39464502931979911</v>
      </c>
      <c r="Y490" s="6">
        <f t="shared" si="14"/>
        <v>0.5309564778007696</v>
      </c>
      <c r="Z490" s="6">
        <f t="shared" si="15"/>
        <v>0.92560150712056877</v>
      </c>
      <c r="AA490" s="6">
        <f>(Z490-Table257[[#This Row],[Survived]])^2</f>
        <v>5.5351357427307797E-3</v>
      </c>
    </row>
    <row r="491" spans="1:27" x14ac:dyDescent="0.2">
      <c r="A491">
        <v>0</v>
      </c>
      <c r="B491" t="s">
        <v>15</v>
      </c>
      <c r="C491">
        <v>2</v>
      </c>
      <c r="D491" t="s">
        <v>13</v>
      </c>
      <c r="E491">
        <v>26</v>
      </c>
      <c r="F491">
        <v>10.5</v>
      </c>
      <c r="G491">
        <v>0</v>
      </c>
      <c r="H491">
        <v>0</v>
      </c>
      <c r="I491" s="6">
        <f>Table257[[#This Row],[Age]]/$E$1</f>
        <v>0.32500000000000001</v>
      </c>
      <c r="J491" s="6">
        <f>LOG10(Table257[[#This Row],[Fare]] +1)</f>
        <v>1.0606978403536116</v>
      </c>
      <c r="K491">
        <f>IF(Table257[[#This Row],[Pclass]]=1, 1, 0)</f>
        <v>0</v>
      </c>
      <c r="L491">
        <f>IF(Table257[[#This Row],[Pclass]]=2, 1,0)</f>
        <v>1</v>
      </c>
      <c r="M491">
        <f>IF(Table257[[#This Row],[Embarked]]="S", 1, 0)</f>
        <v>1</v>
      </c>
      <c r="N491">
        <f>IF(Table257[[#This Row],[Embarked]]="C", 1, 0)</f>
        <v>0</v>
      </c>
      <c r="O491">
        <f>IF(Table257[[#This Row],[Sex]]="male", 1, 0)</f>
        <v>1</v>
      </c>
      <c r="P491">
        <v>1</v>
      </c>
      <c r="V491" s="6">
        <v>-0.85425968477863568</v>
      </c>
      <c r="W491" s="6">
        <v>0.17093108884735292</v>
      </c>
      <c r="X491" s="6">
        <f t="shared" si="14"/>
        <v>0</v>
      </c>
      <c r="Y491" s="6">
        <f t="shared" si="14"/>
        <v>0.17093108884735292</v>
      </c>
      <c r="Z491" s="6">
        <f t="shared" si="15"/>
        <v>0.17093108884735292</v>
      </c>
      <c r="AA491" s="6">
        <f>(Z491-Table257[[#This Row],[Survived]])^2</f>
        <v>2.9217437134541658E-2</v>
      </c>
    </row>
    <row r="492" spans="1:27" x14ac:dyDescent="0.2">
      <c r="A492">
        <v>0</v>
      </c>
      <c r="B492" t="s">
        <v>20</v>
      </c>
      <c r="C492">
        <v>3</v>
      </c>
      <c r="D492" t="s">
        <v>13</v>
      </c>
      <c r="E492">
        <v>27</v>
      </c>
      <c r="F492">
        <v>14.4542</v>
      </c>
      <c r="G492">
        <v>1</v>
      </c>
      <c r="H492">
        <v>0</v>
      </c>
      <c r="I492" s="6">
        <f>Table257[[#This Row],[Age]]/$E$1</f>
        <v>0.33750000000000002</v>
      </c>
      <c r="J492" s="6">
        <f>LOG10(Table257[[#This Row],[Fare]] +1)</f>
        <v>1.1890465283525415</v>
      </c>
      <c r="K492">
        <f>IF(Table257[[#This Row],[Pclass]]=1, 1, 0)</f>
        <v>0</v>
      </c>
      <c r="L492">
        <f>IF(Table257[[#This Row],[Pclass]]=2, 1,0)</f>
        <v>0</v>
      </c>
      <c r="M492">
        <f>IF(Table257[[#This Row],[Embarked]]="S", 1, 0)</f>
        <v>0</v>
      </c>
      <c r="N492">
        <f>IF(Table257[[#This Row],[Embarked]]="C", 1, 0)</f>
        <v>1</v>
      </c>
      <c r="O492">
        <f>IF(Table257[[#This Row],[Sex]]="male", 1, 0)</f>
        <v>1</v>
      </c>
      <c r="P492">
        <v>1</v>
      </c>
      <c r="V492" s="6">
        <v>-1.3782381041392775</v>
      </c>
      <c r="W492" s="6">
        <v>0.18635369180041439</v>
      </c>
      <c r="X492" s="6">
        <f t="shared" si="14"/>
        <v>0</v>
      </c>
      <c r="Y492" s="6">
        <f t="shared" si="14"/>
        <v>0.18635369180041439</v>
      </c>
      <c r="Z492" s="6">
        <f t="shared" si="15"/>
        <v>0.18635369180041439</v>
      </c>
      <c r="AA492" s="6">
        <f>(Z492-Table257[[#This Row],[Survived]])^2</f>
        <v>3.4727698447643833E-2</v>
      </c>
    </row>
    <row r="493" spans="1:27" x14ac:dyDescent="0.2">
      <c r="A493">
        <v>1</v>
      </c>
      <c r="B493" t="s">
        <v>15</v>
      </c>
      <c r="C493">
        <v>1</v>
      </c>
      <c r="D493" t="s">
        <v>13</v>
      </c>
      <c r="E493">
        <v>42</v>
      </c>
      <c r="F493">
        <v>52.554200000000002</v>
      </c>
      <c r="G493">
        <v>1</v>
      </c>
      <c r="H493">
        <v>0</v>
      </c>
      <c r="I493" s="6">
        <f>Table257[[#This Row],[Age]]/$E$1</f>
        <v>0.52500000000000002</v>
      </c>
      <c r="J493" s="6">
        <f>LOG10(Table257[[#This Row],[Fare]] +1)</f>
        <v>1.7287935361444735</v>
      </c>
      <c r="K493">
        <f>IF(Table257[[#This Row],[Pclass]]=1, 1, 0)</f>
        <v>1</v>
      </c>
      <c r="L493">
        <f>IF(Table257[[#This Row],[Pclass]]=2, 1,0)</f>
        <v>0</v>
      </c>
      <c r="M493">
        <f>IF(Table257[[#This Row],[Embarked]]="S", 1, 0)</f>
        <v>1</v>
      </c>
      <c r="N493">
        <f>IF(Table257[[#This Row],[Embarked]]="C", 1, 0)</f>
        <v>0</v>
      </c>
      <c r="O493">
        <f>IF(Table257[[#This Row],[Sex]]="male", 1, 0)</f>
        <v>1</v>
      </c>
      <c r="P493">
        <v>1</v>
      </c>
      <c r="V493" s="6">
        <v>-0.98637569179398787</v>
      </c>
      <c r="W493" s="6">
        <v>0.28117587799132177</v>
      </c>
      <c r="X493" s="6">
        <f t="shared" si="14"/>
        <v>0</v>
      </c>
      <c r="Y493" s="6">
        <f t="shared" si="14"/>
        <v>0.28117587799132177</v>
      </c>
      <c r="Z493" s="6">
        <f t="shared" si="15"/>
        <v>0.28117587799132177</v>
      </c>
      <c r="AA493" s="6">
        <f>(Z493-Table257[[#This Row],[Survived]])^2</f>
        <v>0.51670811838154707</v>
      </c>
    </row>
    <row r="494" spans="1:27" x14ac:dyDescent="0.2">
      <c r="A494">
        <v>1</v>
      </c>
      <c r="B494" t="s">
        <v>20</v>
      </c>
      <c r="C494">
        <v>3</v>
      </c>
      <c r="D494" t="s">
        <v>13</v>
      </c>
      <c r="E494">
        <v>20</v>
      </c>
      <c r="F494">
        <v>15.7417</v>
      </c>
      <c r="G494">
        <v>1</v>
      </c>
      <c r="H494">
        <v>1</v>
      </c>
      <c r="I494" s="6">
        <f>Table257[[#This Row],[Age]]/$E$1</f>
        <v>0.25</v>
      </c>
      <c r="J494" s="6">
        <f>LOG10(Table257[[#This Row],[Fare]] +1)</f>
        <v>1.2237995553975871</v>
      </c>
      <c r="K494">
        <f>IF(Table257[[#This Row],[Pclass]]=1, 1, 0)</f>
        <v>0</v>
      </c>
      <c r="L494">
        <f>IF(Table257[[#This Row],[Pclass]]=2, 1,0)</f>
        <v>0</v>
      </c>
      <c r="M494">
        <f>IF(Table257[[#This Row],[Embarked]]="S", 1, 0)</f>
        <v>0</v>
      </c>
      <c r="N494">
        <f>IF(Table257[[#This Row],[Embarked]]="C", 1, 0)</f>
        <v>1</v>
      </c>
      <c r="O494">
        <f>IF(Table257[[#This Row],[Sex]]="male", 1, 0)</f>
        <v>1</v>
      </c>
      <c r="P494">
        <v>1</v>
      </c>
      <c r="V494" s="6">
        <v>-1.5283646288747348</v>
      </c>
      <c r="W494" s="6">
        <v>0.31270580956771321</v>
      </c>
      <c r="X494" s="6">
        <f t="shared" si="14"/>
        <v>0</v>
      </c>
      <c r="Y494" s="6">
        <f t="shared" si="14"/>
        <v>0.31270580956771321</v>
      </c>
      <c r="Z494" s="6">
        <f t="shared" si="15"/>
        <v>0.31270580956771321</v>
      </c>
      <c r="AA494" s="6">
        <f>(Z494-Table257[[#This Row],[Survived]])^2</f>
        <v>0.47237330420197249</v>
      </c>
    </row>
    <row r="495" spans="1:27" x14ac:dyDescent="0.2">
      <c r="A495">
        <v>0</v>
      </c>
      <c r="B495" t="s">
        <v>15</v>
      </c>
      <c r="C495">
        <v>3</v>
      </c>
      <c r="D495" t="s">
        <v>13</v>
      </c>
      <c r="E495">
        <v>21</v>
      </c>
      <c r="F495">
        <v>7.8541999999999996</v>
      </c>
      <c r="G495">
        <v>0</v>
      </c>
      <c r="H495">
        <v>0</v>
      </c>
      <c r="I495" s="6">
        <f>Table257[[#This Row],[Age]]/$E$1</f>
        <v>0.26250000000000001</v>
      </c>
      <c r="J495" s="6">
        <f>LOG10(Table257[[#This Row],[Fare]] +1)</f>
        <v>0.94714932766263737</v>
      </c>
      <c r="K495">
        <f>IF(Table257[[#This Row],[Pclass]]=1, 1, 0)</f>
        <v>0</v>
      </c>
      <c r="L495">
        <f>IF(Table257[[#This Row],[Pclass]]=2, 1,0)</f>
        <v>0</v>
      </c>
      <c r="M495">
        <f>IF(Table257[[#This Row],[Embarked]]="S", 1, 0)</f>
        <v>1</v>
      </c>
      <c r="N495">
        <f>IF(Table257[[#This Row],[Embarked]]="C", 1, 0)</f>
        <v>0</v>
      </c>
      <c r="O495">
        <f>IF(Table257[[#This Row],[Sex]]="male", 1, 0)</f>
        <v>1</v>
      </c>
      <c r="P495">
        <v>1</v>
      </c>
      <c r="V495" s="6">
        <v>-1.3344724312811234</v>
      </c>
      <c r="W495" s="6">
        <v>0.17975835488293512</v>
      </c>
      <c r="X495" s="6">
        <f t="shared" si="14"/>
        <v>0</v>
      </c>
      <c r="Y495" s="6">
        <f t="shared" si="14"/>
        <v>0.17975835488293512</v>
      </c>
      <c r="Z495" s="6">
        <f t="shared" si="15"/>
        <v>0.17975835488293512</v>
      </c>
      <c r="AA495" s="6">
        <f>(Z495-Table257[[#This Row],[Survived]])^2</f>
        <v>3.2313066150219248E-2</v>
      </c>
    </row>
    <row r="496" spans="1:27" x14ac:dyDescent="0.2">
      <c r="A496">
        <v>0</v>
      </c>
      <c r="B496" t="s">
        <v>15</v>
      </c>
      <c r="C496">
        <v>3</v>
      </c>
      <c r="D496" t="s">
        <v>13</v>
      </c>
      <c r="E496">
        <v>21</v>
      </c>
      <c r="F496">
        <v>16.100000000000001</v>
      </c>
      <c r="G496">
        <v>0</v>
      </c>
      <c r="H496">
        <v>0</v>
      </c>
      <c r="I496" s="6">
        <f>Table257[[#This Row],[Age]]/$E$1</f>
        <v>0.26250000000000001</v>
      </c>
      <c r="J496" s="6">
        <f>LOG10(Table257[[#This Row],[Fare]] +1)</f>
        <v>1.2329961103921538</v>
      </c>
      <c r="K496">
        <f>IF(Table257[[#This Row],[Pclass]]=1, 1, 0)</f>
        <v>0</v>
      </c>
      <c r="L496">
        <f>IF(Table257[[#This Row],[Pclass]]=2, 1,0)</f>
        <v>0</v>
      </c>
      <c r="M496">
        <f>IF(Table257[[#This Row],[Embarked]]="S", 1, 0)</f>
        <v>1</v>
      </c>
      <c r="N496">
        <f>IF(Table257[[#This Row],[Embarked]]="C", 1, 0)</f>
        <v>0</v>
      </c>
      <c r="O496">
        <f>IF(Table257[[#This Row],[Sex]]="male", 1, 0)</f>
        <v>1</v>
      </c>
      <c r="P496">
        <v>1</v>
      </c>
      <c r="V496" s="6">
        <v>-1.2682163352041689</v>
      </c>
      <c r="W496" s="6">
        <v>0.15654889467519217</v>
      </c>
      <c r="X496" s="6">
        <f t="shared" si="14"/>
        <v>0</v>
      </c>
      <c r="Y496" s="6">
        <f t="shared" si="14"/>
        <v>0.15654889467519217</v>
      </c>
      <c r="Z496" s="6">
        <f t="shared" si="15"/>
        <v>0.15654889467519217</v>
      </c>
      <c r="AA496" s="6">
        <f>(Z496-Table257[[#This Row],[Survived]])^2</f>
        <v>2.4507556424024413E-2</v>
      </c>
    </row>
    <row r="497" spans="1:27" x14ac:dyDescent="0.2">
      <c r="A497">
        <v>0</v>
      </c>
      <c r="B497" t="s">
        <v>15</v>
      </c>
      <c r="C497">
        <v>1</v>
      </c>
      <c r="D497" t="s">
        <v>13</v>
      </c>
      <c r="E497">
        <v>61</v>
      </c>
      <c r="F497">
        <v>32.320799999999998</v>
      </c>
      <c r="G497">
        <v>0</v>
      </c>
      <c r="H497">
        <v>0</v>
      </c>
      <c r="I497" s="6">
        <f>Table257[[#This Row],[Age]]/$E$1</f>
        <v>0.76249999999999996</v>
      </c>
      <c r="J497" s="6">
        <f>LOG10(Table257[[#This Row],[Fare]] +1)</f>
        <v>1.5227154198480362</v>
      </c>
      <c r="K497">
        <f>IF(Table257[[#This Row],[Pclass]]=1, 1, 0)</f>
        <v>1</v>
      </c>
      <c r="L497">
        <f>IF(Table257[[#This Row],[Pclass]]=2, 1,0)</f>
        <v>0</v>
      </c>
      <c r="M497">
        <f>IF(Table257[[#This Row],[Embarked]]="S", 1, 0)</f>
        <v>1</v>
      </c>
      <c r="N497">
        <f>IF(Table257[[#This Row],[Embarked]]="C", 1, 0)</f>
        <v>0</v>
      </c>
      <c r="O497">
        <f>IF(Table257[[#This Row],[Sex]]="male", 1, 0)</f>
        <v>1</v>
      </c>
      <c r="P497">
        <v>1</v>
      </c>
      <c r="V497" s="6">
        <v>-0.83733464843908978</v>
      </c>
      <c r="W497" s="6">
        <v>0.10709681801549337</v>
      </c>
      <c r="X497" s="6">
        <f t="shared" si="14"/>
        <v>0</v>
      </c>
      <c r="Y497" s="6">
        <f t="shared" si="14"/>
        <v>0.10709681801549337</v>
      </c>
      <c r="Z497" s="6">
        <f t="shared" si="15"/>
        <v>0.10709681801549337</v>
      </c>
      <c r="AA497" s="6">
        <f>(Z497-Table257[[#This Row],[Survived]])^2</f>
        <v>1.1469728429043705E-2</v>
      </c>
    </row>
    <row r="498" spans="1:27" x14ac:dyDescent="0.2">
      <c r="A498">
        <v>0</v>
      </c>
      <c r="B498" t="s">
        <v>27</v>
      </c>
      <c r="C498">
        <v>2</v>
      </c>
      <c r="D498" t="s">
        <v>13</v>
      </c>
      <c r="E498">
        <v>57</v>
      </c>
      <c r="F498">
        <v>12.35</v>
      </c>
      <c r="G498">
        <v>0</v>
      </c>
      <c r="H498">
        <v>0</v>
      </c>
      <c r="I498" s="6">
        <f>Table257[[#This Row],[Age]]/$E$1</f>
        <v>0.71250000000000002</v>
      </c>
      <c r="J498" s="6">
        <f>LOG10(Table257[[#This Row],[Fare]] +1)</f>
        <v>1.1254812657005939</v>
      </c>
      <c r="K498">
        <f>IF(Table257[[#This Row],[Pclass]]=1, 1, 0)</f>
        <v>0</v>
      </c>
      <c r="L498">
        <f>IF(Table257[[#This Row],[Pclass]]=2, 1,0)</f>
        <v>1</v>
      </c>
      <c r="M498">
        <f>IF(Table257[[#This Row],[Embarked]]="S", 1, 0)</f>
        <v>0</v>
      </c>
      <c r="N498">
        <f>IF(Table257[[#This Row],[Embarked]]="C", 1, 0)</f>
        <v>0</v>
      </c>
      <c r="O498">
        <f>IF(Table257[[#This Row],[Sex]]="male", 1, 0)</f>
        <v>1</v>
      </c>
      <c r="P498">
        <v>1</v>
      </c>
      <c r="V498" s="6">
        <v>-0.17010384553748947</v>
      </c>
      <c r="W498" s="6">
        <v>-0.86806819720688344</v>
      </c>
      <c r="X498" s="6">
        <f t="shared" si="14"/>
        <v>0</v>
      </c>
      <c r="Y498" s="6">
        <f t="shared" si="14"/>
        <v>0</v>
      </c>
      <c r="Z498" s="6">
        <f t="shared" si="15"/>
        <v>0</v>
      </c>
      <c r="AA498" s="6">
        <f>(Z498-Table257[[#This Row],[Survived]])^2</f>
        <v>0</v>
      </c>
    </row>
    <row r="499" spans="1:27" x14ac:dyDescent="0.2">
      <c r="A499">
        <v>1</v>
      </c>
      <c r="B499" t="s">
        <v>15</v>
      </c>
      <c r="C499">
        <v>1</v>
      </c>
      <c r="D499" t="s">
        <v>17</v>
      </c>
      <c r="E499">
        <v>21</v>
      </c>
      <c r="F499">
        <v>77.958299999999994</v>
      </c>
      <c r="G499">
        <v>0</v>
      </c>
      <c r="H499">
        <v>0</v>
      </c>
      <c r="I499" s="6">
        <f>Table257[[#This Row],[Age]]/$E$1</f>
        <v>0.26250000000000001</v>
      </c>
      <c r="J499" s="6">
        <f>LOG10(Table257[[#This Row],[Fare]] +1)</f>
        <v>1.8973977892491294</v>
      </c>
      <c r="K499">
        <f>IF(Table257[[#This Row],[Pclass]]=1, 1, 0)</f>
        <v>1</v>
      </c>
      <c r="L499">
        <f>IF(Table257[[#This Row],[Pclass]]=2, 1,0)</f>
        <v>0</v>
      </c>
      <c r="M499">
        <f>IF(Table257[[#This Row],[Embarked]]="S", 1, 0)</f>
        <v>1</v>
      </c>
      <c r="N499">
        <f>IF(Table257[[#This Row],[Embarked]]="C", 1, 0)</f>
        <v>0</v>
      </c>
      <c r="O499">
        <f>IF(Table257[[#This Row],[Sex]]="male", 1, 0)</f>
        <v>0</v>
      </c>
      <c r="P499">
        <v>1</v>
      </c>
      <c r="V499" s="6">
        <v>0.31055959212586776</v>
      </c>
      <c r="W499" s="6">
        <v>0.73534780520791709</v>
      </c>
      <c r="X499" s="6">
        <f t="shared" si="14"/>
        <v>0.31055959212586776</v>
      </c>
      <c r="Y499" s="6">
        <f t="shared" si="14"/>
        <v>0.73534780520791709</v>
      </c>
      <c r="Z499" s="6">
        <f t="shared" si="15"/>
        <v>1.0459073973337849</v>
      </c>
      <c r="AA499" s="6">
        <f>(Z499-Table257[[#This Row],[Survived]])^2</f>
        <v>2.1074891299620014E-3</v>
      </c>
    </row>
    <row r="500" spans="1:27" x14ac:dyDescent="0.2">
      <c r="A500">
        <v>0</v>
      </c>
      <c r="B500" t="s">
        <v>15</v>
      </c>
      <c r="C500">
        <v>3</v>
      </c>
      <c r="D500" t="s">
        <v>13</v>
      </c>
      <c r="E500">
        <v>26</v>
      </c>
      <c r="F500">
        <v>7.8958000000000004</v>
      </c>
      <c r="G500">
        <v>0</v>
      </c>
      <c r="H500">
        <v>0</v>
      </c>
      <c r="I500" s="6">
        <f>Table257[[#This Row],[Age]]/$E$1</f>
        <v>0.32500000000000001</v>
      </c>
      <c r="J500" s="6">
        <f>LOG10(Table257[[#This Row],[Fare]] +1)</f>
        <v>0.94918501031343461</v>
      </c>
      <c r="K500">
        <f>IF(Table257[[#This Row],[Pclass]]=1, 1, 0)</f>
        <v>0</v>
      </c>
      <c r="L500">
        <f>IF(Table257[[#This Row],[Pclass]]=2, 1,0)</f>
        <v>0</v>
      </c>
      <c r="M500">
        <f>IF(Table257[[#This Row],[Embarked]]="S", 1, 0)</f>
        <v>1</v>
      </c>
      <c r="N500">
        <f>IF(Table257[[#This Row],[Embarked]]="C", 1, 0)</f>
        <v>0</v>
      </c>
      <c r="O500">
        <f>IF(Table257[[#This Row],[Sex]]="male", 1, 0)</f>
        <v>1</v>
      </c>
      <c r="P500">
        <v>1</v>
      </c>
      <c r="V500" s="6">
        <v>-1.2852566817564448</v>
      </c>
      <c r="W500" s="6">
        <v>0.11883995586249657</v>
      </c>
      <c r="X500" s="6">
        <f t="shared" si="14"/>
        <v>0</v>
      </c>
      <c r="Y500" s="6">
        <f t="shared" si="14"/>
        <v>0.11883995586249657</v>
      </c>
      <c r="Z500" s="6">
        <f t="shared" si="15"/>
        <v>0.11883995586249657</v>
      </c>
      <c r="AA500" s="6">
        <f>(Z500-Table257[[#This Row],[Survived]])^2</f>
        <v>1.4122935109400133E-2</v>
      </c>
    </row>
    <row r="501" spans="1:27" x14ac:dyDescent="0.2">
      <c r="A501">
        <v>1</v>
      </c>
      <c r="B501" t="s">
        <v>15</v>
      </c>
      <c r="C501">
        <v>1</v>
      </c>
      <c r="D501" t="s">
        <v>13</v>
      </c>
      <c r="E501">
        <v>80</v>
      </c>
      <c r="F501">
        <v>30</v>
      </c>
      <c r="G501">
        <v>0</v>
      </c>
      <c r="H501">
        <v>0</v>
      </c>
      <c r="I501" s="6">
        <f>Table257[[#This Row],[Age]]/$E$1</f>
        <v>1</v>
      </c>
      <c r="J501" s="6">
        <f>LOG10(Table257[[#This Row],[Fare]] +1)</f>
        <v>1.4913616938342726</v>
      </c>
      <c r="K501">
        <f>IF(Table257[[#This Row],[Pclass]]=1, 1, 0)</f>
        <v>1</v>
      </c>
      <c r="L501">
        <f>IF(Table257[[#This Row],[Pclass]]=2, 1,0)</f>
        <v>0</v>
      </c>
      <c r="M501">
        <f>IF(Table257[[#This Row],[Embarked]]="S", 1, 0)</f>
        <v>1</v>
      </c>
      <c r="N501">
        <f>IF(Table257[[#This Row],[Embarked]]="C", 1, 0)</f>
        <v>0</v>
      </c>
      <c r="O501">
        <f>IF(Table257[[#This Row],[Sex]]="male", 1, 0)</f>
        <v>1</v>
      </c>
      <c r="P501">
        <v>1</v>
      </c>
      <c r="V501" s="6">
        <v>-0.65937526866312157</v>
      </c>
      <c r="W501" s="6">
        <v>-0.12121922304679034</v>
      </c>
      <c r="X501" s="6">
        <f t="shared" si="14"/>
        <v>0</v>
      </c>
      <c r="Y501" s="6">
        <f t="shared" si="14"/>
        <v>0</v>
      </c>
      <c r="Z501" s="6">
        <f t="shared" si="15"/>
        <v>0</v>
      </c>
      <c r="AA501" s="6">
        <f>(Z501-Table257[[#This Row],[Survived]])^2</f>
        <v>1</v>
      </c>
    </row>
    <row r="502" spans="1:27" x14ac:dyDescent="0.2">
      <c r="A502">
        <v>0</v>
      </c>
      <c r="B502" t="s">
        <v>15</v>
      </c>
      <c r="C502">
        <v>3</v>
      </c>
      <c r="D502" t="s">
        <v>13</v>
      </c>
      <c r="E502">
        <v>51</v>
      </c>
      <c r="F502">
        <v>7.0541999999999998</v>
      </c>
      <c r="G502">
        <v>0</v>
      </c>
      <c r="H502">
        <v>0</v>
      </c>
      <c r="I502" s="6">
        <f>Table257[[#This Row],[Age]]/$E$1</f>
        <v>0.63749999999999996</v>
      </c>
      <c r="J502" s="6">
        <f>LOG10(Table257[[#This Row],[Fare]] +1)</f>
        <v>0.90602240970373726</v>
      </c>
      <c r="K502">
        <f>IF(Table257[[#This Row],[Pclass]]=1, 1, 0)</f>
        <v>0</v>
      </c>
      <c r="L502">
        <f>IF(Table257[[#This Row],[Pclass]]=2, 1,0)</f>
        <v>0</v>
      </c>
      <c r="M502">
        <f>IF(Table257[[#This Row],[Embarked]]="S", 1, 0)</f>
        <v>1</v>
      </c>
      <c r="N502">
        <f>IF(Table257[[#This Row],[Embarked]]="C", 1, 0)</f>
        <v>0</v>
      </c>
      <c r="O502">
        <f>IF(Table257[[#This Row],[Sex]]="male", 1, 0)</f>
        <v>1</v>
      </c>
      <c r="P502">
        <v>1</v>
      </c>
      <c r="V502" s="6">
        <v>-1.0515417862136922</v>
      </c>
      <c r="W502" s="6">
        <v>-0.18142099123248001</v>
      </c>
      <c r="X502" s="6">
        <f t="shared" si="14"/>
        <v>0</v>
      </c>
      <c r="Y502" s="6">
        <f t="shared" si="14"/>
        <v>0</v>
      </c>
      <c r="Z502" s="6">
        <f t="shared" si="15"/>
        <v>0</v>
      </c>
      <c r="AA502" s="6">
        <f>(Z502-Table257[[#This Row],[Survived]])^2</f>
        <v>0</v>
      </c>
    </row>
    <row r="503" spans="1:27" x14ac:dyDescent="0.2">
      <c r="A503">
        <v>1</v>
      </c>
      <c r="B503" t="s">
        <v>20</v>
      </c>
      <c r="C503">
        <v>1</v>
      </c>
      <c r="D503" t="s">
        <v>13</v>
      </c>
      <c r="E503">
        <v>32</v>
      </c>
      <c r="F503">
        <v>30.5</v>
      </c>
      <c r="G503">
        <v>0</v>
      </c>
      <c r="H503">
        <v>0</v>
      </c>
      <c r="I503" s="6">
        <f>Table257[[#This Row],[Age]]/$E$1</f>
        <v>0.4</v>
      </c>
      <c r="J503" s="6">
        <f>LOG10(Table257[[#This Row],[Fare]] +1)</f>
        <v>1.4983105537896004</v>
      </c>
      <c r="K503">
        <f>IF(Table257[[#This Row],[Pclass]]=1, 1, 0)</f>
        <v>1</v>
      </c>
      <c r="L503">
        <f>IF(Table257[[#This Row],[Pclass]]=2, 1,0)</f>
        <v>0</v>
      </c>
      <c r="M503">
        <f>IF(Table257[[#This Row],[Embarked]]="S", 1, 0)</f>
        <v>0</v>
      </c>
      <c r="N503">
        <f>IF(Table257[[#This Row],[Embarked]]="C", 1, 0)</f>
        <v>1</v>
      </c>
      <c r="O503">
        <f>IF(Table257[[#This Row],[Sex]]="male", 1, 0)</f>
        <v>1</v>
      </c>
      <c r="P503">
        <v>1</v>
      </c>
      <c r="V503" s="6">
        <v>-1.2724526486586605</v>
      </c>
      <c r="W503" s="6">
        <v>0.60063660318623457</v>
      </c>
      <c r="X503" s="6">
        <f t="shared" si="14"/>
        <v>0</v>
      </c>
      <c r="Y503" s="6">
        <f t="shared" si="14"/>
        <v>0.60063660318623457</v>
      </c>
      <c r="Z503" s="6">
        <f t="shared" si="15"/>
        <v>0.60063660318623457</v>
      </c>
      <c r="AA503" s="6">
        <f>(Z503-Table257[[#This Row],[Survived]])^2</f>
        <v>0.15949112271462906</v>
      </c>
    </row>
    <row r="504" spans="1:27" x14ac:dyDescent="0.2">
      <c r="A504">
        <v>0</v>
      </c>
      <c r="B504" t="s">
        <v>15</v>
      </c>
      <c r="C504">
        <v>3</v>
      </c>
      <c r="D504" t="s">
        <v>17</v>
      </c>
      <c r="E504">
        <v>9</v>
      </c>
      <c r="F504">
        <v>27.9</v>
      </c>
      <c r="G504">
        <v>3</v>
      </c>
      <c r="H504">
        <v>2</v>
      </c>
      <c r="I504" s="6">
        <f>Table257[[#This Row],[Age]]/$E$1</f>
        <v>0.1125</v>
      </c>
      <c r="J504" s="6">
        <f>LOG10(Table257[[#This Row],[Fare]] +1)</f>
        <v>1.4608978427565478</v>
      </c>
      <c r="K504">
        <f>IF(Table257[[#This Row],[Pclass]]=1, 1, 0)</f>
        <v>0</v>
      </c>
      <c r="L504">
        <f>IF(Table257[[#This Row],[Pclass]]=2, 1,0)</f>
        <v>0</v>
      </c>
      <c r="M504">
        <f>IF(Table257[[#This Row],[Embarked]]="S", 1, 0)</f>
        <v>1</v>
      </c>
      <c r="N504">
        <f>IF(Table257[[#This Row],[Embarked]]="C", 1, 0)</f>
        <v>0</v>
      </c>
      <c r="O504">
        <f>IF(Table257[[#This Row],[Sex]]="male", 1, 0)</f>
        <v>0</v>
      </c>
      <c r="P504">
        <v>1</v>
      </c>
      <c r="V504" s="6">
        <v>-9.6001703893161539E-2</v>
      </c>
      <c r="W504" s="6">
        <v>0.4245890201306467</v>
      </c>
      <c r="X504" s="6">
        <f t="shared" si="14"/>
        <v>0</v>
      </c>
      <c r="Y504" s="6">
        <f t="shared" si="14"/>
        <v>0.4245890201306467</v>
      </c>
      <c r="Z504" s="6">
        <f t="shared" si="15"/>
        <v>0.4245890201306467</v>
      </c>
      <c r="AA504" s="6">
        <f>(Z504-Table257[[#This Row],[Survived]])^2</f>
        <v>0.18027583601550271</v>
      </c>
    </row>
    <row r="505" spans="1:27" x14ac:dyDescent="0.2">
      <c r="A505">
        <v>1</v>
      </c>
      <c r="B505" t="s">
        <v>15</v>
      </c>
      <c r="C505">
        <v>2</v>
      </c>
      <c r="D505" t="s">
        <v>17</v>
      </c>
      <c r="E505">
        <v>28</v>
      </c>
      <c r="F505">
        <v>13</v>
      </c>
      <c r="G505">
        <v>0</v>
      </c>
      <c r="H505">
        <v>0</v>
      </c>
      <c r="I505" s="6">
        <f>Table257[[#This Row],[Age]]/$E$1</f>
        <v>0.35</v>
      </c>
      <c r="J505" s="6">
        <f>LOG10(Table257[[#This Row],[Fare]] +1)</f>
        <v>1.146128035678238</v>
      </c>
      <c r="K505">
        <f>IF(Table257[[#This Row],[Pclass]]=1, 1, 0)</f>
        <v>0</v>
      </c>
      <c r="L505">
        <f>IF(Table257[[#This Row],[Pclass]]=2, 1,0)</f>
        <v>1</v>
      </c>
      <c r="M505">
        <f>IF(Table257[[#This Row],[Embarked]]="S", 1, 0)</f>
        <v>1</v>
      </c>
      <c r="N505">
        <f>IF(Table257[[#This Row],[Embarked]]="C", 1, 0)</f>
        <v>0</v>
      </c>
      <c r="O505">
        <f>IF(Table257[[#This Row],[Sex]]="male", 1, 0)</f>
        <v>0</v>
      </c>
      <c r="P505">
        <v>1</v>
      </c>
      <c r="V505" s="6">
        <v>0.63603789630102092</v>
      </c>
      <c r="W505" s="6">
        <v>0.31234190752461122</v>
      </c>
      <c r="X505" s="6">
        <f t="shared" si="14"/>
        <v>0.63603789630102092</v>
      </c>
      <c r="Y505" s="6">
        <f t="shared" si="14"/>
        <v>0.31234190752461122</v>
      </c>
      <c r="Z505" s="6">
        <f t="shared" si="15"/>
        <v>0.94837980382563214</v>
      </c>
      <c r="AA505" s="6">
        <f>(Z505-Table257[[#This Row],[Survived]])^2</f>
        <v>2.6646446530802221E-3</v>
      </c>
    </row>
    <row r="506" spans="1:27" x14ac:dyDescent="0.2">
      <c r="A506">
        <v>0</v>
      </c>
      <c r="B506" t="s">
        <v>15</v>
      </c>
      <c r="C506">
        <v>3</v>
      </c>
      <c r="D506" t="s">
        <v>13</v>
      </c>
      <c r="E506">
        <v>32</v>
      </c>
      <c r="F506">
        <v>7.9249999999999998</v>
      </c>
      <c r="G506">
        <v>0</v>
      </c>
      <c r="H506">
        <v>0</v>
      </c>
      <c r="I506" s="6">
        <f>Table257[[#This Row],[Age]]/$E$1</f>
        <v>0.4</v>
      </c>
      <c r="J506" s="6">
        <f>LOG10(Table257[[#This Row],[Fare]] +1)</f>
        <v>0.95060822478423079</v>
      </c>
      <c r="K506">
        <f>IF(Table257[[#This Row],[Pclass]]=1, 1, 0)</f>
        <v>0</v>
      </c>
      <c r="L506">
        <f>IF(Table257[[#This Row],[Pclass]]=2, 1,0)</f>
        <v>0</v>
      </c>
      <c r="M506">
        <f>IF(Table257[[#This Row],[Embarked]]="S", 1, 0)</f>
        <v>1</v>
      </c>
      <c r="N506">
        <f>IF(Table257[[#This Row],[Embarked]]="C", 1, 0)</f>
        <v>0</v>
      </c>
      <c r="O506">
        <f>IF(Table257[[#This Row],[Sex]]="male", 1, 0)</f>
        <v>1</v>
      </c>
      <c r="P506">
        <v>1</v>
      </c>
      <c r="V506" s="6">
        <v>-1.2264341153266001</v>
      </c>
      <c r="W506" s="6">
        <v>4.582066430855674E-2</v>
      </c>
      <c r="X506" s="6">
        <f t="shared" si="14"/>
        <v>0</v>
      </c>
      <c r="Y506" s="6">
        <f t="shared" si="14"/>
        <v>4.582066430855674E-2</v>
      </c>
      <c r="Z506" s="6">
        <f t="shared" si="15"/>
        <v>4.582066430855674E-2</v>
      </c>
      <c r="AA506" s="6">
        <f>(Z506-Table257[[#This Row],[Survived]])^2</f>
        <v>2.0995332776774455E-3</v>
      </c>
    </row>
    <row r="507" spans="1:27" x14ac:dyDescent="0.2">
      <c r="A507">
        <v>0</v>
      </c>
      <c r="B507" t="s">
        <v>15</v>
      </c>
      <c r="C507">
        <v>2</v>
      </c>
      <c r="D507" t="s">
        <v>13</v>
      </c>
      <c r="E507">
        <v>31</v>
      </c>
      <c r="F507">
        <v>26.25</v>
      </c>
      <c r="G507">
        <v>1</v>
      </c>
      <c r="H507">
        <v>1</v>
      </c>
      <c r="I507" s="6">
        <f>Table257[[#This Row],[Age]]/$E$1</f>
        <v>0.38750000000000001</v>
      </c>
      <c r="J507" s="6">
        <f>LOG10(Table257[[#This Row],[Fare]] +1)</f>
        <v>1.4353665066126613</v>
      </c>
      <c r="K507">
        <f>IF(Table257[[#This Row],[Pclass]]=1, 1, 0)</f>
        <v>0</v>
      </c>
      <c r="L507">
        <f>IF(Table257[[#This Row],[Pclass]]=2, 1,0)</f>
        <v>1</v>
      </c>
      <c r="M507">
        <f>IF(Table257[[#This Row],[Embarked]]="S", 1, 0)</f>
        <v>1</v>
      </c>
      <c r="N507">
        <f>IF(Table257[[#This Row],[Embarked]]="C", 1, 0)</f>
        <v>0</v>
      </c>
      <c r="O507">
        <f>IF(Table257[[#This Row],[Sex]]="male", 1, 0)</f>
        <v>1</v>
      </c>
      <c r="P507">
        <v>1</v>
      </c>
      <c r="V507" s="6">
        <v>-0.82019302165429298</v>
      </c>
      <c r="W507" s="6">
        <v>8.3825980540111256E-2</v>
      </c>
      <c r="X507" s="6">
        <f t="shared" si="14"/>
        <v>0</v>
      </c>
      <c r="Y507" s="6">
        <f t="shared" si="14"/>
        <v>8.3825980540111256E-2</v>
      </c>
      <c r="Z507" s="6">
        <f t="shared" si="15"/>
        <v>8.3825980540111256E-2</v>
      </c>
      <c r="AA507" s="6">
        <f>(Z507-Table257[[#This Row],[Survived]])^2</f>
        <v>7.0267950135111112E-3</v>
      </c>
    </row>
    <row r="508" spans="1:27" x14ac:dyDescent="0.2">
      <c r="A508">
        <v>0</v>
      </c>
      <c r="B508" t="s">
        <v>15</v>
      </c>
      <c r="C508">
        <v>3</v>
      </c>
      <c r="D508" t="s">
        <v>17</v>
      </c>
      <c r="E508">
        <v>41</v>
      </c>
      <c r="F508">
        <v>39.6875</v>
      </c>
      <c r="G508">
        <v>0</v>
      </c>
      <c r="H508">
        <v>5</v>
      </c>
      <c r="I508" s="6">
        <f>Table257[[#This Row],[Age]]/$E$1</f>
        <v>0.51249999999999996</v>
      </c>
      <c r="J508" s="6">
        <f>LOG10(Table257[[#This Row],[Fare]] +1)</f>
        <v>1.6094610059122672</v>
      </c>
      <c r="K508">
        <f>IF(Table257[[#This Row],[Pclass]]=1, 1, 0)</f>
        <v>0</v>
      </c>
      <c r="L508">
        <f>IF(Table257[[#This Row],[Pclass]]=2, 1,0)</f>
        <v>0</v>
      </c>
      <c r="M508">
        <f>IF(Table257[[#This Row],[Embarked]]="S", 1, 0)</f>
        <v>1</v>
      </c>
      <c r="N508">
        <f>IF(Table257[[#This Row],[Embarked]]="C", 1, 0)</f>
        <v>0</v>
      </c>
      <c r="O508">
        <f>IF(Table257[[#This Row],[Sex]]="male", 1, 0)</f>
        <v>0</v>
      </c>
      <c r="P508">
        <v>1</v>
      </c>
      <c r="V508" s="6">
        <v>1.5315749909867789E-2</v>
      </c>
      <c r="W508" s="6">
        <v>0.27621557137619024</v>
      </c>
      <c r="X508" s="6">
        <f t="shared" si="14"/>
        <v>1.5315749909867789E-2</v>
      </c>
      <c r="Y508" s="6">
        <f t="shared" si="14"/>
        <v>0.27621557137619024</v>
      </c>
      <c r="Z508" s="6">
        <f t="shared" si="15"/>
        <v>0.29153132128605802</v>
      </c>
      <c r="AA508" s="6">
        <f>(Z508-Table257[[#This Row],[Survived]])^2</f>
        <v>8.4990511290794782E-2</v>
      </c>
    </row>
    <row r="509" spans="1:27" x14ac:dyDescent="0.2">
      <c r="A509">
        <v>0</v>
      </c>
      <c r="B509" t="s">
        <v>15</v>
      </c>
      <c r="C509">
        <v>3</v>
      </c>
      <c r="D509" t="s">
        <v>13</v>
      </c>
      <c r="E509">
        <v>20</v>
      </c>
      <c r="F509">
        <v>7.8541999999999996</v>
      </c>
      <c r="G509">
        <v>0</v>
      </c>
      <c r="H509">
        <v>0</v>
      </c>
      <c r="I509" s="6">
        <f>Table257[[#This Row],[Age]]/$E$1</f>
        <v>0.25</v>
      </c>
      <c r="J509" s="6">
        <f>LOG10(Table257[[#This Row],[Fare]] +1)</f>
        <v>0.94714932766263737</v>
      </c>
      <c r="K509">
        <f>IF(Table257[[#This Row],[Pclass]]=1, 1, 0)</f>
        <v>0</v>
      </c>
      <c r="L509">
        <f>IF(Table257[[#This Row],[Pclass]]=2, 1,0)</f>
        <v>0</v>
      </c>
      <c r="M509">
        <f>IF(Table257[[#This Row],[Embarked]]="S", 1, 0)</f>
        <v>1</v>
      </c>
      <c r="N509">
        <f>IF(Table257[[#This Row],[Embarked]]="C", 1, 0)</f>
        <v>0</v>
      </c>
      <c r="O509">
        <f>IF(Table257[[#This Row],[Sex]]="male", 1, 0)</f>
        <v>1</v>
      </c>
      <c r="P509">
        <v>1</v>
      </c>
      <c r="V509" s="6">
        <v>-1.3442212114793193</v>
      </c>
      <c r="W509" s="6">
        <v>0.19190897705032106</v>
      </c>
      <c r="X509" s="6">
        <f t="shared" si="14"/>
        <v>0</v>
      </c>
      <c r="Y509" s="6">
        <f t="shared" si="14"/>
        <v>0.19190897705032106</v>
      </c>
      <c r="Z509" s="6">
        <f t="shared" si="15"/>
        <v>0.19190897705032106</v>
      </c>
      <c r="AA509" s="6">
        <f>(Z509-Table257[[#This Row],[Survived]])^2</f>
        <v>3.6829055472500656E-2</v>
      </c>
    </row>
    <row r="510" spans="1:27" x14ac:dyDescent="0.2">
      <c r="A510">
        <v>1</v>
      </c>
      <c r="B510" t="s">
        <v>20</v>
      </c>
      <c r="C510">
        <v>1</v>
      </c>
      <c r="D510" t="s">
        <v>17</v>
      </c>
      <c r="E510">
        <v>24</v>
      </c>
      <c r="F510">
        <v>69.3</v>
      </c>
      <c r="G510">
        <v>0</v>
      </c>
      <c r="H510">
        <v>0</v>
      </c>
      <c r="I510" s="6">
        <f>Table257[[#This Row],[Age]]/$E$1</f>
        <v>0.3</v>
      </c>
      <c r="J510" s="6">
        <f>LOG10(Table257[[#This Row],[Fare]] +1)</f>
        <v>1.8469553250198238</v>
      </c>
      <c r="K510">
        <f>IF(Table257[[#This Row],[Pclass]]=1, 1, 0)</f>
        <v>1</v>
      </c>
      <c r="L510">
        <f>IF(Table257[[#This Row],[Pclass]]=2, 1,0)</f>
        <v>0</v>
      </c>
      <c r="M510">
        <f>IF(Table257[[#This Row],[Embarked]]="S", 1, 0)</f>
        <v>0</v>
      </c>
      <c r="N510">
        <f>IF(Table257[[#This Row],[Embarked]]="C", 1, 0)</f>
        <v>1</v>
      </c>
      <c r="O510">
        <f>IF(Table257[[#This Row],[Sex]]="male", 1, 0)</f>
        <v>0</v>
      </c>
      <c r="P510">
        <v>1</v>
      </c>
      <c r="V510" s="6">
        <v>0.18136733339996436</v>
      </c>
      <c r="W510" s="6">
        <v>0.84218181570971595</v>
      </c>
      <c r="X510" s="6">
        <f t="shared" si="14"/>
        <v>0.18136733339996436</v>
      </c>
      <c r="Y510" s="6">
        <f t="shared" si="14"/>
        <v>0.84218181570971595</v>
      </c>
      <c r="Z510" s="6">
        <f t="shared" si="15"/>
        <v>1.0235491491096802</v>
      </c>
      <c r="AA510" s="6">
        <f>(Z510-Table257[[#This Row],[Survived]])^2</f>
        <v>5.5456242378995179E-4</v>
      </c>
    </row>
    <row r="511" spans="1:27" x14ac:dyDescent="0.2">
      <c r="A511">
        <v>0</v>
      </c>
      <c r="B511" t="s">
        <v>15</v>
      </c>
      <c r="C511">
        <v>3</v>
      </c>
      <c r="D511" t="s">
        <v>17</v>
      </c>
      <c r="E511">
        <v>2</v>
      </c>
      <c r="F511">
        <v>27.9</v>
      </c>
      <c r="G511">
        <v>3</v>
      </c>
      <c r="H511">
        <v>2</v>
      </c>
      <c r="I511" s="6">
        <f>Table257[[#This Row],[Age]]/$E$1</f>
        <v>2.5000000000000001E-2</v>
      </c>
      <c r="J511" s="6">
        <f>LOG10(Table257[[#This Row],[Fare]] +1)</f>
        <v>1.4608978427565478</v>
      </c>
      <c r="K511">
        <f>IF(Table257[[#This Row],[Pclass]]=1, 1, 0)</f>
        <v>0</v>
      </c>
      <c r="L511">
        <f>IF(Table257[[#This Row],[Pclass]]=2, 1,0)</f>
        <v>0</v>
      </c>
      <c r="M511">
        <f>IF(Table257[[#This Row],[Embarked]]="S", 1, 0)</f>
        <v>1</v>
      </c>
      <c r="N511">
        <f>IF(Table257[[#This Row],[Embarked]]="C", 1, 0)</f>
        <v>0</v>
      </c>
      <c r="O511">
        <f>IF(Table257[[#This Row],[Sex]]="male", 1, 0)</f>
        <v>0</v>
      </c>
      <c r="P511">
        <v>1</v>
      </c>
      <c r="V511" s="6">
        <v>-0.16424316528053315</v>
      </c>
      <c r="W511" s="6">
        <v>0.50964337530234805</v>
      </c>
      <c r="X511" s="6">
        <f t="shared" si="14"/>
        <v>0</v>
      </c>
      <c r="Y511" s="6">
        <f t="shared" si="14"/>
        <v>0.50964337530234805</v>
      </c>
      <c r="Z511" s="6">
        <f t="shared" si="15"/>
        <v>0.50964337530234805</v>
      </c>
      <c r="AA511" s="6">
        <f>(Z511-Table257[[#This Row],[Survived]])^2</f>
        <v>0.25973636998957</v>
      </c>
    </row>
    <row r="512" spans="1:27" x14ac:dyDescent="0.2">
      <c r="A512">
        <v>1</v>
      </c>
      <c r="B512" t="s">
        <v>20</v>
      </c>
      <c r="C512">
        <v>3</v>
      </c>
      <c r="D512" t="s">
        <v>17</v>
      </c>
      <c r="E512">
        <v>0.75</v>
      </c>
      <c r="F512">
        <v>19.258299999999998</v>
      </c>
      <c r="G512">
        <v>2</v>
      </c>
      <c r="H512">
        <v>1</v>
      </c>
      <c r="I512" s="6">
        <f>Table257[[#This Row],[Age]]/$E$1</f>
        <v>9.3749999999999997E-3</v>
      </c>
      <c r="J512" s="6">
        <f>LOG10(Table257[[#This Row],[Fare]] +1)</f>
        <v>1.3066029982011584</v>
      </c>
      <c r="K512">
        <f>IF(Table257[[#This Row],[Pclass]]=1, 1, 0)</f>
        <v>0</v>
      </c>
      <c r="L512">
        <f>IF(Table257[[#This Row],[Pclass]]=2, 1,0)</f>
        <v>0</v>
      </c>
      <c r="M512">
        <f>IF(Table257[[#This Row],[Embarked]]="S", 1, 0)</f>
        <v>0</v>
      </c>
      <c r="N512">
        <f>IF(Table257[[#This Row],[Embarked]]="C", 1, 0)</f>
        <v>1</v>
      </c>
      <c r="O512">
        <f>IF(Table257[[#This Row],[Sex]]="male", 1, 0)</f>
        <v>0</v>
      </c>
      <c r="P512">
        <v>1</v>
      </c>
      <c r="V512" s="6">
        <v>-0.25741830742167282</v>
      </c>
      <c r="W512" s="6">
        <v>0.67248047533717548</v>
      </c>
      <c r="X512" s="6">
        <f t="shared" si="14"/>
        <v>0</v>
      </c>
      <c r="Y512" s="6">
        <f t="shared" si="14"/>
        <v>0.67248047533717548</v>
      </c>
      <c r="Z512" s="6">
        <f t="shared" si="15"/>
        <v>0.67248047533717548</v>
      </c>
      <c r="AA512" s="6">
        <f>(Z512-Table257[[#This Row],[Survived]])^2</f>
        <v>0.10726903903536252</v>
      </c>
    </row>
    <row r="513" spans="1:27" x14ac:dyDescent="0.2">
      <c r="A513">
        <v>1</v>
      </c>
      <c r="B513" t="s">
        <v>20</v>
      </c>
      <c r="C513">
        <v>1</v>
      </c>
      <c r="D513" t="s">
        <v>13</v>
      </c>
      <c r="E513">
        <v>48</v>
      </c>
      <c r="F513">
        <v>76.729200000000006</v>
      </c>
      <c r="G513">
        <v>1</v>
      </c>
      <c r="H513">
        <v>0</v>
      </c>
      <c r="I513" s="6">
        <f>Table257[[#This Row],[Age]]/$E$1</f>
        <v>0.6</v>
      </c>
      <c r="J513" s="6">
        <f>LOG10(Table257[[#This Row],[Fare]] +1)</f>
        <v>1.8905841979078102</v>
      </c>
      <c r="K513">
        <f>IF(Table257[[#This Row],[Pclass]]=1, 1, 0)</f>
        <v>1</v>
      </c>
      <c r="L513">
        <f>IF(Table257[[#This Row],[Pclass]]=2, 1,0)</f>
        <v>0</v>
      </c>
      <c r="M513">
        <f>IF(Table257[[#This Row],[Embarked]]="S", 1, 0)</f>
        <v>0</v>
      </c>
      <c r="N513">
        <f>IF(Table257[[#This Row],[Embarked]]="C", 1, 0)</f>
        <v>1</v>
      </c>
      <c r="O513">
        <f>IF(Table257[[#This Row],[Sex]]="male", 1, 0)</f>
        <v>1</v>
      </c>
      <c r="P513">
        <v>1</v>
      </c>
      <c r="V513" s="6">
        <v>-1.0371283384383654</v>
      </c>
      <c r="W513" s="6">
        <v>0.33432565629681349</v>
      </c>
      <c r="X513" s="6">
        <f t="shared" si="14"/>
        <v>0</v>
      </c>
      <c r="Y513" s="6">
        <f t="shared" si="14"/>
        <v>0.33432565629681349</v>
      </c>
      <c r="Z513" s="6">
        <f t="shared" si="15"/>
        <v>0.33432565629681349</v>
      </c>
      <c r="AA513" s="6">
        <f>(Z513-Table257[[#This Row],[Survived]])^2</f>
        <v>0.44312233186466804</v>
      </c>
    </row>
    <row r="514" spans="1:27" x14ac:dyDescent="0.2">
      <c r="A514">
        <v>0</v>
      </c>
      <c r="B514" t="s">
        <v>15</v>
      </c>
      <c r="C514">
        <v>3</v>
      </c>
      <c r="D514" t="s">
        <v>13</v>
      </c>
      <c r="E514">
        <v>19</v>
      </c>
      <c r="F514">
        <v>7.8958000000000004</v>
      </c>
      <c r="G514">
        <v>0</v>
      </c>
      <c r="H514">
        <v>0</v>
      </c>
      <c r="I514" s="6">
        <f>Table257[[#This Row],[Age]]/$E$1</f>
        <v>0.23749999999999999</v>
      </c>
      <c r="J514" s="6">
        <f>LOG10(Table257[[#This Row],[Fare]] +1)</f>
        <v>0.94918501031343461</v>
      </c>
      <c r="K514">
        <f>IF(Table257[[#This Row],[Pclass]]=1, 1, 0)</f>
        <v>0</v>
      </c>
      <c r="L514">
        <f>IF(Table257[[#This Row],[Pclass]]=2, 1,0)</f>
        <v>0</v>
      </c>
      <c r="M514">
        <f>IF(Table257[[#This Row],[Embarked]]="S", 1, 0)</f>
        <v>1</v>
      </c>
      <c r="N514">
        <f>IF(Table257[[#This Row],[Embarked]]="C", 1, 0)</f>
        <v>0</v>
      </c>
      <c r="O514">
        <f>IF(Table257[[#This Row],[Sex]]="male", 1, 0)</f>
        <v>1</v>
      </c>
      <c r="P514">
        <v>1</v>
      </c>
      <c r="V514" s="6">
        <v>-1.3534981431438164</v>
      </c>
      <c r="W514" s="6">
        <v>0.20389431103419797</v>
      </c>
      <c r="X514" s="6">
        <f t="shared" si="14"/>
        <v>0</v>
      </c>
      <c r="Y514" s="6">
        <f t="shared" si="14"/>
        <v>0.20389431103419797</v>
      </c>
      <c r="Z514" s="6">
        <f t="shared" si="15"/>
        <v>0.20389431103419797</v>
      </c>
      <c r="AA514" s="6">
        <f>(Z514-Table257[[#This Row],[Survived]])^2</f>
        <v>4.1572890072110263E-2</v>
      </c>
    </row>
    <row r="515" spans="1:27" x14ac:dyDescent="0.2">
      <c r="A515">
        <v>1</v>
      </c>
      <c r="B515" t="s">
        <v>20</v>
      </c>
      <c r="C515">
        <v>1</v>
      </c>
      <c r="D515" t="s">
        <v>13</v>
      </c>
      <c r="E515">
        <v>56</v>
      </c>
      <c r="F515">
        <v>35.5</v>
      </c>
      <c r="G515">
        <v>0</v>
      </c>
      <c r="H515">
        <v>0</v>
      </c>
      <c r="I515" s="6">
        <f>Table257[[#This Row],[Age]]/$E$1</f>
        <v>0.7</v>
      </c>
      <c r="J515" s="6">
        <f>LOG10(Table257[[#This Row],[Fare]] +1)</f>
        <v>1.5622928644564746</v>
      </c>
      <c r="K515">
        <f>IF(Table257[[#This Row],[Pclass]]=1, 1, 0)</f>
        <v>1</v>
      </c>
      <c r="L515">
        <f>IF(Table257[[#This Row],[Pclass]]=2, 1,0)</f>
        <v>0</v>
      </c>
      <c r="M515">
        <f>IF(Table257[[#This Row],[Embarked]]="S", 1, 0)</f>
        <v>0</v>
      </c>
      <c r="N515">
        <f>IF(Table257[[#This Row],[Embarked]]="C", 1, 0)</f>
        <v>1</v>
      </c>
      <c r="O515">
        <f>IF(Table257[[#This Row],[Sex]]="male", 1, 0)</f>
        <v>1</v>
      </c>
      <c r="P515">
        <v>1</v>
      </c>
      <c r="V515" s="6">
        <v>-1.0236515379088389</v>
      </c>
      <c r="W515" s="6">
        <v>0.30382659820281183</v>
      </c>
      <c r="X515" s="6">
        <f t="shared" si="14"/>
        <v>0</v>
      </c>
      <c r="Y515" s="6">
        <f t="shared" si="14"/>
        <v>0.30382659820281183</v>
      </c>
      <c r="Z515" s="6">
        <f t="shared" si="15"/>
        <v>0.30382659820281183</v>
      </c>
      <c r="AA515" s="6">
        <f>(Z515-Table257[[#This Row],[Survived]])^2</f>
        <v>0.48465740536986912</v>
      </c>
    </row>
    <row r="516" spans="1:27" x14ac:dyDescent="0.2">
      <c r="A516">
        <v>1</v>
      </c>
      <c r="B516" t="s">
        <v>15</v>
      </c>
      <c r="C516">
        <v>3</v>
      </c>
      <c r="D516" t="s">
        <v>17</v>
      </c>
      <c r="E516">
        <v>23</v>
      </c>
      <c r="F516">
        <v>7.55</v>
      </c>
      <c r="G516">
        <v>0</v>
      </c>
      <c r="H516">
        <v>0</v>
      </c>
      <c r="I516" s="6">
        <f>Table257[[#This Row],[Age]]/$E$1</f>
        <v>0.28749999999999998</v>
      </c>
      <c r="J516" s="6">
        <f>LOG10(Table257[[#This Row],[Fare]] +1)</f>
        <v>0.9319661147281727</v>
      </c>
      <c r="K516">
        <f>IF(Table257[[#This Row],[Pclass]]=1, 1, 0)</f>
        <v>0</v>
      </c>
      <c r="L516">
        <f>IF(Table257[[#This Row],[Pclass]]=2, 1,0)</f>
        <v>0</v>
      </c>
      <c r="M516">
        <f>IF(Table257[[#This Row],[Embarked]]="S", 1, 0)</f>
        <v>1</v>
      </c>
      <c r="N516">
        <f>IF(Table257[[#This Row],[Embarked]]="C", 1, 0)</f>
        <v>0</v>
      </c>
      <c r="O516">
        <f>IF(Table257[[#This Row],[Sex]]="male", 1, 0)</f>
        <v>0</v>
      </c>
      <c r="P516">
        <v>1</v>
      </c>
      <c r="V516" s="6">
        <v>0.13250408394434049</v>
      </c>
      <c r="W516" s="6">
        <v>0.32933852524243523</v>
      </c>
      <c r="X516" s="6">
        <f t="shared" si="14"/>
        <v>0.13250408394434049</v>
      </c>
      <c r="Y516" s="6">
        <f t="shared" si="14"/>
        <v>0.32933852524243523</v>
      </c>
      <c r="Z516" s="6">
        <f t="shared" si="15"/>
        <v>0.46184260918677572</v>
      </c>
      <c r="AA516" s="6">
        <f>(Z516-Table257[[#This Row],[Survived]])^2</f>
        <v>0.28961337728689734</v>
      </c>
    </row>
    <row r="517" spans="1:27" x14ac:dyDescent="0.2">
      <c r="A517">
        <v>1</v>
      </c>
      <c r="B517" t="s">
        <v>15</v>
      </c>
      <c r="C517">
        <v>2</v>
      </c>
      <c r="D517" t="s">
        <v>17</v>
      </c>
      <c r="E517">
        <v>18</v>
      </c>
      <c r="F517">
        <v>23</v>
      </c>
      <c r="G517">
        <v>0</v>
      </c>
      <c r="H517">
        <v>1</v>
      </c>
      <c r="I517" s="6">
        <f>Table257[[#This Row],[Age]]/$E$1</f>
        <v>0.22500000000000001</v>
      </c>
      <c r="J517" s="6">
        <f>LOG10(Table257[[#This Row],[Fare]] +1)</f>
        <v>1.3802112417116059</v>
      </c>
      <c r="K517">
        <f>IF(Table257[[#This Row],[Pclass]]=1, 1, 0)</f>
        <v>0</v>
      </c>
      <c r="L517">
        <f>IF(Table257[[#This Row],[Pclass]]=2, 1,0)</f>
        <v>1</v>
      </c>
      <c r="M517">
        <f>IF(Table257[[#This Row],[Embarked]]="S", 1, 0)</f>
        <v>1</v>
      </c>
      <c r="N517">
        <f>IF(Table257[[#This Row],[Embarked]]="C", 1, 0)</f>
        <v>0</v>
      </c>
      <c r="O517">
        <f>IF(Table257[[#This Row],[Sex]]="male", 1, 0)</f>
        <v>0</v>
      </c>
      <c r="P517">
        <v>1</v>
      </c>
      <c r="V517" s="6">
        <v>0.50286754325387162</v>
      </c>
      <c r="W517" s="6">
        <v>0.45896118678092973</v>
      </c>
      <c r="X517" s="6">
        <f t="shared" ref="X517:Y580" si="16">IF(V517&lt;0, 0, V517)</f>
        <v>0.50286754325387162</v>
      </c>
      <c r="Y517" s="6">
        <f t="shared" si="16"/>
        <v>0.45896118678092973</v>
      </c>
      <c r="Z517" s="6">
        <f t="shared" ref="Z517:Z580" si="17">X517+Y517</f>
        <v>0.9618287300348014</v>
      </c>
      <c r="AA517" s="6">
        <f>(Z517-Table257[[#This Row],[Survived]])^2</f>
        <v>1.4570458507560723E-3</v>
      </c>
    </row>
    <row r="518" spans="1:27" x14ac:dyDescent="0.2">
      <c r="A518">
        <v>0</v>
      </c>
      <c r="B518" t="s">
        <v>15</v>
      </c>
      <c r="C518">
        <v>3</v>
      </c>
      <c r="D518" t="s">
        <v>13</v>
      </c>
      <c r="E518">
        <v>21</v>
      </c>
      <c r="F518">
        <v>8.4332999999999991</v>
      </c>
      <c r="G518">
        <v>0</v>
      </c>
      <c r="H518">
        <v>0</v>
      </c>
      <c r="I518" s="6">
        <f>Table257[[#This Row],[Age]]/$E$1</f>
        <v>0.26250000000000001</v>
      </c>
      <c r="J518" s="6">
        <f>LOG10(Table257[[#This Row],[Fare]] +1)</f>
        <v>0.97466364619243973</v>
      </c>
      <c r="K518">
        <f>IF(Table257[[#This Row],[Pclass]]=1, 1, 0)</f>
        <v>0</v>
      </c>
      <c r="L518">
        <f>IF(Table257[[#This Row],[Pclass]]=2, 1,0)</f>
        <v>0</v>
      </c>
      <c r="M518">
        <f>IF(Table257[[#This Row],[Embarked]]="S", 1, 0)</f>
        <v>1</v>
      </c>
      <c r="N518">
        <f>IF(Table257[[#This Row],[Embarked]]="C", 1, 0)</f>
        <v>0</v>
      </c>
      <c r="O518">
        <f>IF(Table257[[#This Row],[Sex]]="male", 1, 0)</f>
        <v>1</v>
      </c>
      <c r="P518">
        <v>1</v>
      </c>
      <c r="V518" s="6">
        <v>-1.3280949191237537</v>
      </c>
      <c r="W518" s="6">
        <v>0.17752431721085515</v>
      </c>
      <c r="X518" s="6">
        <f t="shared" si="16"/>
        <v>0</v>
      </c>
      <c r="Y518" s="6">
        <f t="shared" si="16"/>
        <v>0.17752431721085515</v>
      </c>
      <c r="Z518" s="6">
        <f t="shared" si="17"/>
        <v>0.17752431721085515</v>
      </c>
      <c r="AA518" s="6">
        <f>(Z518-Table257[[#This Row],[Survived]])^2</f>
        <v>3.1514883201180323E-2</v>
      </c>
    </row>
    <row r="519" spans="1:27" x14ac:dyDescent="0.2">
      <c r="A519">
        <v>0</v>
      </c>
      <c r="B519" t="s">
        <v>27</v>
      </c>
      <c r="C519">
        <v>3</v>
      </c>
      <c r="D519" t="s">
        <v>17</v>
      </c>
      <c r="E519">
        <v>18</v>
      </c>
      <c r="F519">
        <v>6.75</v>
      </c>
      <c r="G519">
        <v>0</v>
      </c>
      <c r="H519">
        <v>0</v>
      </c>
      <c r="I519" s="6">
        <f>Table257[[#This Row],[Age]]/$E$1</f>
        <v>0.22500000000000001</v>
      </c>
      <c r="J519" s="6">
        <f>LOG10(Table257[[#This Row],[Fare]] +1)</f>
        <v>0.88930170250631024</v>
      </c>
      <c r="K519">
        <f>IF(Table257[[#This Row],[Pclass]]=1, 1, 0)</f>
        <v>0</v>
      </c>
      <c r="L519">
        <f>IF(Table257[[#This Row],[Pclass]]=2, 1,0)</f>
        <v>0</v>
      </c>
      <c r="M519">
        <f>IF(Table257[[#This Row],[Embarked]]="S", 1, 0)</f>
        <v>0</v>
      </c>
      <c r="N519">
        <f>IF(Table257[[#This Row],[Embarked]]="C", 1, 0)</f>
        <v>0</v>
      </c>
      <c r="O519">
        <f>IF(Table257[[#This Row],[Sex]]="male", 1, 0)</f>
        <v>0</v>
      </c>
      <c r="P519">
        <v>1</v>
      </c>
      <c r="V519" s="6">
        <v>0.44079862570927308</v>
      </c>
      <c r="W519" s="6">
        <v>-0.26351408649128277</v>
      </c>
      <c r="X519" s="6">
        <f t="shared" si="16"/>
        <v>0.44079862570927308</v>
      </c>
      <c r="Y519" s="6">
        <f t="shared" si="16"/>
        <v>0</v>
      </c>
      <c r="Z519" s="6">
        <f t="shared" si="17"/>
        <v>0.44079862570927308</v>
      </c>
      <c r="AA519" s="6">
        <f>(Z519-Table257[[#This Row],[Survived]])^2</f>
        <v>0.19430342842718382</v>
      </c>
    </row>
    <row r="520" spans="1:27" x14ac:dyDescent="0.2">
      <c r="A520">
        <v>0</v>
      </c>
      <c r="B520" t="s">
        <v>15</v>
      </c>
      <c r="C520">
        <v>2</v>
      </c>
      <c r="D520" t="s">
        <v>13</v>
      </c>
      <c r="E520">
        <v>24</v>
      </c>
      <c r="F520">
        <v>73.5</v>
      </c>
      <c r="G520">
        <v>2</v>
      </c>
      <c r="H520">
        <v>0</v>
      </c>
      <c r="I520" s="6">
        <f>Table257[[#This Row],[Age]]/$E$1</f>
        <v>0.3</v>
      </c>
      <c r="J520" s="6">
        <f>LOG10(Table257[[#This Row],[Fare]] +1)</f>
        <v>1.8721562727482928</v>
      </c>
      <c r="K520">
        <f>IF(Table257[[#This Row],[Pclass]]=1, 1, 0)</f>
        <v>0</v>
      </c>
      <c r="L520">
        <f>IF(Table257[[#This Row],[Pclass]]=2, 1,0)</f>
        <v>1</v>
      </c>
      <c r="M520">
        <f>IF(Table257[[#This Row],[Embarked]]="S", 1, 0)</f>
        <v>1</v>
      </c>
      <c r="N520">
        <f>IF(Table257[[#This Row],[Embarked]]="C", 1, 0)</f>
        <v>0</v>
      </c>
      <c r="O520">
        <f>IF(Table257[[#This Row],[Sex]]="male", 1, 0)</f>
        <v>1</v>
      </c>
      <c r="P520">
        <v>1</v>
      </c>
      <c r="V520" s="6">
        <v>-0.70883188801122343</v>
      </c>
      <c r="W520" s="6">
        <v>4.9245286106408763E-2</v>
      </c>
      <c r="X520" s="6">
        <f t="shared" si="16"/>
        <v>0</v>
      </c>
      <c r="Y520" s="6">
        <f t="shared" si="16"/>
        <v>4.9245286106408763E-2</v>
      </c>
      <c r="Z520" s="6">
        <f t="shared" si="17"/>
        <v>4.9245286106408763E-2</v>
      </c>
      <c r="AA520" s="6">
        <f>(Z520-Table257[[#This Row],[Survived]])^2</f>
        <v>2.4250982037020558E-3</v>
      </c>
    </row>
    <row r="521" spans="1:27" x14ac:dyDescent="0.2">
      <c r="A521">
        <v>0</v>
      </c>
      <c r="B521" t="s">
        <v>27</v>
      </c>
      <c r="C521">
        <v>3</v>
      </c>
      <c r="D521" t="s">
        <v>17</v>
      </c>
      <c r="E521">
        <v>32</v>
      </c>
      <c r="F521">
        <v>15.5</v>
      </c>
      <c r="G521">
        <v>1</v>
      </c>
      <c r="H521">
        <v>1</v>
      </c>
      <c r="I521" s="6">
        <f>Table257[[#This Row],[Age]]/$E$1</f>
        <v>0.4</v>
      </c>
      <c r="J521" s="6">
        <f>LOG10(Table257[[#This Row],[Fare]] +1)</f>
        <v>1.2174839442139063</v>
      </c>
      <c r="K521">
        <f>IF(Table257[[#This Row],[Pclass]]=1, 1, 0)</f>
        <v>0</v>
      </c>
      <c r="L521">
        <f>IF(Table257[[#This Row],[Pclass]]=2, 1,0)</f>
        <v>0</v>
      </c>
      <c r="M521">
        <f>IF(Table257[[#This Row],[Embarked]]="S", 1, 0)</f>
        <v>0</v>
      </c>
      <c r="N521">
        <f>IF(Table257[[#This Row],[Embarked]]="C", 1, 0)</f>
        <v>0</v>
      </c>
      <c r="O521">
        <f>IF(Table257[[#This Row],[Sex]]="male", 1, 0)</f>
        <v>0</v>
      </c>
      <c r="P521">
        <v>1</v>
      </c>
      <c r="V521" s="6">
        <v>0.55182927588742847</v>
      </c>
      <c r="W521" s="6">
        <v>-0.45620030781078313</v>
      </c>
      <c r="X521" s="6">
        <f t="shared" si="16"/>
        <v>0.55182927588742847</v>
      </c>
      <c r="Y521" s="6">
        <f t="shared" si="16"/>
        <v>0</v>
      </c>
      <c r="Z521" s="6">
        <f t="shared" si="17"/>
        <v>0.55182927588742847</v>
      </c>
      <c r="AA521" s="6">
        <f>(Z521-Table257[[#This Row],[Survived]])^2</f>
        <v>0.30451554972644362</v>
      </c>
    </row>
    <row r="522" spans="1:27" x14ac:dyDescent="0.2">
      <c r="A522">
        <v>0</v>
      </c>
      <c r="B522" t="s">
        <v>15</v>
      </c>
      <c r="C522">
        <v>2</v>
      </c>
      <c r="D522" t="s">
        <v>13</v>
      </c>
      <c r="E522">
        <v>23</v>
      </c>
      <c r="F522">
        <v>13</v>
      </c>
      <c r="G522">
        <v>0</v>
      </c>
      <c r="H522">
        <v>0</v>
      </c>
      <c r="I522" s="6">
        <f>Table257[[#This Row],[Age]]/$E$1</f>
        <v>0.28749999999999998</v>
      </c>
      <c r="J522" s="6">
        <f>LOG10(Table257[[#This Row],[Fare]] +1)</f>
        <v>1.146128035678238</v>
      </c>
      <c r="K522">
        <f>IF(Table257[[#This Row],[Pclass]]=1, 1, 0)</f>
        <v>0</v>
      </c>
      <c r="L522">
        <f>IF(Table257[[#This Row],[Pclass]]=2, 1,0)</f>
        <v>1</v>
      </c>
      <c r="M522">
        <f>IF(Table257[[#This Row],[Embarked]]="S", 1, 0)</f>
        <v>1</v>
      </c>
      <c r="N522">
        <f>IF(Table257[[#This Row],[Embarked]]="C", 1, 0)</f>
        <v>0</v>
      </c>
      <c r="O522">
        <f>IF(Table257[[#This Row],[Sex]]="male", 1, 0)</f>
        <v>1</v>
      </c>
      <c r="P522">
        <v>1</v>
      </c>
      <c r="V522" s="6">
        <v>-0.86370425893299219</v>
      </c>
      <c r="W522" s="6">
        <v>0.20044641158297527</v>
      </c>
      <c r="X522" s="6">
        <f t="shared" si="16"/>
        <v>0</v>
      </c>
      <c r="Y522" s="6">
        <f t="shared" si="16"/>
        <v>0.20044641158297527</v>
      </c>
      <c r="Z522" s="6">
        <f t="shared" si="17"/>
        <v>0.20044641158297527</v>
      </c>
      <c r="AA522" s="6">
        <f>(Z522-Table257[[#This Row],[Survived]])^2</f>
        <v>4.0178763916491521E-2</v>
      </c>
    </row>
    <row r="523" spans="1:27" x14ac:dyDescent="0.2">
      <c r="A523">
        <v>0</v>
      </c>
      <c r="B523" t="s">
        <v>20</v>
      </c>
      <c r="C523">
        <v>1</v>
      </c>
      <c r="D523" t="s">
        <v>13</v>
      </c>
      <c r="E523">
        <v>58</v>
      </c>
      <c r="F523">
        <v>113.27500000000001</v>
      </c>
      <c r="G523">
        <v>0</v>
      </c>
      <c r="H523">
        <v>2</v>
      </c>
      <c r="I523" s="6">
        <f>Table257[[#This Row],[Age]]/$E$1</f>
        <v>0.72499999999999998</v>
      </c>
      <c r="J523" s="6">
        <f>LOG10(Table257[[#This Row],[Fare]] +1)</f>
        <v>2.0579512299613683</v>
      </c>
      <c r="K523">
        <f>IF(Table257[[#This Row],[Pclass]]=1, 1, 0)</f>
        <v>1</v>
      </c>
      <c r="L523">
        <f>IF(Table257[[#This Row],[Pclass]]=2, 1,0)</f>
        <v>0</v>
      </c>
      <c r="M523">
        <f>IF(Table257[[#This Row],[Embarked]]="S", 1, 0)</f>
        <v>0</v>
      </c>
      <c r="N523">
        <f>IF(Table257[[#This Row],[Embarked]]="C", 1, 0)</f>
        <v>1</v>
      </c>
      <c r="O523">
        <f>IF(Table257[[#This Row],[Sex]]="male", 1, 0)</f>
        <v>1</v>
      </c>
      <c r="P523">
        <v>1</v>
      </c>
      <c r="V523" s="6">
        <v>-1.0691467514642534</v>
      </c>
      <c r="W523" s="6">
        <v>0.3275192473047201</v>
      </c>
      <c r="X523" s="6">
        <f t="shared" si="16"/>
        <v>0</v>
      </c>
      <c r="Y523" s="6">
        <f t="shared" si="16"/>
        <v>0.3275192473047201</v>
      </c>
      <c r="Z523" s="6">
        <f t="shared" si="17"/>
        <v>0.3275192473047201</v>
      </c>
      <c r="AA523" s="6">
        <f>(Z523-Table257[[#This Row],[Survived]])^2</f>
        <v>0.1072688573550504</v>
      </c>
    </row>
    <row r="524" spans="1:27" x14ac:dyDescent="0.2">
      <c r="A524">
        <v>1</v>
      </c>
      <c r="B524" t="s">
        <v>15</v>
      </c>
      <c r="C524">
        <v>1</v>
      </c>
      <c r="D524" t="s">
        <v>13</v>
      </c>
      <c r="E524">
        <v>50</v>
      </c>
      <c r="F524">
        <v>133.65</v>
      </c>
      <c r="G524">
        <v>2</v>
      </c>
      <c r="H524">
        <v>0</v>
      </c>
      <c r="I524" s="6">
        <f>Table257[[#This Row],[Age]]/$E$1</f>
        <v>0.625</v>
      </c>
      <c r="J524" s="6">
        <f>LOG10(Table257[[#This Row],[Fare]] +1)</f>
        <v>2.1292063577475293</v>
      </c>
      <c r="K524">
        <f>IF(Table257[[#This Row],[Pclass]]=1, 1, 0)</f>
        <v>1</v>
      </c>
      <c r="L524">
        <f>IF(Table257[[#This Row],[Pclass]]=2, 1,0)</f>
        <v>0</v>
      </c>
      <c r="M524">
        <f>IF(Table257[[#This Row],[Embarked]]="S", 1, 0)</f>
        <v>1</v>
      </c>
      <c r="N524">
        <f>IF(Table257[[#This Row],[Embarked]]="C", 1, 0)</f>
        <v>0</v>
      </c>
      <c r="O524">
        <f>IF(Table257[[#This Row],[Sex]]="male", 1, 0)</f>
        <v>1</v>
      </c>
      <c r="P524">
        <v>1</v>
      </c>
      <c r="V524" s="6">
        <v>-0.82715505259766786</v>
      </c>
      <c r="W524" s="6">
        <v>0.11140904420401959</v>
      </c>
      <c r="X524" s="6">
        <f t="shared" si="16"/>
        <v>0</v>
      </c>
      <c r="Y524" s="6">
        <f t="shared" si="16"/>
        <v>0.11140904420401959</v>
      </c>
      <c r="Z524" s="6">
        <f t="shared" si="17"/>
        <v>0.11140904420401959</v>
      </c>
      <c r="AA524" s="6">
        <f>(Z524-Table257[[#This Row],[Survived]])^2</f>
        <v>0.78959388672241393</v>
      </c>
    </row>
    <row r="525" spans="1:27" x14ac:dyDescent="0.2">
      <c r="A525">
        <v>0</v>
      </c>
      <c r="B525" t="s">
        <v>20</v>
      </c>
      <c r="C525">
        <v>3</v>
      </c>
      <c r="D525" t="s">
        <v>13</v>
      </c>
      <c r="E525">
        <v>40</v>
      </c>
      <c r="F525">
        <v>7.2249999999999996</v>
      </c>
      <c r="G525">
        <v>0</v>
      </c>
      <c r="H525">
        <v>0</v>
      </c>
      <c r="I525" s="6">
        <f>Table257[[#This Row],[Age]]/$E$1</f>
        <v>0.5</v>
      </c>
      <c r="J525" s="6">
        <f>LOG10(Table257[[#This Row],[Fare]] +1)</f>
        <v>0.91513590662201194</v>
      </c>
      <c r="K525">
        <f>IF(Table257[[#This Row],[Pclass]]=1, 1, 0)</f>
        <v>0</v>
      </c>
      <c r="L525">
        <f>IF(Table257[[#This Row],[Pclass]]=2, 1,0)</f>
        <v>0</v>
      </c>
      <c r="M525">
        <f>IF(Table257[[#This Row],[Embarked]]="S", 1, 0)</f>
        <v>0</v>
      </c>
      <c r="N525">
        <f>IF(Table257[[#This Row],[Embarked]]="C", 1, 0)</f>
        <v>1</v>
      </c>
      <c r="O525">
        <f>IF(Table257[[#This Row],[Sex]]="male", 1, 0)</f>
        <v>1</v>
      </c>
      <c r="P525">
        <v>1</v>
      </c>
      <c r="V525" s="6">
        <v>-1.3034125601710036</v>
      </c>
      <c r="W525" s="6">
        <v>9.0686056119426928E-2</v>
      </c>
      <c r="X525" s="6">
        <f t="shared" si="16"/>
        <v>0</v>
      </c>
      <c r="Y525" s="6">
        <f t="shared" si="16"/>
        <v>9.0686056119426928E-2</v>
      </c>
      <c r="Z525" s="6">
        <f t="shared" si="17"/>
        <v>9.0686056119426928E-2</v>
      </c>
      <c r="AA525" s="6">
        <f>(Z525-Table257[[#This Row],[Survived]])^2</f>
        <v>8.22396077449585E-3</v>
      </c>
    </row>
    <row r="526" spans="1:27" x14ac:dyDescent="0.2">
      <c r="A526">
        <v>0</v>
      </c>
      <c r="B526" t="s">
        <v>15</v>
      </c>
      <c r="C526">
        <v>1</v>
      </c>
      <c r="D526" t="s">
        <v>13</v>
      </c>
      <c r="E526">
        <v>47</v>
      </c>
      <c r="F526">
        <v>25.587499999999999</v>
      </c>
      <c r="G526">
        <v>0</v>
      </c>
      <c r="H526">
        <v>0</v>
      </c>
      <c r="I526" s="6">
        <f>Table257[[#This Row],[Age]]/$E$1</f>
        <v>0.58750000000000002</v>
      </c>
      <c r="J526" s="6">
        <f>LOG10(Table257[[#This Row],[Fare]] +1)</f>
        <v>1.4246775029107854</v>
      </c>
      <c r="K526">
        <f>IF(Table257[[#This Row],[Pclass]]=1, 1, 0)</f>
        <v>1</v>
      </c>
      <c r="L526">
        <f>IF(Table257[[#This Row],[Pclass]]=2, 1,0)</f>
        <v>0</v>
      </c>
      <c r="M526">
        <f>IF(Table257[[#This Row],[Embarked]]="S", 1, 0)</f>
        <v>1</v>
      </c>
      <c r="N526">
        <f>IF(Table257[[#This Row],[Embarked]]="C", 1, 0)</f>
        <v>0</v>
      </c>
      <c r="O526">
        <f>IF(Table257[[#This Row],[Sex]]="male", 1, 0)</f>
        <v>1</v>
      </c>
      <c r="P526">
        <v>1</v>
      </c>
      <c r="V526" s="6">
        <v>-0.99654166690507395</v>
      </c>
      <c r="W526" s="6">
        <v>0.28516576184579251</v>
      </c>
      <c r="X526" s="6">
        <f t="shared" si="16"/>
        <v>0</v>
      </c>
      <c r="Y526" s="6">
        <f t="shared" si="16"/>
        <v>0.28516576184579251</v>
      </c>
      <c r="Z526" s="6">
        <f t="shared" si="17"/>
        <v>0.28516576184579251</v>
      </c>
      <c r="AA526" s="6">
        <f>(Z526-Table257[[#This Row],[Survived]])^2</f>
        <v>8.1319511729091257E-2</v>
      </c>
    </row>
    <row r="527" spans="1:27" x14ac:dyDescent="0.2">
      <c r="A527">
        <v>0</v>
      </c>
      <c r="B527" t="s">
        <v>15</v>
      </c>
      <c r="C527">
        <v>3</v>
      </c>
      <c r="D527" t="s">
        <v>13</v>
      </c>
      <c r="E527">
        <v>36</v>
      </c>
      <c r="F527">
        <v>7.4958</v>
      </c>
      <c r="G527">
        <v>0</v>
      </c>
      <c r="H527">
        <v>0</v>
      </c>
      <c r="I527" s="6">
        <f>Table257[[#This Row],[Age]]/$E$1</f>
        <v>0.45</v>
      </c>
      <c r="J527" s="6">
        <f>LOG10(Table257[[#This Row],[Fare]] +1)</f>
        <v>0.92920428011230582</v>
      </c>
      <c r="K527">
        <f>IF(Table257[[#This Row],[Pclass]]=1, 1, 0)</f>
        <v>0</v>
      </c>
      <c r="L527">
        <f>IF(Table257[[#This Row],[Pclass]]=2, 1,0)</f>
        <v>0</v>
      </c>
      <c r="M527">
        <f>IF(Table257[[#This Row],[Embarked]]="S", 1, 0)</f>
        <v>1</v>
      </c>
      <c r="N527">
        <f>IF(Table257[[#This Row],[Embarked]]="C", 1, 0)</f>
        <v>0</v>
      </c>
      <c r="O527">
        <f>IF(Table257[[#This Row],[Sex]]="male", 1, 0)</f>
        <v>1</v>
      </c>
      <c r="P527">
        <v>1</v>
      </c>
      <c r="V527" s="6">
        <v>-1.1924001901822936</v>
      </c>
      <c r="W527" s="6">
        <v>-1.0439212878504758E-3</v>
      </c>
      <c r="X527" s="6">
        <f t="shared" si="16"/>
        <v>0</v>
      </c>
      <c r="Y527" s="6">
        <f t="shared" si="16"/>
        <v>0</v>
      </c>
      <c r="Z527" s="6">
        <f t="shared" si="17"/>
        <v>0</v>
      </c>
      <c r="AA527" s="6">
        <f>(Z527-Table257[[#This Row],[Survived]])^2</f>
        <v>0</v>
      </c>
    </row>
    <row r="528" spans="1:27" x14ac:dyDescent="0.2">
      <c r="A528">
        <v>1</v>
      </c>
      <c r="B528" t="s">
        <v>15</v>
      </c>
      <c r="C528">
        <v>3</v>
      </c>
      <c r="D528" t="s">
        <v>13</v>
      </c>
      <c r="E528">
        <v>20</v>
      </c>
      <c r="F528">
        <v>7.9249999999999998</v>
      </c>
      <c r="G528">
        <v>1</v>
      </c>
      <c r="H528">
        <v>0</v>
      </c>
      <c r="I528" s="6">
        <f>Table257[[#This Row],[Age]]/$E$1</f>
        <v>0.25</v>
      </c>
      <c r="J528" s="6">
        <f>LOG10(Table257[[#This Row],[Fare]] +1)</f>
        <v>0.95060822478423079</v>
      </c>
      <c r="K528">
        <f>IF(Table257[[#This Row],[Pclass]]=1, 1, 0)</f>
        <v>0</v>
      </c>
      <c r="L528">
        <f>IF(Table257[[#This Row],[Pclass]]=2, 1,0)</f>
        <v>0</v>
      </c>
      <c r="M528">
        <f>IF(Table257[[#This Row],[Embarked]]="S", 1, 0)</f>
        <v>1</v>
      </c>
      <c r="N528">
        <f>IF(Table257[[#This Row],[Embarked]]="C", 1, 0)</f>
        <v>0</v>
      </c>
      <c r="O528">
        <f>IF(Table257[[#This Row],[Sex]]="male", 1, 0)</f>
        <v>1</v>
      </c>
      <c r="P528">
        <v>1</v>
      </c>
      <c r="V528" s="6">
        <v>-1.3550003061826887</v>
      </c>
      <c r="W528" s="6">
        <v>0.15157797598059003</v>
      </c>
      <c r="X528" s="6">
        <f t="shared" si="16"/>
        <v>0</v>
      </c>
      <c r="Y528" s="6">
        <f t="shared" si="16"/>
        <v>0.15157797598059003</v>
      </c>
      <c r="Z528" s="6">
        <f t="shared" si="17"/>
        <v>0.15157797598059003</v>
      </c>
      <c r="AA528" s="6">
        <f>(Z528-Table257[[#This Row],[Survived]])^2</f>
        <v>0.71981993084119233</v>
      </c>
    </row>
    <row r="529" spans="1:27" x14ac:dyDescent="0.2">
      <c r="A529">
        <v>0</v>
      </c>
      <c r="B529" t="s">
        <v>15</v>
      </c>
      <c r="C529">
        <v>2</v>
      </c>
      <c r="D529" t="s">
        <v>13</v>
      </c>
      <c r="E529">
        <v>32</v>
      </c>
      <c r="F529">
        <v>73.5</v>
      </c>
      <c r="G529">
        <v>2</v>
      </c>
      <c r="H529">
        <v>0</v>
      </c>
      <c r="I529" s="6">
        <f>Table257[[#This Row],[Age]]/$E$1</f>
        <v>0.4</v>
      </c>
      <c r="J529" s="6">
        <f>LOG10(Table257[[#This Row],[Fare]] +1)</f>
        <v>1.8721562727482928</v>
      </c>
      <c r="K529">
        <f>IF(Table257[[#This Row],[Pclass]]=1, 1, 0)</f>
        <v>0</v>
      </c>
      <c r="L529">
        <f>IF(Table257[[#This Row],[Pclass]]=2, 1,0)</f>
        <v>1</v>
      </c>
      <c r="M529">
        <f>IF(Table257[[#This Row],[Embarked]]="S", 1, 0)</f>
        <v>1</v>
      </c>
      <c r="N529">
        <f>IF(Table257[[#This Row],[Embarked]]="C", 1, 0)</f>
        <v>0</v>
      </c>
      <c r="O529">
        <f>IF(Table257[[#This Row],[Sex]]="male", 1, 0)</f>
        <v>1</v>
      </c>
      <c r="P529">
        <v>1</v>
      </c>
      <c r="V529" s="6">
        <v>-0.63084164642565588</v>
      </c>
      <c r="W529" s="6">
        <v>-4.7959691232678521E-2</v>
      </c>
      <c r="X529" s="6">
        <f t="shared" si="16"/>
        <v>0</v>
      </c>
      <c r="Y529" s="6">
        <f t="shared" si="16"/>
        <v>0</v>
      </c>
      <c r="Z529" s="6">
        <f t="shared" si="17"/>
        <v>0</v>
      </c>
      <c r="AA529" s="6">
        <f>(Z529-Table257[[#This Row],[Survived]])^2</f>
        <v>0</v>
      </c>
    </row>
    <row r="530" spans="1:27" x14ac:dyDescent="0.2">
      <c r="A530">
        <v>0</v>
      </c>
      <c r="B530" t="s">
        <v>15</v>
      </c>
      <c r="C530">
        <v>2</v>
      </c>
      <c r="D530" t="s">
        <v>13</v>
      </c>
      <c r="E530">
        <v>25</v>
      </c>
      <c r="F530">
        <v>13</v>
      </c>
      <c r="G530">
        <v>0</v>
      </c>
      <c r="H530">
        <v>0</v>
      </c>
      <c r="I530" s="6">
        <f>Table257[[#This Row],[Age]]/$E$1</f>
        <v>0.3125</v>
      </c>
      <c r="J530" s="6">
        <f>LOG10(Table257[[#This Row],[Fare]] +1)</f>
        <v>1.146128035678238</v>
      </c>
      <c r="K530">
        <f>IF(Table257[[#This Row],[Pclass]]=1, 1, 0)</f>
        <v>0</v>
      </c>
      <c r="L530">
        <f>IF(Table257[[#This Row],[Pclass]]=2, 1,0)</f>
        <v>1</v>
      </c>
      <c r="M530">
        <f>IF(Table257[[#This Row],[Embarked]]="S", 1, 0)</f>
        <v>1</v>
      </c>
      <c r="N530">
        <f>IF(Table257[[#This Row],[Embarked]]="C", 1, 0)</f>
        <v>0</v>
      </c>
      <c r="O530">
        <f>IF(Table257[[#This Row],[Sex]]="male", 1, 0)</f>
        <v>1</v>
      </c>
      <c r="P530">
        <v>1</v>
      </c>
      <c r="V530" s="6">
        <v>-0.84420669853660035</v>
      </c>
      <c r="W530" s="6">
        <v>0.17614516724820345</v>
      </c>
      <c r="X530" s="6">
        <f t="shared" si="16"/>
        <v>0</v>
      </c>
      <c r="Y530" s="6">
        <f t="shared" si="16"/>
        <v>0.17614516724820345</v>
      </c>
      <c r="Z530" s="6">
        <f t="shared" si="17"/>
        <v>0.17614516724820345</v>
      </c>
      <c r="AA530" s="6">
        <f>(Z530-Table257[[#This Row],[Survived]])^2</f>
        <v>3.1027119944897565E-2</v>
      </c>
    </row>
    <row r="531" spans="1:27" x14ac:dyDescent="0.2">
      <c r="A531">
        <v>0</v>
      </c>
      <c r="B531" t="s">
        <v>15</v>
      </c>
      <c r="C531">
        <v>3</v>
      </c>
      <c r="D531" t="s">
        <v>13</v>
      </c>
      <c r="E531">
        <v>43</v>
      </c>
      <c r="F531">
        <v>8.0500000000000007</v>
      </c>
      <c r="G531">
        <v>0</v>
      </c>
      <c r="H531">
        <v>0</v>
      </c>
      <c r="I531" s="6">
        <f>Table257[[#This Row],[Age]]/$E$1</f>
        <v>0.53749999999999998</v>
      </c>
      <c r="J531" s="6">
        <f>LOG10(Table257[[#This Row],[Fare]] +1)</f>
        <v>0.9566485792052033</v>
      </c>
      <c r="K531">
        <f>IF(Table257[[#This Row],[Pclass]]=1, 1, 0)</f>
        <v>0</v>
      </c>
      <c r="L531">
        <f>IF(Table257[[#This Row],[Pclass]]=2, 1,0)</f>
        <v>0</v>
      </c>
      <c r="M531">
        <f>IF(Table257[[#This Row],[Embarked]]="S", 1, 0)</f>
        <v>1</v>
      </c>
      <c r="N531">
        <f>IF(Table257[[#This Row],[Embarked]]="C", 1, 0)</f>
        <v>0</v>
      </c>
      <c r="O531">
        <f>IF(Table257[[#This Row],[Sex]]="male", 1, 0)</f>
        <v>1</v>
      </c>
      <c r="P531">
        <v>1</v>
      </c>
      <c r="V531" s="6">
        <v>-1.117797446362073</v>
      </c>
      <c r="W531" s="6">
        <v>-8.8326628871440716E-2</v>
      </c>
      <c r="X531" s="6">
        <f t="shared" si="16"/>
        <v>0</v>
      </c>
      <c r="Y531" s="6">
        <f t="shared" si="16"/>
        <v>0</v>
      </c>
      <c r="Z531" s="6">
        <f t="shared" si="17"/>
        <v>0</v>
      </c>
      <c r="AA531" s="6">
        <f>(Z531-Table257[[#This Row],[Survived]])^2</f>
        <v>0</v>
      </c>
    </row>
    <row r="532" spans="1:27" x14ac:dyDescent="0.2">
      <c r="A532">
        <v>1</v>
      </c>
      <c r="B532" t="s">
        <v>15</v>
      </c>
      <c r="C532">
        <v>2</v>
      </c>
      <c r="D532" t="s">
        <v>17</v>
      </c>
      <c r="E532">
        <v>40</v>
      </c>
      <c r="F532">
        <v>39</v>
      </c>
      <c r="G532">
        <v>1</v>
      </c>
      <c r="H532">
        <v>1</v>
      </c>
      <c r="I532" s="6">
        <f>Table257[[#This Row],[Age]]/$E$1</f>
        <v>0.5</v>
      </c>
      <c r="J532" s="6">
        <f>LOG10(Table257[[#This Row],[Fare]] +1)</f>
        <v>1.6020599913279623</v>
      </c>
      <c r="K532">
        <f>IF(Table257[[#This Row],[Pclass]]=1, 1, 0)</f>
        <v>0</v>
      </c>
      <c r="L532">
        <f>IF(Table257[[#This Row],[Pclass]]=2, 1,0)</f>
        <v>1</v>
      </c>
      <c r="M532">
        <f>IF(Table257[[#This Row],[Embarked]]="S", 1, 0)</f>
        <v>1</v>
      </c>
      <c r="N532">
        <f>IF(Table257[[#This Row],[Embarked]]="C", 1, 0)</f>
        <v>0</v>
      </c>
      <c r="O532">
        <f>IF(Table257[[#This Row],[Sex]]="male", 1, 0)</f>
        <v>0</v>
      </c>
      <c r="P532">
        <v>1</v>
      </c>
      <c r="V532" s="6">
        <v>0.75718194493259006</v>
      </c>
      <c r="W532" s="6">
        <v>0.13358423411147463</v>
      </c>
      <c r="X532" s="6">
        <f t="shared" si="16"/>
        <v>0.75718194493259006</v>
      </c>
      <c r="Y532" s="6">
        <f t="shared" si="16"/>
        <v>0.13358423411147463</v>
      </c>
      <c r="Z532" s="6">
        <f t="shared" si="17"/>
        <v>0.89076617904406463</v>
      </c>
      <c r="AA532" s="6">
        <f>(Z532-Table257[[#This Row],[Survived]])^2</f>
        <v>1.1932027640633345E-2</v>
      </c>
    </row>
    <row r="533" spans="1:27" x14ac:dyDescent="0.2">
      <c r="A533">
        <v>0</v>
      </c>
      <c r="B533" t="s">
        <v>15</v>
      </c>
      <c r="C533">
        <v>1</v>
      </c>
      <c r="D533" t="s">
        <v>13</v>
      </c>
      <c r="E533">
        <v>31</v>
      </c>
      <c r="F533">
        <v>52</v>
      </c>
      <c r="G533">
        <v>1</v>
      </c>
      <c r="H533">
        <v>0</v>
      </c>
      <c r="I533" s="6">
        <f>Table257[[#This Row],[Age]]/$E$1</f>
        <v>0.38750000000000001</v>
      </c>
      <c r="J533" s="6">
        <f>LOG10(Table257[[#This Row],[Fare]] +1)</f>
        <v>1.7242758696007889</v>
      </c>
      <c r="K533">
        <f>IF(Table257[[#This Row],[Pclass]]=1, 1, 0)</f>
        <v>1</v>
      </c>
      <c r="L533">
        <f>IF(Table257[[#This Row],[Pclass]]=2, 1,0)</f>
        <v>0</v>
      </c>
      <c r="M533">
        <f>IF(Table257[[#This Row],[Embarked]]="S", 1, 0)</f>
        <v>1</v>
      </c>
      <c r="N533">
        <f>IF(Table257[[#This Row],[Embarked]]="C", 1, 0)</f>
        <v>0</v>
      </c>
      <c r="O533">
        <f>IF(Table257[[#This Row],[Sex]]="male", 1, 0)</f>
        <v>1</v>
      </c>
      <c r="P533">
        <v>1</v>
      </c>
      <c r="V533" s="6">
        <v>-1.0946594186916867</v>
      </c>
      <c r="W533" s="6">
        <v>0.4151995358329772</v>
      </c>
      <c r="X533" s="6">
        <f t="shared" si="16"/>
        <v>0</v>
      </c>
      <c r="Y533" s="6">
        <f t="shared" si="16"/>
        <v>0.4151995358329772</v>
      </c>
      <c r="Z533" s="6">
        <f t="shared" si="17"/>
        <v>0.4151995358329772</v>
      </c>
      <c r="AA533" s="6">
        <f>(Z533-Table257[[#This Row],[Survived]])^2</f>
        <v>0.1723906545559197</v>
      </c>
    </row>
    <row r="534" spans="1:27" x14ac:dyDescent="0.2">
      <c r="A534">
        <v>0</v>
      </c>
      <c r="B534" t="s">
        <v>15</v>
      </c>
      <c r="C534">
        <v>2</v>
      </c>
      <c r="D534" t="s">
        <v>13</v>
      </c>
      <c r="E534">
        <v>70</v>
      </c>
      <c r="F534">
        <v>10.5</v>
      </c>
      <c r="G534">
        <v>0</v>
      </c>
      <c r="H534">
        <v>0</v>
      </c>
      <c r="I534" s="6">
        <f>Table257[[#This Row],[Age]]/$E$1</f>
        <v>0.875</v>
      </c>
      <c r="J534" s="6">
        <f>LOG10(Table257[[#This Row],[Fare]] +1)</f>
        <v>1.0606978403536116</v>
      </c>
      <c r="K534">
        <f>IF(Table257[[#This Row],[Pclass]]=1, 1, 0)</f>
        <v>0</v>
      </c>
      <c r="L534">
        <f>IF(Table257[[#This Row],[Pclass]]=2, 1,0)</f>
        <v>1</v>
      </c>
      <c r="M534">
        <f>IF(Table257[[#This Row],[Embarked]]="S", 1, 0)</f>
        <v>1</v>
      </c>
      <c r="N534">
        <f>IF(Table257[[#This Row],[Embarked]]="C", 1, 0)</f>
        <v>0</v>
      </c>
      <c r="O534">
        <f>IF(Table257[[#This Row],[Sex]]="male", 1, 0)</f>
        <v>1</v>
      </c>
      <c r="P534">
        <v>1</v>
      </c>
      <c r="V534" s="6">
        <v>-0.42531335605801401</v>
      </c>
      <c r="W534" s="6">
        <v>-0.36369628651762687</v>
      </c>
      <c r="X534" s="6">
        <f t="shared" si="16"/>
        <v>0</v>
      </c>
      <c r="Y534" s="6">
        <f t="shared" si="16"/>
        <v>0</v>
      </c>
      <c r="Z534" s="6">
        <f t="shared" si="17"/>
        <v>0</v>
      </c>
      <c r="AA534" s="6">
        <f>(Z534-Table257[[#This Row],[Survived]])^2</f>
        <v>0</v>
      </c>
    </row>
    <row r="535" spans="1:27" x14ac:dyDescent="0.2">
      <c r="A535">
        <v>1</v>
      </c>
      <c r="B535" t="s">
        <v>15</v>
      </c>
      <c r="C535">
        <v>2</v>
      </c>
      <c r="D535" t="s">
        <v>13</v>
      </c>
      <c r="E535">
        <v>31</v>
      </c>
      <c r="F535">
        <v>13</v>
      </c>
      <c r="G535">
        <v>0</v>
      </c>
      <c r="H535">
        <v>0</v>
      </c>
      <c r="I535" s="6">
        <f>Table257[[#This Row],[Age]]/$E$1</f>
        <v>0.38750000000000001</v>
      </c>
      <c r="J535" s="6">
        <f>LOG10(Table257[[#This Row],[Fare]] +1)</f>
        <v>1.146128035678238</v>
      </c>
      <c r="K535">
        <f>IF(Table257[[#This Row],[Pclass]]=1, 1, 0)</f>
        <v>0</v>
      </c>
      <c r="L535">
        <f>IF(Table257[[#This Row],[Pclass]]=2, 1,0)</f>
        <v>1</v>
      </c>
      <c r="M535">
        <f>IF(Table257[[#This Row],[Embarked]]="S", 1, 0)</f>
        <v>1</v>
      </c>
      <c r="N535">
        <f>IF(Table257[[#This Row],[Embarked]]="C", 1, 0)</f>
        <v>0</v>
      </c>
      <c r="O535">
        <f>IF(Table257[[#This Row],[Sex]]="male", 1, 0)</f>
        <v>1</v>
      </c>
      <c r="P535">
        <v>1</v>
      </c>
      <c r="V535" s="6">
        <v>-0.78571401734742463</v>
      </c>
      <c r="W535" s="6">
        <v>0.10324143424388799</v>
      </c>
      <c r="X535" s="6">
        <f t="shared" si="16"/>
        <v>0</v>
      </c>
      <c r="Y535" s="6">
        <f t="shared" si="16"/>
        <v>0.10324143424388799</v>
      </c>
      <c r="Z535" s="6">
        <f t="shared" si="17"/>
        <v>0.10324143424388799</v>
      </c>
      <c r="AA535" s="6">
        <f>(Z535-Table257[[#This Row],[Survived]])^2</f>
        <v>0.80417592525695902</v>
      </c>
    </row>
    <row r="536" spans="1:27" x14ac:dyDescent="0.2">
      <c r="A536">
        <v>0</v>
      </c>
      <c r="B536" t="s">
        <v>15</v>
      </c>
      <c r="C536">
        <v>3</v>
      </c>
      <c r="D536" t="s">
        <v>13</v>
      </c>
      <c r="E536">
        <v>18</v>
      </c>
      <c r="F536">
        <v>7.7750000000000004</v>
      </c>
      <c r="G536">
        <v>0</v>
      </c>
      <c r="H536">
        <v>0</v>
      </c>
      <c r="I536" s="6">
        <f>Table257[[#This Row],[Age]]/$E$1</f>
        <v>0.22500000000000001</v>
      </c>
      <c r="J536" s="6">
        <f>LOG10(Table257[[#This Row],[Fare]] +1)</f>
        <v>0.94324712513786169</v>
      </c>
      <c r="K536">
        <f>IF(Table257[[#This Row],[Pclass]]=1, 1, 0)</f>
        <v>0</v>
      </c>
      <c r="L536">
        <f>IF(Table257[[#This Row],[Pclass]]=2, 1,0)</f>
        <v>0</v>
      </c>
      <c r="M536">
        <f>IF(Table257[[#This Row],[Embarked]]="S", 1, 0)</f>
        <v>1</v>
      </c>
      <c r="N536">
        <f>IF(Table257[[#This Row],[Embarked]]="C", 1, 0)</f>
        <v>0</v>
      </c>
      <c r="O536">
        <f>IF(Table257[[#This Row],[Sex]]="male", 1, 0)</f>
        <v>1</v>
      </c>
      <c r="P536">
        <v>1</v>
      </c>
      <c r="V536" s="6">
        <v>-1.3646232588981797</v>
      </c>
      <c r="W536" s="6">
        <v>0.21652706250310905</v>
      </c>
      <c r="X536" s="6">
        <f t="shared" si="16"/>
        <v>0</v>
      </c>
      <c r="Y536" s="6">
        <f t="shared" si="16"/>
        <v>0.21652706250310905</v>
      </c>
      <c r="Z536" s="6">
        <f t="shared" si="17"/>
        <v>0.21652706250310905</v>
      </c>
      <c r="AA536" s="6">
        <f>(Z536-Table257[[#This Row],[Survived]])^2</f>
        <v>4.6883968796225292E-2</v>
      </c>
    </row>
    <row r="537" spans="1:27" x14ac:dyDescent="0.2">
      <c r="A537">
        <v>0</v>
      </c>
      <c r="B537" t="s">
        <v>15</v>
      </c>
      <c r="C537">
        <v>3</v>
      </c>
      <c r="D537" t="s">
        <v>13</v>
      </c>
      <c r="E537">
        <v>24.5</v>
      </c>
      <c r="F537">
        <v>8.0500000000000007</v>
      </c>
      <c r="G537">
        <v>0</v>
      </c>
      <c r="H537">
        <v>0</v>
      </c>
      <c r="I537" s="6">
        <f>Table257[[#This Row],[Age]]/$E$1</f>
        <v>0.30625000000000002</v>
      </c>
      <c r="J537" s="6">
        <f>LOG10(Table257[[#This Row],[Fare]] +1)</f>
        <v>0.9566485792052033</v>
      </c>
      <c r="K537">
        <f>IF(Table257[[#This Row],[Pclass]]=1, 1, 0)</f>
        <v>0</v>
      </c>
      <c r="L537">
        <f>IF(Table257[[#This Row],[Pclass]]=2, 1,0)</f>
        <v>0</v>
      </c>
      <c r="M537">
        <f>IF(Table257[[#This Row],[Embarked]]="S", 1, 0)</f>
        <v>1</v>
      </c>
      <c r="N537">
        <f>IF(Table257[[#This Row],[Embarked]]="C", 1, 0)</f>
        <v>0</v>
      </c>
      <c r="O537">
        <f>IF(Table257[[#This Row],[Sex]]="male", 1, 0)</f>
        <v>1</v>
      </c>
      <c r="P537">
        <v>1</v>
      </c>
      <c r="V537" s="6">
        <v>-1.2981498800286979</v>
      </c>
      <c r="W537" s="6">
        <v>0.13645988122519848</v>
      </c>
      <c r="X537" s="6">
        <f t="shared" si="16"/>
        <v>0</v>
      </c>
      <c r="Y537" s="6">
        <f t="shared" si="16"/>
        <v>0.13645988122519848</v>
      </c>
      <c r="Z537" s="6">
        <f t="shared" si="17"/>
        <v>0.13645988122519848</v>
      </c>
      <c r="AA537" s="6">
        <f>(Z537-Table257[[#This Row],[Survived]])^2</f>
        <v>1.8621299183995275E-2</v>
      </c>
    </row>
    <row r="538" spans="1:27" x14ac:dyDescent="0.2">
      <c r="A538">
        <v>1</v>
      </c>
      <c r="B538" t="s">
        <v>15</v>
      </c>
      <c r="C538">
        <v>3</v>
      </c>
      <c r="D538" t="s">
        <v>17</v>
      </c>
      <c r="E538">
        <v>18</v>
      </c>
      <c r="F538">
        <v>9.8416999999999994</v>
      </c>
      <c r="G538">
        <v>0</v>
      </c>
      <c r="H538">
        <v>0</v>
      </c>
      <c r="I538" s="6">
        <f>Table257[[#This Row],[Age]]/$E$1</f>
        <v>0.22500000000000001</v>
      </c>
      <c r="J538" s="6">
        <f>LOG10(Table257[[#This Row],[Fare]] +1)</f>
        <v>1.0350973857754964</v>
      </c>
      <c r="K538">
        <f>IF(Table257[[#This Row],[Pclass]]=1, 1, 0)</f>
        <v>0</v>
      </c>
      <c r="L538">
        <f>IF(Table257[[#This Row],[Pclass]]=2, 1,0)</f>
        <v>0</v>
      </c>
      <c r="M538">
        <f>IF(Table257[[#This Row],[Embarked]]="S", 1, 0)</f>
        <v>1</v>
      </c>
      <c r="N538">
        <f>IF(Table257[[#This Row],[Embarked]]="C", 1, 0)</f>
        <v>0</v>
      </c>
      <c r="O538">
        <f>IF(Table257[[#This Row],[Sex]]="male", 1, 0)</f>
        <v>0</v>
      </c>
      <c r="P538">
        <v>1</v>
      </c>
      <c r="V538" s="6">
        <v>0.10766486131916808</v>
      </c>
      <c r="W538" s="6">
        <v>0.38171784537691072</v>
      </c>
      <c r="X538" s="6">
        <f t="shared" si="16"/>
        <v>0.10766486131916808</v>
      </c>
      <c r="Y538" s="6">
        <f t="shared" si="16"/>
        <v>0.38171784537691072</v>
      </c>
      <c r="Z538" s="6">
        <f t="shared" si="17"/>
        <v>0.48938270669607881</v>
      </c>
      <c r="AA538" s="6">
        <f>(Z538-Table257[[#This Row],[Survived]])^2</f>
        <v>0.26073002022102276</v>
      </c>
    </row>
    <row r="539" spans="1:27" x14ac:dyDescent="0.2">
      <c r="A539">
        <v>0</v>
      </c>
      <c r="B539" t="s">
        <v>15</v>
      </c>
      <c r="C539">
        <v>3</v>
      </c>
      <c r="D539" t="s">
        <v>17</v>
      </c>
      <c r="E539">
        <v>43</v>
      </c>
      <c r="F539">
        <v>46.9</v>
      </c>
      <c r="G539">
        <v>1</v>
      </c>
      <c r="H539">
        <v>6</v>
      </c>
      <c r="I539" s="6">
        <f>Table257[[#This Row],[Age]]/$E$1</f>
        <v>0.53749999999999998</v>
      </c>
      <c r="J539" s="6">
        <f>LOG10(Table257[[#This Row],[Fare]] +1)</f>
        <v>1.6803355134145632</v>
      </c>
      <c r="K539">
        <f>IF(Table257[[#This Row],[Pclass]]=1, 1, 0)</f>
        <v>0</v>
      </c>
      <c r="L539">
        <f>IF(Table257[[#This Row],[Pclass]]=2, 1,0)</f>
        <v>0</v>
      </c>
      <c r="M539">
        <f>IF(Table257[[#This Row],[Embarked]]="S", 1, 0)</f>
        <v>1</v>
      </c>
      <c r="N539">
        <f>IF(Table257[[#This Row],[Embarked]]="C", 1, 0)</f>
        <v>0</v>
      </c>
      <c r="O539">
        <f>IF(Table257[[#This Row],[Sex]]="male", 1, 0)</f>
        <v>0</v>
      </c>
      <c r="P539">
        <v>1</v>
      </c>
      <c r="V539" s="6">
        <v>-5.0280025226417717E-2</v>
      </c>
      <c r="W539" s="6">
        <v>0.25022903518059908</v>
      </c>
      <c r="X539" s="6">
        <f t="shared" si="16"/>
        <v>0</v>
      </c>
      <c r="Y539" s="6">
        <f t="shared" si="16"/>
        <v>0.25022903518059908</v>
      </c>
      <c r="Z539" s="6">
        <f t="shared" si="17"/>
        <v>0.25022903518059908</v>
      </c>
      <c r="AA539" s="6">
        <f>(Z539-Table257[[#This Row],[Survived]])^2</f>
        <v>6.2614570047413498E-2</v>
      </c>
    </row>
    <row r="540" spans="1:27" x14ac:dyDescent="0.2">
      <c r="A540">
        <v>1</v>
      </c>
      <c r="B540" t="s">
        <v>20</v>
      </c>
      <c r="C540">
        <v>1</v>
      </c>
      <c r="D540" t="s">
        <v>13</v>
      </c>
      <c r="E540">
        <v>36</v>
      </c>
      <c r="F540">
        <v>512.32920000000001</v>
      </c>
      <c r="G540">
        <v>0</v>
      </c>
      <c r="H540">
        <v>1</v>
      </c>
      <c r="I540" s="6">
        <f>Table257[[#This Row],[Age]]/$E$1</f>
        <v>0.45</v>
      </c>
      <c r="J540" s="6">
        <f>LOG10(Table257[[#This Row],[Fare]] +1)</f>
        <v>2.7103959691861146</v>
      </c>
      <c r="K540">
        <f>IF(Table257[[#This Row],[Pclass]]=1, 1, 0)</f>
        <v>1</v>
      </c>
      <c r="L540">
        <f>IF(Table257[[#This Row],[Pclass]]=2, 1,0)</f>
        <v>0</v>
      </c>
      <c r="M540">
        <f>IF(Table257[[#This Row],[Embarked]]="S", 1, 0)</f>
        <v>0</v>
      </c>
      <c r="N540">
        <f>IF(Table257[[#This Row],[Embarked]]="C", 1, 0)</f>
        <v>1</v>
      </c>
      <c r="O540">
        <f>IF(Table257[[#This Row],[Sex]]="male", 1, 0)</f>
        <v>1</v>
      </c>
      <c r="P540">
        <v>1</v>
      </c>
      <c r="V540" s="6">
        <v>-1.0424500748376702</v>
      </c>
      <c r="W540" s="6">
        <v>0.49773783558484874</v>
      </c>
      <c r="X540" s="6">
        <f t="shared" si="16"/>
        <v>0</v>
      </c>
      <c r="Y540" s="6">
        <f t="shared" si="16"/>
        <v>0.49773783558484874</v>
      </c>
      <c r="Z540" s="6">
        <f t="shared" si="17"/>
        <v>0.49773783558484874</v>
      </c>
      <c r="AA540" s="6">
        <f>(Z540-Table257[[#This Row],[Survived]])^2</f>
        <v>0.25226728180299246</v>
      </c>
    </row>
    <row r="541" spans="1:27" x14ac:dyDescent="0.2">
      <c r="A541">
        <v>1</v>
      </c>
      <c r="B541" t="s">
        <v>20</v>
      </c>
      <c r="C541">
        <v>1</v>
      </c>
      <c r="D541" t="s">
        <v>13</v>
      </c>
      <c r="E541">
        <v>27</v>
      </c>
      <c r="F541">
        <v>76.729200000000006</v>
      </c>
      <c r="G541">
        <v>0</v>
      </c>
      <c r="H541">
        <v>0</v>
      </c>
      <c r="I541" s="6">
        <f>Table257[[#This Row],[Age]]/$E$1</f>
        <v>0.33750000000000002</v>
      </c>
      <c r="J541" s="6">
        <f>LOG10(Table257[[#This Row],[Fare]] +1)</f>
        <v>1.8905841979078102</v>
      </c>
      <c r="K541">
        <f>IF(Table257[[#This Row],[Pclass]]=1, 1, 0)</f>
        <v>1</v>
      </c>
      <c r="L541">
        <f>IF(Table257[[#This Row],[Pclass]]=2, 1,0)</f>
        <v>0</v>
      </c>
      <c r="M541">
        <f>IF(Table257[[#This Row],[Embarked]]="S", 1, 0)</f>
        <v>0</v>
      </c>
      <c r="N541">
        <f>IF(Table257[[#This Row],[Embarked]]="C", 1, 0)</f>
        <v>1</v>
      </c>
      <c r="O541">
        <f>IF(Table257[[#This Row],[Sex]]="male", 1, 0)</f>
        <v>1</v>
      </c>
      <c r="P541">
        <v>1</v>
      </c>
      <c r="V541" s="6">
        <v>-1.2302718941227431</v>
      </c>
      <c r="W541" s="6">
        <v>0.62953887614851489</v>
      </c>
      <c r="X541" s="6">
        <f t="shared" si="16"/>
        <v>0</v>
      </c>
      <c r="Y541" s="6">
        <f t="shared" si="16"/>
        <v>0.62953887614851489</v>
      </c>
      <c r="Z541" s="6">
        <f t="shared" si="17"/>
        <v>0.62953887614851489</v>
      </c>
      <c r="AA541" s="6">
        <f>(Z541-Table257[[#This Row],[Survived]])^2</f>
        <v>0.13724144428530538</v>
      </c>
    </row>
    <row r="542" spans="1:27" x14ac:dyDescent="0.2">
      <c r="A542">
        <v>0</v>
      </c>
      <c r="B542" t="s">
        <v>15</v>
      </c>
      <c r="C542">
        <v>3</v>
      </c>
      <c r="D542" t="s">
        <v>13</v>
      </c>
      <c r="E542">
        <v>20</v>
      </c>
      <c r="F542">
        <v>9.2249999999999996</v>
      </c>
      <c r="G542">
        <v>0</v>
      </c>
      <c r="H542">
        <v>0</v>
      </c>
      <c r="I542" s="6">
        <f>Table257[[#This Row],[Age]]/$E$1</f>
        <v>0.25</v>
      </c>
      <c r="J542" s="6">
        <f>LOG10(Table257[[#This Row],[Fare]] +1)</f>
        <v>1.0096633166793794</v>
      </c>
      <c r="K542">
        <f>IF(Table257[[#This Row],[Pclass]]=1, 1, 0)</f>
        <v>0</v>
      </c>
      <c r="L542">
        <f>IF(Table257[[#This Row],[Pclass]]=2, 1,0)</f>
        <v>0</v>
      </c>
      <c r="M542">
        <f>IF(Table257[[#This Row],[Embarked]]="S", 1, 0)</f>
        <v>1</v>
      </c>
      <c r="N542">
        <f>IF(Table257[[#This Row],[Embarked]]="C", 1, 0)</f>
        <v>0</v>
      </c>
      <c r="O542">
        <f>IF(Table257[[#This Row],[Sex]]="male", 1, 0)</f>
        <v>1</v>
      </c>
      <c r="P542">
        <v>1</v>
      </c>
      <c r="V542" s="6">
        <v>-1.3297311660679414</v>
      </c>
      <c r="W542" s="6">
        <v>0.1868331251318327</v>
      </c>
      <c r="X542" s="6">
        <f t="shared" si="16"/>
        <v>0</v>
      </c>
      <c r="Y542" s="6">
        <f t="shared" si="16"/>
        <v>0.1868331251318327</v>
      </c>
      <c r="Z542" s="6">
        <f t="shared" si="17"/>
        <v>0.1868331251318327</v>
      </c>
      <c r="AA542" s="6">
        <f>(Z542-Table257[[#This Row],[Survived]])^2</f>
        <v>3.4906616646527056E-2</v>
      </c>
    </row>
    <row r="543" spans="1:27" x14ac:dyDescent="0.2">
      <c r="A543">
        <v>0</v>
      </c>
      <c r="B543" t="s">
        <v>15</v>
      </c>
      <c r="C543">
        <v>3</v>
      </c>
      <c r="D543" t="s">
        <v>13</v>
      </c>
      <c r="E543">
        <v>14</v>
      </c>
      <c r="F543">
        <v>46.9</v>
      </c>
      <c r="G543">
        <v>5</v>
      </c>
      <c r="H543">
        <v>2</v>
      </c>
      <c r="I543" s="6">
        <f>Table257[[#This Row],[Age]]/$E$1</f>
        <v>0.17499999999999999</v>
      </c>
      <c r="J543" s="6">
        <f>LOG10(Table257[[#This Row],[Fare]] +1)</f>
        <v>1.6803355134145632</v>
      </c>
      <c r="K543">
        <f>IF(Table257[[#This Row],[Pclass]]=1, 1, 0)</f>
        <v>0</v>
      </c>
      <c r="L543">
        <f>IF(Table257[[#This Row],[Pclass]]=2, 1,0)</f>
        <v>0</v>
      </c>
      <c r="M543">
        <f>IF(Table257[[#This Row],[Embarked]]="S", 1, 0)</f>
        <v>1</v>
      </c>
      <c r="N543">
        <f>IF(Table257[[#This Row],[Embarked]]="C", 1, 0)</f>
        <v>0</v>
      </c>
      <c r="O543">
        <f>IF(Table257[[#This Row],[Sex]]="male", 1, 0)</f>
        <v>1</v>
      </c>
      <c r="P543">
        <v>1</v>
      </c>
      <c r="V543" s="6">
        <v>-1.4705545095153916</v>
      </c>
      <c r="W543" s="6">
        <v>9.3269651849913426E-2</v>
      </c>
      <c r="X543" s="6">
        <f t="shared" si="16"/>
        <v>0</v>
      </c>
      <c r="Y543" s="6">
        <f t="shared" si="16"/>
        <v>9.3269651849913426E-2</v>
      </c>
      <c r="Z543" s="6">
        <f t="shared" si="17"/>
        <v>9.3269651849913426E-2</v>
      </c>
      <c r="AA543" s="6">
        <f>(Z543-Table257[[#This Row],[Survived]])^2</f>
        <v>8.699227956204059E-3</v>
      </c>
    </row>
    <row r="544" spans="1:27" x14ac:dyDescent="0.2">
      <c r="A544">
        <v>0</v>
      </c>
      <c r="B544" t="s">
        <v>15</v>
      </c>
      <c r="C544">
        <v>2</v>
      </c>
      <c r="D544" t="s">
        <v>13</v>
      </c>
      <c r="E544">
        <v>60</v>
      </c>
      <c r="F544">
        <v>39</v>
      </c>
      <c r="G544">
        <v>1</v>
      </c>
      <c r="H544">
        <v>1</v>
      </c>
      <c r="I544" s="6">
        <f>Table257[[#This Row],[Age]]/$E$1</f>
        <v>0.75</v>
      </c>
      <c r="J544" s="6">
        <f>LOG10(Table257[[#This Row],[Fare]] +1)</f>
        <v>1.6020599913279623</v>
      </c>
      <c r="K544">
        <f>IF(Table257[[#This Row],[Pclass]]=1, 1, 0)</f>
        <v>0</v>
      </c>
      <c r="L544">
        <f>IF(Table257[[#This Row],[Pclass]]=2, 1,0)</f>
        <v>1</v>
      </c>
      <c r="M544">
        <f>IF(Table257[[#This Row],[Embarked]]="S", 1, 0)</f>
        <v>1</v>
      </c>
      <c r="N544">
        <f>IF(Table257[[#This Row],[Embarked]]="C", 1, 0)</f>
        <v>0</v>
      </c>
      <c r="O544">
        <f>IF(Table257[[#This Row],[Sex]]="male", 1, 0)</f>
        <v>1</v>
      </c>
      <c r="P544">
        <v>1</v>
      </c>
      <c r="V544" s="6">
        <v>-0.49884070534652425</v>
      </c>
      <c r="W544" s="6">
        <v>-0.28207681601480894</v>
      </c>
      <c r="X544" s="6">
        <f t="shared" si="16"/>
        <v>0</v>
      </c>
      <c r="Y544" s="6">
        <f t="shared" si="16"/>
        <v>0</v>
      </c>
      <c r="Z544" s="6">
        <f t="shared" si="17"/>
        <v>0</v>
      </c>
      <c r="AA544" s="6">
        <f>(Z544-Table257[[#This Row],[Survived]])^2</f>
        <v>0</v>
      </c>
    </row>
    <row r="545" spans="1:27" x14ac:dyDescent="0.2">
      <c r="A545">
        <v>0</v>
      </c>
      <c r="B545" t="s">
        <v>20</v>
      </c>
      <c r="C545">
        <v>2</v>
      </c>
      <c r="D545" t="s">
        <v>13</v>
      </c>
      <c r="E545">
        <v>25</v>
      </c>
      <c r="F545">
        <v>41.5792</v>
      </c>
      <c r="G545">
        <v>1</v>
      </c>
      <c r="H545">
        <v>2</v>
      </c>
      <c r="I545" s="6">
        <f>Table257[[#This Row],[Age]]/$E$1</f>
        <v>0.3125</v>
      </c>
      <c r="J545" s="6">
        <f>LOG10(Table257[[#This Row],[Fare]] +1)</f>
        <v>1.6291974974299364</v>
      </c>
      <c r="K545">
        <f>IF(Table257[[#This Row],[Pclass]]=1, 1, 0)</f>
        <v>0</v>
      </c>
      <c r="L545">
        <f>IF(Table257[[#This Row],[Pclass]]=2, 1,0)</f>
        <v>1</v>
      </c>
      <c r="M545">
        <f>IF(Table257[[#This Row],[Embarked]]="S", 1, 0)</f>
        <v>0</v>
      </c>
      <c r="N545">
        <f>IF(Table257[[#This Row],[Embarked]]="C", 1, 0)</f>
        <v>1</v>
      </c>
      <c r="O545">
        <f>IF(Table257[[#This Row],[Sex]]="male", 1, 0)</f>
        <v>1</v>
      </c>
      <c r="P545">
        <v>1</v>
      </c>
      <c r="V545" s="6">
        <v>-1.0704448671636764</v>
      </c>
      <c r="W545" s="6">
        <v>0.32430124620341605</v>
      </c>
      <c r="X545" s="6">
        <f t="shared" si="16"/>
        <v>0</v>
      </c>
      <c r="Y545" s="6">
        <f t="shared" si="16"/>
        <v>0.32430124620341605</v>
      </c>
      <c r="Z545" s="6">
        <f t="shared" si="17"/>
        <v>0.32430124620341605</v>
      </c>
      <c r="AA545" s="6">
        <f>(Z545-Table257[[#This Row],[Survived]])^2</f>
        <v>0.10517129828908867</v>
      </c>
    </row>
    <row r="546" spans="1:27" x14ac:dyDescent="0.2">
      <c r="A546">
        <v>0</v>
      </c>
      <c r="B546" t="s">
        <v>15</v>
      </c>
      <c r="C546">
        <v>3</v>
      </c>
      <c r="D546" t="s">
        <v>13</v>
      </c>
      <c r="E546">
        <v>14</v>
      </c>
      <c r="F546">
        <v>39.6875</v>
      </c>
      <c r="G546">
        <v>4</v>
      </c>
      <c r="H546">
        <v>1</v>
      </c>
      <c r="I546" s="6">
        <f>Table257[[#This Row],[Age]]/$E$1</f>
        <v>0.17499999999999999</v>
      </c>
      <c r="J546" s="6">
        <f>LOG10(Table257[[#This Row],[Fare]] +1)</f>
        <v>1.6094610059122672</v>
      </c>
      <c r="K546">
        <f>IF(Table257[[#This Row],[Pclass]]=1, 1, 0)</f>
        <v>0</v>
      </c>
      <c r="L546">
        <f>IF(Table257[[#This Row],[Pclass]]=2, 1,0)</f>
        <v>0</v>
      </c>
      <c r="M546">
        <f>IF(Table257[[#This Row],[Embarked]]="S", 1, 0)</f>
        <v>1</v>
      </c>
      <c r="N546">
        <f>IF(Table257[[#This Row],[Embarked]]="C", 1, 0)</f>
        <v>0</v>
      </c>
      <c r="O546">
        <f>IF(Table257[[#This Row],[Sex]]="male", 1, 0)</f>
        <v>1</v>
      </c>
      <c r="P546">
        <v>1</v>
      </c>
      <c r="V546" s="6">
        <v>-1.3854611739827143</v>
      </c>
      <c r="W546" s="6">
        <v>9.4954943710732764E-2</v>
      </c>
      <c r="X546" s="6">
        <f t="shared" si="16"/>
        <v>0</v>
      </c>
      <c r="Y546" s="6">
        <f t="shared" si="16"/>
        <v>9.4954943710732764E-2</v>
      </c>
      <c r="Z546" s="6">
        <f t="shared" si="17"/>
        <v>9.4954943710732764E-2</v>
      </c>
      <c r="AA546" s="6">
        <f>(Z546-Table257[[#This Row],[Survived]])^2</f>
        <v>9.0164413351084272E-3</v>
      </c>
    </row>
    <row r="547" spans="1:27" x14ac:dyDescent="0.2">
      <c r="A547">
        <v>0</v>
      </c>
      <c r="B547" t="s">
        <v>15</v>
      </c>
      <c r="C547">
        <v>3</v>
      </c>
      <c r="D547" t="s">
        <v>13</v>
      </c>
      <c r="E547">
        <v>19</v>
      </c>
      <c r="F547">
        <v>10.1708</v>
      </c>
      <c r="G547">
        <v>0</v>
      </c>
      <c r="H547">
        <v>0</v>
      </c>
      <c r="I547" s="6">
        <f>Table257[[#This Row],[Age]]/$E$1</f>
        <v>0.23749999999999999</v>
      </c>
      <c r="J547" s="6">
        <f>LOG10(Table257[[#This Row],[Fare]] +1)</f>
        <v>1.0480842763514531</v>
      </c>
      <c r="K547">
        <f>IF(Table257[[#This Row],[Pclass]]=1, 1, 0)</f>
        <v>0</v>
      </c>
      <c r="L547">
        <f>IF(Table257[[#This Row],[Pclass]]=2, 1,0)</f>
        <v>0</v>
      </c>
      <c r="M547">
        <f>IF(Table257[[#This Row],[Embarked]]="S", 1, 0)</f>
        <v>1</v>
      </c>
      <c r="N547">
        <f>IF(Table257[[#This Row],[Embarked]]="C", 1, 0)</f>
        <v>0</v>
      </c>
      <c r="O547">
        <f>IF(Table257[[#This Row],[Sex]]="male", 1, 0)</f>
        <v>1</v>
      </c>
      <c r="P547">
        <v>1</v>
      </c>
      <c r="V547" s="6">
        <v>-1.330574396337977</v>
      </c>
      <c r="W547" s="6">
        <v>0.19586413991327123</v>
      </c>
      <c r="X547" s="6">
        <f t="shared" si="16"/>
        <v>0</v>
      </c>
      <c r="Y547" s="6">
        <f t="shared" si="16"/>
        <v>0.19586413991327123</v>
      </c>
      <c r="Z547" s="6">
        <f t="shared" si="17"/>
        <v>0.19586413991327123</v>
      </c>
      <c r="AA547" s="6">
        <f>(Z547-Table257[[#This Row],[Survived]])^2</f>
        <v>3.8362761303965487E-2</v>
      </c>
    </row>
    <row r="548" spans="1:27" x14ac:dyDescent="0.2">
      <c r="A548">
        <v>0</v>
      </c>
      <c r="B548" t="s">
        <v>15</v>
      </c>
      <c r="C548">
        <v>3</v>
      </c>
      <c r="D548" t="s">
        <v>13</v>
      </c>
      <c r="E548">
        <v>18</v>
      </c>
      <c r="F548">
        <v>7.7957999999999998</v>
      </c>
      <c r="G548">
        <v>0</v>
      </c>
      <c r="H548">
        <v>0</v>
      </c>
      <c r="I548" s="6">
        <f>Table257[[#This Row],[Age]]/$E$1</f>
        <v>0.22500000000000001</v>
      </c>
      <c r="J548" s="6">
        <f>LOG10(Table257[[#This Row],[Fare]] +1)</f>
        <v>0.94427534575879857</v>
      </c>
      <c r="K548">
        <f>IF(Table257[[#This Row],[Pclass]]=1, 1, 0)</f>
        <v>0</v>
      </c>
      <c r="L548">
        <f>IF(Table257[[#This Row],[Pclass]]=2, 1,0)</f>
        <v>0</v>
      </c>
      <c r="M548">
        <f>IF(Table257[[#This Row],[Embarked]]="S", 1, 0)</f>
        <v>1</v>
      </c>
      <c r="N548">
        <f>IF(Table257[[#This Row],[Embarked]]="C", 1, 0)</f>
        <v>0</v>
      </c>
      <c r="O548">
        <f>IF(Table257[[#This Row],[Sex]]="male", 1, 0)</f>
        <v>1</v>
      </c>
      <c r="P548">
        <v>1</v>
      </c>
      <c r="V548" s="6">
        <v>-1.364384928826389</v>
      </c>
      <c r="W548" s="6">
        <v>0.21644357565970807</v>
      </c>
      <c r="X548" s="6">
        <f t="shared" si="16"/>
        <v>0</v>
      </c>
      <c r="Y548" s="6">
        <f t="shared" si="16"/>
        <v>0.21644357565970807</v>
      </c>
      <c r="Z548" s="6">
        <f t="shared" si="17"/>
        <v>0.21644357565970807</v>
      </c>
      <c r="AA548" s="6">
        <f>(Z548-Table257[[#This Row],[Survived]])^2</f>
        <v>4.6847821444359769E-2</v>
      </c>
    </row>
    <row r="549" spans="1:27" x14ac:dyDescent="0.2">
      <c r="A549">
        <v>1</v>
      </c>
      <c r="B549" t="s">
        <v>15</v>
      </c>
      <c r="C549">
        <v>1</v>
      </c>
      <c r="D549" t="s">
        <v>17</v>
      </c>
      <c r="E549">
        <v>15</v>
      </c>
      <c r="F549">
        <v>211.33750000000001</v>
      </c>
      <c r="G549">
        <v>0</v>
      </c>
      <c r="H549">
        <v>1</v>
      </c>
      <c r="I549" s="6">
        <f>Table257[[#This Row],[Age]]/$E$1</f>
        <v>0.1875</v>
      </c>
      <c r="J549" s="6">
        <f>LOG10(Table257[[#This Row],[Fare]] +1)</f>
        <v>2.3270266997942759</v>
      </c>
      <c r="K549">
        <f>IF(Table257[[#This Row],[Pclass]]=1, 1, 0)</f>
        <v>1</v>
      </c>
      <c r="L549">
        <f>IF(Table257[[#This Row],[Pclass]]=2, 1,0)</f>
        <v>0</v>
      </c>
      <c r="M549">
        <f>IF(Table257[[#This Row],[Embarked]]="S", 1, 0)</f>
        <v>1</v>
      </c>
      <c r="N549">
        <f>IF(Table257[[#This Row],[Embarked]]="C", 1, 0)</f>
        <v>0</v>
      </c>
      <c r="O549">
        <f>IF(Table257[[#This Row],[Sex]]="male", 1, 0)</f>
        <v>0</v>
      </c>
      <c r="P549">
        <v>1</v>
      </c>
      <c r="V549" s="6">
        <v>0.26170967318044341</v>
      </c>
      <c r="W549" s="6">
        <v>0.81748717291687079</v>
      </c>
      <c r="X549" s="6">
        <f t="shared" si="16"/>
        <v>0.26170967318044341</v>
      </c>
      <c r="Y549" s="6">
        <f t="shared" si="16"/>
        <v>0.81748717291687079</v>
      </c>
      <c r="Z549" s="6">
        <f t="shared" si="17"/>
        <v>1.0791968460973143</v>
      </c>
      <c r="AA549" s="6">
        <f>(Z549-Table257[[#This Row],[Survived]])^2</f>
        <v>6.2721404317616801E-3</v>
      </c>
    </row>
    <row r="550" spans="1:27" x14ac:dyDescent="0.2">
      <c r="A550">
        <v>1</v>
      </c>
      <c r="B550" t="s">
        <v>15</v>
      </c>
      <c r="C550">
        <v>1</v>
      </c>
      <c r="D550" t="s">
        <v>13</v>
      </c>
      <c r="E550">
        <v>31</v>
      </c>
      <c r="F550">
        <v>57</v>
      </c>
      <c r="G550">
        <v>1</v>
      </c>
      <c r="H550">
        <v>0</v>
      </c>
      <c r="I550" s="6">
        <f>Table257[[#This Row],[Age]]/$E$1</f>
        <v>0.38750000000000001</v>
      </c>
      <c r="J550" s="6">
        <f>LOG10(Table257[[#This Row],[Fare]] +1)</f>
        <v>1.7634279935629373</v>
      </c>
      <c r="K550">
        <f>IF(Table257[[#This Row],[Pclass]]=1, 1, 0)</f>
        <v>1</v>
      </c>
      <c r="L550">
        <f>IF(Table257[[#This Row],[Pclass]]=2, 1,0)</f>
        <v>0</v>
      </c>
      <c r="M550">
        <f>IF(Table257[[#This Row],[Embarked]]="S", 1, 0)</f>
        <v>1</v>
      </c>
      <c r="N550">
        <f>IF(Table257[[#This Row],[Embarked]]="C", 1, 0)</f>
        <v>0</v>
      </c>
      <c r="O550">
        <f>IF(Table257[[#This Row],[Sex]]="male", 1, 0)</f>
        <v>1</v>
      </c>
      <c r="P550">
        <v>1</v>
      </c>
      <c r="V550" s="6">
        <v>-1.0855843930360451</v>
      </c>
      <c r="W550" s="6">
        <v>0.41202056122822195</v>
      </c>
      <c r="X550" s="6">
        <f t="shared" si="16"/>
        <v>0</v>
      </c>
      <c r="Y550" s="6">
        <f t="shared" si="16"/>
        <v>0.41202056122822195</v>
      </c>
      <c r="Z550" s="6">
        <f t="shared" si="17"/>
        <v>0.41202056122822195</v>
      </c>
      <c r="AA550" s="6">
        <f>(Z550-Table257[[#This Row],[Survived]])^2</f>
        <v>0.34571982041837507</v>
      </c>
    </row>
    <row r="551" spans="1:27" x14ac:dyDescent="0.2">
      <c r="A551">
        <v>1</v>
      </c>
      <c r="B551" t="s">
        <v>20</v>
      </c>
      <c r="C551">
        <v>3</v>
      </c>
      <c r="D551" t="s">
        <v>17</v>
      </c>
      <c r="E551">
        <v>4</v>
      </c>
      <c r="F551">
        <v>13.416700000000001</v>
      </c>
      <c r="G551">
        <v>0</v>
      </c>
      <c r="H551">
        <v>1</v>
      </c>
      <c r="I551" s="6">
        <f>Table257[[#This Row],[Age]]/$E$1</f>
        <v>0.05</v>
      </c>
      <c r="J551" s="6">
        <f>LOG10(Table257[[#This Row],[Fare]] +1)</f>
        <v>1.1588658612291007</v>
      </c>
      <c r="K551">
        <f>IF(Table257[[#This Row],[Pclass]]=1, 1, 0)</f>
        <v>0</v>
      </c>
      <c r="L551">
        <f>IF(Table257[[#This Row],[Pclass]]=2, 1,0)</f>
        <v>0</v>
      </c>
      <c r="M551">
        <f>IF(Table257[[#This Row],[Embarked]]="S", 1, 0)</f>
        <v>0</v>
      </c>
      <c r="N551">
        <f>IF(Table257[[#This Row],[Embarked]]="C", 1, 0)</f>
        <v>1</v>
      </c>
      <c r="O551">
        <f>IF(Table257[[#This Row],[Sex]]="male", 1, 0)</f>
        <v>0</v>
      </c>
      <c r="P551">
        <v>1</v>
      </c>
      <c r="V551" s="6">
        <v>-0.23681693540274407</v>
      </c>
      <c r="W551" s="6">
        <v>0.72508684634558074</v>
      </c>
      <c r="X551" s="6">
        <f t="shared" si="16"/>
        <v>0</v>
      </c>
      <c r="Y551" s="6">
        <f t="shared" si="16"/>
        <v>0.72508684634558074</v>
      </c>
      <c r="Z551" s="6">
        <f t="shared" si="17"/>
        <v>0.72508684634558074</v>
      </c>
      <c r="AA551" s="6">
        <f>(Z551-Table257[[#This Row],[Survived]])^2</f>
        <v>7.557724205221833E-2</v>
      </c>
    </row>
    <row r="552" spans="1:27" x14ac:dyDescent="0.2">
      <c r="A552">
        <v>0</v>
      </c>
      <c r="B552" t="s">
        <v>20</v>
      </c>
      <c r="C552">
        <v>3</v>
      </c>
      <c r="D552" t="s">
        <v>13</v>
      </c>
      <c r="E552">
        <v>25</v>
      </c>
      <c r="F552">
        <v>7.2249999999999996</v>
      </c>
      <c r="G552">
        <v>0</v>
      </c>
      <c r="H552">
        <v>0</v>
      </c>
      <c r="I552" s="6">
        <f>Table257[[#This Row],[Age]]/$E$1</f>
        <v>0.3125</v>
      </c>
      <c r="J552" s="6">
        <f>LOG10(Table257[[#This Row],[Fare]] +1)</f>
        <v>0.91513590662201194</v>
      </c>
      <c r="K552">
        <f>IF(Table257[[#This Row],[Pclass]]=1, 1, 0)</f>
        <v>0</v>
      </c>
      <c r="L552">
        <f>IF(Table257[[#This Row],[Pclass]]=2, 1,0)</f>
        <v>0</v>
      </c>
      <c r="M552">
        <f>IF(Table257[[#This Row],[Embarked]]="S", 1, 0)</f>
        <v>0</v>
      </c>
      <c r="N552">
        <f>IF(Table257[[#This Row],[Embarked]]="C", 1, 0)</f>
        <v>1</v>
      </c>
      <c r="O552">
        <f>IF(Table257[[#This Row],[Sex]]="male", 1, 0)</f>
        <v>1</v>
      </c>
      <c r="P552">
        <v>1</v>
      </c>
      <c r="V552" s="6">
        <v>-1.4496442631439426</v>
      </c>
      <c r="W552" s="6">
        <v>0.27294538863021545</v>
      </c>
      <c r="X552" s="6">
        <f t="shared" si="16"/>
        <v>0</v>
      </c>
      <c r="Y552" s="6">
        <f t="shared" si="16"/>
        <v>0.27294538863021545</v>
      </c>
      <c r="Z552" s="6">
        <f t="shared" si="17"/>
        <v>0.27294538863021545</v>
      </c>
      <c r="AA552" s="6">
        <f>(Z552-Table257[[#This Row],[Survived]])^2</f>
        <v>7.4499185174499341E-2</v>
      </c>
    </row>
    <row r="553" spans="1:27" x14ac:dyDescent="0.2">
      <c r="A553">
        <v>0</v>
      </c>
      <c r="B553" t="s">
        <v>15</v>
      </c>
      <c r="C553">
        <v>1</v>
      </c>
      <c r="D553" t="s">
        <v>13</v>
      </c>
      <c r="E553">
        <v>60</v>
      </c>
      <c r="F553">
        <v>26.55</v>
      </c>
      <c r="G553">
        <v>0</v>
      </c>
      <c r="H553">
        <v>0</v>
      </c>
      <c r="I553" s="6">
        <f>Table257[[#This Row],[Age]]/$E$1</f>
        <v>0.75</v>
      </c>
      <c r="J553" s="6">
        <f>LOG10(Table257[[#This Row],[Fare]] +1)</f>
        <v>1.4401216031878039</v>
      </c>
      <c r="K553">
        <f>IF(Table257[[#This Row],[Pclass]]=1, 1, 0)</f>
        <v>1</v>
      </c>
      <c r="L553">
        <f>IF(Table257[[#This Row],[Pclass]]=2, 1,0)</f>
        <v>0</v>
      </c>
      <c r="M553">
        <f>IF(Table257[[#This Row],[Embarked]]="S", 1, 0)</f>
        <v>1</v>
      </c>
      <c r="N553">
        <f>IF(Table257[[#This Row],[Embarked]]="C", 1, 0)</f>
        <v>0</v>
      </c>
      <c r="O553">
        <f>IF(Table257[[#This Row],[Sex]]="male", 1, 0)</f>
        <v>1</v>
      </c>
      <c r="P553">
        <v>1</v>
      </c>
      <c r="V553" s="6">
        <v>-0.86622775413833875</v>
      </c>
      <c r="W553" s="6">
        <v>0.12595368288701775</v>
      </c>
      <c r="X553" s="6">
        <f t="shared" si="16"/>
        <v>0</v>
      </c>
      <c r="Y553" s="6">
        <f t="shared" si="16"/>
        <v>0.12595368288701775</v>
      </c>
      <c r="Z553" s="6">
        <f t="shared" si="17"/>
        <v>0.12595368288701775</v>
      </c>
      <c r="AA553" s="6">
        <f>(Z553-Table257[[#This Row],[Survived]])^2</f>
        <v>1.5864330232803429E-2</v>
      </c>
    </row>
    <row r="554" spans="1:27" x14ac:dyDescent="0.2">
      <c r="A554">
        <v>0</v>
      </c>
      <c r="B554" t="s">
        <v>15</v>
      </c>
      <c r="C554">
        <v>2</v>
      </c>
      <c r="D554" t="s">
        <v>13</v>
      </c>
      <c r="E554">
        <v>52</v>
      </c>
      <c r="F554">
        <v>13.5</v>
      </c>
      <c r="G554">
        <v>0</v>
      </c>
      <c r="H554">
        <v>0</v>
      </c>
      <c r="I554" s="6">
        <f>Table257[[#This Row],[Age]]/$E$1</f>
        <v>0.65</v>
      </c>
      <c r="J554" s="6">
        <f>LOG10(Table257[[#This Row],[Fare]] +1)</f>
        <v>1.1613680022349748</v>
      </c>
      <c r="K554">
        <f>IF(Table257[[#This Row],[Pclass]]=1, 1, 0)</f>
        <v>0</v>
      </c>
      <c r="L554">
        <f>IF(Table257[[#This Row],[Pclass]]=2, 1,0)</f>
        <v>1</v>
      </c>
      <c r="M554">
        <f>IF(Table257[[#This Row],[Embarked]]="S", 1, 0)</f>
        <v>1</v>
      </c>
      <c r="N554">
        <f>IF(Table257[[#This Row],[Embarked]]="C", 1, 0)</f>
        <v>0</v>
      </c>
      <c r="O554">
        <f>IF(Table257[[#This Row],[Sex]]="male", 1, 0)</f>
        <v>1</v>
      </c>
      <c r="P554">
        <v>1</v>
      </c>
      <c r="V554" s="6">
        <v>-0.57745717891470072</v>
      </c>
      <c r="W554" s="6">
        <v>-0.1531590473232296</v>
      </c>
      <c r="X554" s="6">
        <f t="shared" si="16"/>
        <v>0</v>
      </c>
      <c r="Y554" s="6">
        <f t="shared" si="16"/>
        <v>0</v>
      </c>
      <c r="Z554" s="6">
        <f t="shared" si="17"/>
        <v>0</v>
      </c>
      <c r="AA554" s="6">
        <f>(Z554-Table257[[#This Row],[Survived]])^2</f>
        <v>0</v>
      </c>
    </row>
    <row r="555" spans="1:27" x14ac:dyDescent="0.2">
      <c r="A555">
        <v>0</v>
      </c>
      <c r="B555" t="s">
        <v>15</v>
      </c>
      <c r="C555">
        <v>3</v>
      </c>
      <c r="D555" t="s">
        <v>13</v>
      </c>
      <c r="E555">
        <v>44</v>
      </c>
      <c r="F555">
        <v>8.0500000000000007</v>
      </c>
      <c r="G555">
        <v>0</v>
      </c>
      <c r="H555">
        <v>0</v>
      </c>
      <c r="I555" s="6">
        <f>Table257[[#This Row],[Age]]/$E$1</f>
        <v>0.55000000000000004</v>
      </c>
      <c r="J555" s="6">
        <f>LOG10(Table257[[#This Row],[Fare]] +1)</f>
        <v>0.9566485792052033</v>
      </c>
      <c r="K555">
        <f>IF(Table257[[#This Row],[Pclass]]=1, 1, 0)</f>
        <v>0</v>
      </c>
      <c r="L555">
        <f>IF(Table257[[#This Row],[Pclass]]=2, 1,0)</f>
        <v>0</v>
      </c>
      <c r="M555">
        <f>IF(Table257[[#This Row],[Embarked]]="S", 1, 0)</f>
        <v>1</v>
      </c>
      <c r="N555">
        <f>IF(Table257[[#This Row],[Embarked]]="C", 1, 0)</f>
        <v>0</v>
      </c>
      <c r="O555">
        <f>IF(Table257[[#This Row],[Sex]]="male", 1, 0)</f>
        <v>1</v>
      </c>
      <c r="P555">
        <v>1</v>
      </c>
      <c r="V555" s="6">
        <v>-1.1080486661638769</v>
      </c>
      <c r="W555" s="6">
        <v>-0.10047725103882665</v>
      </c>
      <c r="X555" s="6">
        <f t="shared" si="16"/>
        <v>0</v>
      </c>
      <c r="Y555" s="6">
        <f t="shared" si="16"/>
        <v>0</v>
      </c>
      <c r="Z555" s="6">
        <f t="shared" si="17"/>
        <v>0</v>
      </c>
      <c r="AA555" s="6">
        <f>(Z555-Table257[[#This Row],[Survived]])^2</f>
        <v>0</v>
      </c>
    </row>
    <row r="556" spans="1:27" x14ac:dyDescent="0.2">
      <c r="A556">
        <v>0</v>
      </c>
      <c r="B556" t="s">
        <v>20</v>
      </c>
      <c r="C556">
        <v>1</v>
      </c>
      <c r="D556" t="s">
        <v>13</v>
      </c>
      <c r="E556">
        <v>49</v>
      </c>
      <c r="F556">
        <v>110.88330000000001</v>
      </c>
      <c r="G556">
        <v>1</v>
      </c>
      <c r="H556">
        <v>1</v>
      </c>
      <c r="I556" s="6">
        <f>Table257[[#This Row],[Age]]/$E$1</f>
        <v>0.61250000000000004</v>
      </c>
      <c r="J556" s="6">
        <f>LOG10(Table257[[#This Row],[Fare]] +1)</f>
        <v>2.048765267412167</v>
      </c>
      <c r="K556">
        <f>IF(Table257[[#This Row],[Pclass]]=1, 1, 0)</f>
        <v>1</v>
      </c>
      <c r="L556">
        <f>IF(Table257[[#This Row],[Pclass]]=2, 1,0)</f>
        <v>0</v>
      </c>
      <c r="M556">
        <f>IF(Table257[[#This Row],[Embarked]]="S", 1, 0)</f>
        <v>0</v>
      </c>
      <c r="N556">
        <f>IF(Table257[[#This Row],[Embarked]]="C", 1, 0)</f>
        <v>1</v>
      </c>
      <c r="O556">
        <f>IF(Table257[[#This Row],[Sex]]="male", 1, 0)</f>
        <v>1</v>
      </c>
      <c r="P556">
        <v>1</v>
      </c>
      <c r="V556" s="6">
        <v>-1.0806553779868926</v>
      </c>
      <c r="W556" s="6">
        <v>0.35345100038845473</v>
      </c>
      <c r="X556" s="6">
        <f t="shared" si="16"/>
        <v>0</v>
      </c>
      <c r="Y556" s="6">
        <f t="shared" si="16"/>
        <v>0.35345100038845473</v>
      </c>
      <c r="Z556" s="6">
        <f t="shared" si="17"/>
        <v>0.35345100038845473</v>
      </c>
      <c r="AA556" s="6">
        <f>(Z556-Table257[[#This Row],[Survived]])^2</f>
        <v>0.12492760967559942</v>
      </c>
    </row>
    <row r="557" spans="1:27" x14ac:dyDescent="0.2">
      <c r="A557">
        <v>0</v>
      </c>
      <c r="B557" t="s">
        <v>15</v>
      </c>
      <c r="C557">
        <v>3</v>
      </c>
      <c r="D557" t="s">
        <v>13</v>
      </c>
      <c r="E557">
        <v>42</v>
      </c>
      <c r="F557">
        <v>7.65</v>
      </c>
      <c r="G557">
        <v>0</v>
      </c>
      <c r="H557">
        <v>0</v>
      </c>
      <c r="I557" s="6">
        <f>Table257[[#This Row],[Age]]/$E$1</f>
        <v>0.52500000000000002</v>
      </c>
      <c r="J557" s="6">
        <f>LOG10(Table257[[#This Row],[Fare]] +1)</f>
        <v>0.93701610746481423</v>
      </c>
      <c r="K557">
        <f>IF(Table257[[#This Row],[Pclass]]=1, 1, 0)</f>
        <v>0</v>
      </c>
      <c r="L557">
        <f>IF(Table257[[#This Row],[Pclass]]=2, 1,0)</f>
        <v>0</v>
      </c>
      <c r="M557">
        <f>IF(Table257[[#This Row],[Embarked]]="S", 1, 0)</f>
        <v>1</v>
      </c>
      <c r="N557">
        <f>IF(Table257[[#This Row],[Embarked]]="C", 1, 0)</f>
        <v>0</v>
      </c>
      <c r="O557">
        <f>IF(Table257[[#This Row],[Sex]]="male", 1, 0)</f>
        <v>1</v>
      </c>
      <c r="P557">
        <v>1</v>
      </c>
      <c r="V557" s="6">
        <v>-1.132096814541139</v>
      </c>
      <c r="W557" s="6">
        <v>-7.4581939185480173E-2</v>
      </c>
      <c r="X557" s="6">
        <f t="shared" si="16"/>
        <v>0</v>
      </c>
      <c r="Y557" s="6">
        <f t="shared" si="16"/>
        <v>0</v>
      </c>
      <c r="Z557" s="6">
        <f t="shared" si="17"/>
        <v>0</v>
      </c>
      <c r="AA557" s="6">
        <f>(Z557-Table257[[#This Row],[Survived]])^2</f>
        <v>0</v>
      </c>
    </row>
    <row r="558" spans="1:27" x14ac:dyDescent="0.2">
      <c r="A558">
        <v>1</v>
      </c>
      <c r="B558" t="s">
        <v>20</v>
      </c>
      <c r="C558">
        <v>1</v>
      </c>
      <c r="D558" t="s">
        <v>17</v>
      </c>
      <c r="E558">
        <v>18</v>
      </c>
      <c r="F558">
        <v>227.52500000000001</v>
      </c>
      <c r="G558">
        <v>1</v>
      </c>
      <c r="H558">
        <v>0</v>
      </c>
      <c r="I558" s="6">
        <f>Table257[[#This Row],[Age]]/$E$1</f>
        <v>0.22500000000000001</v>
      </c>
      <c r="J558" s="6">
        <f>LOG10(Table257[[#This Row],[Fare]] +1)</f>
        <v>2.3589337176143736</v>
      </c>
      <c r="K558">
        <f>IF(Table257[[#This Row],[Pclass]]=1, 1, 0)</f>
        <v>1</v>
      </c>
      <c r="L558">
        <f>IF(Table257[[#This Row],[Pclass]]=2, 1,0)</f>
        <v>0</v>
      </c>
      <c r="M558">
        <f>IF(Table257[[#This Row],[Embarked]]="S", 1, 0)</f>
        <v>0</v>
      </c>
      <c r="N558">
        <f>IF(Table257[[#This Row],[Embarked]]="C", 1, 0)</f>
        <v>1</v>
      </c>
      <c r="O558">
        <f>IF(Table257[[#This Row],[Sex]]="male", 1, 0)</f>
        <v>0</v>
      </c>
      <c r="P558">
        <v>1</v>
      </c>
      <c r="V558" s="6">
        <v>0.22996470484339693</v>
      </c>
      <c r="W558" s="6">
        <v>0.83346507472338505</v>
      </c>
      <c r="X558" s="6">
        <f t="shared" si="16"/>
        <v>0.22996470484339693</v>
      </c>
      <c r="Y558" s="6">
        <f t="shared" si="16"/>
        <v>0.83346507472338505</v>
      </c>
      <c r="Z558" s="6">
        <f t="shared" si="17"/>
        <v>1.063429779566782</v>
      </c>
      <c r="AA558" s="6">
        <f>(Z558-Table257[[#This Row],[Survived]])^2</f>
        <v>4.0233369358905523E-3</v>
      </c>
    </row>
    <row r="559" spans="1:27" x14ac:dyDescent="0.2">
      <c r="A559">
        <v>1</v>
      </c>
      <c r="B559" t="s">
        <v>15</v>
      </c>
      <c r="C559">
        <v>1</v>
      </c>
      <c r="D559" t="s">
        <v>13</v>
      </c>
      <c r="E559">
        <v>35</v>
      </c>
      <c r="F559">
        <v>26.287500000000001</v>
      </c>
      <c r="G559">
        <v>0</v>
      </c>
      <c r="H559">
        <v>0</v>
      </c>
      <c r="I559" s="6">
        <f>Table257[[#This Row],[Age]]/$E$1</f>
        <v>0.4375</v>
      </c>
      <c r="J559" s="6">
        <f>LOG10(Table257[[#This Row],[Fare]] +1)</f>
        <v>1.4359637487171957</v>
      </c>
      <c r="K559">
        <f>IF(Table257[[#This Row],[Pclass]]=1, 1, 0)</f>
        <v>1</v>
      </c>
      <c r="L559">
        <f>IF(Table257[[#This Row],[Pclass]]=2, 1,0)</f>
        <v>0</v>
      </c>
      <c r="M559">
        <f>IF(Table257[[#This Row],[Embarked]]="S", 1, 0)</f>
        <v>1</v>
      </c>
      <c r="N559">
        <f>IF(Table257[[#This Row],[Embarked]]="C", 1, 0)</f>
        <v>0</v>
      </c>
      <c r="O559">
        <f>IF(Table257[[#This Row],[Sex]]="male", 1, 0)</f>
        <v>1</v>
      </c>
      <c r="P559">
        <v>1</v>
      </c>
      <c r="V559" s="6">
        <v>-1.1109110033853649</v>
      </c>
      <c r="W559" s="6">
        <v>0.43005683596630284</v>
      </c>
      <c r="X559" s="6">
        <f t="shared" si="16"/>
        <v>0</v>
      </c>
      <c r="Y559" s="6">
        <f t="shared" si="16"/>
        <v>0.43005683596630284</v>
      </c>
      <c r="Z559" s="6">
        <f t="shared" si="17"/>
        <v>0.43005683596630284</v>
      </c>
      <c r="AA559" s="6">
        <f>(Z559-Table257[[#This Row],[Survived]])^2</f>
        <v>0.32483521022874184</v>
      </c>
    </row>
    <row r="560" spans="1:27" x14ac:dyDescent="0.2">
      <c r="A560">
        <v>0</v>
      </c>
      <c r="B560" t="s">
        <v>20</v>
      </c>
      <c r="C560">
        <v>3</v>
      </c>
      <c r="D560" t="s">
        <v>17</v>
      </c>
      <c r="E560">
        <v>18</v>
      </c>
      <c r="F560">
        <v>14.4542</v>
      </c>
      <c r="G560">
        <v>0</v>
      </c>
      <c r="H560">
        <v>1</v>
      </c>
      <c r="I560" s="6">
        <f>Table257[[#This Row],[Age]]/$E$1</f>
        <v>0.22500000000000001</v>
      </c>
      <c r="J560" s="6">
        <f>LOG10(Table257[[#This Row],[Fare]] +1)</f>
        <v>1.1890465283525415</v>
      </c>
      <c r="K560">
        <f>IF(Table257[[#This Row],[Pclass]]=1, 1, 0)</f>
        <v>0</v>
      </c>
      <c r="L560">
        <f>IF(Table257[[#This Row],[Pclass]]=2, 1,0)</f>
        <v>0</v>
      </c>
      <c r="M560">
        <f>IF(Table257[[#This Row],[Embarked]]="S", 1, 0)</f>
        <v>0</v>
      </c>
      <c r="N560">
        <f>IF(Table257[[#This Row],[Embarked]]="C", 1, 0)</f>
        <v>1</v>
      </c>
      <c r="O560">
        <f>IF(Table257[[#This Row],[Sex]]="male", 1, 0)</f>
        <v>0</v>
      </c>
      <c r="P560">
        <v>1</v>
      </c>
      <c r="V560" s="6">
        <v>-9.3338470605443091E-2</v>
      </c>
      <c r="W560" s="6">
        <v>0.55252760293703085</v>
      </c>
      <c r="X560" s="6">
        <f t="shared" si="16"/>
        <v>0</v>
      </c>
      <c r="Y560" s="6">
        <f t="shared" si="16"/>
        <v>0.55252760293703085</v>
      </c>
      <c r="Z560" s="6">
        <f t="shared" si="17"/>
        <v>0.55252760293703085</v>
      </c>
      <c r="AA560" s="6">
        <f>(Z560-Table257[[#This Row],[Survived]])^2</f>
        <v>0.30528675200734123</v>
      </c>
    </row>
    <row r="561" spans="1:27" x14ac:dyDescent="0.2">
      <c r="A561">
        <v>0</v>
      </c>
      <c r="B561" t="s">
        <v>27</v>
      </c>
      <c r="C561">
        <v>3</v>
      </c>
      <c r="D561" t="s">
        <v>13</v>
      </c>
      <c r="E561">
        <v>25</v>
      </c>
      <c r="F561">
        <v>7.7416999999999998</v>
      </c>
      <c r="G561">
        <v>0</v>
      </c>
      <c r="H561">
        <v>0</v>
      </c>
      <c r="I561" s="6">
        <f>Table257[[#This Row],[Age]]/$E$1</f>
        <v>0.3125</v>
      </c>
      <c r="J561" s="6">
        <f>LOG10(Table257[[#This Row],[Fare]] +1)</f>
        <v>0.94159589817511846</v>
      </c>
      <c r="K561">
        <f>IF(Table257[[#This Row],[Pclass]]=1, 1, 0)</f>
        <v>0</v>
      </c>
      <c r="L561">
        <f>IF(Table257[[#This Row],[Pclass]]=2, 1,0)</f>
        <v>0</v>
      </c>
      <c r="M561">
        <f>IF(Table257[[#This Row],[Embarked]]="S", 1, 0)</f>
        <v>0</v>
      </c>
      <c r="N561">
        <f>IF(Table257[[#This Row],[Embarked]]="C", 1, 0)</f>
        <v>0</v>
      </c>
      <c r="O561">
        <f>IF(Table257[[#This Row],[Sex]]="male", 1, 0)</f>
        <v>1</v>
      </c>
      <c r="P561">
        <v>1</v>
      </c>
      <c r="V561" s="6">
        <v>-0.92983695584775317</v>
      </c>
      <c r="W561" s="6">
        <v>-0.52546309956684645</v>
      </c>
      <c r="X561" s="6">
        <f t="shared" si="16"/>
        <v>0</v>
      </c>
      <c r="Y561" s="6">
        <f t="shared" si="16"/>
        <v>0</v>
      </c>
      <c r="Z561" s="6">
        <f t="shared" si="17"/>
        <v>0</v>
      </c>
      <c r="AA561" s="6">
        <f>(Z561-Table257[[#This Row],[Survived]])^2</f>
        <v>0</v>
      </c>
    </row>
    <row r="562" spans="1:27" x14ac:dyDescent="0.2">
      <c r="A562">
        <v>0</v>
      </c>
      <c r="B562" t="s">
        <v>15</v>
      </c>
      <c r="C562">
        <v>3</v>
      </c>
      <c r="D562" t="s">
        <v>13</v>
      </c>
      <c r="E562">
        <v>26</v>
      </c>
      <c r="F562">
        <v>7.8541999999999996</v>
      </c>
      <c r="G562">
        <v>1</v>
      </c>
      <c r="H562">
        <v>0</v>
      </c>
      <c r="I562" s="6">
        <f>Table257[[#This Row],[Age]]/$E$1</f>
        <v>0.32500000000000001</v>
      </c>
      <c r="J562" s="6">
        <f>LOG10(Table257[[#This Row],[Fare]] +1)</f>
        <v>0.94714932766263737</v>
      </c>
      <c r="K562">
        <f>IF(Table257[[#This Row],[Pclass]]=1, 1, 0)</f>
        <v>0</v>
      </c>
      <c r="L562">
        <f>IF(Table257[[#This Row],[Pclass]]=2, 1,0)</f>
        <v>0</v>
      </c>
      <c r="M562">
        <f>IF(Table257[[#This Row],[Embarked]]="S", 1, 0)</f>
        <v>1</v>
      </c>
      <c r="N562">
        <f>IF(Table257[[#This Row],[Embarked]]="C", 1, 0)</f>
        <v>0</v>
      </c>
      <c r="O562">
        <f>IF(Table257[[#This Row],[Sex]]="male", 1, 0)</f>
        <v>1</v>
      </c>
      <c r="P562">
        <v>1</v>
      </c>
      <c r="V562" s="6">
        <v>-1.2973093587678806</v>
      </c>
      <c r="W562" s="6">
        <v>7.8955089709408011E-2</v>
      </c>
      <c r="X562" s="6">
        <f t="shared" si="16"/>
        <v>0</v>
      </c>
      <c r="Y562" s="6">
        <f t="shared" si="16"/>
        <v>7.8955089709408011E-2</v>
      </c>
      <c r="Z562" s="6">
        <f t="shared" si="17"/>
        <v>7.8955089709408011E-2</v>
      </c>
      <c r="AA562" s="6">
        <f>(Z562-Table257[[#This Row],[Survived]])^2</f>
        <v>6.2339061910206672E-3</v>
      </c>
    </row>
    <row r="563" spans="1:27" x14ac:dyDescent="0.2">
      <c r="A563">
        <v>0</v>
      </c>
      <c r="B563" t="s">
        <v>15</v>
      </c>
      <c r="C563">
        <v>2</v>
      </c>
      <c r="D563" t="s">
        <v>13</v>
      </c>
      <c r="E563">
        <v>39</v>
      </c>
      <c r="F563">
        <v>26</v>
      </c>
      <c r="G563">
        <v>0</v>
      </c>
      <c r="H563">
        <v>0</v>
      </c>
      <c r="I563" s="6">
        <f>Table257[[#This Row],[Age]]/$E$1</f>
        <v>0.48749999999999999</v>
      </c>
      <c r="J563" s="6">
        <f>LOG10(Table257[[#This Row],[Fare]] +1)</f>
        <v>1.4313637641589874</v>
      </c>
      <c r="K563">
        <f>IF(Table257[[#This Row],[Pclass]]=1, 1, 0)</f>
        <v>0</v>
      </c>
      <c r="L563">
        <f>IF(Table257[[#This Row],[Pclass]]=2, 1,0)</f>
        <v>1</v>
      </c>
      <c r="M563">
        <f>IF(Table257[[#This Row],[Embarked]]="S", 1, 0)</f>
        <v>1</v>
      </c>
      <c r="N563">
        <f>IF(Table257[[#This Row],[Embarked]]="C", 1, 0)</f>
        <v>0</v>
      </c>
      <c r="O563">
        <f>IF(Table257[[#This Row],[Sex]]="male", 1, 0)</f>
        <v>1</v>
      </c>
      <c r="P563">
        <v>1</v>
      </c>
      <c r="V563" s="6">
        <v>-0.64160931524444242</v>
      </c>
      <c r="W563" s="6">
        <v>-1.7123388473850538E-2</v>
      </c>
      <c r="X563" s="6">
        <f t="shared" si="16"/>
        <v>0</v>
      </c>
      <c r="Y563" s="6">
        <f t="shared" si="16"/>
        <v>0</v>
      </c>
      <c r="Z563" s="6">
        <f t="shared" si="17"/>
        <v>0</v>
      </c>
      <c r="AA563" s="6">
        <f>(Z563-Table257[[#This Row],[Survived]])^2</f>
        <v>0</v>
      </c>
    </row>
    <row r="564" spans="1:27" x14ac:dyDescent="0.2">
      <c r="A564">
        <v>1</v>
      </c>
      <c r="B564" t="s">
        <v>15</v>
      </c>
      <c r="C564">
        <v>2</v>
      </c>
      <c r="D564" t="s">
        <v>17</v>
      </c>
      <c r="E564">
        <v>45</v>
      </c>
      <c r="F564">
        <v>13.5</v>
      </c>
      <c r="G564">
        <v>0</v>
      </c>
      <c r="H564">
        <v>0</v>
      </c>
      <c r="I564" s="6">
        <f>Table257[[#This Row],[Age]]/$E$1</f>
        <v>0.5625</v>
      </c>
      <c r="J564" s="6">
        <f>LOG10(Table257[[#This Row],[Fare]] +1)</f>
        <v>1.1613680022349748</v>
      </c>
      <c r="K564">
        <f>IF(Table257[[#This Row],[Pclass]]=1, 1, 0)</f>
        <v>0</v>
      </c>
      <c r="L564">
        <f>IF(Table257[[#This Row],[Pclass]]=2, 1,0)</f>
        <v>1</v>
      </c>
      <c r="M564">
        <f>IF(Table257[[#This Row],[Embarked]]="S", 1, 0)</f>
        <v>1</v>
      </c>
      <c r="N564">
        <f>IF(Table257[[#This Row],[Embarked]]="C", 1, 0)</f>
        <v>0</v>
      </c>
      <c r="O564">
        <f>IF(Table257[[#This Row],[Sex]]="male", 1, 0)</f>
        <v>0</v>
      </c>
      <c r="P564">
        <v>1</v>
      </c>
      <c r="V564" s="6">
        <v>0.80529961394096095</v>
      </c>
      <c r="W564" s="6">
        <v>0.10454391462703744</v>
      </c>
      <c r="X564" s="6">
        <f t="shared" si="16"/>
        <v>0.80529961394096095</v>
      </c>
      <c r="Y564" s="6">
        <f t="shared" si="16"/>
        <v>0.10454391462703744</v>
      </c>
      <c r="Z564" s="6">
        <f t="shared" si="17"/>
        <v>0.90984352856799844</v>
      </c>
      <c r="AA564" s="6">
        <f>(Z564-Table257[[#This Row],[Survived]])^2</f>
        <v>8.1281893410693144E-3</v>
      </c>
    </row>
    <row r="565" spans="1:27" x14ac:dyDescent="0.2">
      <c r="A565">
        <v>1</v>
      </c>
      <c r="B565" t="s">
        <v>15</v>
      </c>
      <c r="C565">
        <v>1</v>
      </c>
      <c r="D565" t="s">
        <v>13</v>
      </c>
      <c r="E565">
        <v>42</v>
      </c>
      <c r="F565">
        <v>26.287500000000001</v>
      </c>
      <c r="G565">
        <v>0</v>
      </c>
      <c r="H565">
        <v>0</v>
      </c>
      <c r="I565" s="6">
        <f>Table257[[#This Row],[Age]]/$E$1</f>
        <v>0.52500000000000002</v>
      </c>
      <c r="J565" s="6">
        <f>LOG10(Table257[[#This Row],[Fare]] +1)</f>
        <v>1.4359637487171957</v>
      </c>
      <c r="K565">
        <f>IF(Table257[[#This Row],[Pclass]]=1, 1, 0)</f>
        <v>1</v>
      </c>
      <c r="L565">
        <f>IF(Table257[[#This Row],[Pclass]]=2, 1,0)</f>
        <v>0</v>
      </c>
      <c r="M565">
        <f>IF(Table257[[#This Row],[Embarked]]="S", 1, 0)</f>
        <v>1</v>
      </c>
      <c r="N565">
        <f>IF(Table257[[#This Row],[Embarked]]="C", 1, 0)</f>
        <v>0</v>
      </c>
      <c r="O565">
        <f>IF(Table257[[#This Row],[Sex]]="male", 1, 0)</f>
        <v>1</v>
      </c>
      <c r="P565">
        <v>1</v>
      </c>
      <c r="V565" s="6">
        <v>-1.0426695419979934</v>
      </c>
      <c r="W565" s="6">
        <v>0.34500248079460144</v>
      </c>
      <c r="X565" s="6">
        <f t="shared" si="16"/>
        <v>0</v>
      </c>
      <c r="Y565" s="6">
        <f t="shared" si="16"/>
        <v>0.34500248079460144</v>
      </c>
      <c r="Z565" s="6">
        <f t="shared" si="17"/>
        <v>0.34500248079460144</v>
      </c>
      <c r="AA565" s="6">
        <f>(Z565-Table257[[#This Row],[Survived]])^2</f>
        <v>0.42902175016522637</v>
      </c>
    </row>
    <row r="566" spans="1:27" x14ac:dyDescent="0.2">
      <c r="A566">
        <v>1</v>
      </c>
      <c r="B566" t="s">
        <v>15</v>
      </c>
      <c r="C566">
        <v>1</v>
      </c>
      <c r="D566" t="s">
        <v>17</v>
      </c>
      <c r="E566">
        <v>22</v>
      </c>
      <c r="F566">
        <v>151.55000000000001</v>
      </c>
      <c r="G566">
        <v>0</v>
      </c>
      <c r="H566">
        <v>0</v>
      </c>
      <c r="I566" s="6">
        <f>Table257[[#This Row],[Age]]/$E$1</f>
        <v>0.27500000000000002</v>
      </c>
      <c r="J566" s="6">
        <f>LOG10(Table257[[#This Row],[Fare]] +1)</f>
        <v>2.1834122119784261</v>
      </c>
      <c r="K566">
        <f>IF(Table257[[#This Row],[Pclass]]=1, 1, 0)</f>
        <v>1</v>
      </c>
      <c r="L566">
        <f>IF(Table257[[#This Row],[Pclass]]=2, 1,0)</f>
        <v>0</v>
      </c>
      <c r="M566">
        <f>IF(Table257[[#This Row],[Embarked]]="S", 1, 0)</f>
        <v>1</v>
      </c>
      <c r="N566">
        <f>IF(Table257[[#This Row],[Embarked]]="C", 1, 0)</f>
        <v>0</v>
      </c>
      <c r="O566">
        <f>IF(Table257[[#This Row],[Sex]]="male", 1, 0)</f>
        <v>0</v>
      </c>
      <c r="P566">
        <v>1</v>
      </c>
      <c r="V566" s="6">
        <v>0.38660332548321336</v>
      </c>
      <c r="W566" s="6">
        <v>0.6999741112263641</v>
      </c>
      <c r="X566" s="6">
        <f t="shared" si="16"/>
        <v>0.38660332548321336</v>
      </c>
      <c r="Y566" s="6">
        <f t="shared" si="16"/>
        <v>0.6999741112263641</v>
      </c>
      <c r="Z566" s="6">
        <f t="shared" si="17"/>
        <v>1.0865774367095775</v>
      </c>
      <c r="AA566" s="6">
        <f>(Z566-Table257[[#This Row],[Survived]])^2</f>
        <v>7.4956525472009003E-3</v>
      </c>
    </row>
    <row r="567" spans="1:27" x14ac:dyDescent="0.2">
      <c r="A567">
        <v>1</v>
      </c>
      <c r="B567" t="s">
        <v>20</v>
      </c>
      <c r="C567">
        <v>1</v>
      </c>
      <c r="D567" t="s">
        <v>17</v>
      </c>
      <c r="E567">
        <v>24</v>
      </c>
      <c r="F567">
        <v>49.504199999999997</v>
      </c>
      <c r="G567">
        <v>0</v>
      </c>
      <c r="H567">
        <v>0</v>
      </c>
      <c r="I567" s="6">
        <f>Table257[[#This Row],[Age]]/$E$1</f>
        <v>0.3</v>
      </c>
      <c r="J567" s="6">
        <f>LOG10(Table257[[#This Row],[Fare]] +1)</f>
        <v>1.7033274961578131</v>
      </c>
      <c r="K567">
        <f>IF(Table257[[#This Row],[Pclass]]=1, 1, 0)</f>
        <v>1</v>
      </c>
      <c r="L567">
        <f>IF(Table257[[#This Row],[Pclass]]=2, 1,0)</f>
        <v>0</v>
      </c>
      <c r="M567">
        <f>IF(Table257[[#This Row],[Embarked]]="S", 1, 0)</f>
        <v>0</v>
      </c>
      <c r="N567">
        <f>IF(Table257[[#This Row],[Embarked]]="C", 1, 0)</f>
        <v>1</v>
      </c>
      <c r="O567">
        <f>IF(Table257[[#This Row],[Sex]]="male", 1, 0)</f>
        <v>0</v>
      </c>
      <c r="P567">
        <v>1</v>
      </c>
      <c r="V567" s="6">
        <v>0.14807600460648795</v>
      </c>
      <c r="W567" s="6">
        <v>0.85384374293823317</v>
      </c>
      <c r="X567" s="6">
        <f t="shared" si="16"/>
        <v>0.14807600460648795</v>
      </c>
      <c r="Y567" s="6">
        <f t="shared" si="16"/>
        <v>0.85384374293823317</v>
      </c>
      <c r="Z567" s="6">
        <f t="shared" si="17"/>
        <v>1.0019197475447212</v>
      </c>
      <c r="AA567" s="6">
        <f>(Z567-Table257[[#This Row],[Survived]])^2</f>
        <v>3.6854306354632285E-6</v>
      </c>
    </row>
    <row r="568" spans="1:27" x14ac:dyDescent="0.2">
      <c r="A568">
        <v>1</v>
      </c>
      <c r="B568" t="s">
        <v>15</v>
      </c>
      <c r="C568">
        <v>1</v>
      </c>
      <c r="D568" t="s">
        <v>13</v>
      </c>
      <c r="E568">
        <v>48</v>
      </c>
      <c r="F568">
        <v>52</v>
      </c>
      <c r="G568">
        <v>1</v>
      </c>
      <c r="H568">
        <v>0</v>
      </c>
      <c r="I568" s="6">
        <f>Table257[[#This Row],[Age]]/$E$1</f>
        <v>0.6</v>
      </c>
      <c r="J568" s="6">
        <f>LOG10(Table257[[#This Row],[Fare]] +1)</f>
        <v>1.7242758696007889</v>
      </c>
      <c r="K568">
        <f>IF(Table257[[#This Row],[Pclass]]=1, 1, 0)</f>
        <v>1</v>
      </c>
      <c r="L568">
        <f>IF(Table257[[#This Row],[Pclass]]=2, 1,0)</f>
        <v>0</v>
      </c>
      <c r="M568">
        <f>IF(Table257[[#This Row],[Embarked]]="S", 1, 0)</f>
        <v>1</v>
      </c>
      <c r="N568">
        <f>IF(Table257[[#This Row],[Embarked]]="C", 1, 0)</f>
        <v>0</v>
      </c>
      <c r="O568">
        <f>IF(Table257[[#This Row],[Sex]]="male", 1, 0)</f>
        <v>1</v>
      </c>
      <c r="P568">
        <v>1</v>
      </c>
      <c r="V568" s="6">
        <v>-0.92893015532235568</v>
      </c>
      <c r="W568" s="6">
        <v>0.20863895898741697</v>
      </c>
      <c r="X568" s="6">
        <f t="shared" si="16"/>
        <v>0</v>
      </c>
      <c r="Y568" s="6">
        <f t="shared" si="16"/>
        <v>0.20863895898741697</v>
      </c>
      <c r="Z568" s="6">
        <f t="shared" si="17"/>
        <v>0.20863895898741697</v>
      </c>
      <c r="AA568" s="6">
        <f>(Z568-Table257[[#This Row],[Survived]])^2</f>
        <v>0.62625229723251918</v>
      </c>
    </row>
    <row r="569" spans="1:27" x14ac:dyDescent="0.2">
      <c r="A569">
        <v>0</v>
      </c>
      <c r="B569" t="s">
        <v>15</v>
      </c>
      <c r="C569">
        <v>3</v>
      </c>
      <c r="D569" t="s">
        <v>13</v>
      </c>
      <c r="E569">
        <v>29</v>
      </c>
      <c r="F569">
        <v>9.4832999999999998</v>
      </c>
      <c r="G569">
        <v>0</v>
      </c>
      <c r="H569">
        <v>0</v>
      </c>
      <c r="I569" s="6">
        <f>Table257[[#This Row],[Age]]/$E$1</f>
        <v>0.36249999999999999</v>
      </c>
      <c r="J569" s="6">
        <f>LOG10(Table257[[#This Row],[Fare]] +1)</f>
        <v>1.020498014154877</v>
      </c>
      <c r="K569">
        <f>IF(Table257[[#This Row],[Pclass]]=1, 1, 0)</f>
        <v>0</v>
      </c>
      <c r="L569">
        <f>IF(Table257[[#This Row],[Pclass]]=2, 1,0)</f>
        <v>0</v>
      </c>
      <c r="M569">
        <f>IF(Table257[[#This Row],[Embarked]]="S", 1, 0)</f>
        <v>1</v>
      </c>
      <c r="N569">
        <f>IF(Table257[[#This Row],[Embarked]]="C", 1, 0)</f>
        <v>0</v>
      </c>
      <c r="O569">
        <f>IF(Table257[[#This Row],[Sex]]="male", 1, 0)</f>
        <v>1</v>
      </c>
      <c r="P569">
        <v>1</v>
      </c>
      <c r="V569" s="6">
        <v>-1.2394807822529299</v>
      </c>
      <c r="W569" s="6">
        <v>7.6597797410407287E-2</v>
      </c>
      <c r="X569" s="6">
        <f t="shared" si="16"/>
        <v>0</v>
      </c>
      <c r="Y569" s="6">
        <f t="shared" si="16"/>
        <v>7.6597797410407287E-2</v>
      </c>
      <c r="Z569" s="6">
        <f t="shared" si="17"/>
        <v>7.6597797410407287E-2</v>
      </c>
      <c r="AA569" s="6">
        <f>(Z569-Table257[[#This Row],[Survived]])^2</f>
        <v>5.8672225681257973E-3</v>
      </c>
    </row>
    <row r="570" spans="1:27" x14ac:dyDescent="0.2">
      <c r="A570">
        <v>0</v>
      </c>
      <c r="B570" t="s">
        <v>15</v>
      </c>
      <c r="C570">
        <v>2</v>
      </c>
      <c r="D570" t="s">
        <v>13</v>
      </c>
      <c r="E570">
        <v>52</v>
      </c>
      <c r="F570">
        <v>13</v>
      </c>
      <c r="G570">
        <v>0</v>
      </c>
      <c r="H570">
        <v>0</v>
      </c>
      <c r="I570" s="6">
        <f>Table257[[#This Row],[Age]]/$E$1</f>
        <v>0.65</v>
      </c>
      <c r="J570" s="6">
        <f>LOG10(Table257[[#This Row],[Fare]] +1)</f>
        <v>1.146128035678238</v>
      </c>
      <c r="K570">
        <f>IF(Table257[[#This Row],[Pclass]]=1, 1, 0)</f>
        <v>0</v>
      </c>
      <c r="L570">
        <f>IF(Table257[[#This Row],[Pclass]]=2, 1,0)</f>
        <v>1</v>
      </c>
      <c r="M570">
        <f>IF(Table257[[#This Row],[Embarked]]="S", 1, 0)</f>
        <v>1</v>
      </c>
      <c r="N570">
        <f>IF(Table257[[#This Row],[Embarked]]="C", 1, 0)</f>
        <v>0</v>
      </c>
      <c r="O570">
        <f>IF(Table257[[#This Row],[Sex]]="male", 1, 0)</f>
        <v>1</v>
      </c>
      <c r="P570">
        <v>1</v>
      </c>
      <c r="V570" s="6">
        <v>-0.58098963318530972</v>
      </c>
      <c r="W570" s="6">
        <v>-0.15192163127121605</v>
      </c>
      <c r="X570" s="6">
        <f t="shared" si="16"/>
        <v>0</v>
      </c>
      <c r="Y570" s="6">
        <f t="shared" si="16"/>
        <v>0</v>
      </c>
      <c r="Z570" s="6">
        <f t="shared" si="17"/>
        <v>0</v>
      </c>
      <c r="AA570" s="6">
        <f>(Z570-Table257[[#This Row],[Survived]])^2</f>
        <v>0</v>
      </c>
    </row>
    <row r="571" spans="1:27" x14ac:dyDescent="0.2">
      <c r="A571">
        <v>0</v>
      </c>
      <c r="B571" t="s">
        <v>15</v>
      </c>
      <c r="C571">
        <v>3</v>
      </c>
      <c r="D571" t="s">
        <v>13</v>
      </c>
      <c r="E571">
        <v>19</v>
      </c>
      <c r="F571">
        <v>7.65</v>
      </c>
      <c r="G571">
        <v>0</v>
      </c>
      <c r="H571">
        <v>0</v>
      </c>
      <c r="I571" s="6">
        <f>Table257[[#This Row],[Age]]/$E$1</f>
        <v>0.23749999999999999</v>
      </c>
      <c r="J571" s="6">
        <f>LOG10(Table257[[#This Row],[Fare]] +1)</f>
        <v>0.93701610746481423</v>
      </c>
      <c r="K571">
        <f>IF(Table257[[#This Row],[Pclass]]=1, 1, 0)</f>
        <v>0</v>
      </c>
      <c r="L571">
        <f>IF(Table257[[#This Row],[Pclass]]=2, 1,0)</f>
        <v>0</v>
      </c>
      <c r="M571">
        <f>IF(Table257[[#This Row],[Embarked]]="S", 1, 0)</f>
        <v>1</v>
      </c>
      <c r="N571">
        <f>IF(Table257[[#This Row],[Embarked]]="C", 1, 0)</f>
        <v>0</v>
      </c>
      <c r="O571">
        <f>IF(Table257[[#This Row],[Sex]]="male", 1, 0)</f>
        <v>1</v>
      </c>
      <c r="P571">
        <v>1</v>
      </c>
      <c r="V571" s="6">
        <v>-1.3563187590996457</v>
      </c>
      <c r="W571" s="6">
        <v>0.20488237066439569</v>
      </c>
      <c r="X571" s="6">
        <f t="shared" si="16"/>
        <v>0</v>
      </c>
      <c r="Y571" s="6">
        <f t="shared" si="16"/>
        <v>0.20488237066439569</v>
      </c>
      <c r="Z571" s="6">
        <f t="shared" si="17"/>
        <v>0.20488237066439569</v>
      </c>
      <c r="AA571" s="6">
        <f>(Z571-Table257[[#This Row],[Survived]])^2</f>
        <v>4.1976785809062826E-2</v>
      </c>
    </row>
    <row r="572" spans="1:27" x14ac:dyDescent="0.2">
      <c r="A572">
        <v>1</v>
      </c>
      <c r="B572" t="s">
        <v>20</v>
      </c>
      <c r="C572">
        <v>1</v>
      </c>
      <c r="D572" t="s">
        <v>17</v>
      </c>
      <c r="E572">
        <v>38</v>
      </c>
      <c r="F572">
        <v>227.52500000000001</v>
      </c>
      <c r="G572">
        <v>0</v>
      </c>
      <c r="H572">
        <v>0</v>
      </c>
      <c r="I572" s="6">
        <f>Table257[[#This Row],[Age]]/$E$1</f>
        <v>0.47499999999999998</v>
      </c>
      <c r="J572" s="6">
        <f>LOG10(Table257[[#This Row],[Fare]] +1)</f>
        <v>2.3589337176143736</v>
      </c>
      <c r="K572">
        <f>IF(Table257[[#This Row],[Pclass]]=1, 1, 0)</f>
        <v>1</v>
      </c>
      <c r="L572">
        <f>IF(Table257[[#This Row],[Pclass]]=2, 1,0)</f>
        <v>0</v>
      </c>
      <c r="M572">
        <f>IF(Table257[[#This Row],[Embarked]]="S", 1, 0)</f>
        <v>0</v>
      </c>
      <c r="N572">
        <f>IF(Table257[[#This Row],[Embarked]]="C", 1, 0)</f>
        <v>1</v>
      </c>
      <c r="O572">
        <f>IF(Table257[[#This Row],[Sex]]="male", 1, 0)</f>
        <v>0</v>
      </c>
      <c r="P572">
        <v>1</v>
      </c>
      <c r="V572" s="6">
        <v>0.43652113728505293</v>
      </c>
      <c r="W572" s="6">
        <v>0.63050278571226459</v>
      </c>
      <c r="X572" s="6">
        <f t="shared" si="16"/>
        <v>0.43652113728505293</v>
      </c>
      <c r="Y572" s="6">
        <f t="shared" si="16"/>
        <v>0.63050278571226459</v>
      </c>
      <c r="Z572" s="6">
        <f t="shared" si="17"/>
        <v>1.0670239229973175</v>
      </c>
      <c r="AA572" s="6">
        <f>(Z572-Table257[[#This Row],[Survived]])^2</f>
        <v>4.4922062539503481E-3</v>
      </c>
    </row>
    <row r="573" spans="1:27" x14ac:dyDescent="0.2">
      <c r="A573">
        <v>1</v>
      </c>
      <c r="B573" t="s">
        <v>15</v>
      </c>
      <c r="C573">
        <v>2</v>
      </c>
      <c r="D573" t="s">
        <v>17</v>
      </c>
      <c r="E573">
        <v>27</v>
      </c>
      <c r="F573">
        <v>10.5</v>
      </c>
      <c r="G573">
        <v>0</v>
      </c>
      <c r="H573">
        <v>0</v>
      </c>
      <c r="I573" s="6">
        <f>Table257[[#This Row],[Age]]/$E$1</f>
        <v>0.33750000000000002</v>
      </c>
      <c r="J573" s="6">
        <f>LOG10(Table257[[#This Row],[Fare]] +1)</f>
        <v>1.0606978403536116</v>
      </c>
      <c r="K573">
        <f>IF(Table257[[#This Row],[Pclass]]=1, 1, 0)</f>
        <v>0</v>
      </c>
      <c r="L573">
        <f>IF(Table257[[#This Row],[Pclass]]=2, 1,0)</f>
        <v>1</v>
      </c>
      <c r="M573">
        <f>IF(Table257[[#This Row],[Embarked]]="S", 1, 0)</f>
        <v>1</v>
      </c>
      <c r="N573">
        <f>IF(Table257[[#This Row],[Embarked]]="C", 1, 0)</f>
        <v>0</v>
      </c>
      <c r="O573">
        <f>IF(Table257[[#This Row],[Sex]]="male", 1, 0)</f>
        <v>0</v>
      </c>
      <c r="P573">
        <v>1</v>
      </c>
      <c r="V573" s="6">
        <v>0.60648734966259354</v>
      </c>
      <c r="W573" s="6">
        <v>0.33142907345853251</v>
      </c>
      <c r="X573" s="6">
        <f t="shared" si="16"/>
        <v>0.60648734966259354</v>
      </c>
      <c r="Y573" s="6">
        <f t="shared" si="16"/>
        <v>0.33142907345853251</v>
      </c>
      <c r="Z573" s="6">
        <f t="shared" si="17"/>
        <v>0.93791642312112611</v>
      </c>
      <c r="AA573" s="6">
        <f>(Z573-Table257[[#This Row],[Survived]])^2</f>
        <v>3.8543705180750449E-3</v>
      </c>
    </row>
    <row r="574" spans="1:27" x14ac:dyDescent="0.2">
      <c r="A574">
        <v>0</v>
      </c>
      <c r="B574" t="s">
        <v>15</v>
      </c>
      <c r="C574">
        <v>3</v>
      </c>
      <c r="D574" t="s">
        <v>13</v>
      </c>
      <c r="E574">
        <v>33</v>
      </c>
      <c r="F574">
        <v>7.7750000000000004</v>
      </c>
      <c r="G574">
        <v>0</v>
      </c>
      <c r="H574">
        <v>0</v>
      </c>
      <c r="I574" s="6">
        <f>Table257[[#This Row],[Age]]/$E$1</f>
        <v>0.41249999999999998</v>
      </c>
      <c r="J574" s="6">
        <f>LOG10(Table257[[#This Row],[Fare]] +1)</f>
        <v>0.94324712513786169</v>
      </c>
      <c r="K574">
        <f>IF(Table257[[#This Row],[Pclass]]=1, 1, 0)</f>
        <v>0</v>
      </c>
      <c r="L574">
        <f>IF(Table257[[#This Row],[Pclass]]=2, 1,0)</f>
        <v>0</v>
      </c>
      <c r="M574">
        <f>IF(Table257[[#This Row],[Embarked]]="S", 1, 0)</f>
        <v>1</v>
      </c>
      <c r="N574">
        <f>IF(Table257[[#This Row],[Embarked]]="C", 1, 0)</f>
        <v>0</v>
      </c>
      <c r="O574">
        <f>IF(Table257[[#This Row],[Sex]]="male", 1, 0)</f>
        <v>1</v>
      </c>
      <c r="P574">
        <v>1</v>
      </c>
      <c r="V574" s="6">
        <v>-1.2183915559252407</v>
      </c>
      <c r="W574" s="6">
        <v>3.4267729992320466E-2</v>
      </c>
      <c r="X574" s="6">
        <f t="shared" si="16"/>
        <v>0</v>
      </c>
      <c r="Y574" s="6">
        <f t="shared" si="16"/>
        <v>3.4267729992320466E-2</v>
      </c>
      <c r="Z574" s="6">
        <f t="shared" si="17"/>
        <v>3.4267729992320466E-2</v>
      </c>
      <c r="AA574" s="6">
        <f>(Z574-Table257[[#This Row],[Survived]])^2</f>
        <v>1.1742773188265796E-3</v>
      </c>
    </row>
    <row r="575" spans="1:27" x14ac:dyDescent="0.2">
      <c r="A575">
        <v>1</v>
      </c>
      <c r="B575" t="s">
        <v>15</v>
      </c>
      <c r="C575">
        <v>2</v>
      </c>
      <c r="D575" t="s">
        <v>17</v>
      </c>
      <c r="E575">
        <v>6</v>
      </c>
      <c r="F575">
        <v>33</v>
      </c>
      <c r="G575">
        <v>0</v>
      </c>
      <c r="H575">
        <v>1</v>
      </c>
      <c r="I575" s="6">
        <f>Table257[[#This Row],[Age]]/$E$1</f>
        <v>7.4999999999999997E-2</v>
      </c>
      <c r="J575" s="6">
        <f>LOG10(Table257[[#This Row],[Fare]] +1)</f>
        <v>1.5314789170422551</v>
      </c>
      <c r="K575">
        <f>IF(Table257[[#This Row],[Pclass]]=1, 1, 0)</f>
        <v>0</v>
      </c>
      <c r="L575">
        <f>IF(Table257[[#This Row],[Pclass]]=2, 1,0)</f>
        <v>1</v>
      </c>
      <c r="M575">
        <f>IF(Table257[[#This Row],[Embarked]]="S", 1, 0)</f>
        <v>1</v>
      </c>
      <c r="N575">
        <f>IF(Table257[[#This Row],[Embarked]]="C", 1, 0)</f>
        <v>0</v>
      </c>
      <c r="O575">
        <f>IF(Table257[[#This Row],[Sex]]="male", 1, 0)</f>
        <v>0</v>
      </c>
      <c r="P575">
        <v>1</v>
      </c>
      <c r="V575" s="6">
        <v>0.42094434087026394</v>
      </c>
      <c r="W575" s="6">
        <v>0.59248640473422165</v>
      </c>
      <c r="X575" s="6">
        <f t="shared" si="16"/>
        <v>0.42094434087026394</v>
      </c>
      <c r="Y575" s="6">
        <f t="shared" si="16"/>
        <v>0.59248640473422165</v>
      </c>
      <c r="Z575" s="6">
        <f t="shared" si="17"/>
        <v>1.0134307456044855</v>
      </c>
      <c r="AA575" s="6">
        <f>(Z575-Table257[[#This Row],[Survived]])^2</f>
        <v>1.8038492749240762E-4</v>
      </c>
    </row>
    <row r="576" spans="1:27" x14ac:dyDescent="0.2">
      <c r="A576">
        <v>0</v>
      </c>
      <c r="B576" t="s">
        <v>15</v>
      </c>
      <c r="C576">
        <v>3</v>
      </c>
      <c r="D576" t="s">
        <v>13</v>
      </c>
      <c r="E576">
        <v>17</v>
      </c>
      <c r="F576">
        <v>7.0541999999999998</v>
      </c>
      <c r="G576">
        <v>1</v>
      </c>
      <c r="H576">
        <v>0</v>
      </c>
      <c r="I576" s="6">
        <f>Table257[[#This Row],[Age]]/$E$1</f>
        <v>0.21249999999999999</v>
      </c>
      <c r="J576" s="6">
        <f>LOG10(Table257[[#This Row],[Fare]] +1)</f>
        <v>0.90602240970373726</v>
      </c>
      <c r="K576">
        <f>IF(Table257[[#This Row],[Pclass]]=1, 1, 0)</f>
        <v>0</v>
      </c>
      <c r="L576">
        <f>IF(Table257[[#This Row],[Pclass]]=2, 1,0)</f>
        <v>0</v>
      </c>
      <c r="M576">
        <f>IF(Table257[[#This Row],[Embarked]]="S", 1, 0)</f>
        <v>1</v>
      </c>
      <c r="N576">
        <f>IF(Table257[[#This Row],[Embarked]]="C", 1, 0)</f>
        <v>0</v>
      </c>
      <c r="O576">
        <f>IF(Table257[[#This Row],[Sex]]="male", 1, 0)</f>
        <v>1</v>
      </c>
      <c r="P576">
        <v>1</v>
      </c>
      <c r="V576" s="6">
        <v>-1.3945811414300913</v>
      </c>
      <c r="W576" s="6">
        <v>0.19165000812204303</v>
      </c>
      <c r="X576" s="6">
        <f t="shared" si="16"/>
        <v>0</v>
      </c>
      <c r="Y576" s="6">
        <f t="shared" si="16"/>
        <v>0.19165000812204303</v>
      </c>
      <c r="Z576" s="6">
        <f t="shared" si="17"/>
        <v>0.19165000812204303</v>
      </c>
      <c r="AA576" s="6">
        <f>(Z576-Table257[[#This Row],[Survived]])^2</f>
        <v>3.6729725613179158E-2</v>
      </c>
    </row>
    <row r="577" spans="1:27" x14ac:dyDescent="0.2">
      <c r="A577">
        <v>0</v>
      </c>
      <c r="B577" t="s">
        <v>15</v>
      </c>
      <c r="C577">
        <v>2</v>
      </c>
      <c r="D577" t="s">
        <v>13</v>
      </c>
      <c r="E577">
        <v>34</v>
      </c>
      <c r="F577">
        <v>13</v>
      </c>
      <c r="G577">
        <v>0</v>
      </c>
      <c r="H577">
        <v>0</v>
      </c>
      <c r="I577" s="6">
        <f>Table257[[#This Row],[Age]]/$E$1</f>
        <v>0.42499999999999999</v>
      </c>
      <c r="J577" s="6">
        <f>LOG10(Table257[[#This Row],[Fare]] +1)</f>
        <v>1.146128035678238</v>
      </c>
      <c r="K577">
        <f>IF(Table257[[#This Row],[Pclass]]=1, 1, 0)</f>
        <v>0</v>
      </c>
      <c r="L577">
        <f>IF(Table257[[#This Row],[Pclass]]=2, 1,0)</f>
        <v>1</v>
      </c>
      <c r="M577">
        <f>IF(Table257[[#This Row],[Embarked]]="S", 1, 0)</f>
        <v>1</v>
      </c>
      <c r="N577">
        <f>IF(Table257[[#This Row],[Embarked]]="C", 1, 0)</f>
        <v>0</v>
      </c>
      <c r="O577">
        <f>IF(Table257[[#This Row],[Sex]]="male", 1, 0)</f>
        <v>1</v>
      </c>
      <c r="P577">
        <v>1</v>
      </c>
      <c r="V577" s="6">
        <v>-0.75646767675283688</v>
      </c>
      <c r="W577" s="6">
        <v>6.6789567741730282E-2</v>
      </c>
      <c r="X577" s="6">
        <f t="shared" si="16"/>
        <v>0</v>
      </c>
      <c r="Y577" s="6">
        <f t="shared" si="16"/>
        <v>6.6789567741730282E-2</v>
      </c>
      <c r="Z577" s="6">
        <f t="shared" si="17"/>
        <v>6.6789567741730282E-2</v>
      </c>
      <c r="AA577" s="6">
        <f>(Z577-Table257[[#This Row],[Survived]])^2</f>
        <v>4.4608463591271786E-3</v>
      </c>
    </row>
    <row r="578" spans="1:27" x14ac:dyDescent="0.2">
      <c r="A578">
        <v>0</v>
      </c>
      <c r="B578" t="s">
        <v>15</v>
      </c>
      <c r="C578">
        <v>2</v>
      </c>
      <c r="D578" t="s">
        <v>13</v>
      </c>
      <c r="E578">
        <v>50</v>
      </c>
      <c r="F578">
        <v>13</v>
      </c>
      <c r="G578">
        <v>0</v>
      </c>
      <c r="H578">
        <v>0</v>
      </c>
      <c r="I578" s="6">
        <f>Table257[[#This Row],[Age]]/$E$1</f>
        <v>0.625</v>
      </c>
      <c r="J578" s="6">
        <f>LOG10(Table257[[#This Row],[Fare]] +1)</f>
        <v>1.146128035678238</v>
      </c>
      <c r="K578">
        <f>IF(Table257[[#This Row],[Pclass]]=1, 1, 0)</f>
        <v>0</v>
      </c>
      <c r="L578">
        <f>IF(Table257[[#This Row],[Pclass]]=2, 1,0)</f>
        <v>1</v>
      </c>
      <c r="M578">
        <f>IF(Table257[[#This Row],[Embarked]]="S", 1, 0)</f>
        <v>1</v>
      </c>
      <c r="N578">
        <f>IF(Table257[[#This Row],[Embarked]]="C", 1, 0)</f>
        <v>0</v>
      </c>
      <c r="O578">
        <f>IF(Table257[[#This Row],[Sex]]="male", 1, 0)</f>
        <v>1</v>
      </c>
      <c r="P578">
        <v>1</v>
      </c>
      <c r="V578" s="6">
        <v>-0.60048719358170177</v>
      </c>
      <c r="W578" s="6">
        <v>-0.12762038693644417</v>
      </c>
      <c r="X578" s="6">
        <f t="shared" si="16"/>
        <v>0</v>
      </c>
      <c r="Y578" s="6">
        <f t="shared" si="16"/>
        <v>0</v>
      </c>
      <c r="Z578" s="6">
        <f t="shared" si="17"/>
        <v>0</v>
      </c>
      <c r="AA578" s="6">
        <f>(Z578-Table257[[#This Row],[Survived]])^2</f>
        <v>0</v>
      </c>
    </row>
    <row r="579" spans="1:27" x14ac:dyDescent="0.2">
      <c r="A579">
        <v>1</v>
      </c>
      <c r="B579" t="s">
        <v>15</v>
      </c>
      <c r="C579">
        <v>1</v>
      </c>
      <c r="D579" t="s">
        <v>13</v>
      </c>
      <c r="E579">
        <v>27</v>
      </c>
      <c r="F579">
        <v>53.1</v>
      </c>
      <c r="G579">
        <v>1</v>
      </c>
      <c r="H579">
        <v>0</v>
      </c>
      <c r="I579" s="6">
        <f>Table257[[#This Row],[Age]]/$E$1</f>
        <v>0.33750000000000002</v>
      </c>
      <c r="J579" s="6">
        <f>LOG10(Table257[[#This Row],[Fare]] +1)</f>
        <v>1.7331972651065695</v>
      </c>
      <c r="K579">
        <f>IF(Table257[[#This Row],[Pclass]]=1, 1, 0)</f>
        <v>1</v>
      </c>
      <c r="L579">
        <f>IF(Table257[[#This Row],[Pclass]]=2, 1,0)</f>
        <v>0</v>
      </c>
      <c r="M579">
        <f>IF(Table257[[#This Row],[Embarked]]="S", 1, 0)</f>
        <v>1</v>
      </c>
      <c r="N579">
        <f>IF(Table257[[#This Row],[Embarked]]="C", 1, 0)</f>
        <v>0</v>
      </c>
      <c r="O579">
        <f>IF(Table257[[#This Row],[Sex]]="male", 1, 0)</f>
        <v>1</v>
      </c>
      <c r="P579">
        <v>1</v>
      </c>
      <c r="V579" s="6">
        <v>-1.1315866595100057</v>
      </c>
      <c r="W579" s="6">
        <v>0.46307764771572701</v>
      </c>
      <c r="X579" s="6">
        <f t="shared" si="16"/>
        <v>0</v>
      </c>
      <c r="Y579" s="6">
        <f t="shared" si="16"/>
        <v>0.46307764771572701</v>
      </c>
      <c r="Z579" s="6">
        <f t="shared" si="17"/>
        <v>0.46307764771572701</v>
      </c>
      <c r="AA579" s="6">
        <f>(Z579-Table257[[#This Row],[Survived]])^2</f>
        <v>0.28828561238247696</v>
      </c>
    </row>
    <row r="580" spans="1:27" x14ac:dyDescent="0.2">
      <c r="A580">
        <v>0</v>
      </c>
      <c r="B580" t="s">
        <v>15</v>
      </c>
      <c r="C580">
        <v>3</v>
      </c>
      <c r="D580" t="s">
        <v>13</v>
      </c>
      <c r="E580">
        <v>20</v>
      </c>
      <c r="F580">
        <v>8.6624999999999996</v>
      </c>
      <c r="G580">
        <v>0</v>
      </c>
      <c r="H580">
        <v>0</v>
      </c>
      <c r="I580" s="6">
        <f>Table257[[#This Row],[Age]]/$E$1</f>
        <v>0.25</v>
      </c>
      <c r="J580" s="6">
        <f>LOG10(Table257[[#This Row],[Fare]] +1)</f>
        <v>0.98508950692638131</v>
      </c>
      <c r="K580">
        <f>IF(Table257[[#This Row],[Pclass]]=1, 1, 0)</f>
        <v>0</v>
      </c>
      <c r="L580">
        <f>IF(Table257[[#This Row],[Pclass]]=2, 1,0)</f>
        <v>0</v>
      </c>
      <c r="M580">
        <f>IF(Table257[[#This Row],[Embarked]]="S", 1, 0)</f>
        <v>1</v>
      </c>
      <c r="N580">
        <f>IF(Table257[[#This Row],[Embarked]]="C", 1, 0)</f>
        <v>0</v>
      </c>
      <c r="O580">
        <f>IF(Table257[[#This Row],[Sex]]="male", 1, 0)</f>
        <v>1</v>
      </c>
      <c r="P580">
        <v>1</v>
      </c>
      <c r="V580" s="6">
        <v>-1.3354271010874799</v>
      </c>
      <c r="W580" s="6">
        <v>0.18882840684943225</v>
      </c>
      <c r="X580" s="6">
        <f t="shared" si="16"/>
        <v>0</v>
      </c>
      <c r="Y580" s="6">
        <f t="shared" si="16"/>
        <v>0.18882840684943225</v>
      </c>
      <c r="Z580" s="6">
        <f t="shared" si="17"/>
        <v>0.18882840684943225</v>
      </c>
      <c r="AA580" s="6">
        <f>(Z580-Table257[[#This Row],[Survived]])^2</f>
        <v>3.5656167233294712E-2</v>
      </c>
    </row>
    <row r="581" spans="1:27" x14ac:dyDescent="0.2">
      <c r="A581">
        <v>1</v>
      </c>
      <c r="B581" t="s">
        <v>15</v>
      </c>
      <c r="C581">
        <v>2</v>
      </c>
      <c r="D581" t="s">
        <v>17</v>
      </c>
      <c r="E581">
        <v>30</v>
      </c>
      <c r="F581">
        <v>21</v>
      </c>
      <c r="G581">
        <v>3</v>
      </c>
      <c r="H581">
        <v>0</v>
      </c>
      <c r="I581" s="6">
        <f>Table257[[#This Row],[Age]]/$E$1</f>
        <v>0.375</v>
      </c>
      <c r="J581" s="6">
        <f>LOG10(Table257[[#This Row],[Fare]] +1)</f>
        <v>1.3424226808222062</v>
      </c>
      <c r="K581">
        <f>IF(Table257[[#This Row],[Pclass]]=1, 1, 0)</f>
        <v>0</v>
      </c>
      <c r="L581">
        <f>IF(Table257[[#This Row],[Pclass]]=2, 1,0)</f>
        <v>1</v>
      </c>
      <c r="M581">
        <f>IF(Table257[[#This Row],[Embarked]]="S", 1, 0)</f>
        <v>1</v>
      </c>
      <c r="N581">
        <f>IF(Table257[[#This Row],[Embarked]]="C", 1, 0)</f>
        <v>0</v>
      </c>
      <c r="O581">
        <f>IF(Table257[[#This Row],[Sex]]="male", 1, 0)</f>
        <v>0</v>
      </c>
      <c r="P581">
        <v>1</v>
      </c>
      <c r="V581" s="6">
        <v>0.66629188065845946</v>
      </c>
      <c r="W581" s="6">
        <v>0.15195196672519268</v>
      </c>
      <c r="X581" s="6">
        <f t="shared" ref="X581:Y644" si="18">IF(V581&lt;0, 0, V581)</f>
        <v>0.66629188065845946</v>
      </c>
      <c r="Y581" s="6">
        <f t="shared" si="18"/>
        <v>0.15195196672519268</v>
      </c>
      <c r="Z581" s="6">
        <f t="shared" ref="Z581:Z644" si="19">X581+Y581</f>
        <v>0.81824384738365219</v>
      </c>
      <c r="AA581" s="6">
        <f>(Z581-Table257[[#This Row],[Survived]])^2</f>
        <v>3.3035299013897117E-2</v>
      </c>
    </row>
    <row r="582" spans="1:27" x14ac:dyDescent="0.2">
      <c r="A582">
        <v>0</v>
      </c>
      <c r="B582" t="s">
        <v>15</v>
      </c>
      <c r="C582">
        <v>2</v>
      </c>
      <c r="D582" t="s">
        <v>13</v>
      </c>
      <c r="E582">
        <v>25</v>
      </c>
      <c r="F582">
        <v>26</v>
      </c>
      <c r="G582">
        <v>1</v>
      </c>
      <c r="H582">
        <v>0</v>
      </c>
      <c r="I582" s="6">
        <f>Table257[[#This Row],[Age]]/$E$1</f>
        <v>0.3125</v>
      </c>
      <c r="J582" s="6">
        <f>LOG10(Table257[[#This Row],[Fare]] +1)</f>
        <v>1.4313637641589874</v>
      </c>
      <c r="K582">
        <f>IF(Table257[[#This Row],[Pclass]]=1, 1, 0)</f>
        <v>0</v>
      </c>
      <c r="L582">
        <f>IF(Table257[[#This Row],[Pclass]]=2, 1,0)</f>
        <v>1</v>
      </c>
      <c r="M582">
        <f>IF(Table257[[#This Row],[Embarked]]="S", 1, 0)</f>
        <v>1</v>
      </c>
      <c r="N582">
        <f>IF(Table257[[#This Row],[Embarked]]="C", 1, 0)</f>
        <v>0</v>
      </c>
      <c r="O582">
        <f>IF(Table257[[#This Row],[Sex]]="male", 1, 0)</f>
        <v>1</v>
      </c>
      <c r="P582">
        <v>1</v>
      </c>
      <c r="V582" s="6">
        <v>-0.7896730664969227</v>
      </c>
      <c r="W582" s="6">
        <v>0.11293516753295452</v>
      </c>
      <c r="X582" s="6">
        <f t="shared" si="18"/>
        <v>0</v>
      </c>
      <c r="Y582" s="6">
        <f t="shared" si="18"/>
        <v>0.11293516753295452</v>
      </c>
      <c r="Z582" s="6">
        <f t="shared" si="19"/>
        <v>0.11293516753295452</v>
      </c>
      <c r="AA582" s="6">
        <f>(Z582-Table257[[#This Row],[Survived]])^2</f>
        <v>1.2754352065696504E-2</v>
      </c>
    </row>
    <row r="583" spans="1:27" x14ac:dyDescent="0.2">
      <c r="A583">
        <v>0</v>
      </c>
      <c r="B583" t="s">
        <v>15</v>
      </c>
      <c r="C583">
        <v>3</v>
      </c>
      <c r="D583" t="s">
        <v>17</v>
      </c>
      <c r="E583">
        <v>25</v>
      </c>
      <c r="F583">
        <v>7.9249999999999998</v>
      </c>
      <c r="G583">
        <v>1</v>
      </c>
      <c r="H583">
        <v>0</v>
      </c>
      <c r="I583" s="6">
        <f>Table257[[#This Row],[Age]]/$E$1</f>
        <v>0.3125</v>
      </c>
      <c r="J583" s="6">
        <f>LOG10(Table257[[#This Row],[Fare]] +1)</f>
        <v>0.95060822478423079</v>
      </c>
      <c r="K583">
        <f>IF(Table257[[#This Row],[Pclass]]=1, 1, 0)</f>
        <v>0</v>
      </c>
      <c r="L583">
        <f>IF(Table257[[#This Row],[Pclass]]=2, 1,0)</f>
        <v>0</v>
      </c>
      <c r="M583">
        <f>IF(Table257[[#This Row],[Embarked]]="S", 1, 0)</f>
        <v>1</v>
      </c>
      <c r="N583">
        <f>IF(Table257[[#This Row],[Embarked]]="C", 1, 0)</f>
        <v>0</v>
      </c>
      <c r="O583">
        <f>IF(Table257[[#This Row],[Sex]]="male", 1, 0)</f>
        <v>0</v>
      </c>
      <c r="P583">
        <v>1</v>
      </c>
      <c r="V583" s="6">
        <v>0.14474184905132437</v>
      </c>
      <c r="W583" s="6">
        <v>0.26347347192222598</v>
      </c>
      <c r="X583" s="6">
        <f t="shared" si="18"/>
        <v>0.14474184905132437</v>
      </c>
      <c r="Y583" s="6">
        <f t="shared" si="18"/>
        <v>0.26347347192222598</v>
      </c>
      <c r="Z583" s="6">
        <f t="shared" si="19"/>
        <v>0.40821532097355034</v>
      </c>
      <c r="AA583" s="6">
        <f>(Z583-Table257[[#This Row],[Survived]])^2</f>
        <v>0.16663974827753872</v>
      </c>
    </row>
    <row r="584" spans="1:27" x14ac:dyDescent="0.2">
      <c r="A584">
        <v>1</v>
      </c>
      <c r="B584" t="s">
        <v>15</v>
      </c>
      <c r="C584">
        <v>1</v>
      </c>
      <c r="D584" t="s">
        <v>17</v>
      </c>
      <c r="E584">
        <v>29</v>
      </c>
      <c r="F584">
        <v>211.33750000000001</v>
      </c>
      <c r="G584">
        <v>0</v>
      </c>
      <c r="H584">
        <v>0</v>
      </c>
      <c r="I584" s="6">
        <f>Table257[[#This Row],[Age]]/$E$1</f>
        <v>0.36249999999999999</v>
      </c>
      <c r="J584" s="6">
        <f>LOG10(Table257[[#This Row],[Fare]] +1)</f>
        <v>2.3270266997942759</v>
      </c>
      <c r="K584">
        <f>IF(Table257[[#This Row],[Pclass]]=1, 1, 0)</f>
        <v>1</v>
      </c>
      <c r="L584">
        <f>IF(Table257[[#This Row],[Pclass]]=2, 1,0)</f>
        <v>0</v>
      </c>
      <c r="M584">
        <f>IF(Table257[[#This Row],[Embarked]]="S", 1, 0)</f>
        <v>1</v>
      </c>
      <c r="N584">
        <f>IF(Table257[[#This Row],[Embarked]]="C", 1, 0)</f>
        <v>0</v>
      </c>
      <c r="O584">
        <f>IF(Table257[[#This Row],[Sex]]="male", 1, 0)</f>
        <v>0</v>
      </c>
      <c r="P584">
        <v>1</v>
      </c>
      <c r="V584" s="6">
        <v>0.48813302335835912</v>
      </c>
      <c r="W584" s="6">
        <v>0.60325891205848803</v>
      </c>
      <c r="X584" s="6">
        <f t="shared" si="18"/>
        <v>0.48813302335835912</v>
      </c>
      <c r="Y584" s="6">
        <f t="shared" si="18"/>
        <v>0.60325891205848803</v>
      </c>
      <c r="Z584" s="6">
        <f t="shared" si="19"/>
        <v>1.0913919354168471</v>
      </c>
      <c r="AA584" s="6">
        <f>(Z584-Table257[[#This Row],[Survived]])^2</f>
        <v>8.35248585923715E-3</v>
      </c>
    </row>
    <row r="585" spans="1:27" x14ac:dyDescent="0.2">
      <c r="A585">
        <v>0</v>
      </c>
      <c r="B585" t="s">
        <v>20</v>
      </c>
      <c r="C585">
        <v>3</v>
      </c>
      <c r="D585" t="s">
        <v>13</v>
      </c>
      <c r="E585">
        <v>11</v>
      </c>
      <c r="F585">
        <v>18.787500000000001</v>
      </c>
      <c r="G585">
        <v>0</v>
      </c>
      <c r="H585">
        <v>0</v>
      </c>
      <c r="I585" s="6">
        <f>Table257[[#This Row],[Age]]/$E$1</f>
        <v>0.13750000000000001</v>
      </c>
      <c r="J585" s="6">
        <f>LOG10(Table257[[#This Row],[Fare]] +1)</f>
        <v>1.2963909278704124</v>
      </c>
      <c r="K585">
        <f>IF(Table257[[#This Row],[Pclass]]=1, 1, 0)</f>
        <v>0</v>
      </c>
      <c r="L585">
        <f>IF(Table257[[#This Row],[Pclass]]=2, 1,0)</f>
        <v>0</v>
      </c>
      <c r="M585">
        <f>IF(Table257[[#This Row],[Embarked]]="S", 1, 0)</f>
        <v>0</v>
      </c>
      <c r="N585">
        <f>IF(Table257[[#This Row],[Embarked]]="C", 1, 0)</f>
        <v>1</v>
      </c>
      <c r="O585">
        <f>IF(Table257[[#This Row],[Sex]]="male", 1, 0)</f>
        <v>1</v>
      </c>
      <c r="P585">
        <v>1</v>
      </c>
      <c r="V585" s="6">
        <v>-1.4977565242780471</v>
      </c>
      <c r="W585" s="6">
        <v>0.41209792322039962</v>
      </c>
      <c r="X585" s="6">
        <f t="shared" si="18"/>
        <v>0</v>
      </c>
      <c r="Y585" s="6">
        <f t="shared" si="18"/>
        <v>0.41209792322039962</v>
      </c>
      <c r="Z585" s="6">
        <f t="shared" si="19"/>
        <v>0.41209792322039962</v>
      </c>
      <c r="AA585" s="6">
        <f>(Z585-Table257[[#This Row],[Survived]])^2</f>
        <v>0.16982469832256639</v>
      </c>
    </row>
    <row r="586" spans="1:27" x14ac:dyDescent="0.2">
      <c r="A586">
        <v>0</v>
      </c>
      <c r="B586" t="s">
        <v>15</v>
      </c>
      <c r="C586">
        <v>2</v>
      </c>
      <c r="D586" t="s">
        <v>13</v>
      </c>
      <c r="E586">
        <v>23</v>
      </c>
      <c r="F586">
        <v>13</v>
      </c>
      <c r="G586">
        <v>0</v>
      </c>
      <c r="H586">
        <v>0</v>
      </c>
      <c r="I586" s="6">
        <f>Table257[[#This Row],[Age]]/$E$1</f>
        <v>0.28749999999999998</v>
      </c>
      <c r="J586" s="6">
        <f>LOG10(Table257[[#This Row],[Fare]] +1)</f>
        <v>1.146128035678238</v>
      </c>
      <c r="K586">
        <f>IF(Table257[[#This Row],[Pclass]]=1, 1, 0)</f>
        <v>0</v>
      </c>
      <c r="L586">
        <f>IF(Table257[[#This Row],[Pclass]]=2, 1,0)</f>
        <v>1</v>
      </c>
      <c r="M586">
        <f>IF(Table257[[#This Row],[Embarked]]="S", 1, 0)</f>
        <v>1</v>
      </c>
      <c r="N586">
        <f>IF(Table257[[#This Row],[Embarked]]="C", 1, 0)</f>
        <v>0</v>
      </c>
      <c r="O586">
        <f>IF(Table257[[#This Row],[Sex]]="male", 1, 0)</f>
        <v>1</v>
      </c>
      <c r="P586">
        <v>1</v>
      </c>
      <c r="V586" s="6">
        <v>-0.86370425893299219</v>
      </c>
      <c r="W586" s="6">
        <v>0.20044641158297527</v>
      </c>
      <c r="X586" s="6">
        <f t="shared" si="18"/>
        <v>0</v>
      </c>
      <c r="Y586" s="6">
        <f t="shared" si="18"/>
        <v>0.20044641158297527</v>
      </c>
      <c r="Z586" s="6">
        <f t="shared" si="19"/>
        <v>0.20044641158297527</v>
      </c>
      <c r="AA586" s="6">
        <f>(Z586-Table257[[#This Row],[Survived]])^2</f>
        <v>4.0178763916491521E-2</v>
      </c>
    </row>
    <row r="587" spans="1:27" x14ac:dyDescent="0.2">
      <c r="A587">
        <v>0</v>
      </c>
      <c r="B587" t="s">
        <v>15</v>
      </c>
      <c r="C587">
        <v>2</v>
      </c>
      <c r="D587" t="s">
        <v>13</v>
      </c>
      <c r="E587">
        <v>23</v>
      </c>
      <c r="F587">
        <v>13</v>
      </c>
      <c r="G587">
        <v>0</v>
      </c>
      <c r="H587">
        <v>0</v>
      </c>
      <c r="I587" s="6">
        <f>Table257[[#This Row],[Age]]/$E$1</f>
        <v>0.28749999999999998</v>
      </c>
      <c r="J587" s="6">
        <f>LOG10(Table257[[#This Row],[Fare]] +1)</f>
        <v>1.146128035678238</v>
      </c>
      <c r="K587">
        <f>IF(Table257[[#This Row],[Pclass]]=1, 1, 0)</f>
        <v>0</v>
      </c>
      <c r="L587">
        <f>IF(Table257[[#This Row],[Pclass]]=2, 1,0)</f>
        <v>1</v>
      </c>
      <c r="M587">
        <f>IF(Table257[[#This Row],[Embarked]]="S", 1, 0)</f>
        <v>1</v>
      </c>
      <c r="N587">
        <f>IF(Table257[[#This Row],[Embarked]]="C", 1, 0)</f>
        <v>0</v>
      </c>
      <c r="O587">
        <f>IF(Table257[[#This Row],[Sex]]="male", 1, 0)</f>
        <v>1</v>
      </c>
      <c r="P587">
        <v>1</v>
      </c>
      <c r="V587" s="6">
        <v>-0.86370425893299219</v>
      </c>
      <c r="W587" s="6">
        <v>0.20044641158297527</v>
      </c>
      <c r="X587" s="6">
        <f t="shared" si="18"/>
        <v>0</v>
      </c>
      <c r="Y587" s="6">
        <f t="shared" si="18"/>
        <v>0.20044641158297527</v>
      </c>
      <c r="Z587" s="6">
        <f t="shared" si="19"/>
        <v>0.20044641158297527</v>
      </c>
      <c r="AA587" s="6">
        <f>(Z587-Table257[[#This Row],[Survived]])^2</f>
        <v>4.0178763916491521E-2</v>
      </c>
    </row>
    <row r="588" spans="1:27" x14ac:dyDescent="0.2">
      <c r="A588">
        <v>0</v>
      </c>
      <c r="B588" t="s">
        <v>15</v>
      </c>
      <c r="C588">
        <v>3</v>
      </c>
      <c r="D588" t="s">
        <v>13</v>
      </c>
      <c r="E588">
        <v>28.5</v>
      </c>
      <c r="F588">
        <v>16.100000000000001</v>
      </c>
      <c r="G588">
        <v>0</v>
      </c>
      <c r="H588">
        <v>0</v>
      </c>
      <c r="I588" s="6">
        <f>Table257[[#This Row],[Age]]/$E$1</f>
        <v>0.35625000000000001</v>
      </c>
      <c r="J588" s="6">
        <f>LOG10(Table257[[#This Row],[Fare]] +1)</f>
        <v>1.2329961103921538</v>
      </c>
      <c r="K588">
        <f>IF(Table257[[#This Row],[Pclass]]=1, 1, 0)</f>
        <v>0</v>
      </c>
      <c r="L588">
        <f>IF(Table257[[#This Row],[Pclass]]=2, 1,0)</f>
        <v>0</v>
      </c>
      <c r="M588">
        <f>IF(Table257[[#This Row],[Embarked]]="S", 1, 0)</f>
        <v>1</v>
      </c>
      <c r="N588">
        <f>IF(Table257[[#This Row],[Embarked]]="C", 1, 0)</f>
        <v>0</v>
      </c>
      <c r="O588">
        <f>IF(Table257[[#This Row],[Sex]]="male", 1, 0)</f>
        <v>1</v>
      </c>
      <c r="P588">
        <v>1</v>
      </c>
      <c r="V588" s="6">
        <v>-1.1951004837176993</v>
      </c>
      <c r="W588" s="6">
        <v>6.5419228419797859E-2</v>
      </c>
      <c r="X588" s="6">
        <f t="shared" si="18"/>
        <v>0</v>
      </c>
      <c r="Y588" s="6">
        <f t="shared" si="18"/>
        <v>6.5419228419797859E-2</v>
      </c>
      <c r="Z588" s="6">
        <f t="shared" si="19"/>
        <v>6.5419228419797859E-2</v>
      </c>
      <c r="AA588" s="6">
        <f>(Z588-Table257[[#This Row],[Survived]])^2</f>
        <v>4.2796754470416877E-3</v>
      </c>
    </row>
    <row r="589" spans="1:27" x14ac:dyDescent="0.2">
      <c r="A589">
        <v>0</v>
      </c>
      <c r="B589" t="s">
        <v>15</v>
      </c>
      <c r="C589">
        <v>3</v>
      </c>
      <c r="D589" t="s">
        <v>17</v>
      </c>
      <c r="E589">
        <v>48</v>
      </c>
      <c r="F589">
        <v>34.375</v>
      </c>
      <c r="G589">
        <v>1</v>
      </c>
      <c r="H589">
        <v>3</v>
      </c>
      <c r="I589" s="6">
        <f>Table257[[#This Row],[Age]]/$E$1</f>
        <v>0.6</v>
      </c>
      <c r="J589" s="6">
        <f>LOG10(Table257[[#This Row],[Fare]] +1)</f>
        <v>1.5486964485323467</v>
      </c>
      <c r="K589">
        <f>IF(Table257[[#This Row],[Pclass]]=1, 1, 0)</f>
        <v>0</v>
      </c>
      <c r="L589">
        <f>IF(Table257[[#This Row],[Pclass]]=2, 1,0)</f>
        <v>0</v>
      </c>
      <c r="M589">
        <f>IF(Table257[[#This Row],[Embarked]]="S", 1, 0)</f>
        <v>1</v>
      </c>
      <c r="N589">
        <f>IF(Table257[[#This Row],[Embarked]]="C", 1, 0)</f>
        <v>0</v>
      </c>
      <c r="O589">
        <f>IF(Table257[[#This Row],[Sex]]="male", 1, 0)</f>
        <v>0</v>
      </c>
      <c r="P589">
        <v>1</v>
      </c>
      <c r="V589" s="6">
        <v>0.23777269095579695</v>
      </c>
      <c r="W589" s="6">
        <v>6.7805766854858784E-2</v>
      </c>
      <c r="X589" s="6">
        <f t="shared" si="18"/>
        <v>0.23777269095579695</v>
      </c>
      <c r="Y589" s="6">
        <f t="shared" si="18"/>
        <v>6.7805766854858784E-2</v>
      </c>
      <c r="Z589" s="6">
        <f t="shared" si="19"/>
        <v>0.30557845781065573</v>
      </c>
      <c r="AA589" s="6">
        <f>(Z589-Table257[[#This Row],[Survived]])^2</f>
        <v>9.3378193877938706E-2</v>
      </c>
    </row>
    <row r="590" spans="1:27" x14ac:dyDescent="0.2">
      <c r="A590">
        <v>1</v>
      </c>
      <c r="B590" t="s">
        <v>20</v>
      </c>
      <c r="C590">
        <v>1</v>
      </c>
      <c r="D590" t="s">
        <v>13</v>
      </c>
      <c r="E590">
        <v>35</v>
      </c>
      <c r="F590">
        <v>512.32920000000001</v>
      </c>
      <c r="G590">
        <v>0</v>
      </c>
      <c r="H590">
        <v>0</v>
      </c>
      <c r="I590" s="6">
        <f>Table257[[#This Row],[Age]]/$E$1</f>
        <v>0.4375</v>
      </c>
      <c r="J590" s="6">
        <f>LOG10(Table257[[#This Row],[Fare]] +1)</f>
        <v>2.7103959691861146</v>
      </c>
      <c r="K590">
        <f>IF(Table257[[#This Row],[Pclass]]=1, 1, 0)</f>
        <v>1</v>
      </c>
      <c r="L590">
        <f>IF(Table257[[#This Row],[Pclass]]=2, 1,0)</f>
        <v>0</v>
      </c>
      <c r="M590">
        <f>IF(Table257[[#This Row],[Embarked]]="S", 1, 0)</f>
        <v>0</v>
      </c>
      <c r="N590">
        <f>IF(Table257[[#This Row],[Embarked]]="C", 1, 0)</f>
        <v>1</v>
      </c>
      <c r="O590">
        <f>IF(Table257[[#This Row],[Sex]]="male", 1, 0)</f>
        <v>1</v>
      </c>
      <c r="P590">
        <v>1</v>
      </c>
      <c r="V590" s="6">
        <v>-0.96225842763269354</v>
      </c>
      <c r="W590" s="6">
        <v>0.46576890723725439</v>
      </c>
      <c r="X590" s="6">
        <f t="shared" si="18"/>
        <v>0</v>
      </c>
      <c r="Y590" s="6">
        <f t="shared" si="18"/>
        <v>0.46576890723725439</v>
      </c>
      <c r="Z590" s="6">
        <f t="shared" si="19"/>
        <v>0.46576890723725439</v>
      </c>
      <c r="AA590" s="6">
        <f>(Z590-Table257[[#This Row],[Survived]])^2</f>
        <v>0.28540286047447733</v>
      </c>
    </row>
    <row r="591" spans="1:27" x14ac:dyDescent="0.2">
      <c r="A591">
        <v>0</v>
      </c>
      <c r="B591" t="s">
        <v>15</v>
      </c>
      <c r="C591">
        <v>1</v>
      </c>
      <c r="D591" t="s">
        <v>13</v>
      </c>
      <c r="E591">
        <v>36</v>
      </c>
      <c r="F591">
        <v>78.849999999999994</v>
      </c>
      <c r="G591">
        <v>1</v>
      </c>
      <c r="H591">
        <v>0</v>
      </c>
      <c r="I591" s="6">
        <f>Table257[[#This Row],[Age]]/$E$1</f>
        <v>0.45</v>
      </c>
      <c r="J591" s="6">
        <f>LOG10(Table257[[#This Row],[Fare]] +1)</f>
        <v>1.9022749204745018</v>
      </c>
      <c r="K591">
        <f>IF(Table257[[#This Row],[Pclass]]=1, 1, 0)</f>
        <v>1</v>
      </c>
      <c r="L591">
        <f>IF(Table257[[#This Row],[Pclass]]=2, 1,0)</f>
        <v>0</v>
      </c>
      <c r="M591">
        <f>IF(Table257[[#This Row],[Embarked]]="S", 1, 0)</f>
        <v>1</v>
      </c>
      <c r="N591">
        <f>IF(Table257[[#This Row],[Embarked]]="C", 1, 0)</f>
        <v>0</v>
      </c>
      <c r="O591">
        <f>IF(Table257[[#This Row],[Sex]]="male", 1, 0)</f>
        <v>1</v>
      </c>
      <c r="P591">
        <v>1</v>
      </c>
      <c r="V591" s="6">
        <v>-1.0046573230004536</v>
      </c>
      <c r="W591" s="6">
        <v>0.33999371068238443</v>
      </c>
      <c r="X591" s="6">
        <f t="shared" si="18"/>
        <v>0</v>
      </c>
      <c r="Y591" s="6">
        <f t="shared" si="18"/>
        <v>0.33999371068238443</v>
      </c>
      <c r="Z591" s="6">
        <f t="shared" si="19"/>
        <v>0.33999371068238443</v>
      </c>
      <c r="AA591" s="6">
        <f>(Z591-Table257[[#This Row],[Survived]])^2</f>
        <v>0.11559572330357692</v>
      </c>
    </row>
    <row r="592" spans="1:27" x14ac:dyDescent="0.2">
      <c r="A592">
        <v>1</v>
      </c>
      <c r="B592" t="s">
        <v>20</v>
      </c>
      <c r="C592">
        <v>1</v>
      </c>
      <c r="D592" t="s">
        <v>17</v>
      </c>
      <c r="E592">
        <v>21</v>
      </c>
      <c r="F592">
        <v>262.375</v>
      </c>
      <c r="G592">
        <v>2</v>
      </c>
      <c r="H592">
        <v>2</v>
      </c>
      <c r="I592" s="6">
        <f>Table257[[#This Row],[Age]]/$E$1</f>
        <v>0.26250000000000001</v>
      </c>
      <c r="J592" s="6">
        <f>LOG10(Table257[[#This Row],[Fare]] +1)</f>
        <v>2.4205745486161567</v>
      </c>
      <c r="K592">
        <f>IF(Table257[[#This Row],[Pclass]]=1, 1, 0)</f>
        <v>1</v>
      </c>
      <c r="L592">
        <f>IF(Table257[[#This Row],[Pclass]]=2, 1,0)</f>
        <v>0</v>
      </c>
      <c r="M592">
        <f>IF(Table257[[#This Row],[Embarked]]="S", 1, 0)</f>
        <v>0</v>
      </c>
      <c r="N592">
        <f>IF(Table257[[#This Row],[Embarked]]="C", 1, 0)</f>
        <v>1</v>
      </c>
      <c r="O592">
        <f>IF(Table257[[#This Row],[Sex]]="male", 1, 0)</f>
        <v>0</v>
      </c>
      <c r="P592">
        <v>1</v>
      </c>
      <c r="V592" s="6">
        <v>8.2037019276081979E-2</v>
      </c>
      <c r="W592" s="6">
        <v>0.84019719946031868</v>
      </c>
      <c r="X592" s="6">
        <f t="shared" si="18"/>
        <v>8.2037019276081979E-2</v>
      </c>
      <c r="Y592" s="6">
        <f t="shared" si="18"/>
        <v>0.84019719946031868</v>
      </c>
      <c r="Z592" s="6">
        <f t="shared" si="19"/>
        <v>0.92223421873640066</v>
      </c>
      <c r="AA592" s="6">
        <f>(Z592-Table257[[#This Row],[Survived]])^2</f>
        <v>6.0475167355379788E-3</v>
      </c>
    </row>
    <row r="593" spans="1:27" x14ac:dyDescent="0.2">
      <c r="A593">
        <v>0</v>
      </c>
      <c r="B593" t="s">
        <v>15</v>
      </c>
      <c r="C593">
        <v>3</v>
      </c>
      <c r="D593" t="s">
        <v>13</v>
      </c>
      <c r="E593">
        <v>24</v>
      </c>
      <c r="F593">
        <v>16.100000000000001</v>
      </c>
      <c r="G593">
        <v>1</v>
      </c>
      <c r="H593">
        <v>0</v>
      </c>
      <c r="I593" s="6">
        <f>Table257[[#This Row],[Age]]/$E$1</f>
        <v>0.3</v>
      </c>
      <c r="J593" s="6">
        <f>LOG10(Table257[[#This Row],[Fare]] +1)</f>
        <v>1.2329961103921538</v>
      </c>
      <c r="K593">
        <f>IF(Table257[[#This Row],[Pclass]]=1, 1, 0)</f>
        <v>0</v>
      </c>
      <c r="L593">
        <f>IF(Table257[[#This Row],[Pclass]]=2, 1,0)</f>
        <v>0</v>
      </c>
      <c r="M593">
        <f>IF(Table257[[#This Row],[Embarked]]="S", 1, 0)</f>
        <v>1</v>
      </c>
      <c r="N593">
        <f>IF(Table257[[#This Row],[Embarked]]="C", 1, 0)</f>
        <v>0</v>
      </c>
      <c r="O593">
        <f>IF(Table257[[#This Row],[Sex]]="male", 1, 0)</f>
        <v>1</v>
      </c>
      <c r="P593">
        <v>1</v>
      </c>
      <c r="V593" s="6">
        <v>-1.2505508230873181</v>
      </c>
      <c r="W593" s="6">
        <v>8.0046873836436938E-2</v>
      </c>
      <c r="X593" s="6">
        <f t="shared" si="18"/>
        <v>0</v>
      </c>
      <c r="Y593" s="6">
        <f t="shared" si="18"/>
        <v>8.0046873836436938E-2</v>
      </c>
      <c r="Z593" s="6">
        <f t="shared" si="19"/>
        <v>8.0046873836436938E-2</v>
      </c>
      <c r="AA593" s="6">
        <f>(Z593-Table257[[#This Row],[Survived]])^2</f>
        <v>6.407502010986452E-3</v>
      </c>
    </row>
    <row r="594" spans="1:27" x14ac:dyDescent="0.2">
      <c r="A594">
        <v>1</v>
      </c>
      <c r="B594" t="s">
        <v>15</v>
      </c>
      <c r="C594">
        <v>3</v>
      </c>
      <c r="D594" t="s">
        <v>13</v>
      </c>
      <c r="E594">
        <v>31</v>
      </c>
      <c r="F594">
        <v>7.9249999999999998</v>
      </c>
      <c r="G594">
        <v>0</v>
      </c>
      <c r="H594">
        <v>0</v>
      </c>
      <c r="I594" s="6">
        <f>Table257[[#This Row],[Age]]/$E$1</f>
        <v>0.38750000000000001</v>
      </c>
      <c r="J594" s="6">
        <f>LOG10(Table257[[#This Row],[Fare]] +1)</f>
        <v>0.95060822478423079</v>
      </c>
      <c r="K594">
        <f>IF(Table257[[#This Row],[Pclass]]=1, 1, 0)</f>
        <v>0</v>
      </c>
      <c r="L594">
        <f>IF(Table257[[#This Row],[Pclass]]=2, 1,0)</f>
        <v>0</v>
      </c>
      <c r="M594">
        <f>IF(Table257[[#This Row],[Embarked]]="S", 1, 0)</f>
        <v>1</v>
      </c>
      <c r="N594">
        <f>IF(Table257[[#This Row],[Embarked]]="C", 1, 0)</f>
        <v>0</v>
      </c>
      <c r="O594">
        <f>IF(Table257[[#This Row],[Sex]]="male", 1, 0)</f>
        <v>1</v>
      </c>
      <c r="P594">
        <v>1</v>
      </c>
      <c r="V594" s="6">
        <v>-1.2361828955247962</v>
      </c>
      <c r="W594" s="6">
        <v>5.7971286475942622E-2</v>
      </c>
      <c r="X594" s="6">
        <f t="shared" si="18"/>
        <v>0</v>
      </c>
      <c r="Y594" s="6">
        <f t="shared" si="18"/>
        <v>5.7971286475942622E-2</v>
      </c>
      <c r="Z594" s="6">
        <f t="shared" si="19"/>
        <v>5.7971286475942622E-2</v>
      </c>
      <c r="AA594" s="6">
        <f>(Z594-Table257[[#This Row],[Survived]])^2</f>
        <v>0.8874180971037906</v>
      </c>
    </row>
    <row r="595" spans="1:27" x14ac:dyDescent="0.2">
      <c r="A595">
        <v>0</v>
      </c>
      <c r="B595" t="s">
        <v>15</v>
      </c>
      <c r="C595">
        <v>1</v>
      </c>
      <c r="D595" t="s">
        <v>13</v>
      </c>
      <c r="E595">
        <v>70</v>
      </c>
      <c r="F595">
        <v>71</v>
      </c>
      <c r="G595">
        <v>1</v>
      </c>
      <c r="H595">
        <v>1</v>
      </c>
      <c r="I595" s="6">
        <f>Table257[[#This Row],[Age]]/$E$1</f>
        <v>0.875</v>
      </c>
      <c r="J595" s="6">
        <f>LOG10(Table257[[#This Row],[Fare]] +1)</f>
        <v>1.8573324964312685</v>
      </c>
      <c r="K595">
        <f>IF(Table257[[#This Row],[Pclass]]=1, 1, 0)</f>
        <v>1</v>
      </c>
      <c r="L595">
        <f>IF(Table257[[#This Row],[Pclass]]=2, 1,0)</f>
        <v>0</v>
      </c>
      <c r="M595">
        <f>IF(Table257[[#This Row],[Embarked]]="S", 1, 0)</f>
        <v>1</v>
      </c>
      <c r="N595">
        <f>IF(Table257[[#This Row],[Embarked]]="C", 1, 0)</f>
        <v>0</v>
      </c>
      <c r="O595">
        <f>IF(Table257[[#This Row],[Sex]]="male", 1, 0)</f>
        <v>1</v>
      </c>
      <c r="P595">
        <v>1</v>
      </c>
      <c r="V595" s="6">
        <v>-0.77355637629794427</v>
      </c>
      <c r="W595" s="6">
        <v>-2.5358771826695888E-2</v>
      </c>
      <c r="X595" s="6">
        <f t="shared" si="18"/>
        <v>0</v>
      </c>
      <c r="Y595" s="6">
        <f t="shared" si="18"/>
        <v>0</v>
      </c>
      <c r="Z595" s="6">
        <f t="shared" si="19"/>
        <v>0</v>
      </c>
      <c r="AA595" s="6">
        <f>(Z595-Table257[[#This Row],[Survived]])^2</f>
        <v>0</v>
      </c>
    </row>
    <row r="596" spans="1:27" x14ac:dyDescent="0.2">
      <c r="A596">
        <v>0</v>
      </c>
      <c r="B596" t="s">
        <v>15</v>
      </c>
      <c r="C596">
        <v>3</v>
      </c>
      <c r="D596" t="s">
        <v>13</v>
      </c>
      <c r="E596">
        <v>16</v>
      </c>
      <c r="F596">
        <v>20.25</v>
      </c>
      <c r="G596">
        <v>1</v>
      </c>
      <c r="H596">
        <v>1</v>
      </c>
      <c r="I596" s="6">
        <f>Table257[[#This Row],[Age]]/$E$1</f>
        <v>0.2</v>
      </c>
      <c r="J596" s="6">
        <f>LOG10(Table257[[#This Row],[Fare]] +1)</f>
        <v>1.3273589343863303</v>
      </c>
      <c r="K596">
        <f>IF(Table257[[#This Row],[Pclass]]=1, 1, 0)</f>
        <v>0</v>
      </c>
      <c r="L596">
        <f>IF(Table257[[#This Row],[Pclass]]=2, 1,0)</f>
        <v>0</v>
      </c>
      <c r="M596">
        <f>IF(Table257[[#This Row],[Embarked]]="S", 1, 0)</f>
        <v>1</v>
      </c>
      <c r="N596">
        <f>IF(Table257[[#This Row],[Embarked]]="C", 1, 0)</f>
        <v>0</v>
      </c>
      <c r="O596">
        <f>IF(Table257[[#This Row],[Sex]]="male", 1, 0)</f>
        <v>1</v>
      </c>
      <c r="P596">
        <v>1</v>
      </c>
      <c r="V596" s="6">
        <v>-1.3966092419392884</v>
      </c>
      <c r="W596" s="6">
        <v>0.2137095690553073</v>
      </c>
      <c r="X596" s="6">
        <f t="shared" si="18"/>
        <v>0</v>
      </c>
      <c r="Y596" s="6">
        <f t="shared" si="18"/>
        <v>0.2137095690553073</v>
      </c>
      <c r="Z596" s="6">
        <f t="shared" si="19"/>
        <v>0.2137095690553073</v>
      </c>
      <c r="AA596" s="6">
        <f>(Z596-Table257[[#This Row],[Survived]])^2</f>
        <v>4.5671779905805163E-2</v>
      </c>
    </row>
    <row r="597" spans="1:27" x14ac:dyDescent="0.2">
      <c r="A597">
        <v>1</v>
      </c>
      <c r="B597" t="s">
        <v>15</v>
      </c>
      <c r="C597">
        <v>2</v>
      </c>
      <c r="D597" t="s">
        <v>17</v>
      </c>
      <c r="E597">
        <v>30</v>
      </c>
      <c r="F597">
        <v>13</v>
      </c>
      <c r="G597">
        <v>0</v>
      </c>
      <c r="H597">
        <v>0</v>
      </c>
      <c r="I597" s="6">
        <f>Table257[[#This Row],[Age]]/$E$1</f>
        <v>0.375</v>
      </c>
      <c r="J597" s="6">
        <f>LOG10(Table257[[#This Row],[Fare]] +1)</f>
        <v>1.146128035678238</v>
      </c>
      <c r="K597">
        <f>IF(Table257[[#This Row],[Pclass]]=1, 1, 0)</f>
        <v>0</v>
      </c>
      <c r="L597">
        <f>IF(Table257[[#This Row],[Pclass]]=2, 1,0)</f>
        <v>1</v>
      </c>
      <c r="M597">
        <f>IF(Table257[[#This Row],[Embarked]]="S", 1, 0)</f>
        <v>1</v>
      </c>
      <c r="N597">
        <f>IF(Table257[[#This Row],[Embarked]]="C", 1, 0)</f>
        <v>0</v>
      </c>
      <c r="O597">
        <f>IF(Table257[[#This Row],[Sex]]="male", 1, 0)</f>
        <v>0</v>
      </c>
      <c r="P597">
        <v>1</v>
      </c>
      <c r="V597" s="6">
        <v>0.65553545669741276</v>
      </c>
      <c r="W597" s="6">
        <v>0.2880406631898394</v>
      </c>
      <c r="X597" s="6">
        <f t="shared" si="18"/>
        <v>0.65553545669741276</v>
      </c>
      <c r="Y597" s="6">
        <f t="shared" si="18"/>
        <v>0.2880406631898394</v>
      </c>
      <c r="Z597" s="6">
        <f t="shared" si="19"/>
        <v>0.9435761198872521</v>
      </c>
      <c r="AA597" s="6">
        <f>(Z597-Table257[[#This Row],[Survived]])^2</f>
        <v>3.1836542469777483E-3</v>
      </c>
    </row>
    <row r="598" spans="1:27" x14ac:dyDescent="0.2">
      <c r="A598">
        <v>0</v>
      </c>
      <c r="B598" t="s">
        <v>15</v>
      </c>
      <c r="C598">
        <v>1</v>
      </c>
      <c r="D598" t="s">
        <v>13</v>
      </c>
      <c r="E598">
        <v>19</v>
      </c>
      <c r="F598">
        <v>53.1</v>
      </c>
      <c r="G598">
        <v>1</v>
      </c>
      <c r="H598">
        <v>0</v>
      </c>
      <c r="I598" s="6">
        <f>Table257[[#This Row],[Age]]/$E$1</f>
        <v>0.23749999999999999</v>
      </c>
      <c r="J598" s="6">
        <f>LOG10(Table257[[#This Row],[Fare]] +1)</f>
        <v>1.7331972651065695</v>
      </c>
      <c r="K598">
        <f>IF(Table257[[#This Row],[Pclass]]=1, 1, 0)</f>
        <v>1</v>
      </c>
      <c r="L598">
        <f>IF(Table257[[#This Row],[Pclass]]=2, 1,0)</f>
        <v>0</v>
      </c>
      <c r="M598">
        <f>IF(Table257[[#This Row],[Embarked]]="S", 1, 0)</f>
        <v>1</v>
      </c>
      <c r="N598">
        <f>IF(Table257[[#This Row],[Embarked]]="C", 1, 0)</f>
        <v>0</v>
      </c>
      <c r="O598">
        <f>IF(Table257[[#This Row],[Sex]]="male", 1, 0)</f>
        <v>1</v>
      </c>
      <c r="P598">
        <v>1</v>
      </c>
      <c r="V598" s="6">
        <v>-1.2095769010955733</v>
      </c>
      <c r="W598" s="6">
        <v>0.56028262505481419</v>
      </c>
      <c r="X598" s="6">
        <f t="shared" si="18"/>
        <v>0</v>
      </c>
      <c r="Y598" s="6">
        <f t="shared" si="18"/>
        <v>0.56028262505481419</v>
      </c>
      <c r="Z598" s="6">
        <f t="shared" si="19"/>
        <v>0.56028262505481419</v>
      </c>
      <c r="AA598" s="6">
        <f>(Z598-Table257[[#This Row],[Survived]])^2</f>
        <v>0.31391661993831349</v>
      </c>
    </row>
    <row r="599" spans="1:27" x14ac:dyDescent="0.2">
      <c r="A599">
        <v>0</v>
      </c>
      <c r="B599" t="s">
        <v>27</v>
      </c>
      <c r="C599">
        <v>3</v>
      </c>
      <c r="D599" t="s">
        <v>13</v>
      </c>
      <c r="E599">
        <v>31</v>
      </c>
      <c r="F599">
        <v>7.75</v>
      </c>
      <c r="G599">
        <v>0</v>
      </c>
      <c r="H599">
        <v>0</v>
      </c>
      <c r="I599" s="6">
        <f>Table257[[#This Row],[Age]]/$E$1</f>
        <v>0.38750000000000001</v>
      </c>
      <c r="J599" s="6">
        <f>LOG10(Table257[[#This Row],[Fare]] +1)</f>
        <v>0.94200805302231327</v>
      </c>
      <c r="K599">
        <f>IF(Table257[[#This Row],[Pclass]]=1, 1, 0)</f>
        <v>0</v>
      </c>
      <c r="L599">
        <f>IF(Table257[[#This Row],[Pclass]]=2, 1,0)</f>
        <v>0</v>
      </c>
      <c r="M599">
        <f>IF(Table257[[#This Row],[Embarked]]="S", 1, 0)</f>
        <v>0</v>
      </c>
      <c r="N599">
        <f>IF(Table257[[#This Row],[Embarked]]="C", 1, 0)</f>
        <v>0</v>
      </c>
      <c r="O599">
        <f>IF(Table257[[#This Row],[Sex]]="male", 1, 0)</f>
        <v>1</v>
      </c>
      <c r="P599">
        <v>1</v>
      </c>
      <c r="V599" s="6">
        <v>-0.87124874176192024</v>
      </c>
      <c r="W599" s="6">
        <v>-0.59840029767240965</v>
      </c>
      <c r="X599" s="6">
        <f t="shared" si="18"/>
        <v>0</v>
      </c>
      <c r="Y599" s="6">
        <f t="shared" si="18"/>
        <v>0</v>
      </c>
      <c r="Z599" s="6">
        <f t="shared" si="19"/>
        <v>0</v>
      </c>
      <c r="AA599" s="6">
        <f>(Z599-Table257[[#This Row],[Survived]])^2</f>
        <v>0</v>
      </c>
    </row>
    <row r="600" spans="1:27" x14ac:dyDescent="0.2">
      <c r="A600">
        <v>1</v>
      </c>
      <c r="B600" t="s">
        <v>15</v>
      </c>
      <c r="C600">
        <v>2</v>
      </c>
      <c r="D600" t="s">
        <v>17</v>
      </c>
      <c r="E600">
        <v>4</v>
      </c>
      <c r="F600">
        <v>23</v>
      </c>
      <c r="G600">
        <v>1</v>
      </c>
      <c r="H600">
        <v>1</v>
      </c>
      <c r="I600" s="6">
        <f>Table257[[#This Row],[Age]]/$E$1</f>
        <v>0.05</v>
      </c>
      <c r="J600" s="6">
        <f>LOG10(Table257[[#This Row],[Fare]] +1)</f>
        <v>1.3802112417116059</v>
      </c>
      <c r="K600">
        <f>IF(Table257[[#This Row],[Pclass]]=1, 1, 0)</f>
        <v>0</v>
      </c>
      <c r="L600">
        <f>IF(Table257[[#This Row],[Pclass]]=2, 1,0)</f>
        <v>1</v>
      </c>
      <c r="M600">
        <f>IF(Table257[[#This Row],[Embarked]]="S", 1, 0)</f>
        <v>1</v>
      </c>
      <c r="N600">
        <f>IF(Table257[[#This Row],[Embarked]]="C", 1, 0)</f>
        <v>0</v>
      </c>
      <c r="O600">
        <f>IF(Table257[[#This Row],[Sex]]="male", 1, 0)</f>
        <v>0</v>
      </c>
      <c r="P600">
        <v>1</v>
      </c>
      <c r="V600" s="6">
        <v>0.35480379200139128</v>
      </c>
      <c r="W600" s="6">
        <v>0.58901974278773472</v>
      </c>
      <c r="X600" s="6">
        <f t="shared" si="18"/>
        <v>0.35480379200139128</v>
      </c>
      <c r="Y600" s="6">
        <f t="shared" si="18"/>
        <v>0.58901974278773472</v>
      </c>
      <c r="Z600" s="6">
        <f t="shared" si="19"/>
        <v>0.94382353478912595</v>
      </c>
      <c r="AA600" s="6">
        <f>(Z600-Table257[[#This Row],[Survived]])^2</f>
        <v>3.1557952435885424E-3</v>
      </c>
    </row>
    <row r="601" spans="1:27" x14ac:dyDescent="0.2">
      <c r="A601">
        <v>1</v>
      </c>
      <c r="B601" t="s">
        <v>15</v>
      </c>
      <c r="C601">
        <v>3</v>
      </c>
      <c r="D601" t="s">
        <v>13</v>
      </c>
      <c r="E601">
        <v>6</v>
      </c>
      <c r="F601">
        <v>12.475</v>
      </c>
      <c r="G601">
        <v>0</v>
      </c>
      <c r="H601">
        <v>1</v>
      </c>
      <c r="I601" s="6">
        <f>Table257[[#This Row],[Age]]/$E$1</f>
        <v>7.4999999999999997E-2</v>
      </c>
      <c r="J601" s="6">
        <f>LOG10(Table257[[#This Row],[Fare]] +1)</f>
        <v>1.1295287738587763</v>
      </c>
      <c r="K601">
        <f>IF(Table257[[#This Row],[Pclass]]=1, 1, 0)</f>
        <v>0</v>
      </c>
      <c r="L601">
        <f>IF(Table257[[#This Row],[Pclass]]=2, 1,0)</f>
        <v>0</v>
      </c>
      <c r="M601">
        <f>IF(Table257[[#This Row],[Embarked]]="S", 1, 0)</f>
        <v>1</v>
      </c>
      <c r="N601">
        <f>IF(Table257[[#This Row],[Embarked]]="C", 1, 0)</f>
        <v>0</v>
      </c>
      <c r="O601">
        <f>IF(Table257[[#This Row],[Sex]]="male", 1, 0)</f>
        <v>1</v>
      </c>
      <c r="P601">
        <v>1</v>
      </c>
      <c r="V601" s="6">
        <v>-1.5283710401774868</v>
      </c>
      <c r="W601" s="6">
        <v>0.39132885539419826</v>
      </c>
      <c r="X601" s="6">
        <f t="shared" si="18"/>
        <v>0</v>
      </c>
      <c r="Y601" s="6">
        <f t="shared" si="18"/>
        <v>0.39132885539419826</v>
      </c>
      <c r="Z601" s="6">
        <f t="shared" si="19"/>
        <v>0.39132885539419826</v>
      </c>
      <c r="AA601" s="6">
        <f>(Z601-Table257[[#This Row],[Survived]])^2</f>
        <v>0.37048056227573684</v>
      </c>
    </row>
    <row r="602" spans="1:27" x14ac:dyDescent="0.2">
      <c r="A602">
        <v>0</v>
      </c>
      <c r="B602" t="s">
        <v>15</v>
      </c>
      <c r="C602">
        <v>3</v>
      </c>
      <c r="D602" t="s">
        <v>13</v>
      </c>
      <c r="E602">
        <v>33</v>
      </c>
      <c r="F602">
        <v>9.5</v>
      </c>
      <c r="G602">
        <v>0</v>
      </c>
      <c r="H602">
        <v>0</v>
      </c>
      <c r="I602" s="6">
        <f>Table257[[#This Row],[Age]]/$E$1</f>
        <v>0.41249999999999998</v>
      </c>
      <c r="J602" s="6">
        <f>LOG10(Table257[[#This Row],[Fare]] +1)</f>
        <v>1.0211892990699381</v>
      </c>
      <c r="K602">
        <f>IF(Table257[[#This Row],[Pclass]]=1, 1, 0)</f>
        <v>0</v>
      </c>
      <c r="L602">
        <f>IF(Table257[[#This Row],[Pclass]]=2, 1,0)</f>
        <v>0</v>
      </c>
      <c r="M602">
        <f>IF(Table257[[#This Row],[Embarked]]="S", 1, 0)</f>
        <v>1</v>
      </c>
      <c r="N602">
        <f>IF(Table257[[#This Row],[Embarked]]="C", 1, 0)</f>
        <v>0</v>
      </c>
      <c r="O602">
        <f>IF(Table257[[#This Row],[Sex]]="male", 1, 0)</f>
        <v>1</v>
      </c>
      <c r="P602">
        <v>1</v>
      </c>
      <c r="V602" s="6">
        <v>-1.2003254293270031</v>
      </c>
      <c r="W602" s="6">
        <v>2.7939179546142161E-2</v>
      </c>
      <c r="X602" s="6">
        <f t="shared" si="18"/>
        <v>0</v>
      </c>
      <c r="Y602" s="6">
        <f t="shared" si="18"/>
        <v>2.7939179546142161E-2</v>
      </c>
      <c r="Z602" s="6">
        <f t="shared" si="19"/>
        <v>2.7939179546142161E-2</v>
      </c>
      <c r="AA602" s="6">
        <f>(Z602-Table257[[#This Row],[Survived]])^2</f>
        <v>7.8059775371156848E-4</v>
      </c>
    </row>
    <row r="603" spans="1:27" x14ac:dyDescent="0.2">
      <c r="A603">
        <v>0</v>
      </c>
      <c r="B603" t="s">
        <v>15</v>
      </c>
      <c r="C603">
        <v>3</v>
      </c>
      <c r="D603" t="s">
        <v>13</v>
      </c>
      <c r="E603">
        <v>23</v>
      </c>
      <c r="F603">
        <v>7.8958000000000004</v>
      </c>
      <c r="G603">
        <v>0</v>
      </c>
      <c r="H603">
        <v>0</v>
      </c>
      <c r="I603" s="6">
        <f>Table257[[#This Row],[Age]]/$E$1</f>
        <v>0.28749999999999998</v>
      </c>
      <c r="J603" s="6">
        <f>LOG10(Table257[[#This Row],[Fare]] +1)</f>
        <v>0.94918501031343461</v>
      </c>
      <c r="K603">
        <f>IF(Table257[[#This Row],[Pclass]]=1, 1, 0)</f>
        <v>0</v>
      </c>
      <c r="L603">
        <f>IF(Table257[[#This Row],[Pclass]]=2, 1,0)</f>
        <v>0</v>
      </c>
      <c r="M603">
        <f>IF(Table257[[#This Row],[Embarked]]="S", 1, 0)</f>
        <v>1</v>
      </c>
      <c r="N603">
        <f>IF(Table257[[#This Row],[Embarked]]="C", 1, 0)</f>
        <v>0</v>
      </c>
      <c r="O603">
        <f>IF(Table257[[#This Row],[Sex]]="male", 1, 0)</f>
        <v>1</v>
      </c>
      <c r="P603">
        <v>1</v>
      </c>
      <c r="V603" s="6">
        <v>-1.3145030223510328</v>
      </c>
      <c r="W603" s="6">
        <v>0.15529182236465433</v>
      </c>
      <c r="X603" s="6">
        <f t="shared" si="18"/>
        <v>0</v>
      </c>
      <c r="Y603" s="6">
        <f t="shared" si="18"/>
        <v>0.15529182236465433</v>
      </c>
      <c r="Z603" s="6">
        <f t="shared" si="19"/>
        <v>0.15529182236465433</v>
      </c>
      <c r="AA603" s="6">
        <f>(Z603-Table257[[#This Row],[Survived]])^2</f>
        <v>2.4115550093335356E-2</v>
      </c>
    </row>
    <row r="604" spans="1:27" x14ac:dyDescent="0.2">
      <c r="A604">
        <v>1</v>
      </c>
      <c r="B604" t="s">
        <v>15</v>
      </c>
      <c r="C604">
        <v>2</v>
      </c>
      <c r="D604" t="s">
        <v>17</v>
      </c>
      <c r="E604">
        <v>48</v>
      </c>
      <c r="F604">
        <v>65</v>
      </c>
      <c r="G604">
        <v>1</v>
      </c>
      <c r="H604">
        <v>2</v>
      </c>
      <c r="I604" s="6">
        <f>Table257[[#This Row],[Age]]/$E$1</f>
        <v>0.6</v>
      </c>
      <c r="J604" s="6">
        <f>LOG10(Table257[[#This Row],[Fare]] +1)</f>
        <v>1.8195439355418688</v>
      </c>
      <c r="K604">
        <f>IF(Table257[[#This Row],[Pclass]]=1, 1, 0)</f>
        <v>0</v>
      </c>
      <c r="L604">
        <f>IF(Table257[[#This Row],[Pclass]]=2, 1,0)</f>
        <v>1</v>
      </c>
      <c r="M604">
        <f>IF(Table257[[#This Row],[Embarked]]="S", 1, 0)</f>
        <v>1</v>
      </c>
      <c r="N604">
        <f>IF(Table257[[#This Row],[Embarked]]="C", 1, 0)</f>
        <v>0</v>
      </c>
      <c r="O604">
        <f>IF(Table257[[#This Row],[Sex]]="male", 1, 0)</f>
        <v>0</v>
      </c>
      <c r="P604">
        <v>1</v>
      </c>
      <c r="V604" s="6">
        <v>0.79564211170120513</v>
      </c>
      <c r="W604" s="6">
        <v>6.2840099007162753E-2</v>
      </c>
      <c r="X604" s="6">
        <f t="shared" si="18"/>
        <v>0.79564211170120513</v>
      </c>
      <c r="Y604" s="6">
        <f t="shared" si="18"/>
        <v>6.2840099007162753E-2</v>
      </c>
      <c r="Z604" s="6">
        <f t="shared" si="19"/>
        <v>0.85848221070836783</v>
      </c>
      <c r="AA604" s="6">
        <f>(Z604-Table257[[#This Row],[Survived]])^2</f>
        <v>2.0027284685990802E-2</v>
      </c>
    </row>
    <row r="605" spans="1:27" x14ac:dyDescent="0.2">
      <c r="A605">
        <v>1</v>
      </c>
      <c r="B605" t="s">
        <v>15</v>
      </c>
      <c r="C605">
        <v>2</v>
      </c>
      <c r="D605" t="s">
        <v>13</v>
      </c>
      <c r="E605">
        <v>0.67</v>
      </c>
      <c r="F605">
        <v>14.5</v>
      </c>
      <c r="G605">
        <v>1</v>
      </c>
      <c r="H605">
        <v>1</v>
      </c>
      <c r="I605" s="6">
        <f>Table257[[#This Row],[Age]]/$E$1</f>
        <v>8.3750000000000005E-3</v>
      </c>
      <c r="J605" s="6">
        <f>LOG10(Table257[[#This Row],[Fare]] +1)</f>
        <v>1.1903316981702914</v>
      </c>
      <c r="K605">
        <f>IF(Table257[[#This Row],[Pclass]]=1, 1, 0)</f>
        <v>0</v>
      </c>
      <c r="L605">
        <f>IF(Table257[[#This Row],[Pclass]]=2, 1,0)</f>
        <v>1</v>
      </c>
      <c r="M605">
        <f>IF(Table257[[#This Row],[Embarked]]="S", 1, 0)</f>
        <v>1</v>
      </c>
      <c r="N605">
        <f>IF(Table257[[#This Row],[Embarked]]="C", 1, 0)</f>
        <v>0</v>
      </c>
      <c r="O605">
        <f>IF(Table257[[#This Row],[Sex]]="male", 1, 0)</f>
        <v>1</v>
      </c>
      <c r="P605">
        <v>1</v>
      </c>
      <c r="V605" s="6">
        <v>-1.1726698606945072</v>
      </c>
      <c r="W605" s="6">
        <v>0.47225006417392157</v>
      </c>
      <c r="X605" s="6">
        <f t="shared" si="18"/>
        <v>0</v>
      </c>
      <c r="Y605" s="6">
        <f t="shared" si="18"/>
        <v>0.47225006417392157</v>
      </c>
      <c r="Z605" s="6">
        <f t="shared" si="19"/>
        <v>0.47225006417392157</v>
      </c>
      <c r="AA605" s="6">
        <f>(Z605-Table257[[#This Row],[Survived]])^2</f>
        <v>0.2785199947644299</v>
      </c>
    </row>
    <row r="606" spans="1:27" x14ac:dyDescent="0.2">
      <c r="A606">
        <v>0</v>
      </c>
      <c r="B606" t="s">
        <v>15</v>
      </c>
      <c r="C606">
        <v>3</v>
      </c>
      <c r="D606" t="s">
        <v>13</v>
      </c>
      <c r="E606">
        <v>28</v>
      </c>
      <c r="F606">
        <v>7.7957999999999998</v>
      </c>
      <c r="G606">
        <v>0</v>
      </c>
      <c r="H606">
        <v>0</v>
      </c>
      <c r="I606" s="6">
        <f>Table257[[#This Row],[Age]]/$E$1</f>
        <v>0.35</v>
      </c>
      <c r="J606" s="6">
        <f>LOG10(Table257[[#This Row],[Fare]] +1)</f>
        <v>0.94427534575879857</v>
      </c>
      <c r="K606">
        <f>IF(Table257[[#This Row],[Pclass]]=1, 1, 0)</f>
        <v>0</v>
      </c>
      <c r="L606">
        <f>IF(Table257[[#This Row],[Pclass]]=2, 1,0)</f>
        <v>0</v>
      </c>
      <c r="M606">
        <f>IF(Table257[[#This Row],[Embarked]]="S", 1, 0)</f>
        <v>1</v>
      </c>
      <c r="N606">
        <f>IF(Table257[[#This Row],[Embarked]]="C", 1, 0)</f>
        <v>0</v>
      </c>
      <c r="O606">
        <f>IF(Table257[[#This Row],[Sex]]="male", 1, 0)</f>
        <v>1</v>
      </c>
      <c r="P606">
        <v>1</v>
      </c>
      <c r="V606" s="6">
        <v>-1.2668971268444296</v>
      </c>
      <c r="W606" s="6">
        <v>9.4937353985849016E-2</v>
      </c>
      <c r="X606" s="6">
        <f t="shared" si="18"/>
        <v>0</v>
      </c>
      <c r="Y606" s="6">
        <f t="shared" si="18"/>
        <v>9.4937353985849016E-2</v>
      </c>
      <c r="Z606" s="6">
        <f t="shared" si="19"/>
        <v>9.4937353985849016E-2</v>
      </c>
      <c r="AA606" s="6">
        <f>(Z606-Table257[[#This Row],[Survived]])^2</f>
        <v>9.0131011818344025E-3</v>
      </c>
    </row>
    <row r="607" spans="1:27" x14ac:dyDescent="0.2">
      <c r="A607">
        <v>0</v>
      </c>
      <c r="B607" t="s">
        <v>15</v>
      </c>
      <c r="C607">
        <v>2</v>
      </c>
      <c r="D607" t="s">
        <v>13</v>
      </c>
      <c r="E607">
        <v>18</v>
      </c>
      <c r="F607">
        <v>11.5</v>
      </c>
      <c r="G607">
        <v>0</v>
      </c>
      <c r="H607">
        <v>0</v>
      </c>
      <c r="I607" s="6">
        <f>Table257[[#This Row],[Age]]/$E$1</f>
        <v>0.22500000000000001</v>
      </c>
      <c r="J607" s="6">
        <f>LOG10(Table257[[#This Row],[Fare]] +1)</f>
        <v>1.0969100130080565</v>
      </c>
      <c r="K607">
        <f>IF(Table257[[#This Row],[Pclass]]=1, 1, 0)</f>
        <v>0</v>
      </c>
      <c r="L607">
        <f>IF(Table257[[#This Row],[Pclass]]=2, 1,0)</f>
        <v>1</v>
      </c>
      <c r="M607">
        <f>IF(Table257[[#This Row],[Embarked]]="S", 1, 0)</f>
        <v>1</v>
      </c>
      <c r="N607">
        <f>IF(Table257[[#This Row],[Embarked]]="C", 1, 0)</f>
        <v>0</v>
      </c>
      <c r="O607">
        <f>IF(Table257[[#This Row],[Sex]]="male", 1, 0)</f>
        <v>1</v>
      </c>
      <c r="P607">
        <v>1</v>
      </c>
      <c r="V607" s="6">
        <v>-0.92385634863127319</v>
      </c>
      <c r="W607" s="6">
        <v>0.26519580227220696</v>
      </c>
      <c r="X607" s="6">
        <f t="shared" si="18"/>
        <v>0</v>
      </c>
      <c r="Y607" s="6">
        <f t="shared" si="18"/>
        <v>0.26519580227220696</v>
      </c>
      <c r="Z607" s="6">
        <f t="shared" si="19"/>
        <v>0.26519580227220696</v>
      </c>
      <c r="AA607" s="6">
        <f>(Z607-Table257[[#This Row],[Survived]])^2</f>
        <v>7.032881354279949E-2</v>
      </c>
    </row>
    <row r="608" spans="1:27" x14ac:dyDescent="0.2">
      <c r="A608">
        <v>0</v>
      </c>
      <c r="B608" t="s">
        <v>15</v>
      </c>
      <c r="C608">
        <v>3</v>
      </c>
      <c r="D608" t="s">
        <v>13</v>
      </c>
      <c r="E608">
        <v>34</v>
      </c>
      <c r="F608">
        <v>8.0500000000000007</v>
      </c>
      <c r="G608">
        <v>0</v>
      </c>
      <c r="H608">
        <v>0</v>
      </c>
      <c r="I608" s="6">
        <f>Table257[[#This Row],[Age]]/$E$1</f>
        <v>0.42499999999999999</v>
      </c>
      <c r="J608" s="6">
        <f>LOG10(Table257[[#This Row],[Fare]] +1)</f>
        <v>0.9566485792052033</v>
      </c>
      <c r="K608">
        <f>IF(Table257[[#This Row],[Pclass]]=1, 1, 0)</f>
        <v>0</v>
      </c>
      <c r="L608">
        <f>IF(Table257[[#This Row],[Pclass]]=2, 1,0)</f>
        <v>0</v>
      </c>
      <c r="M608">
        <f>IF(Table257[[#This Row],[Embarked]]="S", 1, 0)</f>
        <v>1</v>
      </c>
      <c r="N608">
        <f>IF(Table257[[#This Row],[Embarked]]="C", 1, 0)</f>
        <v>0</v>
      </c>
      <c r="O608">
        <f>IF(Table257[[#This Row],[Sex]]="male", 1, 0)</f>
        <v>1</v>
      </c>
      <c r="P608">
        <v>1</v>
      </c>
      <c r="V608" s="6">
        <v>-1.2055364681458365</v>
      </c>
      <c r="W608" s="6">
        <v>2.1028970635032444E-2</v>
      </c>
      <c r="X608" s="6">
        <f t="shared" si="18"/>
        <v>0</v>
      </c>
      <c r="Y608" s="6">
        <f t="shared" si="18"/>
        <v>2.1028970635032444E-2</v>
      </c>
      <c r="Z608" s="6">
        <f t="shared" si="19"/>
        <v>2.1028970635032444E-2</v>
      </c>
      <c r="AA608" s="6">
        <f>(Z608-Table257[[#This Row],[Survived]])^2</f>
        <v>4.4221760596905685E-4</v>
      </c>
    </row>
    <row r="609" spans="1:27" x14ac:dyDescent="0.2">
      <c r="A609">
        <v>1</v>
      </c>
      <c r="B609" t="s">
        <v>15</v>
      </c>
      <c r="C609">
        <v>1</v>
      </c>
      <c r="D609" t="s">
        <v>17</v>
      </c>
      <c r="E609">
        <v>33</v>
      </c>
      <c r="F609">
        <v>86.5</v>
      </c>
      <c r="G609">
        <v>0</v>
      </c>
      <c r="H609">
        <v>0</v>
      </c>
      <c r="I609" s="6">
        <f>Table257[[#This Row],[Age]]/$E$1</f>
        <v>0.41249999999999998</v>
      </c>
      <c r="J609" s="6">
        <f>LOG10(Table257[[#This Row],[Fare]] +1)</f>
        <v>1.9420080530223132</v>
      </c>
      <c r="K609">
        <f>IF(Table257[[#This Row],[Pclass]]=1, 1, 0)</f>
        <v>1</v>
      </c>
      <c r="L609">
        <f>IF(Table257[[#This Row],[Pclass]]=2, 1,0)</f>
        <v>0</v>
      </c>
      <c r="M609">
        <f>IF(Table257[[#This Row],[Embarked]]="S", 1, 0)</f>
        <v>1</v>
      </c>
      <c r="N609">
        <f>IF(Table257[[#This Row],[Embarked]]="C", 1, 0)</f>
        <v>0</v>
      </c>
      <c r="O609">
        <f>IF(Table257[[#This Row],[Sex]]="male", 1, 0)</f>
        <v>0</v>
      </c>
      <c r="P609">
        <v>1</v>
      </c>
      <c r="V609" s="6">
        <v>0.4378851160913137</v>
      </c>
      <c r="W609" s="6">
        <v>0.58591818843721055</v>
      </c>
      <c r="X609" s="6">
        <f t="shared" si="18"/>
        <v>0.4378851160913137</v>
      </c>
      <c r="Y609" s="6">
        <f t="shared" si="18"/>
        <v>0.58591818843721055</v>
      </c>
      <c r="Z609" s="6">
        <f t="shared" si="19"/>
        <v>1.0238033045285242</v>
      </c>
      <c r="AA609" s="6">
        <f>(Z609-Table257[[#This Row],[Survived]])^2</f>
        <v>5.6659730647766037E-4</v>
      </c>
    </row>
    <row r="610" spans="1:27" x14ac:dyDescent="0.2">
      <c r="A610">
        <v>0</v>
      </c>
      <c r="B610" t="s">
        <v>15</v>
      </c>
      <c r="C610">
        <v>3</v>
      </c>
      <c r="D610" t="s">
        <v>13</v>
      </c>
      <c r="E610">
        <v>41</v>
      </c>
      <c r="F610">
        <v>7.125</v>
      </c>
      <c r="G610">
        <v>0</v>
      </c>
      <c r="H610">
        <v>0</v>
      </c>
      <c r="I610" s="6">
        <f>Table257[[#This Row],[Age]]/$E$1</f>
        <v>0.51249999999999996</v>
      </c>
      <c r="J610" s="6">
        <f>LOG10(Table257[[#This Row],[Fare]] +1)</f>
        <v>0.90982336965091204</v>
      </c>
      <c r="K610">
        <f>IF(Table257[[#This Row],[Pclass]]=1, 1, 0)</f>
        <v>0</v>
      </c>
      <c r="L610">
        <f>IF(Table257[[#This Row],[Pclass]]=2, 1,0)</f>
        <v>0</v>
      </c>
      <c r="M610">
        <f>IF(Table257[[#This Row],[Embarked]]="S", 1, 0)</f>
        <v>1</v>
      </c>
      <c r="N610">
        <f>IF(Table257[[#This Row],[Embarked]]="C", 1, 0)</f>
        <v>0</v>
      </c>
      <c r="O610">
        <f>IF(Table257[[#This Row],[Sex]]="male", 1, 0)</f>
        <v>1</v>
      </c>
      <c r="P610">
        <v>1</v>
      </c>
      <c r="V610" s="6">
        <v>-1.1481485680734731</v>
      </c>
      <c r="W610" s="6">
        <v>-6.0223390239262604E-2</v>
      </c>
      <c r="X610" s="6">
        <f t="shared" si="18"/>
        <v>0</v>
      </c>
      <c r="Y610" s="6">
        <f t="shared" si="18"/>
        <v>0</v>
      </c>
      <c r="Z610" s="6">
        <f t="shared" si="19"/>
        <v>0</v>
      </c>
      <c r="AA610" s="6">
        <f>(Z610-Table257[[#This Row],[Survived]])^2</f>
        <v>0</v>
      </c>
    </row>
    <row r="611" spans="1:27" x14ac:dyDescent="0.2">
      <c r="A611">
        <v>1</v>
      </c>
      <c r="B611" t="s">
        <v>20</v>
      </c>
      <c r="C611">
        <v>3</v>
      </c>
      <c r="D611" t="s">
        <v>13</v>
      </c>
      <c r="E611">
        <v>20</v>
      </c>
      <c r="F611">
        <v>7.2291999999999996</v>
      </c>
      <c r="G611">
        <v>0</v>
      </c>
      <c r="H611">
        <v>0</v>
      </c>
      <c r="I611" s="6">
        <f>Table257[[#This Row],[Age]]/$E$1</f>
        <v>0.25</v>
      </c>
      <c r="J611" s="6">
        <f>LOG10(Table257[[#This Row],[Fare]] +1)</f>
        <v>0.91535761741483168</v>
      </c>
      <c r="K611">
        <f>IF(Table257[[#This Row],[Pclass]]=1, 1, 0)</f>
        <v>0</v>
      </c>
      <c r="L611">
        <f>IF(Table257[[#This Row],[Pclass]]=2, 1,0)</f>
        <v>0</v>
      </c>
      <c r="M611">
        <f>IF(Table257[[#This Row],[Embarked]]="S", 1, 0)</f>
        <v>0</v>
      </c>
      <c r="N611">
        <f>IF(Table257[[#This Row],[Embarked]]="C", 1, 0)</f>
        <v>1</v>
      </c>
      <c r="O611">
        <f>IF(Table257[[#This Row],[Sex]]="male", 1, 0)</f>
        <v>1</v>
      </c>
      <c r="P611">
        <v>1</v>
      </c>
      <c r="V611" s="6">
        <v>-1.498336774045973</v>
      </c>
      <c r="W611" s="6">
        <v>0.33368049755795981</v>
      </c>
      <c r="X611" s="6">
        <f t="shared" si="18"/>
        <v>0</v>
      </c>
      <c r="Y611" s="6">
        <f t="shared" si="18"/>
        <v>0.33368049755795981</v>
      </c>
      <c r="Z611" s="6">
        <f t="shared" si="19"/>
        <v>0.33368049755795981</v>
      </c>
      <c r="AA611" s="6">
        <f>(Z611-Table257[[#This Row],[Survived]])^2</f>
        <v>0.44398167933460803</v>
      </c>
    </row>
    <row r="612" spans="1:27" x14ac:dyDescent="0.2">
      <c r="A612">
        <v>1</v>
      </c>
      <c r="B612" t="s">
        <v>15</v>
      </c>
      <c r="C612">
        <v>1</v>
      </c>
      <c r="D612" t="s">
        <v>17</v>
      </c>
      <c r="E612">
        <v>36</v>
      </c>
      <c r="F612">
        <v>120</v>
      </c>
      <c r="G612">
        <v>1</v>
      </c>
      <c r="H612">
        <v>2</v>
      </c>
      <c r="I612" s="6">
        <f>Table257[[#This Row],[Age]]/$E$1</f>
        <v>0.45</v>
      </c>
      <c r="J612" s="6">
        <f>LOG10(Table257[[#This Row],[Fare]] +1)</f>
        <v>2.0827853703164503</v>
      </c>
      <c r="K612">
        <f>IF(Table257[[#This Row],[Pclass]]=1, 1, 0)</f>
        <v>1</v>
      </c>
      <c r="L612">
        <f>IF(Table257[[#This Row],[Pclass]]=2, 1,0)</f>
        <v>0</v>
      </c>
      <c r="M612">
        <f>IF(Table257[[#This Row],[Embarked]]="S", 1, 0)</f>
        <v>1</v>
      </c>
      <c r="N612">
        <f>IF(Table257[[#This Row],[Embarked]]="C", 1, 0)</f>
        <v>0</v>
      </c>
      <c r="O612">
        <f>IF(Table257[[#This Row],[Sex]]="male", 1, 0)</f>
        <v>0</v>
      </c>
      <c r="P612">
        <v>1</v>
      </c>
      <c r="V612" s="6">
        <v>0.30830038540672083</v>
      </c>
      <c r="W612" s="6">
        <v>0.58622478998985483</v>
      </c>
      <c r="X612" s="6">
        <f t="shared" si="18"/>
        <v>0.30830038540672083</v>
      </c>
      <c r="Y612" s="6">
        <f t="shared" si="18"/>
        <v>0.58622478998985483</v>
      </c>
      <c r="Z612" s="6">
        <f t="shared" si="19"/>
        <v>0.89452517539657572</v>
      </c>
      <c r="AA612" s="6">
        <f>(Z612-Table257[[#This Row],[Survived]])^2</f>
        <v>1.1124938625123116E-2</v>
      </c>
    </row>
    <row r="613" spans="1:27" x14ac:dyDescent="0.2">
      <c r="A613">
        <v>0</v>
      </c>
      <c r="B613" t="s">
        <v>15</v>
      </c>
      <c r="C613">
        <v>3</v>
      </c>
      <c r="D613" t="s">
        <v>13</v>
      </c>
      <c r="E613">
        <v>16</v>
      </c>
      <c r="F613">
        <v>7.7750000000000004</v>
      </c>
      <c r="G613">
        <v>0</v>
      </c>
      <c r="H613">
        <v>0</v>
      </c>
      <c r="I613" s="6">
        <f>Table257[[#This Row],[Age]]/$E$1</f>
        <v>0.2</v>
      </c>
      <c r="J613" s="6">
        <f>LOG10(Table257[[#This Row],[Fare]] +1)</f>
        <v>0.94324712513786169</v>
      </c>
      <c r="K613">
        <f>IF(Table257[[#This Row],[Pclass]]=1, 1, 0)</f>
        <v>0</v>
      </c>
      <c r="L613">
        <f>IF(Table257[[#This Row],[Pclass]]=2, 1,0)</f>
        <v>0</v>
      </c>
      <c r="M613">
        <f>IF(Table257[[#This Row],[Embarked]]="S", 1, 0)</f>
        <v>1</v>
      </c>
      <c r="N613">
        <f>IF(Table257[[#This Row],[Embarked]]="C", 1, 0)</f>
        <v>0</v>
      </c>
      <c r="O613">
        <f>IF(Table257[[#This Row],[Sex]]="male", 1, 0)</f>
        <v>1</v>
      </c>
      <c r="P613">
        <v>1</v>
      </c>
      <c r="V613" s="6">
        <v>-1.3841208192945715</v>
      </c>
      <c r="W613" s="6">
        <v>0.24082830683788081</v>
      </c>
      <c r="X613" s="6">
        <f t="shared" si="18"/>
        <v>0</v>
      </c>
      <c r="Y613" s="6">
        <f t="shared" si="18"/>
        <v>0.24082830683788081</v>
      </c>
      <c r="Z613" s="6">
        <f t="shared" si="19"/>
        <v>0.24082830683788081</v>
      </c>
      <c r="AA613" s="6">
        <f>(Z613-Table257[[#This Row],[Survived]])^2</f>
        <v>5.7998273374400472E-2</v>
      </c>
    </row>
    <row r="614" spans="1:27" x14ac:dyDescent="0.2">
      <c r="A614">
        <v>1</v>
      </c>
      <c r="B614" t="s">
        <v>15</v>
      </c>
      <c r="C614">
        <v>1</v>
      </c>
      <c r="D614" t="s">
        <v>17</v>
      </c>
      <c r="E614">
        <v>51</v>
      </c>
      <c r="F614">
        <v>77.958299999999994</v>
      </c>
      <c r="G614">
        <v>1</v>
      </c>
      <c r="H614">
        <v>0</v>
      </c>
      <c r="I614" s="6">
        <f>Table257[[#This Row],[Age]]/$E$1</f>
        <v>0.63749999999999996</v>
      </c>
      <c r="J614" s="6">
        <f>LOG10(Table257[[#This Row],[Fare]] +1)</f>
        <v>1.8973977892491294</v>
      </c>
      <c r="K614">
        <f>IF(Table257[[#This Row],[Pclass]]=1, 1, 0)</f>
        <v>1</v>
      </c>
      <c r="L614">
        <f>IF(Table257[[#This Row],[Pclass]]=2, 1,0)</f>
        <v>0</v>
      </c>
      <c r="M614">
        <f>IF(Table257[[#This Row],[Embarked]]="S", 1, 0)</f>
        <v>1</v>
      </c>
      <c r="N614">
        <f>IF(Table257[[#This Row],[Embarked]]="C", 1, 0)</f>
        <v>0</v>
      </c>
      <c r="O614">
        <f>IF(Table257[[#This Row],[Sex]]="male", 1, 0)</f>
        <v>0</v>
      </c>
      <c r="P614">
        <v>1</v>
      </c>
      <c r="V614" s="6">
        <v>0.59144216959400886</v>
      </c>
      <c r="W614" s="6">
        <v>0.33077898584974252</v>
      </c>
      <c r="X614" s="6">
        <f t="shared" si="18"/>
        <v>0.59144216959400886</v>
      </c>
      <c r="Y614" s="6">
        <f t="shared" si="18"/>
        <v>0.33077898584974252</v>
      </c>
      <c r="Z614" s="6">
        <f t="shared" si="19"/>
        <v>0.92222115544375138</v>
      </c>
      <c r="AA614" s="6">
        <f>(Z614-Table257[[#This Row],[Survived]])^2</f>
        <v>6.0495486605050847E-3</v>
      </c>
    </row>
    <row r="615" spans="1:27" x14ac:dyDescent="0.2">
      <c r="A615">
        <v>0</v>
      </c>
      <c r="B615" t="s">
        <v>27</v>
      </c>
      <c r="C615">
        <v>3</v>
      </c>
      <c r="D615" t="s">
        <v>17</v>
      </c>
      <c r="E615">
        <v>30.5</v>
      </c>
      <c r="F615">
        <v>7.75</v>
      </c>
      <c r="G615">
        <v>0</v>
      </c>
      <c r="H615">
        <v>0</v>
      </c>
      <c r="I615" s="6">
        <f>Table257[[#This Row],[Age]]/$E$1</f>
        <v>0.38124999999999998</v>
      </c>
      <c r="J615" s="6">
        <f>LOG10(Table257[[#This Row],[Fare]] +1)</f>
        <v>0.94200805302231327</v>
      </c>
      <c r="K615">
        <f>IF(Table257[[#This Row],[Pclass]]=1, 1, 0)</f>
        <v>0</v>
      </c>
      <c r="L615">
        <f>IF(Table257[[#This Row],[Pclass]]=2, 1,0)</f>
        <v>0</v>
      </c>
      <c r="M615">
        <f>IF(Table257[[#This Row],[Embarked]]="S", 1, 0)</f>
        <v>0</v>
      </c>
      <c r="N615">
        <f>IF(Table257[[#This Row],[Embarked]]="C", 1, 0)</f>
        <v>0</v>
      </c>
      <c r="O615">
        <f>IF(Table257[[#This Row],[Sex]]="male", 1, 0)</f>
        <v>0</v>
      </c>
      <c r="P615">
        <v>1</v>
      </c>
      <c r="V615" s="6">
        <v>0.5748751223820151</v>
      </c>
      <c r="W615" s="6">
        <v>-0.4196763798101511</v>
      </c>
      <c r="X615" s="6">
        <f t="shared" si="18"/>
        <v>0.5748751223820151</v>
      </c>
      <c r="Y615" s="6">
        <f t="shared" si="18"/>
        <v>0</v>
      </c>
      <c r="Z615" s="6">
        <f t="shared" si="19"/>
        <v>0.5748751223820151</v>
      </c>
      <c r="AA615" s="6">
        <f>(Z615-Table257[[#This Row],[Survived]])^2</f>
        <v>0.33048140633373685</v>
      </c>
    </row>
    <row r="616" spans="1:27" x14ac:dyDescent="0.2">
      <c r="A616">
        <v>0</v>
      </c>
      <c r="B616" t="s">
        <v>15</v>
      </c>
      <c r="C616">
        <v>3</v>
      </c>
      <c r="D616" t="s">
        <v>13</v>
      </c>
      <c r="E616">
        <v>32</v>
      </c>
      <c r="F616">
        <v>8.3625000000000007</v>
      </c>
      <c r="G616">
        <v>0</v>
      </c>
      <c r="H616">
        <v>0</v>
      </c>
      <c r="I616" s="6">
        <f>Table257[[#This Row],[Age]]/$E$1</f>
        <v>0.4</v>
      </c>
      <c r="J616" s="6">
        <f>LOG10(Table257[[#This Row],[Fare]] +1)</f>
        <v>0.97139183070752289</v>
      </c>
      <c r="K616">
        <f>IF(Table257[[#This Row],[Pclass]]=1, 1, 0)</f>
        <v>0</v>
      </c>
      <c r="L616">
        <f>IF(Table257[[#This Row],[Pclass]]=2, 1,0)</f>
        <v>0</v>
      </c>
      <c r="M616">
        <f>IF(Table257[[#This Row],[Embarked]]="S", 1, 0)</f>
        <v>1</v>
      </c>
      <c r="N616">
        <f>IF(Table257[[#This Row],[Embarked]]="C", 1, 0)</f>
        <v>0</v>
      </c>
      <c r="O616">
        <f>IF(Table257[[#This Row],[Sex]]="male", 1, 0)</f>
        <v>1</v>
      </c>
      <c r="P616">
        <v>1</v>
      </c>
      <c r="V616" s="6">
        <v>-1.2216167072811781</v>
      </c>
      <c r="W616" s="6">
        <v>4.4133129923723362E-2</v>
      </c>
      <c r="X616" s="6">
        <f t="shared" si="18"/>
        <v>0</v>
      </c>
      <c r="Y616" s="6">
        <f t="shared" si="18"/>
        <v>4.4133129923723362E-2</v>
      </c>
      <c r="Z616" s="6">
        <f t="shared" si="19"/>
        <v>4.4133129923723362E-2</v>
      </c>
      <c r="AA616" s="6">
        <f>(Z616-Table257[[#This Row],[Survived]])^2</f>
        <v>1.9477331568642465E-3</v>
      </c>
    </row>
    <row r="617" spans="1:27" x14ac:dyDescent="0.2">
      <c r="A617">
        <v>0</v>
      </c>
      <c r="B617" t="s">
        <v>15</v>
      </c>
      <c r="C617">
        <v>3</v>
      </c>
      <c r="D617" t="s">
        <v>13</v>
      </c>
      <c r="E617">
        <v>24</v>
      </c>
      <c r="F617">
        <v>9.5</v>
      </c>
      <c r="G617">
        <v>0</v>
      </c>
      <c r="H617">
        <v>0</v>
      </c>
      <c r="I617" s="6">
        <f>Table257[[#This Row],[Age]]/$E$1</f>
        <v>0.3</v>
      </c>
      <c r="J617" s="6">
        <f>LOG10(Table257[[#This Row],[Fare]] +1)</f>
        <v>1.0211892990699381</v>
      </c>
      <c r="K617">
        <f>IF(Table257[[#This Row],[Pclass]]=1, 1, 0)</f>
        <v>0</v>
      </c>
      <c r="L617">
        <f>IF(Table257[[#This Row],[Pclass]]=2, 1,0)</f>
        <v>0</v>
      </c>
      <c r="M617">
        <f>IF(Table257[[#This Row],[Embarked]]="S", 1, 0)</f>
        <v>1</v>
      </c>
      <c r="N617">
        <f>IF(Table257[[#This Row],[Embarked]]="C", 1, 0)</f>
        <v>0</v>
      </c>
      <c r="O617">
        <f>IF(Table257[[#This Row],[Sex]]="male", 1, 0)</f>
        <v>1</v>
      </c>
      <c r="P617">
        <v>1</v>
      </c>
      <c r="V617" s="6">
        <v>-1.2880644511107666</v>
      </c>
      <c r="W617" s="6">
        <v>0.13729477905261533</v>
      </c>
      <c r="X617" s="6">
        <f t="shared" si="18"/>
        <v>0</v>
      </c>
      <c r="Y617" s="6">
        <f t="shared" si="18"/>
        <v>0.13729477905261533</v>
      </c>
      <c r="Z617" s="6">
        <f t="shared" si="19"/>
        <v>0.13729477905261533</v>
      </c>
      <c r="AA617" s="6">
        <f>(Z617-Table257[[#This Row],[Survived]])^2</f>
        <v>1.8849856355106463E-2</v>
      </c>
    </row>
    <row r="618" spans="1:27" x14ac:dyDescent="0.2">
      <c r="A618">
        <v>0</v>
      </c>
      <c r="B618" t="s">
        <v>15</v>
      </c>
      <c r="C618">
        <v>3</v>
      </c>
      <c r="D618" t="s">
        <v>13</v>
      </c>
      <c r="E618">
        <v>48</v>
      </c>
      <c r="F618">
        <v>7.8541999999999996</v>
      </c>
      <c r="G618">
        <v>0</v>
      </c>
      <c r="H618">
        <v>0</v>
      </c>
      <c r="I618" s="6">
        <f>Table257[[#This Row],[Age]]/$E$1</f>
        <v>0.6</v>
      </c>
      <c r="J618" s="6">
        <f>LOG10(Table257[[#This Row],[Fare]] +1)</f>
        <v>0.94714932766263737</v>
      </c>
      <c r="K618">
        <f>IF(Table257[[#This Row],[Pclass]]=1, 1, 0)</f>
        <v>0</v>
      </c>
      <c r="L618">
        <f>IF(Table257[[#This Row],[Pclass]]=2, 1,0)</f>
        <v>0</v>
      </c>
      <c r="M618">
        <f>IF(Table257[[#This Row],[Embarked]]="S", 1, 0)</f>
        <v>1</v>
      </c>
      <c r="N618">
        <f>IF(Table257[[#This Row],[Embarked]]="C", 1, 0)</f>
        <v>0</v>
      </c>
      <c r="O618">
        <f>IF(Table257[[#This Row],[Sex]]="male", 1, 0)</f>
        <v>1</v>
      </c>
      <c r="P618">
        <v>1</v>
      </c>
      <c r="V618" s="6">
        <v>-1.0712553659298329</v>
      </c>
      <c r="W618" s="6">
        <v>-0.14830844363648421</v>
      </c>
      <c r="X618" s="6">
        <f t="shared" si="18"/>
        <v>0</v>
      </c>
      <c r="Y618" s="6">
        <f t="shared" si="18"/>
        <v>0</v>
      </c>
      <c r="Z618" s="6">
        <f t="shared" si="19"/>
        <v>0</v>
      </c>
      <c r="AA618" s="6">
        <f>(Z618-Table257[[#This Row],[Survived]])^2</f>
        <v>0</v>
      </c>
    </row>
    <row r="619" spans="1:27" x14ac:dyDescent="0.2">
      <c r="A619">
        <v>0</v>
      </c>
      <c r="B619" t="s">
        <v>15</v>
      </c>
      <c r="C619">
        <v>2</v>
      </c>
      <c r="D619" t="s">
        <v>17</v>
      </c>
      <c r="E619">
        <v>57</v>
      </c>
      <c r="F619">
        <v>10.5</v>
      </c>
      <c r="G619">
        <v>0</v>
      </c>
      <c r="H619">
        <v>0</v>
      </c>
      <c r="I619" s="6">
        <f>Table257[[#This Row],[Age]]/$E$1</f>
        <v>0.71250000000000002</v>
      </c>
      <c r="J619" s="6">
        <f>LOG10(Table257[[#This Row],[Fare]] +1)</f>
        <v>1.0606978403536116</v>
      </c>
      <c r="K619">
        <f>IF(Table257[[#This Row],[Pclass]]=1, 1, 0)</f>
        <v>0</v>
      </c>
      <c r="L619">
        <f>IF(Table257[[#This Row],[Pclass]]=2, 1,0)</f>
        <v>1</v>
      </c>
      <c r="M619">
        <f>IF(Table257[[#This Row],[Embarked]]="S", 1, 0)</f>
        <v>1</v>
      </c>
      <c r="N619">
        <f>IF(Table257[[#This Row],[Embarked]]="C", 1, 0)</f>
        <v>0</v>
      </c>
      <c r="O619">
        <f>IF(Table257[[#This Row],[Sex]]="male", 1, 0)</f>
        <v>0</v>
      </c>
      <c r="P619">
        <v>1</v>
      </c>
      <c r="V619" s="6">
        <v>0.89895075560847193</v>
      </c>
      <c r="W619" s="6">
        <v>-3.3089591563044647E-2</v>
      </c>
      <c r="X619" s="6">
        <f t="shared" si="18"/>
        <v>0.89895075560847193</v>
      </c>
      <c r="Y619" s="6">
        <f t="shared" si="18"/>
        <v>0</v>
      </c>
      <c r="Z619" s="6">
        <f t="shared" si="19"/>
        <v>0.89895075560847193</v>
      </c>
      <c r="AA619" s="6">
        <f>(Z619-Table257[[#This Row],[Survived]])^2</f>
        <v>0.80811246100904266</v>
      </c>
    </row>
    <row r="620" spans="1:27" x14ac:dyDescent="0.2">
      <c r="A620">
        <v>1</v>
      </c>
      <c r="B620" t="s">
        <v>15</v>
      </c>
      <c r="C620">
        <v>2</v>
      </c>
      <c r="D620" t="s">
        <v>17</v>
      </c>
      <c r="E620">
        <v>54</v>
      </c>
      <c r="F620">
        <v>23</v>
      </c>
      <c r="G620">
        <v>1</v>
      </c>
      <c r="H620">
        <v>3</v>
      </c>
      <c r="I620" s="6">
        <f>Table257[[#This Row],[Age]]/$E$1</f>
        <v>0.67500000000000004</v>
      </c>
      <c r="J620" s="6">
        <f>LOG10(Table257[[#This Row],[Fare]] +1)</f>
        <v>1.3802112417116059</v>
      </c>
      <c r="K620">
        <f>IF(Table257[[#This Row],[Pclass]]=1, 1, 0)</f>
        <v>0</v>
      </c>
      <c r="L620">
        <f>IF(Table257[[#This Row],[Pclass]]=2, 1,0)</f>
        <v>1</v>
      </c>
      <c r="M620">
        <f>IF(Table257[[#This Row],[Embarked]]="S", 1, 0)</f>
        <v>1</v>
      </c>
      <c r="N620">
        <f>IF(Table257[[#This Row],[Embarked]]="C", 1, 0)</f>
        <v>0</v>
      </c>
      <c r="O620">
        <f>IF(Table257[[#This Row],[Sex]]="male", 1, 0)</f>
        <v>0</v>
      </c>
      <c r="P620">
        <v>1</v>
      </c>
      <c r="V620" s="6">
        <v>0.66236194710484342</v>
      </c>
      <c r="W620" s="6">
        <v>6.9727735448400108E-2</v>
      </c>
      <c r="X620" s="6">
        <f t="shared" si="18"/>
        <v>0.66236194710484342</v>
      </c>
      <c r="Y620" s="6">
        <f t="shared" si="18"/>
        <v>6.9727735448400108E-2</v>
      </c>
      <c r="Z620" s="6">
        <f t="shared" si="19"/>
        <v>0.73208968255324347</v>
      </c>
      <c r="AA620" s="6">
        <f>(Z620-Table257[[#This Row],[Survived]])^2</f>
        <v>7.1775938194421851E-2</v>
      </c>
    </row>
    <row r="621" spans="1:27" x14ac:dyDescent="0.2">
      <c r="A621">
        <v>0</v>
      </c>
      <c r="B621" t="s">
        <v>15</v>
      </c>
      <c r="C621">
        <v>3</v>
      </c>
      <c r="D621" t="s">
        <v>13</v>
      </c>
      <c r="E621">
        <v>18</v>
      </c>
      <c r="F621">
        <v>7.75</v>
      </c>
      <c r="G621">
        <v>0</v>
      </c>
      <c r="H621">
        <v>0</v>
      </c>
      <c r="I621" s="6">
        <f>Table257[[#This Row],[Age]]/$E$1</f>
        <v>0.22500000000000001</v>
      </c>
      <c r="J621" s="6">
        <f>LOG10(Table257[[#This Row],[Fare]] +1)</f>
        <v>0.94200805302231327</v>
      </c>
      <c r="K621">
        <f>IF(Table257[[#This Row],[Pclass]]=1, 1, 0)</f>
        <v>0</v>
      </c>
      <c r="L621">
        <f>IF(Table257[[#This Row],[Pclass]]=2, 1,0)</f>
        <v>0</v>
      </c>
      <c r="M621">
        <f>IF(Table257[[#This Row],[Embarked]]="S", 1, 0)</f>
        <v>1</v>
      </c>
      <c r="N621">
        <f>IF(Table257[[#This Row],[Embarked]]="C", 1, 0)</f>
        <v>0</v>
      </c>
      <c r="O621">
        <f>IF(Table257[[#This Row],[Sex]]="male", 1, 0)</f>
        <v>1</v>
      </c>
      <c r="P621">
        <v>1</v>
      </c>
      <c r="V621" s="6">
        <v>-1.3649104619947132</v>
      </c>
      <c r="W621" s="6">
        <v>0.2166276695300125</v>
      </c>
      <c r="X621" s="6">
        <f t="shared" si="18"/>
        <v>0</v>
      </c>
      <c r="Y621" s="6">
        <f t="shared" si="18"/>
        <v>0.2166276695300125</v>
      </c>
      <c r="Z621" s="6">
        <f t="shared" si="19"/>
        <v>0.2166276695300125</v>
      </c>
      <c r="AA621" s="6">
        <f>(Z621-Table257[[#This Row],[Survived]])^2</f>
        <v>4.6927547206004304E-2</v>
      </c>
    </row>
    <row r="622" spans="1:27" x14ac:dyDescent="0.2">
      <c r="A622">
        <v>1</v>
      </c>
      <c r="B622" t="s">
        <v>15</v>
      </c>
      <c r="C622">
        <v>3</v>
      </c>
      <c r="D622" t="s">
        <v>17</v>
      </c>
      <c r="E622">
        <v>5</v>
      </c>
      <c r="F622">
        <v>12.475</v>
      </c>
      <c r="G622">
        <v>0</v>
      </c>
      <c r="H622">
        <v>0</v>
      </c>
      <c r="I622" s="6">
        <f>Table257[[#This Row],[Age]]/$E$1</f>
        <v>6.25E-2</v>
      </c>
      <c r="J622" s="6">
        <f>LOG10(Table257[[#This Row],[Fare]] +1)</f>
        <v>1.1295287738587763</v>
      </c>
      <c r="K622">
        <f>IF(Table257[[#This Row],[Pclass]]=1, 1, 0)</f>
        <v>0</v>
      </c>
      <c r="L622">
        <f>IF(Table257[[#This Row],[Pclass]]=2, 1,0)</f>
        <v>0</v>
      </c>
      <c r="M622">
        <f>IF(Table257[[#This Row],[Embarked]]="S", 1, 0)</f>
        <v>1</v>
      </c>
      <c r="N622">
        <f>IF(Table257[[#This Row],[Embarked]]="C", 1, 0)</f>
        <v>0</v>
      </c>
      <c r="O622">
        <f>IF(Table257[[#This Row],[Sex]]="male", 1, 0)</f>
        <v>0</v>
      </c>
      <c r="P622">
        <v>1</v>
      </c>
      <c r="V622" s="6">
        <v>2.8188612705230612E-3</v>
      </c>
      <c r="W622" s="6">
        <v>0.53200853382516933</v>
      </c>
      <c r="X622" s="6">
        <f t="shared" si="18"/>
        <v>2.8188612705230612E-3</v>
      </c>
      <c r="Y622" s="6">
        <f t="shared" si="18"/>
        <v>0.53200853382516933</v>
      </c>
      <c r="Z622" s="6">
        <f t="shared" si="19"/>
        <v>0.53482739509569244</v>
      </c>
      <c r="AA622" s="6">
        <f>(Z622-Table257[[#This Row],[Survived]])^2</f>
        <v>0.21638555235345902</v>
      </c>
    </row>
    <row r="623" spans="1:27" x14ac:dyDescent="0.2">
      <c r="A623">
        <v>1</v>
      </c>
      <c r="B623" t="s">
        <v>15</v>
      </c>
      <c r="C623">
        <v>1</v>
      </c>
      <c r="D623" t="s">
        <v>17</v>
      </c>
      <c r="E623">
        <v>43</v>
      </c>
      <c r="F623">
        <v>211.33750000000001</v>
      </c>
      <c r="G623">
        <v>0</v>
      </c>
      <c r="H623">
        <v>1</v>
      </c>
      <c r="I623" s="6">
        <f>Table257[[#This Row],[Age]]/$E$1</f>
        <v>0.53749999999999998</v>
      </c>
      <c r="J623" s="6">
        <f>LOG10(Table257[[#This Row],[Fare]] +1)</f>
        <v>2.3270266997942759</v>
      </c>
      <c r="K623">
        <f>IF(Table257[[#This Row],[Pclass]]=1, 1, 0)</f>
        <v>1</v>
      </c>
      <c r="L623">
        <f>IF(Table257[[#This Row],[Pclass]]=2, 1,0)</f>
        <v>0</v>
      </c>
      <c r="M623">
        <f>IF(Table257[[#This Row],[Embarked]]="S", 1, 0)</f>
        <v>1</v>
      </c>
      <c r="N623">
        <f>IF(Table257[[#This Row],[Embarked]]="C", 1, 0)</f>
        <v>0</v>
      </c>
      <c r="O623">
        <f>IF(Table257[[#This Row],[Sex]]="male", 1, 0)</f>
        <v>0</v>
      </c>
      <c r="P623">
        <v>1</v>
      </c>
      <c r="V623" s="6">
        <v>0.5346755187299298</v>
      </c>
      <c r="W623" s="6">
        <v>0.47726975223006562</v>
      </c>
      <c r="X623" s="6">
        <f t="shared" si="18"/>
        <v>0.5346755187299298</v>
      </c>
      <c r="Y623" s="6">
        <f t="shared" si="18"/>
        <v>0.47726975223006562</v>
      </c>
      <c r="Z623" s="6">
        <f t="shared" si="19"/>
        <v>1.0119452709599954</v>
      </c>
      <c r="AA623" s="6">
        <f>(Z623-Table257[[#This Row],[Survived]])^2</f>
        <v>1.4268949830771E-4</v>
      </c>
    </row>
    <row r="624" spans="1:27" x14ac:dyDescent="0.2">
      <c r="A624">
        <v>1</v>
      </c>
      <c r="B624" t="s">
        <v>20</v>
      </c>
      <c r="C624">
        <v>3</v>
      </c>
      <c r="D624" t="s">
        <v>17</v>
      </c>
      <c r="E624">
        <v>13</v>
      </c>
      <c r="F624">
        <v>7.2291999999999996</v>
      </c>
      <c r="G624">
        <v>0</v>
      </c>
      <c r="H624">
        <v>0</v>
      </c>
      <c r="I624" s="6">
        <f>Table257[[#This Row],[Age]]/$E$1</f>
        <v>0.16250000000000001</v>
      </c>
      <c r="J624" s="6">
        <f>LOG10(Table257[[#This Row],[Fare]] +1)</f>
        <v>0.91535761741483168</v>
      </c>
      <c r="K624">
        <f>IF(Table257[[#This Row],[Pclass]]=1, 1, 0)</f>
        <v>0</v>
      </c>
      <c r="L624">
        <f>IF(Table257[[#This Row],[Pclass]]=2, 1,0)</f>
        <v>0</v>
      </c>
      <c r="M624">
        <f>IF(Table257[[#This Row],[Embarked]]="S", 1, 0)</f>
        <v>0</v>
      </c>
      <c r="N624">
        <f>IF(Table257[[#This Row],[Embarked]]="C", 1, 0)</f>
        <v>1</v>
      </c>
      <c r="O624">
        <f>IF(Table257[[#This Row],[Sex]]="male", 1, 0)</f>
        <v>0</v>
      </c>
      <c r="P624">
        <v>1</v>
      </c>
      <c r="V624" s="6">
        <v>-0.11557998119031127</v>
      </c>
      <c r="W624" s="6">
        <v>0.59138345950822646</v>
      </c>
      <c r="X624" s="6">
        <f t="shared" si="18"/>
        <v>0</v>
      </c>
      <c r="Y624" s="6">
        <f t="shared" si="18"/>
        <v>0.59138345950822646</v>
      </c>
      <c r="Z624" s="6">
        <f t="shared" si="19"/>
        <v>0.59138345950822646</v>
      </c>
      <c r="AA624" s="6">
        <f>(Z624-Table257[[#This Row],[Survived]])^2</f>
        <v>0.16696747716346522</v>
      </c>
    </row>
    <row r="625" spans="1:27" x14ac:dyDescent="0.2">
      <c r="A625">
        <v>1</v>
      </c>
      <c r="B625" t="s">
        <v>15</v>
      </c>
      <c r="C625">
        <v>1</v>
      </c>
      <c r="D625" t="s">
        <v>17</v>
      </c>
      <c r="E625">
        <v>17</v>
      </c>
      <c r="F625">
        <v>57</v>
      </c>
      <c r="G625">
        <v>1</v>
      </c>
      <c r="H625">
        <v>0</v>
      </c>
      <c r="I625" s="6">
        <f>Table257[[#This Row],[Age]]/$E$1</f>
        <v>0.21249999999999999</v>
      </c>
      <c r="J625" s="6">
        <f>LOG10(Table257[[#This Row],[Fare]] +1)</f>
        <v>1.7634279935629373</v>
      </c>
      <c r="K625">
        <f>IF(Table257[[#This Row],[Pclass]]=1, 1, 0)</f>
        <v>1</v>
      </c>
      <c r="L625">
        <f>IF(Table257[[#This Row],[Pclass]]=2, 1,0)</f>
        <v>0</v>
      </c>
      <c r="M625">
        <f>IF(Table257[[#This Row],[Embarked]]="S", 1, 0)</f>
        <v>1</v>
      </c>
      <c r="N625">
        <f>IF(Table257[[#This Row],[Embarked]]="C", 1, 0)</f>
        <v>0</v>
      </c>
      <c r="O625">
        <f>IF(Table257[[#This Row],[Sex]]="male", 1, 0)</f>
        <v>0</v>
      </c>
      <c r="P625">
        <v>1</v>
      </c>
      <c r="V625" s="6">
        <v>0.22893093843224493</v>
      </c>
      <c r="W625" s="6">
        <v>0.75477787835019017</v>
      </c>
      <c r="X625" s="6">
        <f t="shared" si="18"/>
        <v>0.22893093843224493</v>
      </c>
      <c r="Y625" s="6">
        <f t="shared" si="18"/>
        <v>0.75477787835019017</v>
      </c>
      <c r="Z625" s="6">
        <f t="shared" si="19"/>
        <v>0.98370881678243505</v>
      </c>
      <c r="AA625" s="6">
        <f>(Z625-Table257[[#This Row],[Survived]])^2</f>
        <v>2.6540265062826999E-4</v>
      </c>
    </row>
    <row r="626" spans="1:27" x14ac:dyDescent="0.2">
      <c r="A626">
        <v>0</v>
      </c>
      <c r="B626" t="s">
        <v>15</v>
      </c>
      <c r="C626">
        <v>1</v>
      </c>
      <c r="D626" t="s">
        <v>13</v>
      </c>
      <c r="E626">
        <v>29</v>
      </c>
      <c r="F626">
        <v>30</v>
      </c>
      <c r="G626">
        <v>0</v>
      </c>
      <c r="H626">
        <v>0</v>
      </c>
      <c r="I626" s="6">
        <f>Table257[[#This Row],[Age]]/$E$1</f>
        <v>0.36249999999999999</v>
      </c>
      <c r="J626" s="6">
        <f>LOG10(Table257[[#This Row],[Fare]] +1)</f>
        <v>1.4913616938342726</v>
      </c>
      <c r="K626">
        <f>IF(Table257[[#This Row],[Pclass]]=1, 1, 0)</f>
        <v>1</v>
      </c>
      <c r="L626">
        <f>IF(Table257[[#This Row],[Pclass]]=2, 1,0)</f>
        <v>0</v>
      </c>
      <c r="M626">
        <f>IF(Table257[[#This Row],[Embarked]]="S", 1, 0)</f>
        <v>1</v>
      </c>
      <c r="N626">
        <f>IF(Table257[[#This Row],[Embarked]]="C", 1, 0)</f>
        <v>0</v>
      </c>
      <c r="O626">
        <f>IF(Table257[[#This Row],[Sex]]="male", 1, 0)</f>
        <v>1</v>
      </c>
      <c r="P626">
        <v>1</v>
      </c>
      <c r="V626" s="6">
        <v>-1.1565630587711146</v>
      </c>
      <c r="W626" s="6">
        <v>0.49846250748989074</v>
      </c>
      <c r="X626" s="6">
        <f t="shared" si="18"/>
        <v>0</v>
      </c>
      <c r="Y626" s="6">
        <f t="shared" si="18"/>
        <v>0.49846250748989074</v>
      </c>
      <c r="Z626" s="6">
        <f t="shared" si="19"/>
        <v>0.49846250748989074</v>
      </c>
      <c r="AA626" s="6">
        <f>(Z626-Table257[[#This Row],[Survived]])^2</f>
        <v>0.24846487137310938</v>
      </c>
    </row>
    <row r="627" spans="1:27" x14ac:dyDescent="0.2">
      <c r="A627">
        <v>0</v>
      </c>
      <c r="B627" t="s">
        <v>15</v>
      </c>
      <c r="C627">
        <v>3</v>
      </c>
      <c r="D627" t="s">
        <v>13</v>
      </c>
      <c r="E627">
        <v>25</v>
      </c>
      <c r="F627">
        <v>7.05</v>
      </c>
      <c r="G627">
        <v>0</v>
      </c>
      <c r="H627">
        <v>0</v>
      </c>
      <c r="I627" s="6">
        <f>Table257[[#This Row],[Age]]/$E$1</f>
        <v>0.3125</v>
      </c>
      <c r="J627" s="6">
        <f>LOG10(Table257[[#This Row],[Fare]] +1)</f>
        <v>0.90579588036786851</v>
      </c>
      <c r="K627">
        <f>IF(Table257[[#This Row],[Pclass]]=1, 1, 0)</f>
        <v>0</v>
      </c>
      <c r="L627">
        <f>IF(Table257[[#This Row],[Pclass]]=2, 1,0)</f>
        <v>0</v>
      </c>
      <c r="M627">
        <f>IF(Table257[[#This Row],[Embarked]]="S", 1, 0)</f>
        <v>1</v>
      </c>
      <c r="N627">
        <f>IF(Table257[[#This Row],[Embarked]]="C", 1, 0)</f>
        <v>0</v>
      </c>
      <c r="O627">
        <f>IF(Table257[[#This Row],[Sex]]="male", 1, 0)</f>
        <v>1</v>
      </c>
      <c r="P627">
        <v>1</v>
      </c>
      <c r="V627" s="6">
        <v>-1.3050625783402716</v>
      </c>
      <c r="W627" s="6">
        <v>0.1345135782725444</v>
      </c>
      <c r="X627" s="6">
        <f t="shared" si="18"/>
        <v>0</v>
      </c>
      <c r="Y627" s="6">
        <f t="shared" si="18"/>
        <v>0.1345135782725444</v>
      </c>
      <c r="Z627" s="6">
        <f t="shared" si="19"/>
        <v>0.1345135782725444</v>
      </c>
      <c r="AA627" s="6">
        <f>(Z627-Table257[[#This Row],[Survived]])^2</f>
        <v>1.8093902739683927E-2</v>
      </c>
    </row>
    <row r="628" spans="1:27" x14ac:dyDescent="0.2">
      <c r="A628">
        <v>0</v>
      </c>
      <c r="B628" t="s">
        <v>15</v>
      </c>
      <c r="C628">
        <v>3</v>
      </c>
      <c r="D628" t="s">
        <v>13</v>
      </c>
      <c r="E628">
        <v>25</v>
      </c>
      <c r="F628">
        <v>7.25</v>
      </c>
      <c r="G628">
        <v>0</v>
      </c>
      <c r="H628">
        <v>0</v>
      </c>
      <c r="I628" s="6">
        <f>Table257[[#This Row],[Age]]/$E$1</f>
        <v>0.3125</v>
      </c>
      <c r="J628" s="6">
        <f>LOG10(Table257[[#This Row],[Fare]] +1)</f>
        <v>0.91645394854992512</v>
      </c>
      <c r="K628">
        <f>IF(Table257[[#This Row],[Pclass]]=1, 1, 0)</f>
        <v>0</v>
      </c>
      <c r="L628">
        <f>IF(Table257[[#This Row],[Pclass]]=2, 1,0)</f>
        <v>0</v>
      </c>
      <c r="M628">
        <f>IF(Table257[[#This Row],[Embarked]]="S", 1, 0)</f>
        <v>1</v>
      </c>
      <c r="N628">
        <f>IF(Table257[[#This Row],[Embarked]]="C", 1, 0)</f>
        <v>0</v>
      </c>
      <c r="O628">
        <f>IF(Table257[[#This Row],[Sex]]="male", 1, 0)</f>
        <v>1</v>
      </c>
      <c r="P628">
        <v>1</v>
      </c>
      <c r="V628" s="6">
        <v>-1.3025921570092285</v>
      </c>
      <c r="W628" s="6">
        <v>0.13364819155382479</v>
      </c>
      <c r="X628" s="6">
        <f t="shared" si="18"/>
        <v>0</v>
      </c>
      <c r="Y628" s="6">
        <f t="shared" si="18"/>
        <v>0.13364819155382479</v>
      </c>
      <c r="Z628" s="6">
        <f t="shared" si="19"/>
        <v>0.13364819155382479</v>
      </c>
      <c r="AA628" s="6">
        <f>(Z628-Table257[[#This Row],[Survived]])^2</f>
        <v>1.7861839105607843E-2</v>
      </c>
    </row>
    <row r="629" spans="1:27" x14ac:dyDescent="0.2">
      <c r="A629">
        <v>1</v>
      </c>
      <c r="B629" t="s">
        <v>15</v>
      </c>
      <c r="C629">
        <v>3</v>
      </c>
      <c r="D629" t="s">
        <v>17</v>
      </c>
      <c r="E629">
        <v>18</v>
      </c>
      <c r="F629">
        <v>7.4958</v>
      </c>
      <c r="G629">
        <v>0</v>
      </c>
      <c r="H629">
        <v>0</v>
      </c>
      <c r="I629" s="6">
        <f>Table257[[#This Row],[Age]]/$E$1</f>
        <v>0.22500000000000001</v>
      </c>
      <c r="J629" s="6">
        <f>LOG10(Table257[[#This Row],[Fare]] +1)</f>
        <v>0.92920428011230582</v>
      </c>
      <c r="K629">
        <f>IF(Table257[[#This Row],[Pclass]]=1, 1, 0)</f>
        <v>0</v>
      </c>
      <c r="L629">
        <f>IF(Table257[[#This Row],[Pclass]]=2, 1,0)</f>
        <v>0</v>
      </c>
      <c r="M629">
        <f>IF(Table257[[#This Row],[Embarked]]="S", 1, 0)</f>
        <v>1</v>
      </c>
      <c r="N629">
        <f>IF(Table257[[#This Row],[Embarked]]="C", 1, 0)</f>
        <v>0</v>
      </c>
      <c r="O629">
        <f>IF(Table257[[#This Row],[Sex]]="male", 1, 0)</f>
        <v>0</v>
      </c>
      <c r="P629">
        <v>1</v>
      </c>
      <c r="V629" s="6">
        <v>8.312002049321271E-2</v>
      </c>
      <c r="W629" s="6">
        <v>0.39031588450366128</v>
      </c>
      <c r="X629" s="6">
        <f t="shared" si="18"/>
        <v>8.312002049321271E-2</v>
      </c>
      <c r="Y629" s="6">
        <f t="shared" si="18"/>
        <v>0.39031588450366128</v>
      </c>
      <c r="Z629" s="6">
        <f t="shared" si="19"/>
        <v>0.47343590499687399</v>
      </c>
      <c r="AA629" s="6">
        <f>(Z629-Table257[[#This Row],[Survived]])^2</f>
        <v>0.27726974614646116</v>
      </c>
    </row>
    <row r="630" spans="1:27" x14ac:dyDescent="0.2">
      <c r="A630">
        <v>0</v>
      </c>
      <c r="B630" t="s">
        <v>27</v>
      </c>
      <c r="C630">
        <v>3</v>
      </c>
      <c r="D630" t="s">
        <v>13</v>
      </c>
      <c r="E630">
        <v>8</v>
      </c>
      <c r="F630">
        <v>29.125</v>
      </c>
      <c r="G630">
        <v>4</v>
      </c>
      <c r="H630">
        <v>1</v>
      </c>
      <c r="I630" s="6">
        <f>Table257[[#This Row],[Age]]/$E$1</f>
        <v>0.1</v>
      </c>
      <c r="J630" s="6">
        <f>LOG10(Table257[[#This Row],[Fare]] +1)</f>
        <v>1.4789270555829248</v>
      </c>
      <c r="K630">
        <f>IF(Table257[[#This Row],[Pclass]]=1, 1, 0)</f>
        <v>0</v>
      </c>
      <c r="L630">
        <f>IF(Table257[[#This Row],[Pclass]]=2, 1,0)</f>
        <v>0</v>
      </c>
      <c r="M630">
        <f>IF(Table257[[#This Row],[Embarked]]="S", 1, 0)</f>
        <v>0</v>
      </c>
      <c r="N630">
        <f>IF(Table257[[#This Row],[Embarked]]="C", 1, 0)</f>
        <v>0</v>
      </c>
      <c r="O630">
        <f>IF(Table257[[#This Row],[Sex]]="male", 1, 0)</f>
        <v>1</v>
      </c>
      <c r="P630">
        <v>1</v>
      </c>
      <c r="V630" s="6">
        <v>-1.1072825913063407</v>
      </c>
      <c r="W630" s="6">
        <v>-0.47861243853658625</v>
      </c>
      <c r="X630" s="6">
        <f t="shared" si="18"/>
        <v>0</v>
      </c>
      <c r="Y630" s="6">
        <f t="shared" si="18"/>
        <v>0</v>
      </c>
      <c r="Z630" s="6">
        <f t="shared" si="19"/>
        <v>0</v>
      </c>
      <c r="AA630" s="6">
        <f>(Z630-Table257[[#This Row],[Survived]])^2</f>
        <v>0</v>
      </c>
    </row>
    <row r="631" spans="1:27" x14ac:dyDescent="0.2">
      <c r="A631">
        <v>1</v>
      </c>
      <c r="B631" t="s">
        <v>15</v>
      </c>
      <c r="C631">
        <v>3</v>
      </c>
      <c r="D631" t="s">
        <v>13</v>
      </c>
      <c r="E631">
        <v>1</v>
      </c>
      <c r="F631">
        <v>20.574999999999999</v>
      </c>
      <c r="G631">
        <v>1</v>
      </c>
      <c r="H631">
        <v>2</v>
      </c>
      <c r="I631" s="6">
        <f>Table257[[#This Row],[Age]]/$E$1</f>
        <v>1.2500000000000001E-2</v>
      </c>
      <c r="J631" s="6">
        <f>LOG10(Table257[[#This Row],[Fare]] +1)</f>
        <v>1.3339508043872472</v>
      </c>
      <c r="K631">
        <f>IF(Table257[[#This Row],[Pclass]]=1, 1, 0)</f>
        <v>0</v>
      </c>
      <c r="L631">
        <f>IF(Table257[[#This Row],[Pclass]]=2, 1,0)</f>
        <v>0</v>
      </c>
      <c r="M631">
        <f>IF(Table257[[#This Row],[Embarked]]="S", 1, 0)</f>
        <v>1</v>
      </c>
      <c r="N631">
        <f>IF(Table257[[#This Row],[Embarked]]="C", 1, 0)</f>
        <v>0</v>
      </c>
      <c r="O631">
        <f>IF(Table257[[#This Row],[Sex]]="male", 1, 0)</f>
        <v>1</v>
      </c>
      <c r="P631">
        <v>1</v>
      </c>
      <c r="V631" s="6">
        <v>-1.6312534503708638</v>
      </c>
      <c r="W631" s="6">
        <v>0.43955322218266701</v>
      </c>
      <c r="X631" s="6">
        <f t="shared" si="18"/>
        <v>0</v>
      </c>
      <c r="Y631" s="6">
        <f t="shared" si="18"/>
        <v>0.43955322218266701</v>
      </c>
      <c r="Z631" s="6">
        <f t="shared" si="19"/>
        <v>0.43955322218266701</v>
      </c>
      <c r="AA631" s="6">
        <f>(Z631-Table257[[#This Row],[Survived]])^2</f>
        <v>0.31410059076583102</v>
      </c>
    </row>
    <row r="632" spans="1:27" x14ac:dyDescent="0.2">
      <c r="A632">
        <v>0</v>
      </c>
      <c r="B632" t="s">
        <v>20</v>
      </c>
      <c r="C632">
        <v>1</v>
      </c>
      <c r="D632" t="s">
        <v>13</v>
      </c>
      <c r="E632">
        <v>46</v>
      </c>
      <c r="F632">
        <v>79.2</v>
      </c>
      <c r="G632">
        <v>0</v>
      </c>
      <c r="H632">
        <v>0</v>
      </c>
      <c r="I632" s="6">
        <f>Table257[[#This Row],[Age]]/$E$1</f>
        <v>0.57499999999999996</v>
      </c>
      <c r="J632" s="6">
        <f>LOG10(Table257[[#This Row],[Fare]] +1)</f>
        <v>1.9041743682841634</v>
      </c>
      <c r="K632">
        <f>IF(Table257[[#This Row],[Pclass]]=1, 1, 0)</f>
        <v>1</v>
      </c>
      <c r="L632">
        <f>IF(Table257[[#This Row],[Pclass]]=2, 1,0)</f>
        <v>0</v>
      </c>
      <c r="M632">
        <f>IF(Table257[[#This Row],[Embarked]]="S", 1, 0)</f>
        <v>0</v>
      </c>
      <c r="N632">
        <f>IF(Table257[[#This Row],[Embarked]]="C", 1, 0)</f>
        <v>1</v>
      </c>
      <c r="O632">
        <f>IF(Table257[[#This Row],[Sex]]="male", 1, 0)</f>
        <v>1</v>
      </c>
      <c r="P632">
        <v>1</v>
      </c>
      <c r="V632" s="6">
        <v>-1.0418950204402091</v>
      </c>
      <c r="W632" s="6">
        <v>0.39757359487129285</v>
      </c>
      <c r="X632" s="6">
        <f t="shared" si="18"/>
        <v>0</v>
      </c>
      <c r="Y632" s="6">
        <f t="shared" si="18"/>
        <v>0.39757359487129285</v>
      </c>
      <c r="Z632" s="6">
        <f t="shared" si="19"/>
        <v>0.39757359487129285</v>
      </c>
      <c r="AA632" s="6">
        <f>(Z632-Table257[[#This Row],[Survived]])^2</f>
        <v>0.15806476333888289</v>
      </c>
    </row>
    <row r="633" spans="1:27" x14ac:dyDescent="0.2">
      <c r="A633">
        <v>0</v>
      </c>
      <c r="B633" t="s">
        <v>15</v>
      </c>
      <c r="C633">
        <v>2</v>
      </c>
      <c r="D633" t="s">
        <v>13</v>
      </c>
      <c r="E633">
        <v>16</v>
      </c>
      <c r="F633">
        <v>26</v>
      </c>
      <c r="G633">
        <v>0</v>
      </c>
      <c r="H633">
        <v>0</v>
      </c>
      <c r="I633" s="6">
        <f>Table257[[#This Row],[Age]]/$E$1</f>
        <v>0.2</v>
      </c>
      <c r="J633" s="6">
        <f>LOG10(Table257[[#This Row],[Fare]] +1)</f>
        <v>1.4313637641589874</v>
      </c>
      <c r="K633">
        <f>IF(Table257[[#This Row],[Pclass]]=1, 1, 0)</f>
        <v>0</v>
      </c>
      <c r="L633">
        <f>IF(Table257[[#This Row],[Pclass]]=2, 1,0)</f>
        <v>1</v>
      </c>
      <c r="M633">
        <f>IF(Table257[[#This Row],[Embarked]]="S", 1, 0)</f>
        <v>1</v>
      </c>
      <c r="N633">
        <f>IF(Table257[[#This Row],[Embarked]]="C", 1, 0)</f>
        <v>0</v>
      </c>
      <c r="O633">
        <f>IF(Table257[[#This Row],[Sex]]="male", 1, 0)</f>
        <v>1</v>
      </c>
      <c r="P633">
        <v>1</v>
      </c>
      <c r="V633" s="6">
        <v>-0.86583125980294917</v>
      </c>
      <c r="W633" s="6">
        <v>0.26234092137602527</v>
      </c>
      <c r="X633" s="6">
        <f t="shared" si="18"/>
        <v>0</v>
      </c>
      <c r="Y633" s="6">
        <f t="shared" si="18"/>
        <v>0.26234092137602527</v>
      </c>
      <c r="Z633" s="6">
        <f t="shared" si="19"/>
        <v>0.26234092137602527</v>
      </c>
      <c r="AA633" s="6">
        <f>(Z633-Table257[[#This Row],[Survived]])^2</f>
        <v>6.8822759028421873E-2</v>
      </c>
    </row>
    <row r="634" spans="1:27" x14ac:dyDescent="0.2">
      <c r="A634">
        <v>0</v>
      </c>
      <c r="B634" t="s">
        <v>15</v>
      </c>
      <c r="C634">
        <v>3</v>
      </c>
      <c r="D634" t="s">
        <v>13</v>
      </c>
      <c r="E634">
        <v>25</v>
      </c>
      <c r="F634">
        <v>7.8958000000000004</v>
      </c>
      <c r="G634">
        <v>0</v>
      </c>
      <c r="H634">
        <v>0</v>
      </c>
      <c r="I634" s="6">
        <f>Table257[[#This Row],[Age]]/$E$1</f>
        <v>0.3125</v>
      </c>
      <c r="J634" s="6">
        <f>LOG10(Table257[[#This Row],[Fare]] +1)</f>
        <v>0.94918501031343461</v>
      </c>
      <c r="K634">
        <f>IF(Table257[[#This Row],[Pclass]]=1, 1, 0)</f>
        <v>0</v>
      </c>
      <c r="L634">
        <f>IF(Table257[[#This Row],[Pclass]]=2, 1,0)</f>
        <v>0</v>
      </c>
      <c r="M634">
        <f>IF(Table257[[#This Row],[Embarked]]="S", 1, 0)</f>
        <v>1</v>
      </c>
      <c r="N634">
        <f>IF(Table257[[#This Row],[Embarked]]="C", 1, 0)</f>
        <v>0</v>
      </c>
      <c r="O634">
        <f>IF(Table257[[#This Row],[Sex]]="male", 1, 0)</f>
        <v>1</v>
      </c>
      <c r="P634">
        <v>1</v>
      </c>
      <c r="V634" s="6">
        <v>-1.2950054619546407</v>
      </c>
      <c r="W634" s="6">
        <v>0.13099057802988251</v>
      </c>
      <c r="X634" s="6">
        <f t="shared" si="18"/>
        <v>0</v>
      </c>
      <c r="Y634" s="6">
        <f t="shared" si="18"/>
        <v>0.13099057802988251</v>
      </c>
      <c r="Z634" s="6">
        <f t="shared" si="19"/>
        <v>0.13099057802988251</v>
      </c>
      <c r="AA634" s="6">
        <f>(Z634-Table257[[#This Row],[Survived]])^2</f>
        <v>1.7158531532602737E-2</v>
      </c>
    </row>
    <row r="635" spans="1:27" x14ac:dyDescent="0.2">
      <c r="A635">
        <v>0</v>
      </c>
      <c r="B635" t="s">
        <v>15</v>
      </c>
      <c r="C635">
        <v>2</v>
      </c>
      <c r="D635" t="s">
        <v>13</v>
      </c>
      <c r="E635">
        <v>39</v>
      </c>
      <c r="F635">
        <v>13</v>
      </c>
      <c r="G635">
        <v>0</v>
      </c>
      <c r="H635">
        <v>0</v>
      </c>
      <c r="I635" s="6">
        <f>Table257[[#This Row],[Age]]/$E$1</f>
        <v>0.48749999999999999</v>
      </c>
      <c r="J635" s="6">
        <f>LOG10(Table257[[#This Row],[Fare]] +1)</f>
        <v>1.146128035678238</v>
      </c>
      <c r="K635">
        <f>IF(Table257[[#This Row],[Pclass]]=1, 1, 0)</f>
        <v>0</v>
      </c>
      <c r="L635">
        <f>IF(Table257[[#This Row],[Pclass]]=2, 1,0)</f>
        <v>1</v>
      </c>
      <c r="M635">
        <f>IF(Table257[[#This Row],[Embarked]]="S", 1, 0)</f>
        <v>1</v>
      </c>
      <c r="N635">
        <f>IF(Table257[[#This Row],[Embarked]]="C", 1, 0)</f>
        <v>0</v>
      </c>
      <c r="O635">
        <f>IF(Table257[[#This Row],[Sex]]="male", 1, 0)</f>
        <v>1</v>
      </c>
      <c r="P635">
        <v>1</v>
      </c>
      <c r="V635" s="6">
        <v>-0.70772377576185708</v>
      </c>
      <c r="W635" s="6">
        <v>6.0364569048008063E-3</v>
      </c>
      <c r="X635" s="6">
        <f t="shared" si="18"/>
        <v>0</v>
      </c>
      <c r="Y635" s="6">
        <f t="shared" si="18"/>
        <v>6.0364569048008063E-3</v>
      </c>
      <c r="Z635" s="6">
        <f t="shared" si="19"/>
        <v>6.0364569048008063E-3</v>
      </c>
      <c r="AA635" s="6">
        <f>(Z635-Table257[[#This Row],[Survived]])^2</f>
        <v>3.6438811963517329E-5</v>
      </c>
    </row>
    <row r="636" spans="1:27" x14ac:dyDescent="0.2">
      <c r="A636">
        <v>1</v>
      </c>
      <c r="B636" t="s">
        <v>15</v>
      </c>
      <c r="C636">
        <v>1</v>
      </c>
      <c r="D636" t="s">
        <v>17</v>
      </c>
      <c r="E636">
        <v>49</v>
      </c>
      <c r="F636">
        <v>25.929200000000002</v>
      </c>
      <c r="G636">
        <v>0</v>
      </c>
      <c r="H636">
        <v>0</v>
      </c>
      <c r="I636" s="6">
        <f>Table257[[#This Row],[Age]]/$E$1</f>
        <v>0.61250000000000004</v>
      </c>
      <c r="J636" s="6">
        <f>LOG10(Table257[[#This Row],[Fare]] +1)</f>
        <v>1.4302234517870693</v>
      </c>
      <c r="K636">
        <f>IF(Table257[[#This Row],[Pclass]]=1, 1, 0)</f>
        <v>1</v>
      </c>
      <c r="L636">
        <f>IF(Table257[[#This Row],[Pclass]]=2, 1,0)</f>
        <v>0</v>
      </c>
      <c r="M636">
        <f>IF(Table257[[#This Row],[Embarked]]="S", 1, 0)</f>
        <v>1</v>
      </c>
      <c r="N636">
        <f>IF(Table257[[#This Row],[Embarked]]="C", 1, 0)</f>
        <v>0</v>
      </c>
      <c r="O636">
        <f>IF(Table257[[#This Row],[Sex]]="male", 1, 0)</f>
        <v>0</v>
      </c>
      <c r="P636">
        <v>1</v>
      </c>
      <c r="V636" s="6">
        <v>0.47523963682776055</v>
      </c>
      <c r="W636" s="6">
        <v>0.433062818435068</v>
      </c>
      <c r="X636" s="6">
        <f t="shared" si="18"/>
        <v>0.47523963682776055</v>
      </c>
      <c r="Y636" s="6">
        <f t="shared" si="18"/>
        <v>0.433062818435068</v>
      </c>
      <c r="Z636" s="6">
        <f t="shared" si="19"/>
        <v>0.90830245526282849</v>
      </c>
      <c r="AA636" s="6">
        <f>(Z636-Table257[[#This Row],[Survived]])^2</f>
        <v>8.4084397108255705E-3</v>
      </c>
    </row>
    <row r="637" spans="1:27" x14ac:dyDescent="0.2">
      <c r="A637">
        <v>1</v>
      </c>
      <c r="B637" t="s">
        <v>15</v>
      </c>
      <c r="C637">
        <v>3</v>
      </c>
      <c r="D637" t="s">
        <v>17</v>
      </c>
      <c r="E637">
        <v>31</v>
      </c>
      <c r="F637">
        <v>8.6832999999999991</v>
      </c>
      <c r="G637">
        <v>0</v>
      </c>
      <c r="H637">
        <v>0</v>
      </c>
      <c r="I637" s="6">
        <f>Table257[[#This Row],[Age]]/$E$1</f>
        <v>0.38750000000000001</v>
      </c>
      <c r="J637" s="6">
        <f>LOG10(Table257[[#This Row],[Fare]] +1)</f>
        <v>0.98602338701450321</v>
      </c>
      <c r="K637">
        <f>IF(Table257[[#This Row],[Pclass]]=1, 1, 0)</f>
        <v>0</v>
      </c>
      <c r="L637">
        <f>IF(Table257[[#This Row],[Pclass]]=2, 1,0)</f>
        <v>0</v>
      </c>
      <c r="M637">
        <f>IF(Table257[[#This Row],[Embarked]]="S", 1, 0)</f>
        <v>1</v>
      </c>
      <c r="N637">
        <f>IF(Table257[[#This Row],[Embarked]]="C", 1, 0)</f>
        <v>0</v>
      </c>
      <c r="O637">
        <f>IF(Table257[[#This Row],[Sex]]="male", 1, 0)</f>
        <v>0</v>
      </c>
      <c r="P637">
        <v>1</v>
      </c>
      <c r="V637" s="6">
        <v>0.22302419832420955</v>
      </c>
      <c r="W637" s="6">
        <v>0.22774434296604446</v>
      </c>
      <c r="X637" s="6">
        <f t="shared" si="18"/>
        <v>0.22302419832420955</v>
      </c>
      <c r="Y637" s="6">
        <f t="shared" si="18"/>
        <v>0.22774434296604446</v>
      </c>
      <c r="Z637" s="6">
        <f t="shared" si="19"/>
        <v>0.45076854129025401</v>
      </c>
      <c r="AA637" s="6">
        <f>(Z637-Table257[[#This Row],[Survived]])^2</f>
        <v>0.30165519523643541</v>
      </c>
    </row>
    <row r="638" spans="1:27" x14ac:dyDescent="0.2">
      <c r="A638">
        <v>0</v>
      </c>
      <c r="B638" t="s">
        <v>20</v>
      </c>
      <c r="C638">
        <v>3</v>
      </c>
      <c r="D638" t="s">
        <v>13</v>
      </c>
      <c r="E638">
        <v>30</v>
      </c>
      <c r="F638">
        <v>7.2291999999999996</v>
      </c>
      <c r="G638">
        <v>0</v>
      </c>
      <c r="H638">
        <v>0</v>
      </c>
      <c r="I638" s="6">
        <f>Table257[[#This Row],[Age]]/$E$1</f>
        <v>0.375</v>
      </c>
      <c r="J638" s="6">
        <f>LOG10(Table257[[#This Row],[Fare]] +1)</f>
        <v>0.91535761741483168</v>
      </c>
      <c r="K638">
        <f>IF(Table257[[#This Row],[Pclass]]=1, 1, 0)</f>
        <v>0</v>
      </c>
      <c r="L638">
        <f>IF(Table257[[#This Row],[Pclass]]=2, 1,0)</f>
        <v>0</v>
      </c>
      <c r="M638">
        <f>IF(Table257[[#This Row],[Embarked]]="S", 1, 0)</f>
        <v>0</v>
      </c>
      <c r="N638">
        <f>IF(Table257[[#This Row],[Embarked]]="C", 1, 0)</f>
        <v>1</v>
      </c>
      <c r="O638">
        <f>IF(Table257[[#This Row],[Sex]]="male", 1, 0)</f>
        <v>1</v>
      </c>
      <c r="P638">
        <v>1</v>
      </c>
      <c r="V638" s="6">
        <v>-1.4008489720640136</v>
      </c>
      <c r="W638" s="6">
        <v>0.21217427588410076</v>
      </c>
      <c r="X638" s="6">
        <f t="shared" si="18"/>
        <v>0</v>
      </c>
      <c r="Y638" s="6">
        <f t="shared" si="18"/>
        <v>0.21217427588410076</v>
      </c>
      <c r="Z638" s="6">
        <f t="shared" si="19"/>
        <v>0.21217427588410076</v>
      </c>
      <c r="AA638" s="6">
        <f>(Z638-Table257[[#This Row],[Survived]])^2</f>
        <v>4.5017923346942504E-2</v>
      </c>
    </row>
    <row r="639" spans="1:27" x14ac:dyDescent="0.2">
      <c r="A639">
        <v>0</v>
      </c>
      <c r="B639" t="s">
        <v>15</v>
      </c>
      <c r="C639">
        <v>3</v>
      </c>
      <c r="D639" t="s">
        <v>17</v>
      </c>
      <c r="E639">
        <v>30</v>
      </c>
      <c r="F639">
        <v>24.15</v>
      </c>
      <c r="G639">
        <v>1</v>
      </c>
      <c r="H639">
        <v>1</v>
      </c>
      <c r="I639" s="6">
        <f>Table257[[#This Row],[Age]]/$E$1</f>
        <v>0.375</v>
      </c>
      <c r="J639" s="6">
        <f>LOG10(Table257[[#This Row],[Fare]] +1)</f>
        <v>1.4005379893919461</v>
      </c>
      <c r="K639">
        <f>IF(Table257[[#This Row],[Pclass]]=1, 1, 0)</f>
        <v>0</v>
      </c>
      <c r="L639">
        <f>IF(Table257[[#This Row],[Pclass]]=2, 1,0)</f>
        <v>0</v>
      </c>
      <c r="M639">
        <f>IF(Table257[[#This Row],[Embarked]]="S", 1, 0)</f>
        <v>1</v>
      </c>
      <c r="N639">
        <f>IF(Table257[[#This Row],[Embarked]]="C", 1, 0)</f>
        <v>0</v>
      </c>
      <c r="O639">
        <f>IF(Table257[[#This Row],[Sex]]="male", 1, 0)</f>
        <v>0</v>
      </c>
      <c r="P639">
        <v>1</v>
      </c>
      <c r="V639" s="6">
        <v>0.20783402383448007</v>
      </c>
      <c r="W639" s="6">
        <v>0.21030765866313833</v>
      </c>
      <c r="X639" s="6">
        <f t="shared" si="18"/>
        <v>0.20783402383448007</v>
      </c>
      <c r="Y639" s="6">
        <f t="shared" si="18"/>
        <v>0.21030765866313833</v>
      </c>
      <c r="Z639" s="6">
        <f t="shared" si="19"/>
        <v>0.41814168249761841</v>
      </c>
      <c r="AA639" s="6">
        <f>(Z639-Table257[[#This Row],[Survived]])^2</f>
        <v>0.17484246664193911</v>
      </c>
    </row>
    <row r="640" spans="1:27" x14ac:dyDescent="0.2">
      <c r="A640">
        <v>0</v>
      </c>
      <c r="B640" t="s">
        <v>15</v>
      </c>
      <c r="C640">
        <v>2</v>
      </c>
      <c r="D640" t="s">
        <v>13</v>
      </c>
      <c r="E640">
        <v>34</v>
      </c>
      <c r="F640">
        <v>13</v>
      </c>
      <c r="G640">
        <v>0</v>
      </c>
      <c r="H640">
        <v>0</v>
      </c>
      <c r="I640" s="6">
        <f>Table257[[#This Row],[Age]]/$E$1</f>
        <v>0.42499999999999999</v>
      </c>
      <c r="J640" s="6">
        <f>LOG10(Table257[[#This Row],[Fare]] +1)</f>
        <v>1.146128035678238</v>
      </c>
      <c r="K640">
        <f>IF(Table257[[#This Row],[Pclass]]=1, 1, 0)</f>
        <v>0</v>
      </c>
      <c r="L640">
        <f>IF(Table257[[#This Row],[Pclass]]=2, 1,0)</f>
        <v>1</v>
      </c>
      <c r="M640">
        <f>IF(Table257[[#This Row],[Embarked]]="S", 1, 0)</f>
        <v>1</v>
      </c>
      <c r="N640">
        <f>IF(Table257[[#This Row],[Embarked]]="C", 1, 0)</f>
        <v>0</v>
      </c>
      <c r="O640">
        <f>IF(Table257[[#This Row],[Sex]]="male", 1, 0)</f>
        <v>1</v>
      </c>
      <c r="P640">
        <v>1</v>
      </c>
      <c r="V640" s="6">
        <v>-0.75646767675283688</v>
      </c>
      <c r="W640" s="6">
        <v>6.6789567741730282E-2</v>
      </c>
      <c r="X640" s="6">
        <f t="shared" si="18"/>
        <v>0</v>
      </c>
      <c r="Y640" s="6">
        <f t="shared" si="18"/>
        <v>6.6789567741730282E-2</v>
      </c>
      <c r="Z640" s="6">
        <f t="shared" si="19"/>
        <v>6.6789567741730282E-2</v>
      </c>
      <c r="AA640" s="6">
        <f>(Z640-Table257[[#This Row],[Survived]])^2</f>
        <v>4.4608463591271786E-3</v>
      </c>
    </row>
    <row r="641" spans="1:27" x14ac:dyDescent="0.2">
      <c r="A641">
        <v>1</v>
      </c>
      <c r="B641" t="s">
        <v>15</v>
      </c>
      <c r="C641">
        <v>2</v>
      </c>
      <c r="D641" t="s">
        <v>17</v>
      </c>
      <c r="E641">
        <v>31</v>
      </c>
      <c r="F641">
        <v>26.25</v>
      </c>
      <c r="G641">
        <v>1</v>
      </c>
      <c r="H641">
        <v>1</v>
      </c>
      <c r="I641" s="6">
        <f>Table257[[#This Row],[Age]]/$E$1</f>
        <v>0.38750000000000001</v>
      </c>
      <c r="J641" s="6">
        <f>LOG10(Table257[[#This Row],[Fare]] +1)</f>
        <v>1.4353665066126613</v>
      </c>
      <c r="K641">
        <f>IF(Table257[[#This Row],[Pclass]]=1, 1, 0)</f>
        <v>0</v>
      </c>
      <c r="L641">
        <f>IF(Table257[[#This Row],[Pclass]]=2, 1,0)</f>
        <v>1</v>
      </c>
      <c r="M641">
        <f>IF(Table257[[#This Row],[Embarked]]="S", 1, 0)</f>
        <v>1</v>
      </c>
      <c r="N641">
        <f>IF(Table257[[#This Row],[Embarked]]="C", 1, 0)</f>
        <v>0</v>
      </c>
      <c r="O641">
        <f>IF(Table257[[#This Row],[Sex]]="male", 1, 0)</f>
        <v>0</v>
      </c>
      <c r="P641">
        <v>1</v>
      </c>
      <c r="V641" s="6">
        <v>0.63080523258874033</v>
      </c>
      <c r="W641" s="6">
        <v>0.25647458731867673</v>
      </c>
      <c r="X641" s="6">
        <f t="shared" si="18"/>
        <v>0.63080523258874033</v>
      </c>
      <c r="Y641" s="6">
        <f t="shared" si="18"/>
        <v>0.25647458731867673</v>
      </c>
      <c r="Z641" s="6">
        <f t="shared" si="19"/>
        <v>0.887279819907417</v>
      </c>
      <c r="AA641" s="6">
        <f>(Z641-Table257[[#This Row],[Survived]])^2</f>
        <v>1.2705839000104345E-2</v>
      </c>
    </row>
    <row r="642" spans="1:27" x14ac:dyDescent="0.2">
      <c r="A642">
        <v>1</v>
      </c>
      <c r="B642" t="s">
        <v>15</v>
      </c>
      <c r="C642">
        <v>1</v>
      </c>
      <c r="D642" t="s">
        <v>13</v>
      </c>
      <c r="E642">
        <v>11</v>
      </c>
      <c r="F642">
        <v>120</v>
      </c>
      <c r="G642">
        <v>1</v>
      </c>
      <c r="H642">
        <v>2</v>
      </c>
      <c r="I642" s="6">
        <f>Table257[[#This Row],[Age]]/$E$1</f>
        <v>0.13750000000000001</v>
      </c>
      <c r="J642" s="6">
        <f>LOG10(Table257[[#This Row],[Fare]] +1)</f>
        <v>2.0827853703164503</v>
      </c>
      <c r="K642">
        <f>IF(Table257[[#This Row],[Pclass]]=1, 1, 0)</f>
        <v>1</v>
      </c>
      <c r="L642">
        <f>IF(Table257[[#This Row],[Pclass]]=2, 1,0)</f>
        <v>0</v>
      </c>
      <c r="M642">
        <f>IF(Table257[[#This Row],[Embarked]]="S", 1, 0)</f>
        <v>1</v>
      </c>
      <c r="N642">
        <f>IF(Table257[[#This Row],[Embarked]]="C", 1, 0)</f>
        <v>0</v>
      </c>
      <c r="O642">
        <f>IF(Table257[[#This Row],[Sex]]="male", 1, 0)</f>
        <v>1</v>
      </c>
      <c r="P642">
        <v>1</v>
      </c>
      <c r="V642" s="6">
        <v>-1.3864173737912109</v>
      </c>
      <c r="W642" s="6">
        <v>0.71734173739593687</v>
      </c>
      <c r="X642" s="6">
        <f t="shared" si="18"/>
        <v>0</v>
      </c>
      <c r="Y642" s="6">
        <f t="shared" si="18"/>
        <v>0.71734173739593687</v>
      </c>
      <c r="Z642" s="6">
        <f t="shared" si="19"/>
        <v>0.71734173739593687</v>
      </c>
      <c r="AA642" s="6">
        <f>(Z642-Table257[[#This Row],[Survived]])^2</f>
        <v>7.9895693418347513E-2</v>
      </c>
    </row>
    <row r="643" spans="1:27" x14ac:dyDescent="0.2">
      <c r="A643">
        <v>1</v>
      </c>
      <c r="B643" t="s">
        <v>20</v>
      </c>
      <c r="C643">
        <v>3</v>
      </c>
      <c r="D643" t="s">
        <v>13</v>
      </c>
      <c r="E643">
        <v>0.42</v>
      </c>
      <c r="F643">
        <v>8.5167000000000002</v>
      </c>
      <c r="G643">
        <v>0</v>
      </c>
      <c r="H643">
        <v>1</v>
      </c>
      <c r="I643" s="6">
        <f>Table257[[#This Row],[Age]]/$E$1</f>
        <v>5.2499999999999995E-3</v>
      </c>
      <c r="J643" s="6">
        <f>LOG10(Table257[[#This Row],[Fare]] +1)</f>
        <v>0.97848637903110569</v>
      </c>
      <c r="K643">
        <f>IF(Table257[[#This Row],[Pclass]]=1, 1, 0)</f>
        <v>0</v>
      </c>
      <c r="L643">
        <f>IF(Table257[[#This Row],[Pclass]]=2, 1,0)</f>
        <v>0</v>
      </c>
      <c r="M643">
        <f>IF(Table257[[#This Row],[Embarked]]="S", 1, 0)</f>
        <v>0</v>
      </c>
      <c r="N643">
        <f>IF(Table257[[#This Row],[Embarked]]="C", 1, 0)</f>
        <v>1</v>
      </c>
      <c r="O643">
        <f>IF(Table257[[#This Row],[Sex]]="male", 1, 0)</f>
        <v>1</v>
      </c>
      <c r="P643">
        <v>1</v>
      </c>
      <c r="V643" s="6">
        <v>-1.7645257748866694</v>
      </c>
      <c r="W643" s="6">
        <v>0.61058346144958564</v>
      </c>
      <c r="X643" s="6">
        <f t="shared" si="18"/>
        <v>0</v>
      </c>
      <c r="Y643" s="6">
        <f t="shared" si="18"/>
        <v>0.61058346144958564</v>
      </c>
      <c r="Z643" s="6">
        <f t="shared" si="19"/>
        <v>0.61058346144958564</v>
      </c>
      <c r="AA643" s="6">
        <f>(Z643-Table257[[#This Row],[Survived]])^2</f>
        <v>0.15164524049658634</v>
      </c>
    </row>
    <row r="644" spans="1:27" x14ac:dyDescent="0.2">
      <c r="A644">
        <v>1</v>
      </c>
      <c r="B644" t="s">
        <v>15</v>
      </c>
      <c r="C644">
        <v>3</v>
      </c>
      <c r="D644" t="s">
        <v>13</v>
      </c>
      <c r="E644">
        <v>27</v>
      </c>
      <c r="F644">
        <v>6.9749999999999996</v>
      </c>
      <c r="G644">
        <v>0</v>
      </c>
      <c r="H644">
        <v>0</v>
      </c>
      <c r="I644" s="6">
        <f>Table257[[#This Row],[Age]]/$E$1</f>
        <v>0.33750000000000002</v>
      </c>
      <c r="J644" s="6">
        <f>LOG10(Table257[[#This Row],[Fare]] +1)</f>
        <v>0.90173069172921871</v>
      </c>
      <c r="K644">
        <f>IF(Table257[[#This Row],[Pclass]]=1, 1, 0)</f>
        <v>0</v>
      </c>
      <c r="L644">
        <f>IF(Table257[[#This Row],[Pclass]]=2, 1,0)</f>
        <v>0</v>
      </c>
      <c r="M644">
        <f>IF(Table257[[#This Row],[Embarked]]="S", 1, 0)</f>
        <v>1</v>
      </c>
      <c r="N644">
        <f>IF(Table257[[#This Row],[Embarked]]="C", 1, 0)</f>
        <v>0</v>
      </c>
      <c r="O644">
        <f>IF(Table257[[#This Row],[Sex]]="male", 1, 0)</f>
        <v>1</v>
      </c>
      <c r="P644">
        <v>1</v>
      </c>
      <c r="V644" s="6">
        <v>-1.2865072833296973</v>
      </c>
      <c r="W644" s="6">
        <v>0.11054240878781907</v>
      </c>
      <c r="X644" s="6">
        <f t="shared" si="18"/>
        <v>0</v>
      </c>
      <c r="Y644" s="6">
        <f t="shared" si="18"/>
        <v>0.11054240878781907</v>
      </c>
      <c r="Z644" s="6">
        <f t="shared" si="19"/>
        <v>0.11054240878781907</v>
      </c>
      <c r="AA644" s="6">
        <f>(Z644-Table257[[#This Row],[Survived]])^2</f>
        <v>0.79113480656497515</v>
      </c>
    </row>
    <row r="645" spans="1:27" x14ac:dyDescent="0.2">
      <c r="A645">
        <v>0</v>
      </c>
      <c r="B645" t="s">
        <v>15</v>
      </c>
      <c r="C645">
        <v>3</v>
      </c>
      <c r="D645" t="s">
        <v>13</v>
      </c>
      <c r="E645">
        <v>31</v>
      </c>
      <c r="F645">
        <v>7.7750000000000004</v>
      </c>
      <c r="G645">
        <v>0</v>
      </c>
      <c r="H645">
        <v>0</v>
      </c>
      <c r="I645" s="6">
        <f>Table257[[#This Row],[Age]]/$E$1</f>
        <v>0.38750000000000001</v>
      </c>
      <c r="J645" s="6">
        <f>LOG10(Table257[[#This Row],[Fare]] +1)</f>
        <v>0.94324712513786169</v>
      </c>
      <c r="K645">
        <f>IF(Table257[[#This Row],[Pclass]]=1, 1, 0)</f>
        <v>0</v>
      </c>
      <c r="L645">
        <f>IF(Table257[[#This Row],[Pclass]]=2, 1,0)</f>
        <v>0</v>
      </c>
      <c r="M645">
        <f>IF(Table257[[#This Row],[Embarked]]="S", 1, 0)</f>
        <v>1</v>
      </c>
      <c r="N645">
        <f>IF(Table257[[#This Row],[Embarked]]="C", 1, 0)</f>
        <v>0</v>
      </c>
      <c r="O645">
        <f>IF(Table257[[#This Row],[Sex]]="male", 1, 0)</f>
        <v>1</v>
      </c>
      <c r="P645">
        <v>1</v>
      </c>
      <c r="V645" s="6">
        <v>-1.2378891163216326</v>
      </c>
      <c r="W645" s="6">
        <v>5.8568974327092231E-2</v>
      </c>
      <c r="X645" s="6">
        <f t="shared" ref="X645:Y708" si="20">IF(V645&lt;0, 0, V645)</f>
        <v>0</v>
      </c>
      <c r="Y645" s="6">
        <f t="shared" si="20"/>
        <v>5.8568974327092231E-2</v>
      </c>
      <c r="Z645" s="6">
        <f t="shared" ref="Z645:Z708" si="21">X645+Y645</f>
        <v>5.8568974327092231E-2</v>
      </c>
      <c r="AA645" s="6">
        <f>(Z645-Table257[[#This Row],[Survived]])^2</f>
        <v>3.4303247537275888E-3</v>
      </c>
    </row>
    <row r="646" spans="1:27" x14ac:dyDescent="0.2">
      <c r="A646">
        <v>0</v>
      </c>
      <c r="B646" t="s">
        <v>15</v>
      </c>
      <c r="C646">
        <v>1</v>
      </c>
      <c r="D646" t="s">
        <v>13</v>
      </c>
      <c r="E646">
        <v>39</v>
      </c>
      <c r="F646">
        <v>0</v>
      </c>
      <c r="G646">
        <v>0</v>
      </c>
      <c r="H646">
        <v>0</v>
      </c>
      <c r="I646" s="6">
        <f>Table257[[#This Row],[Age]]/$E$1</f>
        <v>0.48749999999999999</v>
      </c>
      <c r="J646" s="6">
        <f>LOG10(Table257[[#This Row],[Fare]] +1)</f>
        <v>0</v>
      </c>
      <c r="K646">
        <f>IF(Table257[[#This Row],[Pclass]]=1, 1, 0)</f>
        <v>1</v>
      </c>
      <c r="L646">
        <f>IF(Table257[[#This Row],[Pclass]]=2, 1,0)</f>
        <v>0</v>
      </c>
      <c r="M646">
        <f>IF(Table257[[#This Row],[Embarked]]="S", 1, 0)</f>
        <v>1</v>
      </c>
      <c r="N646">
        <f>IF(Table257[[#This Row],[Embarked]]="C", 1, 0)</f>
        <v>0</v>
      </c>
      <c r="O646">
        <f>IF(Table257[[#This Row],[Sex]]="male", 1, 0)</f>
        <v>1</v>
      </c>
      <c r="P646">
        <v>1</v>
      </c>
      <c r="V646" s="6">
        <v>-1.4047562636860356</v>
      </c>
      <c r="W646" s="6">
        <v>0.49804808037071147</v>
      </c>
      <c r="X646" s="6">
        <f t="shared" si="20"/>
        <v>0</v>
      </c>
      <c r="Y646" s="6">
        <f t="shared" si="20"/>
        <v>0.49804808037071147</v>
      </c>
      <c r="Z646" s="6">
        <f t="shared" si="21"/>
        <v>0.49804808037071147</v>
      </c>
      <c r="AA646" s="6">
        <f>(Z646-Table257[[#This Row],[Survived]])^2</f>
        <v>0.24805189036095066</v>
      </c>
    </row>
    <row r="647" spans="1:27" x14ac:dyDescent="0.2">
      <c r="A647">
        <v>0</v>
      </c>
      <c r="B647" t="s">
        <v>15</v>
      </c>
      <c r="C647">
        <v>3</v>
      </c>
      <c r="D647" t="s">
        <v>17</v>
      </c>
      <c r="E647">
        <v>18</v>
      </c>
      <c r="F647">
        <v>7.7750000000000004</v>
      </c>
      <c r="G647">
        <v>0</v>
      </c>
      <c r="H647">
        <v>0</v>
      </c>
      <c r="I647" s="6">
        <f>Table257[[#This Row],[Age]]/$E$1</f>
        <v>0.22500000000000001</v>
      </c>
      <c r="J647" s="6">
        <f>LOG10(Table257[[#This Row],[Fare]] +1)</f>
        <v>0.94324712513786169</v>
      </c>
      <c r="K647">
        <f>IF(Table257[[#This Row],[Pclass]]=1, 1, 0)</f>
        <v>0</v>
      </c>
      <c r="L647">
        <f>IF(Table257[[#This Row],[Pclass]]=2, 1,0)</f>
        <v>0</v>
      </c>
      <c r="M647">
        <f>IF(Table257[[#This Row],[Embarked]]="S", 1, 0)</f>
        <v>1</v>
      </c>
      <c r="N647">
        <f>IF(Table257[[#This Row],[Embarked]]="C", 1, 0)</f>
        <v>0</v>
      </c>
      <c r="O647">
        <f>IF(Table257[[#This Row],[Sex]]="male", 1, 0)</f>
        <v>0</v>
      </c>
      <c r="P647">
        <v>1</v>
      </c>
      <c r="V647" s="6">
        <v>8.6374995344853545E-2</v>
      </c>
      <c r="W647" s="6">
        <v>0.38917566928167452</v>
      </c>
      <c r="X647" s="6">
        <f t="shared" si="20"/>
        <v>8.6374995344853545E-2</v>
      </c>
      <c r="Y647" s="6">
        <f t="shared" si="20"/>
        <v>0.38917566928167452</v>
      </c>
      <c r="Z647" s="6">
        <f t="shared" si="21"/>
        <v>0.47555066462652806</v>
      </c>
      <c r="AA647" s="6">
        <f>(Z647-Table257[[#This Row],[Survived]])^2</f>
        <v>0.22614843462673256</v>
      </c>
    </row>
    <row r="648" spans="1:27" x14ac:dyDescent="0.2">
      <c r="A648">
        <v>0</v>
      </c>
      <c r="B648" t="s">
        <v>15</v>
      </c>
      <c r="C648">
        <v>2</v>
      </c>
      <c r="D648" t="s">
        <v>13</v>
      </c>
      <c r="E648">
        <v>39</v>
      </c>
      <c r="F648">
        <v>13</v>
      </c>
      <c r="G648">
        <v>0</v>
      </c>
      <c r="H648">
        <v>0</v>
      </c>
      <c r="I648" s="6">
        <f>Table257[[#This Row],[Age]]/$E$1</f>
        <v>0.48749999999999999</v>
      </c>
      <c r="J648" s="6">
        <f>LOG10(Table257[[#This Row],[Fare]] +1)</f>
        <v>1.146128035678238</v>
      </c>
      <c r="K648">
        <f>IF(Table257[[#This Row],[Pclass]]=1, 1, 0)</f>
        <v>0</v>
      </c>
      <c r="L648">
        <f>IF(Table257[[#This Row],[Pclass]]=2, 1,0)</f>
        <v>1</v>
      </c>
      <c r="M648">
        <f>IF(Table257[[#This Row],[Embarked]]="S", 1, 0)</f>
        <v>1</v>
      </c>
      <c r="N648">
        <f>IF(Table257[[#This Row],[Embarked]]="C", 1, 0)</f>
        <v>0</v>
      </c>
      <c r="O648">
        <f>IF(Table257[[#This Row],[Sex]]="male", 1, 0)</f>
        <v>1</v>
      </c>
      <c r="P648">
        <v>1</v>
      </c>
      <c r="V648" s="6">
        <v>-0.70772377576185708</v>
      </c>
      <c r="W648" s="6">
        <v>6.0364569048008063E-3</v>
      </c>
      <c r="X648" s="6">
        <f t="shared" si="20"/>
        <v>0</v>
      </c>
      <c r="Y648" s="6">
        <f t="shared" si="20"/>
        <v>6.0364569048008063E-3</v>
      </c>
      <c r="Z648" s="6">
        <f t="shared" si="21"/>
        <v>6.0364569048008063E-3</v>
      </c>
      <c r="AA648" s="6">
        <f>(Z648-Table257[[#This Row],[Survived]])^2</f>
        <v>3.6438811963517329E-5</v>
      </c>
    </row>
    <row r="649" spans="1:27" x14ac:dyDescent="0.2">
      <c r="A649">
        <v>1</v>
      </c>
      <c r="B649" t="s">
        <v>15</v>
      </c>
      <c r="C649">
        <v>1</v>
      </c>
      <c r="D649" t="s">
        <v>17</v>
      </c>
      <c r="E649">
        <v>33</v>
      </c>
      <c r="F649">
        <v>53.1</v>
      </c>
      <c r="G649">
        <v>1</v>
      </c>
      <c r="H649">
        <v>0</v>
      </c>
      <c r="I649" s="6">
        <f>Table257[[#This Row],[Age]]/$E$1</f>
        <v>0.41249999999999998</v>
      </c>
      <c r="J649" s="6">
        <f>LOG10(Table257[[#This Row],[Fare]] +1)</f>
        <v>1.7331972651065695</v>
      </c>
      <c r="K649">
        <f>IF(Table257[[#This Row],[Pclass]]=1, 1, 0)</f>
        <v>1</v>
      </c>
      <c r="L649">
        <f>IF(Table257[[#This Row],[Pclass]]=2, 1,0)</f>
        <v>0</v>
      </c>
      <c r="M649">
        <f>IF(Table257[[#This Row],[Embarked]]="S", 1, 0)</f>
        <v>1</v>
      </c>
      <c r="N649">
        <f>IF(Table257[[#This Row],[Embarked]]="C", 1, 0)</f>
        <v>0</v>
      </c>
      <c r="O649">
        <f>IF(Table257[[#This Row],[Sex]]="male", 1, 0)</f>
        <v>0</v>
      </c>
      <c r="P649">
        <v>1</v>
      </c>
      <c r="V649" s="6">
        <v>0.37790427592220316</v>
      </c>
      <c r="W649" s="6">
        <v>0.56282252148997702</v>
      </c>
      <c r="X649" s="6">
        <f t="shared" si="20"/>
        <v>0.37790427592220316</v>
      </c>
      <c r="Y649" s="6">
        <f t="shared" si="20"/>
        <v>0.56282252148997702</v>
      </c>
      <c r="Z649" s="6">
        <f t="shared" si="21"/>
        <v>0.94072679741218024</v>
      </c>
      <c r="AA649" s="6">
        <f>(Z649-Table257[[#This Row],[Survived]])^2</f>
        <v>3.5133125450167234E-3</v>
      </c>
    </row>
    <row r="650" spans="1:27" x14ac:dyDescent="0.2">
      <c r="A650">
        <v>0</v>
      </c>
      <c r="B650" t="s">
        <v>15</v>
      </c>
      <c r="C650">
        <v>3</v>
      </c>
      <c r="D650" t="s">
        <v>13</v>
      </c>
      <c r="E650">
        <v>26</v>
      </c>
      <c r="F650">
        <v>7.8875000000000002</v>
      </c>
      <c r="G650">
        <v>0</v>
      </c>
      <c r="H650">
        <v>0</v>
      </c>
      <c r="I650" s="6">
        <f>Table257[[#This Row],[Age]]/$E$1</f>
        <v>0.32500000000000001</v>
      </c>
      <c r="J650" s="6">
        <f>LOG10(Table257[[#This Row],[Fare]] +1)</f>
        <v>0.94877961373782271</v>
      </c>
      <c r="K650">
        <f>IF(Table257[[#This Row],[Pclass]]=1, 1, 0)</f>
        <v>0</v>
      </c>
      <c r="L650">
        <f>IF(Table257[[#This Row],[Pclass]]=2, 1,0)</f>
        <v>0</v>
      </c>
      <c r="M650">
        <f>IF(Table257[[#This Row],[Embarked]]="S", 1, 0)</f>
        <v>1</v>
      </c>
      <c r="N650">
        <f>IF(Table257[[#This Row],[Embarked]]="C", 1, 0)</f>
        <v>0</v>
      </c>
      <c r="O650">
        <f>IF(Table257[[#This Row],[Sex]]="male", 1, 0)</f>
        <v>1</v>
      </c>
      <c r="P650">
        <v>1</v>
      </c>
      <c r="V650" s="6">
        <v>-1.2853506481611268</v>
      </c>
      <c r="W650" s="6">
        <v>0.11887287222279341</v>
      </c>
      <c r="X650" s="6">
        <f t="shared" si="20"/>
        <v>0</v>
      </c>
      <c r="Y650" s="6">
        <f t="shared" si="20"/>
        <v>0.11887287222279341</v>
      </c>
      <c r="Z650" s="6">
        <f t="shared" si="21"/>
        <v>0.11887287222279341</v>
      </c>
      <c r="AA650" s="6">
        <f>(Z650-Table257[[#This Row],[Survived]])^2</f>
        <v>1.4130759750496569E-2</v>
      </c>
    </row>
    <row r="651" spans="1:27" x14ac:dyDescent="0.2">
      <c r="A651">
        <v>0</v>
      </c>
      <c r="B651" t="s">
        <v>15</v>
      </c>
      <c r="C651">
        <v>3</v>
      </c>
      <c r="D651" t="s">
        <v>13</v>
      </c>
      <c r="E651">
        <v>39</v>
      </c>
      <c r="F651">
        <v>24.15</v>
      </c>
      <c r="G651">
        <v>0</v>
      </c>
      <c r="H651">
        <v>0</v>
      </c>
      <c r="I651" s="6">
        <f>Table257[[#This Row],[Age]]/$E$1</f>
        <v>0.48749999999999999</v>
      </c>
      <c r="J651" s="6">
        <f>LOG10(Table257[[#This Row],[Fare]] +1)</f>
        <v>1.4005379893919461</v>
      </c>
      <c r="K651">
        <f>IF(Table257[[#This Row],[Pclass]]=1, 1, 0)</f>
        <v>0</v>
      </c>
      <c r="L651">
        <f>IF(Table257[[#This Row],[Pclass]]=2, 1,0)</f>
        <v>0</v>
      </c>
      <c r="M651">
        <f>IF(Table257[[#This Row],[Embarked]]="S", 1, 0)</f>
        <v>1</v>
      </c>
      <c r="N651">
        <f>IF(Table257[[#This Row],[Embarked]]="C", 1, 0)</f>
        <v>0</v>
      </c>
      <c r="O651">
        <f>IF(Table257[[#This Row],[Sex]]="male", 1, 0)</f>
        <v>1</v>
      </c>
      <c r="P651">
        <v>1</v>
      </c>
      <c r="V651" s="6">
        <v>-1.05390395274388</v>
      </c>
      <c r="W651" s="6">
        <v>-7.5765943800283009E-2</v>
      </c>
      <c r="X651" s="6">
        <f t="shared" si="20"/>
        <v>0</v>
      </c>
      <c r="Y651" s="6">
        <f t="shared" si="20"/>
        <v>0</v>
      </c>
      <c r="Z651" s="6">
        <f t="shared" si="21"/>
        <v>0</v>
      </c>
      <c r="AA651" s="6">
        <f>(Z651-Table257[[#This Row],[Survived]])^2</f>
        <v>0</v>
      </c>
    </row>
    <row r="652" spans="1:27" x14ac:dyDescent="0.2">
      <c r="A652">
        <v>0</v>
      </c>
      <c r="B652" t="s">
        <v>15</v>
      </c>
      <c r="C652">
        <v>2</v>
      </c>
      <c r="D652" t="s">
        <v>13</v>
      </c>
      <c r="E652">
        <v>35</v>
      </c>
      <c r="F652">
        <v>10.5</v>
      </c>
      <c r="G652">
        <v>0</v>
      </c>
      <c r="H652">
        <v>0</v>
      </c>
      <c r="I652" s="6">
        <f>Table257[[#This Row],[Age]]/$E$1</f>
        <v>0.4375</v>
      </c>
      <c r="J652" s="6">
        <f>LOG10(Table257[[#This Row],[Fare]] +1)</f>
        <v>1.0606978403536116</v>
      </c>
      <c r="K652">
        <f>IF(Table257[[#This Row],[Pclass]]=1, 1, 0)</f>
        <v>0</v>
      </c>
      <c r="L652">
        <f>IF(Table257[[#This Row],[Pclass]]=2, 1,0)</f>
        <v>1</v>
      </c>
      <c r="M652">
        <f>IF(Table257[[#This Row],[Embarked]]="S", 1, 0)</f>
        <v>1</v>
      </c>
      <c r="N652">
        <f>IF(Table257[[#This Row],[Embarked]]="C", 1, 0)</f>
        <v>0</v>
      </c>
      <c r="O652">
        <f>IF(Table257[[#This Row],[Sex]]="male", 1, 0)</f>
        <v>1</v>
      </c>
      <c r="P652">
        <v>1</v>
      </c>
      <c r="V652" s="6">
        <v>-0.7665206629948722</v>
      </c>
      <c r="W652" s="6">
        <v>6.1575489340879745E-2</v>
      </c>
      <c r="X652" s="6">
        <f t="shared" si="20"/>
        <v>0</v>
      </c>
      <c r="Y652" s="6">
        <f t="shared" si="20"/>
        <v>6.1575489340879745E-2</v>
      </c>
      <c r="Z652" s="6">
        <f t="shared" si="21"/>
        <v>6.1575489340879745E-2</v>
      </c>
      <c r="AA652" s="6">
        <f>(Z652-Table257[[#This Row],[Survived]])^2</f>
        <v>3.7915408875687953E-3</v>
      </c>
    </row>
    <row r="653" spans="1:27" x14ac:dyDescent="0.2">
      <c r="A653">
        <v>0</v>
      </c>
      <c r="B653" t="s">
        <v>15</v>
      </c>
      <c r="C653">
        <v>3</v>
      </c>
      <c r="D653" t="s">
        <v>17</v>
      </c>
      <c r="E653">
        <v>6</v>
      </c>
      <c r="F653">
        <v>31.274999999999999</v>
      </c>
      <c r="G653">
        <v>4</v>
      </c>
      <c r="H653">
        <v>2</v>
      </c>
      <c r="I653" s="6">
        <f>Table257[[#This Row],[Age]]/$E$1</f>
        <v>7.4999999999999997E-2</v>
      </c>
      <c r="J653" s="6">
        <f>LOG10(Table257[[#This Row],[Fare]] +1)</f>
        <v>1.5088662509384578</v>
      </c>
      <c r="K653">
        <f>IF(Table257[[#This Row],[Pclass]]=1, 1, 0)</f>
        <v>0</v>
      </c>
      <c r="L653">
        <f>IF(Table257[[#This Row],[Pclass]]=2, 1,0)</f>
        <v>0</v>
      </c>
      <c r="M653">
        <f>IF(Table257[[#This Row],[Embarked]]="S", 1, 0)</f>
        <v>1</v>
      </c>
      <c r="N653">
        <f>IF(Table257[[#This Row],[Embarked]]="C", 1, 0)</f>
        <v>0</v>
      </c>
      <c r="O653">
        <f>IF(Table257[[#This Row],[Sex]]="male", 1, 0)</f>
        <v>0</v>
      </c>
      <c r="P653">
        <v>1</v>
      </c>
      <c r="V653" s="6">
        <v>-0.1257103309591327</v>
      </c>
      <c r="W653" s="6">
        <v>0.41709591546358116</v>
      </c>
      <c r="X653" s="6">
        <f t="shared" si="20"/>
        <v>0</v>
      </c>
      <c r="Y653" s="6">
        <f t="shared" si="20"/>
        <v>0.41709591546358116</v>
      </c>
      <c r="Z653" s="6">
        <f t="shared" si="21"/>
        <v>0.41709591546358116</v>
      </c>
      <c r="AA653" s="6">
        <f>(Z653-Table257[[#This Row],[Survived]])^2</f>
        <v>0.17396900269640284</v>
      </c>
    </row>
    <row r="654" spans="1:27" x14ac:dyDescent="0.2">
      <c r="A654">
        <v>0</v>
      </c>
      <c r="B654" t="s">
        <v>15</v>
      </c>
      <c r="C654">
        <v>3</v>
      </c>
      <c r="D654" t="s">
        <v>13</v>
      </c>
      <c r="E654">
        <v>30.5</v>
      </c>
      <c r="F654">
        <v>8.0500000000000007</v>
      </c>
      <c r="G654">
        <v>0</v>
      </c>
      <c r="H654">
        <v>0</v>
      </c>
      <c r="I654" s="6">
        <f>Table257[[#This Row],[Age]]/$E$1</f>
        <v>0.38124999999999998</v>
      </c>
      <c r="J654" s="6">
        <f>LOG10(Table257[[#This Row],[Fare]] +1)</f>
        <v>0.9566485792052033</v>
      </c>
      <c r="K654">
        <f>IF(Table257[[#This Row],[Pclass]]=1, 1, 0)</f>
        <v>0</v>
      </c>
      <c r="L654">
        <f>IF(Table257[[#This Row],[Pclass]]=2, 1,0)</f>
        <v>0</v>
      </c>
      <c r="M654">
        <f>IF(Table257[[#This Row],[Embarked]]="S", 1, 0)</f>
        <v>1</v>
      </c>
      <c r="N654">
        <f>IF(Table257[[#This Row],[Embarked]]="C", 1, 0)</f>
        <v>0</v>
      </c>
      <c r="O654">
        <f>IF(Table257[[#This Row],[Sex]]="male", 1, 0)</f>
        <v>1</v>
      </c>
      <c r="P654">
        <v>1</v>
      </c>
      <c r="V654" s="6">
        <v>-1.2396571988395222</v>
      </c>
      <c r="W654" s="6">
        <v>6.3556148220883124E-2</v>
      </c>
      <c r="X654" s="6">
        <f t="shared" si="20"/>
        <v>0</v>
      </c>
      <c r="Y654" s="6">
        <f t="shared" si="20"/>
        <v>6.3556148220883124E-2</v>
      </c>
      <c r="Z654" s="6">
        <f t="shared" si="21"/>
        <v>6.3556148220883124E-2</v>
      </c>
      <c r="AA654" s="6">
        <f>(Z654-Table257[[#This Row],[Survived]])^2</f>
        <v>4.0393839766748648E-3</v>
      </c>
    </row>
    <row r="655" spans="1:27" x14ac:dyDescent="0.2">
      <c r="A655">
        <v>0</v>
      </c>
      <c r="B655" t="s">
        <v>15</v>
      </c>
      <c r="C655">
        <v>3</v>
      </c>
      <c r="D655" t="s">
        <v>17</v>
      </c>
      <c r="E655">
        <v>23</v>
      </c>
      <c r="F655">
        <v>7.9249999999999998</v>
      </c>
      <c r="G655">
        <v>0</v>
      </c>
      <c r="H655">
        <v>0</v>
      </c>
      <c r="I655" s="6">
        <f>Table257[[#This Row],[Age]]/$E$1</f>
        <v>0.28749999999999998</v>
      </c>
      <c r="J655" s="6">
        <f>LOG10(Table257[[#This Row],[Fare]] +1)</f>
        <v>0.95060822478423079</v>
      </c>
      <c r="K655">
        <f>IF(Table257[[#This Row],[Pclass]]=1, 1, 0)</f>
        <v>0</v>
      </c>
      <c r="L655">
        <f>IF(Table257[[#This Row],[Pclass]]=2, 1,0)</f>
        <v>0</v>
      </c>
      <c r="M655">
        <f>IF(Table257[[#This Row],[Embarked]]="S", 1, 0)</f>
        <v>1</v>
      </c>
      <c r="N655">
        <f>IF(Table257[[#This Row],[Embarked]]="C", 1, 0)</f>
        <v>0</v>
      </c>
      <c r="O655">
        <f>IF(Table257[[#This Row],[Sex]]="male", 1, 0)</f>
        <v>0</v>
      </c>
      <c r="P655">
        <v>1</v>
      </c>
      <c r="V655" s="6">
        <v>0.13682511713266959</v>
      </c>
      <c r="W655" s="6">
        <v>0.32782487059359539</v>
      </c>
      <c r="X655" s="6">
        <f t="shared" si="20"/>
        <v>0.13682511713266959</v>
      </c>
      <c r="Y655" s="6">
        <f t="shared" si="20"/>
        <v>0.32782487059359539</v>
      </c>
      <c r="Z655" s="6">
        <f t="shared" si="21"/>
        <v>0.46464998772626498</v>
      </c>
      <c r="AA655" s="6">
        <f>(Z655-Table257[[#This Row],[Survived]])^2</f>
        <v>0.2158996110940182</v>
      </c>
    </row>
    <row r="656" spans="1:27" x14ac:dyDescent="0.2">
      <c r="A656">
        <v>0</v>
      </c>
      <c r="B656" t="s">
        <v>20</v>
      </c>
      <c r="C656">
        <v>2</v>
      </c>
      <c r="D656" t="s">
        <v>13</v>
      </c>
      <c r="E656">
        <v>31</v>
      </c>
      <c r="F656">
        <v>37.004199999999997</v>
      </c>
      <c r="G656">
        <v>1</v>
      </c>
      <c r="H656">
        <v>1</v>
      </c>
      <c r="I656" s="6">
        <f>Table257[[#This Row],[Age]]/$E$1</f>
        <v>0.38750000000000001</v>
      </c>
      <c r="J656" s="6">
        <f>LOG10(Table257[[#This Row],[Fare]] +1)</f>
        <v>1.579831594933373</v>
      </c>
      <c r="K656">
        <f>IF(Table257[[#This Row],[Pclass]]=1, 1, 0)</f>
        <v>0</v>
      </c>
      <c r="L656">
        <f>IF(Table257[[#This Row],[Pclass]]=2, 1,0)</f>
        <v>1</v>
      </c>
      <c r="M656">
        <f>IF(Table257[[#This Row],[Embarked]]="S", 1, 0)</f>
        <v>0</v>
      </c>
      <c r="N656">
        <f>IF(Table257[[#This Row],[Embarked]]="C", 1, 0)</f>
        <v>1</v>
      </c>
      <c r="O656">
        <f>IF(Table257[[#This Row],[Sex]]="male", 1, 0)</f>
        <v>1</v>
      </c>
      <c r="P656">
        <v>1</v>
      </c>
      <c r="V656" s="6">
        <v>-0.93345422417302382</v>
      </c>
      <c r="W656" s="6">
        <v>0.21128624970653354</v>
      </c>
      <c r="X656" s="6">
        <f t="shared" si="20"/>
        <v>0</v>
      </c>
      <c r="Y656" s="6">
        <f t="shared" si="20"/>
        <v>0.21128624970653354</v>
      </c>
      <c r="Z656" s="6">
        <f t="shared" si="21"/>
        <v>0.21128624970653354</v>
      </c>
      <c r="AA656" s="6">
        <f>(Z656-Table257[[#This Row],[Survived]])^2</f>
        <v>4.464187931505164E-2</v>
      </c>
    </row>
    <row r="657" spans="1:27" x14ac:dyDescent="0.2">
      <c r="A657">
        <v>0</v>
      </c>
      <c r="B657" t="s">
        <v>15</v>
      </c>
      <c r="C657">
        <v>3</v>
      </c>
      <c r="D657" t="s">
        <v>13</v>
      </c>
      <c r="E657">
        <v>43</v>
      </c>
      <c r="F657">
        <v>6.45</v>
      </c>
      <c r="G657">
        <v>0</v>
      </c>
      <c r="H657">
        <v>0</v>
      </c>
      <c r="I657" s="6">
        <f>Table257[[#This Row],[Age]]/$E$1</f>
        <v>0.53749999999999998</v>
      </c>
      <c r="J657" s="6">
        <f>LOG10(Table257[[#This Row],[Fare]] +1)</f>
        <v>0.87215627274829288</v>
      </c>
      <c r="K657">
        <f>IF(Table257[[#This Row],[Pclass]]=1, 1, 0)</f>
        <v>0</v>
      </c>
      <c r="L657">
        <f>IF(Table257[[#This Row],[Pclass]]=2, 1,0)</f>
        <v>0</v>
      </c>
      <c r="M657">
        <f>IF(Table257[[#This Row],[Embarked]]="S", 1, 0)</f>
        <v>1</v>
      </c>
      <c r="N657">
        <f>IF(Table257[[#This Row],[Embarked]]="C", 1, 0)</f>
        <v>0</v>
      </c>
      <c r="O657">
        <f>IF(Table257[[#This Row],[Sex]]="male", 1, 0)</f>
        <v>1</v>
      </c>
      <c r="P657">
        <v>1</v>
      </c>
      <c r="V657" s="6">
        <v>-1.1373818206234052</v>
      </c>
      <c r="W657" s="6">
        <v>-8.1466237420305454E-2</v>
      </c>
      <c r="X657" s="6">
        <f t="shared" si="20"/>
        <v>0</v>
      </c>
      <c r="Y657" s="6">
        <f t="shared" si="20"/>
        <v>0</v>
      </c>
      <c r="Z657" s="6">
        <f t="shared" si="21"/>
        <v>0</v>
      </c>
      <c r="AA657" s="6">
        <f>(Z657-Table257[[#This Row],[Survived]])^2</f>
        <v>0</v>
      </c>
    </row>
    <row r="658" spans="1:27" x14ac:dyDescent="0.2">
      <c r="A658">
        <v>0</v>
      </c>
      <c r="B658" t="s">
        <v>15</v>
      </c>
      <c r="C658">
        <v>3</v>
      </c>
      <c r="D658" t="s">
        <v>13</v>
      </c>
      <c r="E658">
        <v>10</v>
      </c>
      <c r="F658">
        <v>27.9</v>
      </c>
      <c r="G658">
        <v>3</v>
      </c>
      <c r="H658">
        <v>2</v>
      </c>
      <c r="I658" s="6">
        <f>Table257[[#This Row],[Age]]/$E$1</f>
        <v>0.125</v>
      </c>
      <c r="J658" s="6">
        <f>LOG10(Table257[[#This Row],[Fare]] +1)</f>
        <v>1.4608978427565478</v>
      </c>
      <c r="K658">
        <f>IF(Table257[[#This Row],[Pclass]]=1, 1, 0)</f>
        <v>0</v>
      </c>
      <c r="L658">
        <f>IF(Table257[[#This Row],[Pclass]]=2, 1,0)</f>
        <v>0</v>
      </c>
      <c r="M658">
        <f>IF(Table257[[#This Row],[Embarked]]="S", 1, 0)</f>
        <v>1</v>
      </c>
      <c r="N658">
        <f>IF(Table257[[#This Row],[Embarked]]="C", 1, 0)</f>
        <v>0</v>
      </c>
      <c r="O658">
        <f>IF(Table257[[#This Row],[Sex]]="male", 1, 0)</f>
        <v>1</v>
      </c>
      <c r="P658">
        <v>1</v>
      </c>
      <c r="V658" s="6">
        <v>-1.5372511779379989</v>
      </c>
      <c r="W658" s="6">
        <v>0.23978979118469534</v>
      </c>
      <c r="X658" s="6">
        <f t="shared" si="20"/>
        <v>0</v>
      </c>
      <c r="Y658" s="6">
        <f t="shared" si="20"/>
        <v>0.23978979118469534</v>
      </c>
      <c r="Z658" s="6">
        <f t="shared" si="21"/>
        <v>0.23978979118469534</v>
      </c>
      <c r="AA658" s="6">
        <f>(Z658-Table257[[#This Row],[Survived]])^2</f>
        <v>5.7499143956399795E-2</v>
      </c>
    </row>
    <row r="659" spans="1:27" x14ac:dyDescent="0.2">
      <c r="A659">
        <v>1</v>
      </c>
      <c r="B659" t="s">
        <v>15</v>
      </c>
      <c r="C659">
        <v>1</v>
      </c>
      <c r="D659" t="s">
        <v>17</v>
      </c>
      <c r="E659">
        <v>52</v>
      </c>
      <c r="F659">
        <v>93.5</v>
      </c>
      <c r="G659">
        <v>1</v>
      </c>
      <c r="H659">
        <v>1</v>
      </c>
      <c r="I659" s="6">
        <f>Table257[[#This Row],[Age]]/$E$1</f>
        <v>0.65</v>
      </c>
      <c r="J659" s="6">
        <f>LOG10(Table257[[#This Row],[Fare]] +1)</f>
        <v>1.975431808509263</v>
      </c>
      <c r="K659">
        <f>IF(Table257[[#This Row],[Pclass]]=1, 1, 0)</f>
        <v>1</v>
      </c>
      <c r="L659">
        <f>IF(Table257[[#This Row],[Pclass]]=2, 1,0)</f>
        <v>0</v>
      </c>
      <c r="M659">
        <f>IF(Table257[[#This Row],[Embarked]]="S", 1, 0)</f>
        <v>1</v>
      </c>
      <c r="N659">
        <f>IF(Table257[[#This Row],[Embarked]]="C", 1, 0)</f>
        <v>0</v>
      </c>
      <c r="O659">
        <f>IF(Table257[[#This Row],[Sex]]="male", 1, 0)</f>
        <v>0</v>
      </c>
      <c r="P659">
        <v>1</v>
      </c>
      <c r="V659" s="6">
        <v>0.5293379377099271</v>
      </c>
      <c r="W659" s="6">
        <v>0.35641190632775677</v>
      </c>
      <c r="X659" s="6">
        <f t="shared" si="20"/>
        <v>0.5293379377099271</v>
      </c>
      <c r="Y659" s="6">
        <f t="shared" si="20"/>
        <v>0.35641190632775677</v>
      </c>
      <c r="Z659" s="6">
        <f t="shared" si="21"/>
        <v>0.88574984403768386</v>
      </c>
      <c r="AA659" s="6">
        <f>(Z659-Table257[[#This Row],[Survived]])^2</f>
        <v>1.3053098137413561E-2</v>
      </c>
    </row>
    <row r="660" spans="1:27" x14ac:dyDescent="0.2">
      <c r="A660">
        <v>1</v>
      </c>
      <c r="B660" t="s">
        <v>15</v>
      </c>
      <c r="C660">
        <v>3</v>
      </c>
      <c r="D660" t="s">
        <v>13</v>
      </c>
      <c r="E660">
        <v>27</v>
      </c>
      <c r="F660">
        <v>8.6624999999999996</v>
      </c>
      <c r="G660">
        <v>0</v>
      </c>
      <c r="H660">
        <v>0</v>
      </c>
      <c r="I660" s="6">
        <f>Table257[[#This Row],[Age]]/$E$1</f>
        <v>0.33750000000000002</v>
      </c>
      <c r="J660" s="6">
        <f>LOG10(Table257[[#This Row],[Fare]] +1)</f>
        <v>0.98508950692638131</v>
      </c>
      <c r="K660">
        <f>IF(Table257[[#This Row],[Pclass]]=1, 1, 0)</f>
        <v>0</v>
      </c>
      <c r="L660">
        <f>IF(Table257[[#This Row],[Pclass]]=2, 1,0)</f>
        <v>0</v>
      </c>
      <c r="M660">
        <f>IF(Table257[[#This Row],[Embarked]]="S", 1, 0)</f>
        <v>1</v>
      </c>
      <c r="N660">
        <f>IF(Table257[[#This Row],[Embarked]]="C", 1, 0)</f>
        <v>0</v>
      </c>
      <c r="O660">
        <f>IF(Table257[[#This Row],[Sex]]="male", 1, 0)</f>
        <v>1</v>
      </c>
      <c r="P660">
        <v>1</v>
      </c>
      <c r="V660" s="6">
        <v>-1.2671856397001082</v>
      </c>
      <c r="W660" s="6">
        <v>0.10377405167773091</v>
      </c>
      <c r="X660" s="6">
        <f t="shared" si="20"/>
        <v>0</v>
      </c>
      <c r="Y660" s="6">
        <f t="shared" si="20"/>
        <v>0.10377405167773091</v>
      </c>
      <c r="Z660" s="6">
        <f t="shared" si="21"/>
        <v>0.10377405167773091</v>
      </c>
      <c r="AA660" s="6">
        <f>(Z660-Table257[[#This Row],[Survived]])^2</f>
        <v>0.80322095044615061</v>
      </c>
    </row>
    <row r="661" spans="1:27" x14ac:dyDescent="0.2">
      <c r="A661">
        <v>0</v>
      </c>
      <c r="B661" t="s">
        <v>15</v>
      </c>
      <c r="C661">
        <v>1</v>
      </c>
      <c r="D661" t="s">
        <v>13</v>
      </c>
      <c r="E661">
        <v>38</v>
      </c>
      <c r="F661">
        <v>0</v>
      </c>
      <c r="G661">
        <v>0</v>
      </c>
      <c r="H661">
        <v>0</v>
      </c>
      <c r="I661" s="6">
        <f>Table257[[#This Row],[Age]]/$E$1</f>
        <v>0.47499999999999998</v>
      </c>
      <c r="J661" s="6">
        <f>LOG10(Table257[[#This Row],[Fare]] +1)</f>
        <v>0</v>
      </c>
      <c r="K661">
        <f>IF(Table257[[#This Row],[Pclass]]=1, 1, 0)</f>
        <v>1</v>
      </c>
      <c r="L661">
        <f>IF(Table257[[#This Row],[Pclass]]=2, 1,0)</f>
        <v>0</v>
      </c>
      <c r="M661">
        <f>IF(Table257[[#This Row],[Embarked]]="S", 1, 0)</f>
        <v>1</v>
      </c>
      <c r="N661">
        <f>IF(Table257[[#This Row],[Embarked]]="C", 1, 0)</f>
        <v>0</v>
      </c>
      <c r="O661">
        <f>IF(Table257[[#This Row],[Sex]]="male", 1, 0)</f>
        <v>1</v>
      </c>
      <c r="P661">
        <v>1</v>
      </c>
      <c r="V661" s="6">
        <v>-1.4145050438842315</v>
      </c>
      <c r="W661" s="6">
        <v>0.51019870253809729</v>
      </c>
      <c r="X661" s="6">
        <f t="shared" si="20"/>
        <v>0</v>
      </c>
      <c r="Y661" s="6">
        <f t="shared" si="20"/>
        <v>0.51019870253809729</v>
      </c>
      <c r="Z661" s="6">
        <f t="shared" si="21"/>
        <v>0.51019870253809729</v>
      </c>
      <c r="AA661" s="6">
        <f>(Z661-Table257[[#This Row],[Survived]])^2</f>
        <v>0.26030271607155786</v>
      </c>
    </row>
    <row r="662" spans="1:27" x14ac:dyDescent="0.2">
      <c r="A662">
        <v>1</v>
      </c>
      <c r="B662" t="s">
        <v>15</v>
      </c>
      <c r="C662">
        <v>3</v>
      </c>
      <c r="D662" t="s">
        <v>17</v>
      </c>
      <c r="E662">
        <v>27</v>
      </c>
      <c r="F662">
        <v>12.475</v>
      </c>
      <c r="G662">
        <v>0</v>
      </c>
      <c r="H662">
        <v>1</v>
      </c>
      <c r="I662" s="6">
        <f>Table257[[#This Row],[Age]]/$E$1</f>
        <v>0.33750000000000002</v>
      </c>
      <c r="J662" s="6">
        <f>LOG10(Table257[[#This Row],[Fare]] +1)</f>
        <v>1.1295287738587763</v>
      </c>
      <c r="K662">
        <f>IF(Table257[[#This Row],[Pclass]]=1, 1, 0)</f>
        <v>0</v>
      </c>
      <c r="L662">
        <f>IF(Table257[[#This Row],[Pclass]]=2, 1,0)</f>
        <v>0</v>
      </c>
      <c r="M662">
        <f>IF(Table257[[#This Row],[Embarked]]="S", 1, 0)</f>
        <v>1</v>
      </c>
      <c r="N662">
        <f>IF(Table257[[#This Row],[Embarked]]="C", 1, 0)</f>
        <v>0</v>
      </c>
      <c r="O662">
        <f>IF(Table257[[#This Row],[Sex]]="male", 1, 0)</f>
        <v>0</v>
      </c>
      <c r="P662">
        <v>1</v>
      </c>
      <c r="V662" s="6">
        <v>0.12735159822766129</v>
      </c>
      <c r="W662" s="6">
        <v>0.30881439665765975</v>
      </c>
      <c r="X662" s="6">
        <f t="shared" si="20"/>
        <v>0.12735159822766129</v>
      </c>
      <c r="Y662" s="6">
        <f t="shared" si="20"/>
        <v>0.30881439665765975</v>
      </c>
      <c r="Z662" s="6">
        <f t="shared" si="21"/>
        <v>0.43616599488532104</v>
      </c>
      <c r="AA662" s="6">
        <f>(Z662-Table257[[#This Row],[Survived]])^2</f>
        <v>0.31790878532365979</v>
      </c>
    </row>
    <row r="663" spans="1:27" x14ac:dyDescent="0.2">
      <c r="A663">
        <v>0</v>
      </c>
      <c r="B663" t="s">
        <v>15</v>
      </c>
      <c r="C663">
        <v>3</v>
      </c>
      <c r="D663" t="s">
        <v>13</v>
      </c>
      <c r="E663">
        <v>2</v>
      </c>
      <c r="F663">
        <v>39.6875</v>
      </c>
      <c r="G663">
        <v>4</v>
      </c>
      <c r="H663">
        <v>1</v>
      </c>
      <c r="I663" s="6">
        <f>Table257[[#This Row],[Age]]/$E$1</f>
        <v>2.5000000000000001E-2</v>
      </c>
      <c r="J663" s="6">
        <f>LOG10(Table257[[#This Row],[Fare]] +1)</f>
        <v>1.6094610059122672</v>
      </c>
      <c r="K663">
        <f>IF(Table257[[#This Row],[Pclass]]=1, 1, 0)</f>
        <v>0</v>
      </c>
      <c r="L663">
        <f>IF(Table257[[#This Row],[Pclass]]=2, 1,0)</f>
        <v>0</v>
      </c>
      <c r="M663">
        <f>IF(Table257[[#This Row],[Embarked]]="S", 1, 0)</f>
        <v>1</v>
      </c>
      <c r="N663">
        <f>IF(Table257[[#This Row],[Embarked]]="C", 1, 0)</f>
        <v>0</v>
      </c>
      <c r="O663">
        <f>IF(Table257[[#This Row],[Sex]]="male", 1, 0)</f>
        <v>1</v>
      </c>
      <c r="P663">
        <v>1</v>
      </c>
      <c r="V663" s="6">
        <v>-1.5024465363610655</v>
      </c>
      <c r="W663" s="6">
        <v>0.24076240971936363</v>
      </c>
      <c r="X663" s="6">
        <f t="shared" si="20"/>
        <v>0</v>
      </c>
      <c r="Y663" s="6">
        <f t="shared" si="20"/>
        <v>0.24076240971936363</v>
      </c>
      <c r="Z663" s="6">
        <f t="shared" si="21"/>
        <v>0.24076240971936363</v>
      </c>
      <c r="AA663" s="6">
        <f>(Z663-Table257[[#This Row],[Survived]])^2</f>
        <v>5.7966537933874726E-2</v>
      </c>
    </row>
    <row r="664" spans="1:27" x14ac:dyDescent="0.2">
      <c r="A664">
        <v>1</v>
      </c>
      <c r="B664" t="s">
        <v>20</v>
      </c>
      <c r="C664">
        <v>2</v>
      </c>
      <c r="D664" t="s">
        <v>13</v>
      </c>
      <c r="E664">
        <v>1</v>
      </c>
      <c r="F664">
        <v>37.004199999999997</v>
      </c>
      <c r="G664">
        <v>0</v>
      </c>
      <c r="H664">
        <v>2</v>
      </c>
      <c r="I664" s="6">
        <f>Table257[[#This Row],[Age]]/$E$1</f>
        <v>1.2500000000000001E-2</v>
      </c>
      <c r="J664" s="6">
        <f>LOG10(Table257[[#This Row],[Fare]] +1)</f>
        <v>1.579831594933373</v>
      </c>
      <c r="K664">
        <f>IF(Table257[[#This Row],[Pclass]]=1, 1, 0)</f>
        <v>0</v>
      </c>
      <c r="L664">
        <f>IF(Table257[[#This Row],[Pclass]]=2, 1,0)</f>
        <v>1</v>
      </c>
      <c r="M664">
        <f>IF(Table257[[#This Row],[Embarked]]="S", 1, 0)</f>
        <v>0</v>
      </c>
      <c r="N664">
        <f>IF(Table257[[#This Row],[Embarked]]="C", 1, 0)</f>
        <v>1</v>
      </c>
      <c r="O664">
        <f>IF(Table257[[#This Row],[Sex]]="male", 1, 0)</f>
        <v>1</v>
      </c>
      <c r="P664">
        <v>1</v>
      </c>
      <c r="V664" s="6">
        <v>-1.3042772290443376</v>
      </c>
      <c r="W664" s="6">
        <v>0.65997461957968862</v>
      </c>
      <c r="X664" s="6">
        <f t="shared" si="20"/>
        <v>0</v>
      </c>
      <c r="Y664" s="6">
        <f t="shared" si="20"/>
        <v>0.65997461957968862</v>
      </c>
      <c r="Z664" s="6">
        <f t="shared" si="21"/>
        <v>0.65997461957968862</v>
      </c>
      <c r="AA664" s="6">
        <f>(Z664-Table257[[#This Row],[Survived]])^2</f>
        <v>0.11561725932997748</v>
      </c>
    </row>
    <row r="665" spans="1:27" x14ac:dyDescent="0.2">
      <c r="A665">
        <v>1</v>
      </c>
      <c r="B665" t="s">
        <v>20</v>
      </c>
      <c r="C665">
        <v>3</v>
      </c>
      <c r="D665" t="s">
        <v>17</v>
      </c>
      <c r="E665">
        <v>15</v>
      </c>
      <c r="F665">
        <v>14.4542</v>
      </c>
      <c r="G665">
        <v>1</v>
      </c>
      <c r="H665">
        <v>0</v>
      </c>
      <c r="I665" s="6">
        <f>Table257[[#This Row],[Age]]/$E$1</f>
        <v>0.1875</v>
      </c>
      <c r="J665" s="6">
        <f>LOG10(Table257[[#This Row],[Fare]] +1)</f>
        <v>1.1890465283525415</v>
      </c>
      <c r="K665">
        <f>IF(Table257[[#This Row],[Pclass]]=1, 1, 0)</f>
        <v>0</v>
      </c>
      <c r="L665">
        <f>IF(Table257[[#This Row],[Pclass]]=2, 1,0)</f>
        <v>0</v>
      </c>
      <c r="M665">
        <f>IF(Table257[[#This Row],[Embarked]]="S", 1, 0)</f>
        <v>0</v>
      </c>
      <c r="N665">
        <f>IF(Table257[[#This Row],[Embarked]]="C", 1, 0)</f>
        <v>1</v>
      </c>
      <c r="O665">
        <f>IF(Table257[[#This Row],[Sex]]="male", 1, 0)</f>
        <v>0</v>
      </c>
      <c r="P665">
        <v>1</v>
      </c>
      <c r="V665" s="6">
        <v>-4.422521227459552E-2</v>
      </c>
      <c r="W665" s="6">
        <v>0.50480976458761073</v>
      </c>
      <c r="X665" s="6">
        <f t="shared" si="20"/>
        <v>0</v>
      </c>
      <c r="Y665" s="6">
        <f t="shared" si="20"/>
        <v>0.50480976458761073</v>
      </c>
      <c r="Z665" s="6">
        <f t="shared" si="21"/>
        <v>0.50480976458761073</v>
      </c>
      <c r="AA665" s="6">
        <f>(Z665-Table257[[#This Row],[Survived]])^2</f>
        <v>0.24521336924777751</v>
      </c>
    </row>
    <row r="666" spans="1:27" x14ac:dyDescent="0.2">
      <c r="A666">
        <v>1</v>
      </c>
      <c r="B666" t="s">
        <v>15</v>
      </c>
      <c r="C666">
        <v>2</v>
      </c>
      <c r="D666" t="s">
        <v>13</v>
      </c>
      <c r="E666">
        <v>0.83</v>
      </c>
      <c r="F666">
        <v>18.75</v>
      </c>
      <c r="G666">
        <v>1</v>
      </c>
      <c r="H666">
        <v>1</v>
      </c>
      <c r="I666" s="6">
        <f>Table257[[#This Row],[Age]]/$E$1</f>
        <v>1.0374999999999999E-2</v>
      </c>
      <c r="J666" s="6">
        <f>LOG10(Table257[[#This Row],[Fare]] +1)</f>
        <v>1.2955670999624791</v>
      </c>
      <c r="K666">
        <f>IF(Table257[[#This Row],[Pclass]]=1, 1, 0)</f>
        <v>0</v>
      </c>
      <c r="L666">
        <f>IF(Table257[[#This Row],[Pclass]]=2, 1,0)</f>
        <v>1</v>
      </c>
      <c r="M666">
        <f>IF(Table257[[#This Row],[Embarked]]="S", 1, 0)</f>
        <v>1</v>
      </c>
      <c r="N666">
        <f>IF(Table257[[#This Row],[Embarked]]="C", 1, 0)</f>
        <v>0</v>
      </c>
      <c r="O666">
        <f>IF(Table257[[#This Row],[Sex]]="male", 1, 0)</f>
        <v>1</v>
      </c>
      <c r="P666">
        <v>1</v>
      </c>
      <c r="V666" s="6">
        <v>-1.1467176634585132</v>
      </c>
      <c r="W666" s="6">
        <v>0.46176132806688575</v>
      </c>
      <c r="X666" s="6">
        <f t="shared" si="20"/>
        <v>0</v>
      </c>
      <c r="Y666" s="6">
        <f t="shared" si="20"/>
        <v>0.46176132806688575</v>
      </c>
      <c r="Z666" s="6">
        <f t="shared" si="21"/>
        <v>0.46176132806688575</v>
      </c>
      <c r="AA666" s="6">
        <f>(Z666-Table257[[#This Row],[Survived]])^2</f>
        <v>0.28970086796432259</v>
      </c>
    </row>
    <row r="667" spans="1:27" x14ac:dyDescent="0.2">
      <c r="A667">
        <v>0</v>
      </c>
      <c r="B667" t="s">
        <v>15</v>
      </c>
      <c r="C667">
        <v>3</v>
      </c>
      <c r="D667" t="s">
        <v>13</v>
      </c>
      <c r="E667">
        <v>23</v>
      </c>
      <c r="F667">
        <v>7.8541999999999996</v>
      </c>
      <c r="G667">
        <v>0</v>
      </c>
      <c r="H667">
        <v>0</v>
      </c>
      <c r="I667" s="6">
        <f>Table257[[#This Row],[Age]]/$E$1</f>
        <v>0.28749999999999998</v>
      </c>
      <c r="J667" s="6">
        <f>LOG10(Table257[[#This Row],[Fare]] +1)</f>
        <v>0.94714932766263737</v>
      </c>
      <c r="K667">
        <f>IF(Table257[[#This Row],[Pclass]]=1, 1, 0)</f>
        <v>0</v>
      </c>
      <c r="L667">
        <f>IF(Table257[[#This Row],[Pclass]]=2, 1,0)</f>
        <v>0</v>
      </c>
      <c r="M667">
        <f>IF(Table257[[#This Row],[Embarked]]="S", 1, 0)</f>
        <v>1</v>
      </c>
      <c r="N667">
        <f>IF(Table257[[#This Row],[Embarked]]="C", 1, 0)</f>
        <v>0</v>
      </c>
      <c r="O667">
        <f>IF(Table257[[#This Row],[Sex]]="male", 1, 0)</f>
        <v>1</v>
      </c>
      <c r="P667">
        <v>1</v>
      </c>
      <c r="V667" s="6">
        <v>-1.3149748708847313</v>
      </c>
      <c r="W667" s="6">
        <v>0.15545711054816336</v>
      </c>
      <c r="X667" s="6">
        <f t="shared" si="20"/>
        <v>0</v>
      </c>
      <c r="Y667" s="6">
        <f t="shared" si="20"/>
        <v>0.15545711054816336</v>
      </c>
      <c r="Z667" s="6">
        <f t="shared" si="21"/>
        <v>0.15545711054816336</v>
      </c>
      <c r="AA667" s="6">
        <f>(Z667-Table257[[#This Row],[Survived]])^2</f>
        <v>2.4166913219983883E-2</v>
      </c>
    </row>
    <row r="668" spans="1:27" x14ac:dyDescent="0.2">
      <c r="A668">
        <v>0</v>
      </c>
      <c r="B668" t="s">
        <v>15</v>
      </c>
      <c r="C668">
        <v>3</v>
      </c>
      <c r="D668" t="s">
        <v>13</v>
      </c>
      <c r="E668">
        <v>18</v>
      </c>
      <c r="F668">
        <v>8.3000000000000007</v>
      </c>
      <c r="G668">
        <v>0</v>
      </c>
      <c r="H668">
        <v>0</v>
      </c>
      <c r="I668" s="6">
        <f>Table257[[#This Row],[Age]]/$E$1</f>
        <v>0.22500000000000001</v>
      </c>
      <c r="J668" s="6">
        <f>LOG10(Table257[[#This Row],[Fare]] +1)</f>
        <v>0.96848294855393513</v>
      </c>
      <c r="K668">
        <f>IF(Table257[[#This Row],[Pclass]]=1, 1, 0)</f>
        <v>0</v>
      </c>
      <c r="L668">
        <f>IF(Table257[[#This Row],[Pclass]]=2, 1,0)</f>
        <v>0</v>
      </c>
      <c r="M668">
        <f>IF(Table257[[#This Row],[Embarked]]="S", 1, 0)</f>
        <v>1</v>
      </c>
      <c r="N668">
        <f>IF(Table257[[#This Row],[Embarked]]="C", 1, 0)</f>
        <v>0</v>
      </c>
      <c r="O668">
        <f>IF(Table257[[#This Row],[Sex]]="male", 1, 0)</f>
        <v>1</v>
      </c>
      <c r="P668">
        <v>1</v>
      </c>
      <c r="V668" s="6">
        <v>-1.3587738764952351</v>
      </c>
      <c r="W668" s="6">
        <v>0.21447802828347529</v>
      </c>
      <c r="X668" s="6">
        <f t="shared" si="20"/>
        <v>0</v>
      </c>
      <c r="Y668" s="6">
        <f t="shared" si="20"/>
        <v>0.21447802828347529</v>
      </c>
      <c r="Z668" s="6">
        <f t="shared" si="21"/>
        <v>0.21447802828347529</v>
      </c>
      <c r="AA668" s="6">
        <f>(Z668-Table257[[#This Row],[Survived]])^2</f>
        <v>4.6000824616367224E-2</v>
      </c>
    </row>
    <row r="669" spans="1:27" x14ac:dyDescent="0.2">
      <c r="A669">
        <v>1</v>
      </c>
      <c r="B669" t="s">
        <v>20</v>
      </c>
      <c r="C669">
        <v>1</v>
      </c>
      <c r="D669" t="s">
        <v>17</v>
      </c>
      <c r="E669">
        <v>39</v>
      </c>
      <c r="F669">
        <v>83.158299999999997</v>
      </c>
      <c r="G669">
        <v>1</v>
      </c>
      <c r="H669">
        <v>1</v>
      </c>
      <c r="I669" s="6">
        <f>Table257[[#This Row],[Age]]/$E$1</f>
        <v>0.48749999999999999</v>
      </c>
      <c r="J669" s="6">
        <f>LOG10(Table257[[#This Row],[Fare]] +1)</f>
        <v>1.9250969541376577</v>
      </c>
      <c r="K669">
        <f>IF(Table257[[#This Row],[Pclass]]=1, 1, 0)</f>
        <v>1</v>
      </c>
      <c r="L669">
        <f>IF(Table257[[#This Row],[Pclass]]=2, 1,0)</f>
        <v>0</v>
      </c>
      <c r="M669">
        <f>IF(Table257[[#This Row],[Embarked]]="S", 1, 0)</f>
        <v>0</v>
      </c>
      <c r="N669">
        <f>IF(Table257[[#This Row],[Embarked]]="C", 1, 0)</f>
        <v>1</v>
      </c>
      <c r="O669">
        <f>IF(Table257[[#This Row],[Sex]]="male", 1, 0)</f>
        <v>0</v>
      </c>
      <c r="P669">
        <v>1</v>
      </c>
      <c r="V669" s="6">
        <v>0.24419013857768901</v>
      </c>
      <c r="W669" s="6">
        <v>0.65764713407613706</v>
      </c>
      <c r="X669" s="6">
        <f t="shared" si="20"/>
        <v>0.24419013857768901</v>
      </c>
      <c r="Y669" s="6">
        <f t="shared" si="20"/>
        <v>0.65764713407613706</v>
      </c>
      <c r="Z669" s="6">
        <f t="shared" si="21"/>
        <v>0.90183727265382607</v>
      </c>
      <c r="AA669" s="6">
        <f>(Z669-Table257[[#This Row],[Survived]])^2</f>
        <v>9.6359210400392831E-3</v>
      </c>
    </row>
    <row r="670" spans="1:27" x14ac:dyDescent="0.2">
      <c r="A670">
        <v>0</v>
      </c>
      <c r="B670" t="s">
        <v>15</v>
      </c>
      <c r="C670">
        <v>3</v>
      </c>
      <c r="D670" t="s">
        <v>13</v>
      </c>
      <c r="E670">
        <v>21</v>
      </c>
      <c r="F670">
        <v>8.6624999999999996</v>
      </c>
      <c r="G670">
        <v>0</v>
      </c>
      <c r="H670">
        <v>0</v>
      </c>
      <c r="I670" s="6">
        <f>Table257[[#This Row],[Age]]/$E$1</f>
        <v>0.26250000000000001</v>
      </c>
      <c r="J670" s="6">
        <f>LOG10(Table257[[#This Row],[Fare]] +1)</f>
        <v>0.98508950692638131</v>
      </c>
      <c r="K670">
        <f>IF(Table257[[#This Row],[Pclass]]=1, 1, 0)</f>
        <v>0</v>
      </c>
      <c r="L670">
        <f>IF(Table257[[#This Row],[Pclass]]=2, 1,0)</f>
        <v>0</v>
      </c>
      <c r="M670">
        <f>IF(Table257[[#This Row],[Embarked]]="S", 1, 0)</f>
        <v>1</v>
      </c>
      <c r="N670">
        <f>IF(Table257[[#This Row],[Embarked]]="C", 1, 0)</f>
        <v>0</v>
      </c>
      <c r="O670">
        <f>IF(Table257[[#This Row],[Sex]]="male", 1, 0)</f>
        <v>1</v>
      </c>
      <c r="P670">
        <v>1</v>
      </c>
      <c r="V670" s="6">
        <v>-1.3256783208892839</v>
      </c>
      <c r="W670" s="6">
        <v>0.17667778468204631</v>
      </c>
      <c r="X670" s="6">
        <f t="shared" si="20"/>
        <v>0</v>
      </c>
      <c r="Y670" s="6">
        <f t="shared" si="20"/>
        <v>0.17667778468204631</v>
      </c>
      <c r="Z670" s="6">
        <f t="shared" si="21"/>
        <v>0.17667778468204631</v>
      </c>
      <c r="AA670" s="6">
        <f>(Z670-Table257[[#This Row],[Survived]])^2</f>
        <v>3.1215039600155519E-2</v>
      </c>
    </row>
    <row r="671" spans="1:27" x14ac:dyDescent="0.2">
      <c r="A671">
        <v>1</v>
      </c>
      <c r="B671" t="s">
        <v>15</v>
      </c>
      <c r="C671">
        <v>3</v>
      </c>
      <c r="D671" t="s">
        <v>13</v>
      </c>
      <c r="E671">
        <v>32</v>
      </c>
      <c r="F671">
        <v>56.495800000000003</v>
      </c>
      <c r="G671">
        <v>0</v>
      </c>
      <c r="H671">
        <v>0</v>
      </c>
      <c r="I671" s="6">
        <f>Table257[[#This Row],[Age]]/$E$1</f>
        <v>0.4</v>
      </c>
      <c r="J671" s="6">
        <f>LOG10(Table257[[#This Row],[Fare]] +1)</f>
        <v>1.7596361211514699</v>
      </c>
      <c r="K671">
        <f>IF(Table257[[#This Row],[Pclass]]=1, 1, 0)</f>
        <v>0</v>
      </c>
      <c r="L671">
        <f>IF(Table257[[#This Row],[Pclass]]=2, 1,0)</f>
        <v>0</v>
      </c>
      <c r="M671">
        <f>IF(Table257[[#This Row],[Embarked]]="S", 1, 0)</f>
        <v>1</v>
      </c>
      <c r="N671">
        <f>IF(Table257[[#This Row],[Embarked]]="C", 1, 0)</f>
        <v>0</v>
      </c>
      <c r="O671">
        <f>IF(Table257[[#This Row],[Sex]]="male", 1, 0)</f>
        <v>1</v>
      </c>
      <c r="P671">
        <v>1</v>
      </c>
      <c r="V671" s="6">
        <v>-1.0389104723497744</v>
      </c>
      <c r="W671" s="6">
        <v>-1.9868725610018519E-2</v>
      </c>
      <c r="X671" s="6">
        <f t="shared" si="20"/>
        <v>0</v>
      </c>
      <c r="Y671" s="6">
        <f t="shared" si="20"/>
        <v>0</v>
      </c>
      <c r="Z671" s="6">
        <f t="shared" si="21"/>
        <v>0</v>
      </c>
      <c r="AA671" s="6">
        <f>(Z671-Table257[[#This Row],[Survived]])^2</f>
        <v>1</v>
      </c>
    </row>
    <row r="672" spans="1:27" x14ac:dyDescent="0.2">
      <c r="A672">
        <v>0</v>
      </c>
      <c r="B672" t="s">
        <v>15</v>
      </c>
      <c r="C672">
        <v>3</v>
      </c>
      <c r="D672" t="s">
        <v>13</v>
      </c>
      <c r="E672">
        <v>20</v>
      </c>
      <c r="F672">
        <v>7.9249999999999998</v>
      </c>
      <c r="G672">
        <v>0</v>
      </c>
      <c r="H672">
        <v>0</v>
      </c>
      <c r="I672" s="6">
        <f>Table257[[#This Row],[Age]]/$E$1</f>
        <v>0.25</v>
      </c>
      <c r="J672" s="6">
        <f>LOG10(Table257[[#This Row],[Fare]] +1)</f>
        <v>0.95060822478423079</v>
      </c>
      <c r="K672">
        <f>IF(Table257[[#This Row],[Pclass]]=1, 1, 0)</f>
        <v>0</v>
      </c>
      <c r="L672">
        <f>IF(Table257[[#This Row],[Pclass]]=2, 1,0)</f>
        <v>0</v>
      </c>
      <c r="M672">
        <f>IF(Table257[[#This Row],[Embarked]]="S", 1, 0)</f>
        <v>1</v>
      </c>
      <c r="N672">
        <f>IF(Table257[[#This Row],[Embarked]]="C", 1, 0)</f>
        <v>0</v>
      </c>
      <c r="O672">
        <f>IF(Table257[[#This Row],[Sex]]="male", 1, 0)</f>
        <v>1</v>
      </c>
      <c r="P672">
        <v>1</v>
      </c>
      <c r="V672" s="6">
        <v>-1.3434194777049515</v>
      </c>
      <c r="W672" s="6">
        <v>0.19162813031718762</v>
      </c>
      <c r="X672" s="6">
        <f t="shared" si="20"/>
        <v>0</v>
      </c>
      <c r="Y672" s="6">
        <f t="shared" si="20"/>
        <v>0.19162813031718762</v>
      </c>
      <c r="Z672" s="6">
        <f t="shared" si="21"/>
        <v>0.19162813031718762</v>
      </c>
      <c r="AA672" s="6">
        <f>(Z672-Table257[[#This Row],[Survived]])^2</f>
        <v>3.6721340328861041E-2</v>
      </c>
    </row>
    <row r="673" spans="1:27" x14ac:dyDescent="0.2">
      <c r="A673">
        <v>0</v>
      </c>
      <c r="B673" t="s">
        <v>15</v>
      </c>
      <c r="C673">
        <v>2</v>
      </c>
      <c r="D673" t="s">
        <v>13</v>
      </c>
      <c r="E673">
        <v>16</v>
      </c>
      <c r="F673">
        <v>10.5</v>
      </c>
      <c r="G673">
        <v>0</v>
      </c>
      <c r="H673">
        <v>0</v>
      </c>
      <c r="I673" s="6">
        <f>Table257[[#This Row],[Age]]/$E$1</f>
        <v>0.2</v>
      </c>
      <c r="J673" s="6">
        <f>LOG10(Table257[[#This Row],[Fare]] +1)</f>
        <v>1.0606978403536116</v>
      </c>
      <c r="K673">
        <f>IF(Table257[[#This Row],[Pclass]]=1, 1, 0)</f>
        <v>0</v>
      </c>
      <c r="L673">
        <f>IF(Table257[[#This Row],[Pclass]]=2, 1,0)</f>
        <v>1</v>
      </c>
      <c r="M673">
        <f>IF(Table257[[#This Row],[Embarked]]="S", 1, 0)</f>
        <v>1</v>
      </c>
      <c r="N673">
        <f>IF(Table257[[#This Row],[Embarked]]="C", 1, 0)</f>
        <v>0</v>
      </c>
      <c r="O673">
        <f>IF(Table257[[#This Row],[Sex]]="male", 1, 0)</f>
        <v>1</v>
      </c>
      <c r="P673">
        <v>1</v>
      </c>
      <c r="V673" s="6">
        <v>-0.95174748676059506</v>
      </c>
      <c r="W673" s="6">
        <v>0.29243731052121202</v>
      </c>
      <c r="X673" s="6">
        <f t="shared" si="20"/>
        <v>0</v>
      </c>
      <c r="Y673" s="6">
        <f t="shared" si="20"/>
        <v>0.29243731052121202</v>
      </c>
      <c r="Z673" s="6">
        <f t="shared" si="21"/>
        <v>0.29243731052121202</v>
      </c>
      <c r="AA673" s="6">
        <f>(Z673-Table257[[#This Row],[Survived]])^2</f>
        <v>8.5519580584879781E-2</v>
      </c>
    </row>
    <row r="674" spans="1:27" x14ac:dyDescent="0.2">
      <c r="A674">
        <v>1</v>
      </c>
      <c r="B674" t="s">
        <v>20</v>
      </c>
      <c r="C674">
        <v>1</v>
      </c>
      <c r="D674" t="s">
        <v>17</v>
      </c>
      <c r="E674">
        <v>30</v>
      </c>
      <c r="F674">
        <v>31</v>
      </c>
      <c r="G674">
        <v>0</v>
      </c>
      <c r="H674">
        <v>0</v>
      </c>
      <c r="I674" s="6">
        <f>Table257[[#This Row],[Age]]/$E$1</f>
        <v>0.375</v>
      </c>
      <c r="J674" s="6">
        <f>LOG10(Table257[[#This Row],[Fare]] +1)</f>
        <v>1.505149978319906</v>
      </c>
      <c r="K674">
        <f>IF(Table257[[#This Row],[Pclass]]=1, 1, 0)</f>
        <v>1</v>
      </c>
      <c r="L674">
        <f>IF(Table257[[#This Row],[Pclass]]=2, 1,0)</f>
        <v>0</v>
      </c>
      <c r="M674">
        <f>IF(Table257[[#This Row],[Embarked]]="S", 1, 0)</f>
        <v>0</v>
      </c>
      <c r="N674">
        <f>IF(Table257[[#This Row],[Embarked]]="C", 1, 0)</f>
        <v>1</v>
      </c>
      <c r="O674">
        <f>IF(Table257[[#This Row],[Sex]]="male", 1, 0)</f>
        <v>0</v>
      </c>
      <c r="P674">
        <v>1</v>
      </c>
      <c r="V674" s="6">
        <v>0.16063334751135805</v>
      </c>
      <c r="W674" s="6">
        <v>0.79703112409797161</v>
      </c>
      <c r="X674" s="6">
        <f t="shared" si="20"/>
        <v>0.16063334751135805</v>
      </c>
      <c r="Y674" s="6">
        <f t="shared" si="20"/>
        <v>0.79703112409797161</v>
      </c>
      <c r="Z674" s="6">
        <f t="shared" si="21"/>
        <v>0.95766447160932966</v>
      </c>
      <c r="AA674" s="6">
        <f>(Z674-Table257[[#This Row],[Survived]])^2</f>
        <v>1.7922969641172544E-3</v>
      </c>
    </row>
    <row r="675" spans="1:27" x14ac:dyDescent="0.2">
      <c r="A675">
        <v>0</v>
      </c>
      <c r="B675" t="s">
        <v>20</v>
      </c>
      <c r="C675">
        <v>3</v>
      </c>
      <c r="D675" t="s">
        <v>13</v>
      </c>
      <c r="E675">
        <v>34.5</v>
      </c>
      <c r="F675">
        <v>6.4375</v>
      </c>
      <c r="G675">
        <v>0</v>
      </c>
      <c r="H675">
        <v>0</v>
      </c>
      <c r="I675" s="6">
        <f>Table257[[#This Row],[Age]]/$E$1</f>
        <v>0.43125000000000002</v>
      </c>
      <c r="J675" s="6">
        <f>LOG10(Table257[[#This Row],[Fare]] +1)</f>
        <v>0.87142697873660602</v>
      </c>
      <c r="K675">
        <f>IF(Table257[[#This Row],[Pclass]]=1, 1, 0)</f>
        <v>0</v>
      </c>
      <c r="L675">
        <f>IF(Table257[[#This Row],[Pclass]]=2, 1,0)</f>
        <v>0</v>
      </c>
      <c r="M675">
        <f>IF(Table257[[#This Row],[Embarked]]="S", 1, 0)</f>
        <v>0</v>
      </c>
      <c r="N675">
        <f>IF(Table257[[#This Row],[Embarked]]="C", 1, 0)</f>
        <v>1</v>
      </c>
      <c r="O675">
        <f>IF(Table257[[#This Row],[Sex]]="male", 1, 0)</f>
        <v>1</v>
      </c>
      <c r="P675">
        <v>1</v>
      </c>
      <c r="V675" s="6">
        <v>-1.3671620932423367</v>
      </c>
      <c r="W675" s="6">
        <v>0.16106344442264237</v>
      </c>
      <c r="X675" s="6">
        <f t="shared" si="20"/>
        <v>0</v>
      </c>
      <c r="Y675" s="6">
        <f t="shared" si="20"/>
        <v>0.16106344442264237</v>
      </c>
      <c r="Z675" s="6">
        <f t="shared" si="21"/>
        <v>0.16106344442264237</v>
      </c>
      <c r="AA675" s="6">
        <f>(Z675-Table257[[#This Row],[Survived]])^2</f>
        <v>2.5941433129285606E-2</v>
      </c>
    </row>
    <row r="676" spans="1:27" x14ac:dyDescent="0.2">
      <c r="A676">
        <v>0</v>
      </c>
      <c r="B676" t="s">
        <v>15</v>
      </c>
      <c r="C676">
        <v>3</v>
      </c>
      <c r="D676" t="s">
        <v>13</v>
      </c>
      <c r="E676">
        <v>17</v>
      </c>
      <c r="F676">
        <v>8.6624999999999996</v>
      </c>
      <c r="G676">
        <v>0</v>
      </c>
      <c r="H676">
        <v>0</v>
      </c>
      <c r="I676" s="6">
        <f>Table257[[#This Row],[Age]]/$E$1</f>
        <v>0.21249999999999999</v>
      </c>
      <c r="J676" s="6">
        <f>LOG10(Table257[[#This Row],[Fare]] +1)</f>
        <v>0.98508950692638131</v>
      </c>
      <c r="K676">
        <f>IF(Table257[[#This Row],[Pclass]]=1, 1, 0)</f>
        <v>0</v>
      </c>
      <c r="L676">
        <f>IF(Table257[[#This Row],[Pclass]]=2, 1,0)</f>
        <v>0</v>
      </c>
      <c r="M676">
        <f>IF(Table257[[#This Row],[Embarked]]="S", 1, 0)</f>
        <v>1</v>
      </c>
      <c r="N676">
        <f>IF(Table257[[#This Row],[Embarked]]="C", 1, 0)</f>
        <v>0</v>
      </c>
      <c r="O676">
        <f>IF(Table257[[#This Row],[Sex]]="male", 1, 0)</f>
        <v>1</v>
      </c>
      <c r="P676">
        <v>1</v>
      </c>
      <c r="V676" s="6">
        <v>-1.3646734416820676</v>
      </c>
      <c r="W676" s="6">
        <v>0.22528027335158995</v>
      </c>
      <c r="X676" s="6">
        <f t="shared" si="20"/>
        <v>0</v>
      </c>
      <c r="Y676" s="6">
        <f t="shared" si="20"/>
        <v>0.22528027335158995</v>
      </c>
      <c r="Z676" s="6">
        <f t="shared" si="21"/>
        <v>0.22528027335158995</v>
      </c>
      <c r="AA676" s="6">
        <f>(Z676-Table257[[#This Row],[Survived]])^2</f>
        <v>5.0751201561367094E-2</v>
      </c>
    </row>
    <row r="677" spans="1:27" x14ac:dyDescent="0.2">
      <c r="A677">
        <v>0</v>
      </c>
      <c r="B677" t="s">
        <v>15</v>
      </c>
      <c r="C677">
        <v>3</v>
      </c>
      <c r="D677" t="s">
        <v>13</v>
      </c>
      <c r="E677">
        <v>42</v>
      </c>
      <c r="F677">
        <v>7.55</v>
      </c>
      <c r="G677">
        <v>0</v>
      </c>
      <c r="H677">
        <v>0</v>
      </c>
      <c r="I677" s="6">
        <f>Table257[[#This Row],[Age]]/$E$1</f>
        <v>0.52500000000000002</v>
      </c>
      <c r="J677" s="6">
        <f>LOG10(Table257[[#This Row],[Fare]] +1)</f>
        <v>0.9319661147281727</v>
      </c>
      <c r="K677">
        <f>IF(Table257[[#This Row],[Pclass]]=1, 1, 0)</f>
        <v>0</v>
      </c>
      <c r="L677">
        <f>IF(Table257[[#This Row],[Pclass]]=2, 1,0)</f>
        <v>0</v>
      </c>
      <c r="M677">
        <f>IF(Table257[[#This Row],[Embarked]]="S", 1, 0)</f>
        <v>1</v>
      </c>
      <c r="N677">
        <f>IF(Table257[[#This Row],[Embarked]]="C", 1, 0)</f>
        <v>0</v>
      </c>
      <c r="O677">
        <f>IF(Table257[[#This Row],[Sex]]="male", 1, 0)</f>
        <v>1</v>
      </c>
      <c r="P677">
        <v>1</v>
      </c>
      <c r="V677" s="6">
        <v>-1.1332673465329699</v>
      </c>
      <c r="W677" s="6">
        <v>-7.4171902716462457E-2</v>
      </c>
      <c r="X677" s="6">
        <f t="shared" si="20"/>
        <v>0</v>
      </c>
      <c r="Y677" s="6">
        <f t="shared" si="20"/>
        <v>0</v>
      </c>
      <c r="Z677" s="6">
        <f t="shared" si="21"/>
        <v>0</v>
      </c>
      <c r="AA677" s="6">
        <f>(Z677-Table257[[#This Row],[Survived]])^2</f>
        <v>0</v>
      </c>
    </row>
    <row r="678" spans="1:27" x14ac:dyDescent="0.2">
      <c r="A678">
        <v>0</v>
      </c>
      <c r="B678" t="s">
        <v>20</v>
      </c>
      <c r="C678">
        <v>3</v>
      </c>
      <c r="D678" t="s">
        <v>13</v>
      </c>
      <c r="E678">
        <v>35</v>
      </c>
      <c r="F678">
        <v>7.8958000000000004</v>
      </c>
      <c r="G678">
        <v>0</v>
      </c>
      <c r="H678">
        <v>0</v>
      </c>
      <c r="I678" s="6">
        <f>Table257[[#This Row],[Age]]/$E$1</f>
        <v>0.4375</v>
      </c>
      <c r="J678" s="6">
        <f>LOG10(Table257[[#This Row],[Fare]] +1)</f>
        <v>0.94918501031343461</v>
      </c>
      <c r="K678">
        <f>IF(Table257[[#This Row],[Pclass]]=1, 1, 0)</f>
        <v>0</v>
      </c>
      <c r="L678">
        <f>IF(Table257[[#This Row],[Pclass]]=2, 1,0)</f>
        <v>0</v>
      </c>
      <c r="M678">
        <f>IF(Table257[[#This Row],[Embarked]]="S", 1, 0)</f>
        <v>0</v>
      </c>
      <c r="N678">
        <f>IF(Table257[[#This Row],[Embarked]]="C", 1, 0)</f>
        <v>1</v>
      </c>
      <c r="O678">
        <f>IF(Table257[[#This Row],[Sex]]="male", 1, 0)</f>
        <v>1</v>
      </c>
      <c r="P678">
        <v>1</v>
      </c>
      <c r="V678" s="6">
        <v>-1.3442642586891367</v>
      </c>
      <c r="W678" s="6">
        <v>0.14867453441549205</v>
      </c>
      <c r="X678" s="6">
        <f t="shared" si="20"/>
        <v>0</v>
      </c>
      <c r="Y678" s="6">
        <f t="shared" si="20"/>
        <v>0.14867453441549205</v>
      </c>
      <c r="Z678" s="6">
        <f t="shared" si="21"/>
        <v>0.14867453441549205</v>
      </c>
      <c r="AA678" s="6">
        <f>(Z678-Table257[[#This Row],[Survived]])^2</f>
        <v>2.2104117183663331E-2</v>
      </c>
    </row>
    <row r="679" spans="1:27" x14ac:dyDescent="0.2">
      <c r="A679">
        <v>0</v>
      </c>
      <c r="B679" t="s">
        <v>15</v>
      </c>
      <c r="C679">
        <v>2</v>
      </c>
      <c r="D679" t="s">
        <v>13</v>
      </c>
      <c r="E679">
        <v>28</v>
      </c>
      <c r="F679">
        <v>33</v>
      </c>
      <c r="G679">
        <v>0</v>
      </c>
      <c r="H679">
        <v>1</v>
      </c>
      <c r="I679" s="6">
        <f>Table257[[#This Row],[Age]]/$E$1</f>
        <v>0.35</v>
      </c>
      <c r="J679" s="6">
        <f>LOG10(Table257[[#This Row],[Fare]] +1)</f>
        <v>1.5314789170422551</v>
      </c>
      <c r="K679">
        <f>IF(Table257[[#This Row],[Pclass]]=1, 1, 0)</f>
        <v>0</v>
      </c>
      <c r="L679">
        <f>IF(Table257[[#This Row],[Pclass]]=2, 1,0)</f>
        <v>1</v>
      </c>
      <c r="M679">
        <f>IF(Table257[[#This Row],[Embarked]]="S", 1, 0)</f>
        <v>1</v>
      </c>
      <c r="N679">
        <f>IF(Table257[[#This Row],[Embarked]]="C", 1, 0)</f>
        <v>0</v>
      </c>
      <c r="O679">
        <f>IF(Table257[[#This Row],[Sex]]="male", 1, 0)</f>
        <v>1</v>
      </c>
      <c r="P679">
        <v>1</v>
      </c>
      <c r="V679" s="6">
        <v>-0.81558074901245847</v>
      </c>
      <c r="W679" s="6">
        <v>0.15252411027316631</v>
      </c>
      <c r="X679" s="6">
        <f t="shared" si="20"/>
        <v>0</v>
      </c>
      <c r="Y679" s="6">
        <f t="shared" si="20"/>
        <v>0.15252411027316631</v>
      </c>
      <c r="Z679" s="6">
        <f t="shared" si="21"/>
        <v>0.15252411027316631</v>
      </c>
      <c r="AA679" s="6">
        <f>(Z679-Table257[[#This Row],[Survived]])^2</f>
        <v>2.3263604214620998E-2</v>
      </c>
    </row>
    <row r="680" spans="1:27" x14ac:dyDescent="0.2">
      <c r="A680">
        <v>0</v>
      </c>
      <c r="B680" t="s">
        <v>15</v>
      </c>
      <c r="C680">
        <v>3</v>
      </c>
      <c r="D680" t="s">
        <v>13</v>
      </c>
      <c r="E680">
        <v>4</v>
      </c>
      <c r="F680">
        <v>31.274999999999999</v>
      </c>
      <c r="G680">
        <v>4</v>
      </c>
      <c r="H680">
        <v>2</v>
      </c>
      <c r="I680" s="6">
        <f>Table257[[#This Row],[Age]]/$E$1</f>
        <v>0.05</v>
      </c>
      <c r="J680" s="6">
        <f>LOG10(Table257[[#This Row],[Fare]] +1)</f>
        <v>1.5088662509384578</v>
      </c>
      <c r="K680">
        <f>IF(Table257[[#This Row],[Pclass]]=1, 1, 0)</f>
        <v>0</v>
      </c>
      <c r="L680">
        <f>IF(Table257[[#This Row],[Pclass]]=2, 1,0)</f>
        <v>0</v>
      </c>
      <c r="M680">
        <f>IF(Table257[[#This Row],[Embarked]]="S", 1, 0)</f>
        <v>1</v>
      </c>
      <c r="N680">
        <f>IF(Table257[[#This Row],[Embarked]]="C", 1, 0)</f>
        <v>0</v>
      </c>
      <c r="O680">
        <f>IF(Table257[[#This Row],[Sex]]="male", 1, 0)</f>
        <v>1</v>
      </c>
      <c r="P680">
        <v>1</v>
      </c>
      <c r="V680" s="6">
        <v>-1.5962061455985579</v>
      </c>
      <c r="W680" s="6">
        <v>0.26874855301978751</v>
      </c>
      <c r="X680" s="6">
        <f t="shared" si="20"/>
        <v>0</v>
      </c>
      <c r="Y680" s="6">
        <f t="shared" si="20"/>
        <v>0.26874855301978751</v>
      </c>
      <c r="Z680" s="6">
        <f t="shared" si="21"/>
        <v>0.26874855301978751</v>
      </c>
      <c r="AA680" s="6">
        <f>(Z680-Table257[[#This Row],[Survived]])^2</f>
        <v>7.2225784750229532E-2</v>
      </c>
    </row>
    <row r="681" spans="1:27" x14ac:dyDescent="0.2">
      <c r="A681">
        <v>0</v>
      </c>
      <c r="B681" t="s">
        <v>15</v>
      </c>
      <c r="C681">
        <v>3</v>
      </c>
      <c r="D681" t="s">
        <v>13</v>
      </c>
      <c r="E681">
        <v>74</v>
      </c>
      <c r="F681">
        <v>7.7750000000000004</v>
      </c>
      <c r="G681">
        <v>0</v>
      </c>
      <c r="H681">
        <v>0</v>
      </c>
      <c r="I681" s="6">
        <f>Table257[[#This Row],[Age]]/$E$1</f>
        <v>0.92500000000000004</v>
      </c>
      <c r="J681" s="6">
        <f>LOG10(Table257[[#This Row],[Fare]] +1)</f>
        <v>0.94324712513786169</v>
      </c>
      <c r="K681">
        <f>IF(Table257[[#This Row],[Pclass]]=1, 1, 0)</f>
        <v>0</v>
      </c>
      <c r="L681">
        <f>IF(Table257[[#This Row],[Pclass]]=2, 1,0)</f>
        <v>0</v>
      </c>
      <c r="M681">
        <f>IF(Table257[[#This Row],[Embarked]]="S", 1, 0)</f>
        <v>1</v>
      </c>
      <c r="N681">
        <f>IF(Table257[[#This Row],[Embarked]]="C", 1, 0)</f>
        <v>0</v>
      </c>
      <c r="O681">
        <f>IF(Table257[[#This Row],[Sex]]="male", 1, 0)</f>
        <v>1</v>
      </c>
      <c r="P681">
        <v>1</v>
      </c>
      <c r="V681" s="6">
        <v>-0.81869156779920682</v>
      </c>
      <c r="W681" s="6">
        <v>-0.46390777887050172</v>
      </c>
      <c r="X681" s="6">
        <f t="shared" si="20"/>
        <v>0</v>
      </c>
      <c r="Y681" s="6">
        <f t="shared" si="20"/>
        <v>0</v>
      </c>
      <c r="Z681" s="6">
        <f t="shared" si="21"/>
        <v>0</v>
      </c>
      <c r="AA681" s="6">
        <f>(Z681-Table257[[#This Row],[Survived]])^2</f>
        <v>0</v>
      </c>
    </row>
    <row r="682" spans="1:27" x14ac:dyDescent="0.2">
      <c r="A682">
        <v>0</v>
      </c>
      <c r="B682" t="s">
        <v>20</v>
      </c>
      <c r="C682">
        <v>3</v>
      </c>
      <c r="D682" t="s">
        <v>17</v>
      </c>
      <c r="E682">
        <v>9</v>
      </c>
      <c r="F682">
        <v>15.245799999999999</v>
      </c>
      <c r="G682">
        <v>1</v>
      </c>
      <c r="H682">
        <v>1</v>
      </c>
      <c r="I682" s="6">
        <f>Table257[[#This Row],[Age]]/$E$1</f>
        <v>0.1125</v>
      </c>
      <c r="J682" s="6">
        <f>LOG10(Table257[[#This Row],[Fare]] +1)</f>
        <v>1.2107411023865056</v>
      </c>
      <c r="K682">
        <f>IF(Table257[[#This Row],[Pclass]]=1, 1, 0)</f>
        <v>0</v>
      </c>
      <c r="L682">
        <f>IF(Table257[[#This Row],[Pclass]]=2, 1,0)</f>
        <v>0</v>
      </c>
      <c r="M682">
        <f>IF(Table257[[#This Row],[Embarked]]="S", 1, 0)</f>
        <v>0</v>
      </c>
      <c r="N682">
        <f>IF(Table257[[#This Row],[Embarked]]="C", 1, 0)</f>
        <v>1</v>
      </c>
      <c r="O682">
        <f>IF(Table257[[#This Row],[Sex]]="male", 1, 0)</f>
        <v>0</v>
      </c>
      <c r="P682">
        <v>1</v>
      </c>
      <c r="V682" s="6">
        <v>-0.18762976057384761</v>
      </c>
      <c r="W682" s="6">
        <v>0.6200715472498487</v>
      </c>
      <c r="X682" s="6">
        <f t="shared" si="20"/>
        <v>0</v>
      </c>
      <c r="Y682" s="6">
        <f t="shared" si="20"/>
        <v>0.6200715472498487</v>
      </c>
      <c r="Z682" s="6">
        <f t="shared" si="21"/>
        <v>0.6200715472498487</v>
      </c>
      <c r="AA682" s="6">
        <f>(Z682-Table257[[#This Row],[Survived]])^2</f>
        <v>0.38448872370882137</v>
      </c>
    </row>
    <row r="683" spans="1:27" x14ac:dyDescent="0.2">
      <c r="A683">
        <v>1</v>
      </c>
      <c r="B683" t="s">
        <v>15</v>
      </c>
      <c r="C683">
        <v>1</v>
      </c>
      <c r="D683" t="s">
        <v>17</v>
      </c>
      <c r="E683">
        <v>16</v>
      </c>
      <c r="F683">
        <v>39.4</v>
      </c>
      <c r="G683">
        <v>0</v>
      </c>
      <c r="H683">
        <v>1</v>
      </c>
      <c r="I683" s="6">
        <f>Table257[[#This Row],[Age]]/$E$1</f>
        <v>0.2</v>
      </c>
      <c r="J683" s="6">
        <f>LOG10(Table257[[#This Row],[Fare]] +1)</f>
        <v>1.6063813651106049</v>
      </c>
      <c r="K683">
        <f>IF(Table257[[#This Row],[Pclass]]=1, 1, 0)</f>
        <v>1</v>
      </c>
      <c r="L683">
        <f>IF(Table257[[#This Row],[Pclass]]=2, 1,0)</f>
        <v>0</v>
      </c>
      <c r="M683">
        <f>IF(Table257[[#This Row],[Embarked]]="S", 1, 0)</f>
        <v>1</v>
      </c>
      <c r="N683">
        <f>IF(Table257[[#This Row],[Embarked]]="C", 1, 0)</f>
        <v>0</v>
      </c>
      <c r="O683">
        <f>IF(Table257[[#This Row],[Sex]]="male", 1, 0)</f>
        <v>0</v>
      </c>
      <c r="P683">
        <v>1</v>
      </c>
      <c r="V683" s="6">
        <v>0.10442090243516355</v>
      </c>
      <c r="W683" s="6">
        <v>0.8638496781652415</v>
      </c>
      <c r="X683" s="6">
        <f t="shared" si="20"/>
        <v>0.10442090243516355</v>
      </c>
      <c r="Y683" s="6">
        <f t="shared" si="20"/>
        <v>0.8638496781652415</v>
      </c>
      <c r="Z683" s="6">
        <f t="shared" si="21"/>
        <v>0.96827058060040505</v>
      </c>
      <c r="AA683" s="6">
        <f>(Z683-Table257[[#This Row],[Survived]])^2</f>
        <v>1.0067560554353923E-3</v>
      </c>
    </row>
    <row r="684" spans="1:27" x14ac:dyDescent="0.2">
      <c r="A684">
        <v>0</v>
      </c>
      <c r="B684" t="s">
        <v>15</v>
      </c>
      <c r="C684">
        <v>2</v>
      </c>
      <c r="D684" t="s">
        <v>17</v>
      </c>
      <c r="E684">
        <v>44</v>
      </c>
      <c r="F684">
        <v>26</v>
      </c>
      <c r="G684">
        <v>1</v>
      </c>
      <c r="H684">
        <v>0</v>
      </c>
      <c r="I684" s="6">
        <f>Table257[[#This Row],[Age]]/$E$1</f>
        <v>0.55000000000000004</v>
      </c>
      <c r="J684" s="6">
        <f>LOG10(Table257[[#This Row],[Fare]] +1)</f>
        <v>1.4313637641589874</v>
      </c>
      <c r="K684">
        <f>IF(Table257[[#This Row],[Pclass]]=1, 1, 0)</f>
        <v>0</v>
      </c>
      <c r="L684">
        <f>IF(Table257[[#This Row],[Pclass]]=2, 1,0)</f>
        <v>1</v>
      </c>
      <c r="M684">
        <f>IF(Table257[[#This Row],[Embarked]]="S", 1, 0)</f>
        <v>1</v>
      </c>
      <c r="N684">
        <f>IF(Table257[[#This Row],[Embarked]]="C", 1, 0)</f>
        <v>0</v>
      </c>
      <c r="O684">
        <f>IF(Table257[[#This Row],[Sex]]="male", 1, 0)</f>
        <v>0</v>
      </c>
      <c r="P684">
        <v>1</v>
      </c>
      <c r="V684" s="6">
        <v>0.84655201151183346</v>
      </c>
      <c r="W684" s="6">
        <v>5.4721953131187821E-2</v>
      </c>
      <c r="X684" s="6">
        <f t="shared" si="20"/>
        <v>0.84655201151183346</v>
      </c>
      <c r="Y684" s="6">
        <f t="shared" si="20"/>
        <v>5.4721953131187821E-2</v>
      </c>
      <c r="Z684" s="6">
        <f t="shared" si="21"/>
        <v>0.90127396464302123</v>
      </c>
      <c r="AA684" s="6">
        <f>(Z684-Table257[[#This Row],[Survived]])^2</f>
        <v>0.81229475934334994</v>
      </c>
    </row>
    <row r="685" spans="1:27" x14ac:dyDescent="0.2">
      <c r="A685">
        <v>1</v>
      </c>
      <c r="B685" t="s">
        <v>15</v>
      </c>
      <c r="C685">
        <v>3</v>
      </c>
      <c r="D685" t="s">
        <v>17</v>
      </c>
      <c r="E685">
        <v>18</v>
      </c>
      <c r="F685">
        <v>9.35</v>
      </c>
      <c r="G685">
        <v>0</v>
      </c>
      <c r="H685">
        <v>1</v>
      </c>
      <c r="I685" s="6">
        <f>Table257[[#This Row],[Age]]/$E$1</f>
        <v>0.22500000000000001</v>
      </c>
      <c r="J685" s="6">
        <f>LOG10(Table257[[#This Row],[Fare]] +1)</f>
        <v>1.0149403497929366</v>
      </c>
      <c r="K685">
        <f>IF(Table257[[#This Row],[Pclass]]=1, 1, 0)</f>
        <v>0</v>
      </c>
      <c r="L685">
        <f>IF(Table257[[#This Row],[Pclass]]=2, 1,0)</f>
        <v>0</v>
      </c>
      <c r="M685">
        <f>IF(Table257[[#This Row],[Embarked]]="S", 1, 0)</f>
        <v>1</v>
      </c>
      <c r="N685">
        <f>IF(Table257[[#This Row],[Embarked]]="C", 1, 0)</f>
        <v>0</v>
      </c>
      <c r="O685">
        <f>IF(Table257[[#This Row],[Sex]]="male", 1, 0)</f>
        <v>0</v>
      </c>
      <c r="P685">
        <v>1</v>
      </c>
      <c r="V685" s="6">
        <v>1.305225779445824E-2</v>
      </c>
      <c r="W685" s="6">
        <v>0.4274740556439301</v>
      </c>
      <c r="X685" s="6">
        <f t="shared" si="20"/>
        <v>1.305225779445824E-2</v>
      </c>
      <c r="Y685" s="6">
        <f t="shared" si="20"/>
        <v>0.4274740556439301</v>
      </c>
      <c r="Z685" s="6">
        <f t="shared" si="21"/>
        <v>0.44052631343838833</v>
      </c>
      <c r="AA685" s="6">
        <f>(Z685-Table257[[#This Row],[Survived]])^2</f>
        <v>0.31301080595484049</v>
      </c>
    </row>
    <row r="686" spans="1:27" x14ac:dyDescent="0.2">
      <c r="A686">
        <v>1</v>
      </c>
      <c r="B686" t="s">
        <v>15</v>
      </c>
      <c r="C686">
        <v>1</v>
      </c>
      <c r="D686" t="s">
        <v>17</v>
      </c>
      <c r="E686">
        <v>45</v>
      </c>
      <c r="F686">
        <v>164.86670000000001</v>
      </c>
      <c r="G686">
        <v>1</v>
      </c>
      <c r="H686">
        <v>1</v>
      </c>
      <c r="I686" s="6">
        <f>Table257[[#This Row],[Age]]/$E$1</f>
        <v>0.5625</v>
      </c>
      <c r="J686" s="6">
        <f>LOG10(Table257[[#This Row],[Fare]] +1)</f>
        <v>2.2197592042409209</v>
      </c>
      <c r="K686">
        <f>IF(Table257[[#This Row],[Pclass]]=1, 1, 0)</f>
        <v>1</v>
      </c>
      <c r="L686">
        <f>IF(Table257[[#This Row],[Pclass]]=2, 1,0)</f>
        <v>0</v>
      </c>
      <c r="M686">
        <f>IF(Table257[[#This Row],[Embarked]]="S", 1, 0)</f>
        <v>1</v>
      </c>
      <c r="N686">
        <f>IF(Table257[[#This Row],[Embarked]]="C", 1, 0)</f>
        <v>0</v>
      </c>
      <c r="O686">
        <f>IF(Table257[[#This Row],[Sex]]="male", 1, 0)</f>
        <v>0</v>
      </c>
      <c r="P686">
        <v>1</v>
      </c>
      <c r="V686" s="6">
        <v>0.51772884157519117</v>
      </c>
      <c r="W686" s="6">
        <v>0.42162798690092507</v>
      </c>
      <c r="X686" s="6">
        <f t="shared" si="20"/>
        <v>0.51772884157519117</v>
      </c>
      <c r="Y686" s="6">
        <f t="shared" si="20"/>
        <v>0.42162798690092507</v>
      </c>
      <c r="Z686" s="6">
        <f t="shared" si="21"/>
        <v>0.93935682847611623</v>
      </c>
      <c r="AA686" s="6">
        <f>(Z686-Table257[[#This Row],[Survived]])^2</f>
        <v>3.6775942524751868E-3</v>
      </c>
    </row>
    <row r="687" spans="1:27" x14ac:dyDescent="0.2">
      <c r="A687">
        <v>1</v>
      </c>
      <c r="B687" t="s">
        <v>15</v>
      </c>
      <c r="C687">
        <v>1</v>
      </c>
      <c r="D687" t="s">
        <v>13</v>
      </c>
      <c r="E687">
        <v>51</v>
      </c>
      <c r="F687">
        <v>26.55</v>
      </c>
      <c r="G687">
        <v>0</v>
      </c>
      <c r="H687">
        <v>0</v>
      </c>
      <c r="I687" s="6">
        <f>Table257[[#This Row],[Age]]/$E$1</f>
        <v>0.63749999999999996</v>
      </c>
      <c r="J687" s="6">
        <f>LOG10(Table257[[#This Row],[Fare]] +1)</f>
        <v>1.4401216031878039</v>
      </c>
      <c r="K687">
        <f>IF(Table257[[#This Row],[Pclass]]=1, 1, 0)</f>
        <v>1</v>
      </c>
      <c r="L687">
        <f>IF(Table257[[#This Row],[Pclass]]=2, 1,0)</f>
        <v>0</v>
      </c>
      <c r="M687">
        <f>IF(Table257[[#This Row],[Embarked]]="S", 1, 0)</f>
        <v>1</v>
      </c>
      <c r="N687">
        <f>IF(Table257[[#This Row],[Embarked]]="C", 1, 0)</f>
        <v>0</v>
      </c>
      <c r="O687">
        <f>IF(Table257[[#This Row],[Sex]]="male", 1, 0)</f>
        <v>1</v>
      </c>
      <c r="P687">
        <v>1</v>
      </c>
      <c r="V687" s="6">
        <v>-0.95396677592210222</v>
      </c>
      <c r="W687" s="6">
        <v>0.23530928239349097</v>
      </c>
      <c r="X687" s="6">
        <f t="shared" si="20"/>
        <v>0</v>
      </c>
      <c r="Y687" s="6">
        <f t="shared" si="20"/>
        <v>0.23530928239349097</v>
      </c>
      <c r="Z687" s="6">
        <f t="shared" si="21"/>
        <v>0.23530928239349097</v>
      </c>
      <c r="AA687" s="6">
        <f>(Z687-Table257[[#This Row],[Survived]])^2</f>
        <v>0.58475189359355761</v>
      </c>
    </row>
    <row r="688" spans="1:27" x14ac:dyDescent="0.2">
      <c r="A688">
        <v>1</v>
      </c>
      <c r="B688" t="s">
        <v>20</v>
      </c>
      <c r="C688">
        <v>3</v>
      </c>
      <c r="D688" t="s">
        <v>17</v>
      </c>
      <c r="E688">
        <v>24</v>
      </c>
      <c r="F688">
        <v>19.258299999999998</v>
      </c>
      <c r="G688">
        <v>0</v>
      </c>
      <c r="H688">
        <v>3</v>
      </c>
      <c r="I688" s="6">
        <f>Table257[[#This Row],[Age]]/$E$1</f>
        <v>0.3</v>
      </c>
      <c r="J688" s="6">
        <f>LOG10(Table257[[#This Row],[Fare]] +1)</f>
        <v>1.3066029982011584</v>
      </c>
      <c r="K688">
        <f>IF(Table257[[#This Row],[Pclass]]=1, 1, 0)</f>
        <v>0</v>
      </c>
      <c r="L688">
        <f>IF(Table257[[#This Row],[Pclass]]=2, 1,0)</f>
        <v>0</v>
      </c>
      <c r="M688">
        <f>IF(Table257[[#This Row],[Embarked]]="S", 1, 0)</f>
        <v>0</v>
      </c>
      <c r="N688">
        <f>IF(Table257[[#This Row],[Embarked]]="C", 1, 0)</f>
        <v>1</v>
      </c>
      <c r="O688">
        <f>IF(Table257[[#This Row],[Sex]]="male", 1, 0)</f>
        <v>0</v>
      </c>
      <c r="P688">
        <v>1</v>
      </c>
      <c r="V688" s="6">
        <v>-0.18747836566448806</v>
      </c>
      <c r="W688" s="6">
        <v>0.55831791964860888</v>
      </c>
      <c r="X688" s="6">
        <f t="shared" si="20"/>
        <v>0</v>
      </c>
      <c r="Y688" s="6">
        <f t="shared" si="20"/>
        <v>0.55831791964860888</v>
      </c>
      <c r="Z688" s="6">
        <f t="shared" si="21"/>
        <v>0.55831791964860888</v>
      </c>
      <c r="AA688" s="6">
        <f>(Z688-Table257[[#This Row],[Survived]])^2</f>
        <v>0.19508306010353271</v>
      </c>
    </row>
    <row r="689" spans="1:27" x14ac:dyDescent="0.2">
      <c r="A689">
        <v>0</v>
      </c>
      <c r="B689" t="s">
        <v>15</v>
      </c>
      <c r="C689">
        <v>3</v>
      </c>
      <c r="D689" t="s">
        <v>13</v>
      </c>
      <c r="E689">
        <v>41</v>
      </c>
      <c r="F689">
        <v>14.1083</v>
      </c>
      <c r="G689">
        <v>2</v>
      </c>
      <c r="H689">
        <v>0</v>
      </c>
      <c r="I689" s="6">
        <f>Table257[[#This Row],[Age]]/$E$1</f>
        <v>0.51249999999999996</v>
      </c>
      <c r="J689" s="6">
        <f>LOG10(Table257[[#This Row],[Fare]] +1)</f>
        <v>1.1792155998681575</v>
      </c>
      <c r="K689">
        <f>IF(Table257[[#This Row],[Pclass]]=1, 1, 0)</f>
        <v>0</v>
      </c>
      <c r="L689">
        <f>IF(Table257[[#This Row],[Pclass]]=2, 1,0)</f>
        <v>0</v>
      </c>
      <c r="M689">
        <f>IF(Table257[[#This Row],[Embarked]]="S", 1, 0)</f>
        <v>1</v>
      </c>
      <c r="N689">
        <f>IF(Table257[[#This Row],[Embarked]]="C", 1, 0)</f>
        <v>0</v>
      </c>
      <c r="O689">
        <f>IF(Table257[[#This Row],[Sex]]="male", 1, 0)</f>
        <v>1</v>
      </c>
      <c r="P689">
        <v>1</v>
      </c>
      <c r="V689" s="6">
        <v>-1.1088681107003477</v>
      </c>
      <c r="W689" s="6">
        <v>-0.16219712420624077</v>
      </c>
      <c r="X689" s="6">
        <f t="shared" si="20"/>
        <v>0</v>
      </c>
      <c r="Y689" s="6">
        <f t="shared" si="20"/>
        <v>0</v>
      </c>
      <c r="Z689" s="6">
        <f t="shared" si="21"/>
        <v>0</v>
      </c>
      <c r="AA689" s="6">
        <f>(Z689-Table257[[#This Row],[Survived]])^2</f>
        <v>0</v>
      </c>
    </row>
    <row r="690" spans="1:27" x14ac:dyDescent="0.2">
      <c r="A690">
        <v>0</v>
      </c>
      <c r="B690" t="s">
        <v>15</v>
      </c>
      <c r="C690">
        <v>2</v>
      </c>
      <c r="D690" t="s">
        <v>13</v>
      </c>
      <c r="E690">
        <v>21</v>
      </c>
      <c r="F690">
        <v>11.5</v>
      </c>
      <c r="G690">
        <v>1</v>
      </c>
      <c r="H690">
        <v>0</v>
      </c>
      <c r="I690" s="6">
        <f>Table257[[#This Row],[Age]]/$E$1</f>
        <v>0.26250000000000001</v>
      </c>
      <c r="J690" s="6">
        <f>LOG10(Table257[[#This Row],[Fare]] +1)</f>
        <v>1.0969100130080565</v>
      </c>
      <c r="K690">
        <f>IF(Table257[[#This Row],[Pclass]]=1, 1, 0)</f>
        <v>0</v>
      </c>
      <c r="L690">
        <f>IF(Table257[[#This Row],[Pclass]]=2, 1,0)</f>
        <v>1</v>
      </c>
      <c r="M690">
        <f>IF(Table257[[#This Row],[Embarked]]="S", 1, 0)</f>
        <v>1</v>
      </c>
      <c r="N690">
        <f>IF(Table257[[#This Row],[Embarked]]="C", 1, 0)</f>
        <v>0</v>
      </c>
      <c r="O690">
        <f>IF(Table257[[#This Row],[Sex]]="male", 1, 0)</f>
        <v>1</v>
      </c>
      <c r="P690">
        <v>1</v>
      </c>
      <c r="V690" s="6">
        <v>-0.90619083651442245</v>
      </c>
      <c r="W690" s="6">
        <v>0.18869378143345167</v>
      </c>
      <c r="X690" s="6">
        <f t="shared" si="20"/>
        <v>0</v>
      </c>
      <c r="Y690" s="6">
        <f t="shared" si="20"/>
        <v>0.18869378143345167</v>
      </c>
      <c r="Z690" s="6">
        <f t="shared" si="21"/>
        <v>0.18869378143345167</v>
      </c>
      <c r="AA690" s="6">
        <f>(Z690-Table257[[#This Row],[Survived]])^2</f>
        <v>3.5605343151655228E-2</v>
      </c>
    </row>
    <row r="691" spans="1:27" x14ac:dyDescent="0.2">
      <c r="A691">
        <v>1</v>
      </c>
      <c r="B691" t="s">
        <v>15</v>
      </c>
      <c r="C691">
        <v>1</v>
      </c>
      <c r="D691" t="s">
        <v>17</v>
      </c>
      <c r="E691">
        <v>48</v>
      </c>
      <c r="F691">
        <v>25.929200000000002</v>
      </c>
      <c r="G691">
        <v>0</v>
      </c>
      <c r="H691">
        <v>0</v>
      </c>
      <c r="I691" s="6">
        <f>Table257[[#This Row],[Age]]/$E$1</f>
        <v>0.6</v>
      </c>
      <c r="J691" s="6">
        <f>LOG10(Table257[[#This Row],[Fare]] +1)</f>
        <v>1.4302234517870693</v>
      </c>
      <c r="K691">
        <f>IF(Table257[[#This Row],[Pclass]]=1, 1, 0)</f>
        <v>1</v>
      </c>
      <c r="L691">
        <f>IF(Table257[[#This Row],[Pclass]]=2, 1,0)</f>
        <v>0</v>
      </c>
      <c r="M691">
        <f>IF(Table257[[#This Row],[Embarked]]="S", 1, 0)</f>
        <v>1</v>
      </c>
      <c r="N691">
        <f>IF(Table257[[#This Row],[Embarked]]="C", 1, 0)</f>
        <v>0</v>
      </c>
      <c r="O691">
        <f>IF(Table257[[#This Row],[Sex]]="male", 1, 0)</f>
        <v>0</v>
      </c>
      <c r="P691">
        <v>1</v>
      </c>
      <c r="V691" s="6">
        <v>0.46549085662956463</v>
      </c>
      <c r="W691" s="6">
        <v>0.44521344060245405</v>
      </c>
      <c r="X691" s="6">
        <f t="shared" si="20"/>
        <v>0.46549085662956463</v>
      </c>
      <c r="Y691" s="6">
        <f t="shared" si="20"/>
        <v>0.44521344060245405</v>
      </c>
      <c r="Z691" s="6">
        <f t="shared" si="21"/>
        <v>0.91070429723201873</v>
      </c>
      <c r="AA691" s="6">
        <f>(Z691-Table257[[#This Row],[Survived]])^2</f>
        <v>7.9737225328276578E-3</v>
      </c>
    </row>
    <row r="692" spans="1:27" x14ac:dyDescent="0.2">
      <c r="A692">
        <v>0</v>
      </c>
      <c r="B692" t="s">
        <v>15</v>
      </c>
      <c r="C692">
        <v>2</v>
      </c>
      <c r="D692" t="s">
        <v>13</v>
      </c>
      <c r="E692">
        <v>24</v>
      </c>
      <c r="F692">
        <v>13</v>
      </c>
      <c r="G692">
        <v>0</v>
      </c>
      <c r="H692">
        <v>0</v>
      </c>
      <c r="I692" s="6">
        <f>Table257[[#This Row],[Age]]/$E$1</f>
        <v>0.3</v>
      </c>
      <c r="J692" s="6">
        <f>LOG10(Table257[[#This Row],[Fare]] +1)</f>
        <v>1.146128035678238</v>
      </c>
      <c r="K692">
        <f>IF(Table257[[#This Row],[Pclass]]=1, 1, 0)</f>
        <v>0</v>
      </c>
      <c r="L692">
        <f>IF(Table257[[#This Row],[Pclass]]=2, 1,0)</f>
        <v>1</v>
      </c>
      <c r="M692">
        <f>IF(Table257[[#This Row],[Embarked]]="S", 1, 0)</f>
        <v>1</v>
      </c>
      <c r="N692">
        <f>IF(Table257[[#This Row],[Embarked]]="C", 1, 0)</f>
        <v>0</v>
      </c>
      <c r="O692">
        <f>IF(Table257[[#This Row],[Sex]]="male", 1, 0)</f>
        <v>1</v>
      </c>
      <c r="P692">
        <v>1</v>
      </c>
      <c r="V692" s="6">
        <v>-0.85395547873479627</v>
      </c>
      <c r="W692" s="6">
        <v>0.18829578941558939</v>
      </c>
      <c r="X692" s="6">
        <f t="shared" si="20"/>
        <v>0</v>
      </c>
      <c r="Y692" s="6">
        <f t="shared" si="20"/>
        <v>0.18829578941558939</v>
      </c>
      <c r="Z692" s="6">
        <f t="shared" si="21"/>
        <v>0.18829578941558939</v>
      </c>
      <c r="AA692" s="6">
        <f>(Z692-Table257[[#This Row],[Survived]])^2</f>
        <v>3.5455304311639985E-2</v>
      </c>
    </row>
    <row r="693" spans="1:27" x14ac:dyDescent="0.2">
      <c r="A693">
        <v>1</v>
      </c>
      <c r="B693" t="s">
        <v>15</v>
      </c>
      <c r="C693">
        <v>2</v>
      </c>
      <c r="D693" t="s">
        <v>17</v>
      </c>
      <c r="E693">
        <v>42</v>
      </c>
      <c r="F693">
        <v>13</v>
      </c>
      <c r="G693">
        <v>0</v>
      </c>
      <c r="H693">
        <v>0</v>
      </c>
      <c r="I693" s="6">
        <f>Table257[[#This Row],[Age]]/$E$1</f>
        <v>0.52500000000000002</v>
      </c>
      <c r="J693" s="6">
        <f>LOG10(Table257[[#This Row],[Fare]] +1)</f>
        <v>1.146128035678238</v>
      </c>
      <c r="K693">
        <f>IF(Table257[[#This Row],[Pclass]]=1, 1, 0)</f>
        <v>0</v>
      </c>
      <c r="L693">
        <f>IF(Table257[[#This Row],[Pclass]]=2, 1,0)</f>
        <v>1</v>
      </c>
      <c r="M693">
        <f>IF(Table257[[#This Row],[Embarked]]="S", 1, 0)</f>
        <v>1</v>
      </c>
      <c r="N693">
        <f>IF(Table257[[#This Row],[Embarked]]="C", 1, 0)</f>
        <v>0</v>
      </c>
      <c r="O693">
        <f>IF(Table257[[#This Row],[Sex]]="male", 1, 0)</f>
        <v>0</v>
      </c>
      <c r="P693">
        <v>1</v>
      </c>
      <c r="V693" s="6">
        <v>0.77252081907576398</v>
      </c>
      <c r="W693" s="6">
        <v>0.14223319718120847</v>
      </c>
      <c r="X693" s="6">
        <f t="shared" si="20"/>
        <v>0.77252081907576398</v>
      </c>
      <c r="Y693" s="6">
        <f t="shared" si="20"/>
        <v>0.14223319718120847</v>
      </c>
      <c r="Z693" s="6">
        <f t="shared" si="21"/>
        <v>0.9147540162569725</v>
      </c>
      <c r="AA693" s="6">
        <f>(Z693-Table257[[#This Row],[Survived]])^2</f>
        <v>7.2668777443165083E-3</v>
      </c>
    </row>
    <row r="694" spans="1:27" x14ac:dyDescent="0.2">
      <c r="A694">
        <v>1</v>
      </c>
      <c r="B694" t="s">
        <v>20</v>
      </c>
      <c r="C694">
        <v>2</v>
      </c>
      <c r="D694" t="s">
        <v>17</v>
      </c>
      <c r="E694">
        <v>27</v>
      </c>
      <c r="F694">
        <v>13.8583</v>
      </c>
      <c r="G694">
        <v>1</v>
      </c>
      <c r="H694">
        <v>0</v>
      </c>
      <c r="I694" s="6">
        <f>Table257[[#This Row],[Age]]/$E$1</f>
        <v>0.33750000000000002</v>
      </c>
      <c r="J694" s="6">
        <f>LOG10(Table257[[#This Row],[Fare]] +1)</f>
        <v>1.1719691228260605</v>
      </c>
      <c r="K694">
        <f>IF(Table257[[#This Row],[Pclass]]=1, 1, 0)</f>
        <v>0</v>
      </c>
      <c r="L694">
        <f>IF(Table257[[#This Row],[Pclass]]=2, 1,0)</f>
        <v>1</v>
      </c>
      <c r="M694">
        <f>IF(Table257[[#This Row],[Embarked]]="S", 1, 0)</f>
        <v>0</v>
      </c>
      <c r="N694">
        <f>IF(Table257[[#This Row],[Embarked]]="C", 1, 0)</f>
        <v>1</v>
      </c>
      <c r="O694">
        <f>IF(Table257[[#This Row],[Sex]]="male", 1, 0)</f>
        <v>0</v>
      </c>
      <c r="P694">
        <v>1</v>
      </c>
      <c r="V694" s="6">
        <v>0.47395136469385613</v>
      </c>
      <c r="W694" s="6">
        <v>0.42153437452981934</v>
      </c>
      <c r="X694" s="6">
        <f t="shared" si="20"/>
        <v>0.47395136469385613</v>
      </c>
      <c r="Y694" s="6">
        <f t="shared" si="20"/>
        <v>0.42153437452981934</v>
      </c>
      <c r="Z694" s="6">
        <f t="shared" si="21"/>
        <v>0.89548573922367547</v>
      </c>
      <c r="AA694" s="6">
        <f>(Z694-Table257[[#This Row],[Survived]])^2</f>
        <v>1.0923230705621569E-2</v>
      </c>
    </row>
    <row r="695" spans="1:27" x14ac:dyDescent="0.2">
      <c r="A695">
        <v>0</v>
      </c>
      <c r="B695" t="s">
        <v>15</v>
      </c>
      <c r="C695">
        <v>1</v>
      </c>
      <c r="D695" t="s">
        <v>13</v>
      </c>
      <c r="E695">
        <v>31</v>
      </c>
      <c r="F695">
        <v>50.495800000000003</v>
      </c>
      <c r="G695">
        <v>0</v>
      </c>
      <c r="H695">
        <v>0</v>
      </c>
      <c r="I695" s="6">
        <f>Table257[[#This Row],[Age]]/$E$1</f>
        <v>0.38750000000000001</v>
      </c>
      <c r="J695" s="6">
        <f>LOG10(Table257[[#This Row],[Fare]] +1)</f>
        <v>1.7117718094061185</v>
      </c>
      <c r="K695">
        <f>IF(Table257[[#This Row],[Pclass]]=1, 1, 0)</f>
        <v>1</v>
      </c>
      <c r="L695">
        <f>IF(Table257[[#This Row],[Pclass]]=2, 1,0)</f>
        <v>0</v>
      </c>
      <c r="M695">
        <f>IF(Table257[[#This Row],[Embarked]]="S", 1, 0)</f>
        <v>1</v>
      </c>
      <c r="N695">
        <f>IF(Table257[[#This Row],[Embarked]]="C", 1, 0)</f>
        <v>0</v>
      </c>
      <c r="O695">
        <f>IF(Table257[[#This Row],[Sex]]="male", 1, 0)</f>
        <v>1</v>
      </c>
      <c r="P695">
        <v>1</v>
      </c>
      <c r="V695" s="6">
        <v>-1.0859768919044535</v>
      </c>
      <c r="W695" s="6">
        <v>0.456264963053713</v>
      </c>
      <c r="X695" s="6">
        <f t="shared" si="20"/>
        <v>0</v>
      </c>
      <c r="Y695" s="6">
        <f t="shared" si="20"/>
        <v>0.456264963053713</v>
      </c>
      <c r="Z695" s="6">
        <f t="shared" si="21"/>
        <v>0.456264963053713</v>
      </c>
      <c r="AA695" s="6">
        <f>(Z695-Table257[[#This Row],[Survived]])^2</f>
        <v>0.20817771651040609</v>
      </c>
    </row>
    <row r="696" spans="1:27" x14ac:dyDescent="0.2">
      <c r="A696">
        <v>1</v>
      </c>
      <c r="B696" t="s">
        <v>15</v>
      </c>
      <c r="C696">
        <v>3</v>
      </c>
      <c r="D696" t="s">
        <v>13</v>
      </c>
      <c r="E696">
        <v>4</v>
      </c>
      <c r="F696">
        <v>11.1333</v>
      </c>
      <c r="G696">
        <v>1</v>
      </c>
      <c r="H696">
        <v>1</v>
      </c>
      <c r="I696" s="6">
        <f>Table257[[#This Row],[Age]]/$E$1</f>
        <v>0.05</v>
      </c>
      <c r="J696" s="6">
        <f>LOG10(Table257[[#This Row],[Fare]] +1)</f>
        <v>1.0839789358110461</v>
      </c>
      <c r="K696">
        <f>IF(Table257[[#This Row],[Pclass]]=1, 1, 0)</f>
        <v>0</v>
      </c>
      <c r="L696">
        <f>IF(Table257[[#This Row],[Pclass]]=2, 1,0)</f>
        <v>0</v>
      </c>
      <c r="M696">
        <f>IF(Table257[[#This Row],[Embarked]]="S", 1, 0)</f>
        <v>1</v>
      </c>
      <c r="N696">
        <f>IF(Table257[[#This Row],[Embarked]]="C", 1, 0)</f>
        <v>0</v>
      </c>
      <c r="O696">
        <f>IF(Table257[[#This Row],[Sex]]="male", 1, 0)</f>
        <v>1</v>
      </c>
      <c r="P696">
        <v>1</v>
      </c>
      <c r="V696" s="6">
        <v>-1.5700073734761149</v>
      </c>
      <c r="W696" s="6">
        <v>0.37927838531722657</v>
      </c>
      <c r="X696" s="6">
        <f t="shared" si="20"/>
        <v>0</v>
      </c>
      <c r="Y696" s="6">
        <f t="shared" si="20"/>
        <v>0.37927838531722657</v>
      </c>
      <c r="Z696" s="6">
        <f t="shared" si="21"/>
        <v>0.37927838531722657</v>
      </c>
      <c r="AA696" s="6">
        <f>(Z696-Table257[[#This Row],[Survived]])^2</f>
        <v>0.38529532293438945</v>
      </c>
    </row>
    <row r="697" spans="1:27" x14ac:dyDescent="0.2">
      <c r="A697">
        <v>0</v>
      </c>
      <c r="B697" t="s">
        <v>15</v>
      </c>
      <c r="C697">
        <v>3</v>
      </c>
      <c r="D697" t="s">
        <v>13</v>
      </c>
      <c r="E697">
        <v>26</v>
      </c>
      <c r="F697">
        <v>7.8958000000000004</v>
      </c>
      <c r="G697">
        <v>0</v>
      </c>
      <c r="H697">
        <v>0</v>
      </c>
      <c r="I697" s="6">
        <f>Table257[[#This Row],[Age]]/$E$1</f>
        <v>0.32500000000000001</v>
      </c>
      <c r="J697" s="6">
        <f>LOG10(Table257[[#This Row],[Fare]] +1)</f>
        <v>0.94918501031343461</v>
      </c>
      <c r="K697">
        <f>IF(Table257[[#This Row],[Pclass]]=1, 1, 0)</f>
        <v>0</v>
      </c>
      <c r="L697">
        <f>IF(Table257[[#This Row],[Pclass]]=2, 1,0)</f>
        <v>0</v>
      </c>
      <c r="M697">
        <f>IF(Table257[[#This Row],[Embarked]]="S", 1, 0)</f>
        <v>1</v>
      </c>
      <c r="N697">
        <f>IF(Table257[[#This Row],[Embarked]]="C", 1, 0)</f>
        <v>0</v>
      </c>
      <c r="O697">
        <f>IF(Table257[[#This Row],[Sex]]="male", 1, 0)</f>
        <v>1</v>
      </c>
      <c r="P697">
        <v>1</v>
      </c>
      <c r="V697" s="6">
        <v>-1.2852566817564448</v>
      </c>
      <c r="W697" s="6">
        <v>0.11883995586249657</v>
      </c>
      <c r="X697" s="6">
        <f t="shared" si="20"/>
        <v>0</v>
      </c>
      <c r="Y697" s="6">
        <f t="shared" si="20"/>
        <v>0.11883995586249657</v>
      </c>
      <c r="Z697" s="6">
        <f t="shared" si="21"/>
        <v>0.11883995586249657</v>
      </c>
      <c r="AA697" s="6">
        <f>(Z697-Table257[[#This Row],[Survived]])^2</f>
        <v>1.4122935109400133E-2</v>
      </c>
    </row>
    <row r="698" spans="1:27" x14ac:dyDescent="0.2">
      <c r="A698">
        <v>1</v>
      </c>
      <c r="B698" t="s">
        <v>15</v>
      </c>
      <c r="C698">
        <v>1</v>
      </c>
      <c r="D698" t="s">
        <v>17</v>
      </c>
      <c r="E698">
        <v>47</v>
      </c>
      <c r="F698">
        <v>52.554200000000002</v>
      </c>
      <c r="G698">
        <v>1</v>
      </c>
      <c r="H698">
        <v>1</v>
      </c>
      <c r="I698" s="6">
        <f>Table257[[#This Row],[Age]]/$E$1</f>
        <v>0.58750000000000002</v>
      </c>
      <c r="J698" s="6">
        <f>LOG10(Table257[[#This Row],[Fare]] +1)</f>
        <v>1.7287935361444735</v>
      </c>
      <c r="K698">
        <f>IF(Table257[[#This Row],[Pclass]]=1, 1, 0)</f>
        <v>1</v>
      </c>
      <c r="L698">
        <f>IF(Table257[[#This Row],[Pclass]]=2, 1,0)</f>
        <v>0</v>
      </c>
      <c r="M698">
        <f>IF(Table257[[#This Row],[Embarked]]="S", 1, 0)</f>
        <v>1</v>
      </c>
      <c r="N698">
        <f>IF(Table257[[#This Row],[Embarked]]="C", 1, 0)</f>
        <v>0</v>
      </c>
      <c r="O698">
        <f>IF(Table257[[#This Row],[Sex]]="male", 1, 0)</f>
        <v>0</v>
      </c>
      <c r="P698">
        <v>1</v>
      </c>
      <c r="V698" s="6">
        <v>0.42342603603685275</v>
      </c>
      <c r="W698" s="6">
        <v>0.43719092444793795</v>
      </c>
      <c r="X698" s="6">
        <f t="shared" si="20"/>
        <v>0.42342603603685275</v>
      </c>
      <c r="Y698" s="6">
        <f t="shared" si="20"/>
        <v>0.43719092444793795</v>
      </c>
      <c r="Z698" s="6">
        <f t="shared" si="21"/>
        <v>0.86061696048479064</v>
      </c>
      <c r="AA698" s="6">
        <f>(Z698-Table257[[#This Row],[Survived]])^2</f>
        <v>1.9427631704498415E-2</v>
      </c>
    </row>
    <row r="699" spans="1:27" x14ac:dyDescent="0.2">
      <c r="A699">
        <v>0</v>
      </c>
      <c r="B699" t="s">
        <v>15</v>
      </c>
      <c r="C699">
        <v>1</v>
      </c>
      <c r="D699" t="s">
        <v>13</v>
      </c>
      <c r="E699">
        <v>33</v>
      </c>
      <c r="F699">
        <v>5</v>
      </c>
      <c r="G699">
        <v>0</v>
      </c>
      <c r="H699">
        <v>0</v>
      </c>
      <c r="I699" s="6">
        <f>Table257[[#This Row],[Age]]/$E$1</f>
        <v>0.41249999999999998</v>
      </c>
      <c r="J699" s="6">
        <f>LOG10(Table257[[#This Row],[Fare]] +1)</f>
        <v>0.77815125038364363</v>
      </c>
      <c r="K699">
        <f>IF(Table257[[#This Row],[Pclass]]=1, 1, 0)</f>
        <v>1</v>
      </c>
      <c r="L699">
        <f>IF(Table257[[#This Row],[Pclass]]=2, 1,0)</f>
        <v>0</v>
      </c>
      <c r="M699">
        <f>IF(Table257[[#This Row],[Embarked]]="S", 1, 0)</f>
        <v>1</v>
      </c>
      <c r="N699">
        <f>IF(Table257[[#This Row],[Embarked]]="C", 1, 0)</f>
        <v>0</v>
      </c>
      <c r="O699">
        <f>IF(Table257[[#This Row],[Sex]]="male", 1, 0)</f>
        <v>1</v>
      </c>
      <c r="P699">
        <v>1</v>
      </c>
      <c r="V699" s="6">
        <v>-1.2828821640582058</v>
      </c>
      <c r="W699" s="6">
        <v>0.50776946684333812</v>
      </c>
      <c r="X699" s="6">
        <f t="shared" si="20"/>
        <v>0</v>
      </c>
      <c r="Y699" s="6">
        <f t="shared" si="20"/>
        <v>0.50776946684333812</v>
      </c>
      <c r="Z699" s="6">
        <f t="shared" si="21"/>
        <v>0.50776946684333812</v>
      </c>
      <c r="AA699" s="6">
        <f>(Z699-Table257[[#This Row],[Survived]])^2</f>
        <v>0.25782983145836785</v>
      </c>
    </row>
    <row r="700" spans="1:27" x14ac:dyDescent="0.2">
      <c r="A700">
        <v>0</v>
      </c>
      <c r="B700" t="s">
        <v>15</v>
      </c>
      <c r="C700">
        <v>3</v>
      </c>
      <c r="D700" t="s">
        <v>13</v>
      </c>
      <c r="E700">
        <v>47</v>
      </c>
      <c r="F700">
        <v>9</v>
      </c>
      <c r="G700">
        <v>0</v>
      </c>
      <c r="H700">
        <v>0</v>
      </c>
      <c r="I700" s="6">
        <f>Table257[[#This Row],[Age]]/$E$1</f>
        <v>0.58750000000000002</v>
      </c>
      <c r="J700" s="6">
        <f>LOG10(Table257[[#This Row],[Fare]] +1)</f>
        <v>1</v>
      </c>
      <c r="K700">
        <f>IF(Table257[[#This Row],[Pclass]]=1, 1, 0)</f>
        <v>0</v>
      </c>
      <c r="L700">
        <f>IF(Table257[[#This Row],[Pclass]]=2, 1,0)</f>
        <v>0</v>
      </c>
      <c r="M700">
        <f>IF(Table257[[#This Row],[Embarked]]="S", 1, 0)</f>
        <v>1</v>
      </c>
      <c r="N700">
        <f>IF(Table257[[#This Row],[Embarked]]="C", 1, 0)</f>
        <v>0</v>
      </c>
      <c r="O700">
        <f>IF(Table257[[#This Row],[Sex]]="male", 1, 0)</f>
        <v>1</v>
      </c>
      <c r="P700">
        <v>1</v>
      </c>
      <c r="V700" s="6">
        <v>-1.068753949744222</v>
      </c>
      <c r="W700" s="6">
        <v>-0.1404490559719096</v>
      </c>
      <c r="X700" s="6">
        <f t="shared" si="20"/>
        <v>0</v>
      </c>
      <c r="Y700" s="6">
        <f t="shared" si="20"/>
        <v>0</v>
      </c>
      <c r="Z700" s="6">
        <f t="shared" si="21"/>
        <v>0</v>
      </c>
      <c r="AA700" s="6">
        <f>(Z700-Table257[[#This Row],[Survived]])^2</f>
        <v>0</v>
      </c>
    </row>
    <row r="701" spans="1:27" x14ac:dyDescent="0.2">
      <c r="A701">
        <v>1</v>
      </c>
      <c r="B701" t="s">
        <v>20</v>
      </c>
      <c r="C701">
        <v>2</v>
      </c>
      <c r="D701" t="s">
        <v>17</v>
      </c>
      <c r="E701">
        <v>28</v>
      </c>
      <c r="F701">
        <v>24</v>
      </c>
      <c r="G701">
        <v>1</v>
      </c>
      <c r="H701">
        <v>0</v>
      </c>
      <c r="I701" s="6">
        <f>Table257[[#This Row],[Age]]/$E$1</f>
        <v>0.35</v>
      </c>
      <c r="J701" s="6">
        <f>LOG10(Table257[[#This Row],[Fare]] +1)</f>
        <v>1.3979400086720377</v>
      </c>
      <c r="K701">
        <f>IF(Table257[[#This Row],[Pclass]]=1, 1, 0)</f>
        <v>0</v>
      </c>
      <c r="L701">
        <f>IF(Table257[[#This Row],[Pclass]]=2, 1,0)</f>
        <v>1</v>
      </c>
      <c r="M701">
        <f>IF(Table257[[#This Row],[Embarked]]="S", 1, 0)</f>
        <v>0</v>
      </c>
      <c r="N701">
        <f>IF(Table257[[#This Row],[Embarked]]="C", 1, 0)</f>
        <v>1</v>
      </c>
      <c r="O701">
        <f>IF(Table257[[#This Row],[Sex]]="male", 1, 0)</f>
        <v>0</v>
      </c>
      <c r="P701">
        <v>1</v>
      </c>
      <c r="V701" s="6">
        <v>0.53607767589044297</v>
      </c>
      <c r="W701" s="6">
        <v>0.39103594297633509</v>
      </c>
      <c r="X701" s="6">
        <f t="shared" si="20"/>
        <v>0.53607767589044297</v>
      </c>
      <c r="Y701" s="6">
        <f t="shared" si="20"/>
        <v>0.39103594297633509</v>
      </c>
      <c r="Z701" s="6">
        <f t="shared" si="21"/>
        <v>0.92711361886677812</v>
      </c>
      <c r="AA701" s="6">
        <f>(Z701-Table257[[#This Row],[Survived]])^2</f>
        <v>5.3124245546972825E-3</v>
      </c>
    </row>
    <row r="702" spans="1:27" x14ac:dyDescent="0.2">
      <c r="A702">
        <v>1</v>
      </c>
      <c r="B702" t="s">
        <v>20</v>
      </c>
      <c r="C702">
        <v>3</v>
      </c>
      <c r="D702" t="s">
        <v>17</v>
      </c>
      <c r="E702">
        <v>15</v>
      </c>
      <c r="F702">
        <v>7.2249999999999996</v>
      </c>
      <c r="G702">
        <v>0</v>
      </c>
      <c r="H702">
        <v>0</v>
      </c>
      <c r="I702" s="6">
        <f>Table257[[#This Row],[Age]]/$E$1</f>
        <v>0.1875</v>
      </c>
      <c r="J702" s="6">
        <f>LOG10(Table257[[#This Row],[Fare]] +1)</f>
        <v>0.91513590662201194</v>
      </c>
      <c r="K702">
        <f>IF(Table257[[#This Row],[Pclass]]=1, 1, 0)</f>
        <v>0</v>
      </c>
      <c r="L702">
        <f>IF(Table257[[#This Row],[Pclass]]=2, 1,0)</f>
        <v>0</v>
      </c>
      <c r="M702">
        <f>IF(Table257[[#This Row],[Embarked]]="S", 1, 0)</f>
        <v>0</v>
      </c>
      <c r="N702">
        <f>IF(Table257[[#This Row],[Embarked]]="C", 1, 0)</f>
        <v>1</v>
      </c>
      <c r="O702">
        <f>IF(Table257[[#This Row],[Sex]]="male", 1, 0)</f>
        <v>0</v>
      </c>
      <c r="P702">
        <v>1</v>
      </c>
      <c r="V702" s="6">
        <v>-9.6133810882868764E-2</v>
      </c>
      <c r="W702" s="6">
        <v>0.56710021708263991</v>
      </c>
      <c r="X702" s="6">
        <f t="shared" si="20"/>
        <v>0</v>
      </c>
      <c r="Y702" s="6">
        <f t="shared" si="20"/>
        <v>0.56710021708263991</v>
      </c>
      <c r="Z702" s="6">
        <f t="shared" si="21"/>
        <v>0.56710021708263991</v>
      </c>
      <c r="AA702" s="6">
        <f>(Z702-Table257[[#This Row],[Survived]])^2</f>
        <v>0.18740222204989748</v>
      </c>
    </row>
    <row r="703" spans="1:27" x14ac:dyDescent="0.2">
      <c r="A703">
        <v>0</v>
      </c>
      <c r="B703" t="s">
        <v>15</v>
      </c>
      <c r="C703">
        <v>3</v>
      </c>
      <c r="D703" t="s">
        <v>13</v>
      </c>
      <c r="E703">
        <v>20</v>
      </c>
      <c r="F703">
        <v>9.8458000000000006</v>
      </c>
      <c r="G703">
        <v>0</v>
      </c>
      <c r="H703">
        <v>0</v>
      </c>
      <c r="I703" s="6">
        <f>Table257[[#This Row],[Age]]/$E$1</f>
        <v>0.25</v>
      </c>
      <c r="J703" s="6">
        <f>LOG10(Table257[[#This Row],[Fare]] +1)</f>
        <v>1.0352615916449619</v>
      </c>
      <c r="K703">
        <f>IF(Table257[[#This Row],[Pclass]]=1, 1, 0)</f>
        <v>0</v>
      </c>
      <c r="L703">
        <f>IF(Table257[[#This Row],[Pclass]]=2, 1,0)</f>
        <v>0</v>
      </c>
      <c r="M703">
        <f>IF(Table257[[#This Row],[Embarked]]="S", 1, 0)</f>
        <v>1</v>
      </c>
      <c r="N703">
        <f>IF(Table257[[#This Row],[Embarked]]="C", 1, 0)</f>
        <v>0</v>
      </c>
      <c r="O703">
        <f>IF(Table257[[#This Row],[Sex]]="male", 1, 0)</f>
        <v>1</v>
      </c>
      <c r="P703">
        <v>1</v>
      </c>
      <c r="V703" s="6">
        <v>-1.3237977714383828</v>
      </c>
      <c r="W703" s="6">
        <v>0.18475466149293018</v>
      </c>
      <c r="X703" s="6">
        <f t="shared" si="20"/>
        <v>0</v>
      </c>
      <c r="Y703" s="6">
        <f t="shared" si="20"/>
        <v>0.18475466149293018</v>
      </c>
      <c r="Z703" s="6">
        <f t="shared" si="21"/>
        <v>0.18475466149293018</v>
      </c>
      <c r="AA703" s="6">
        <f>(Z703-Table257[[#This Row],[Survived]])^2</f>
        <v>3.4134284943367219E-2</v>
      </c>
    </row>
    <row r="704" spans="1:27" x14ac:dyDescent="0.2">
      <c r="A704">
        <v>0</v>
      </c>
      <c r="B704" t="s">
        <v>15</v>
      </c>
      <c r="C704">
        <v>3</v>
      </c>
      <c r="D704" t="s">
        <v>13</v>
      </c>
      <c r="E704">
        <v>19</v>
      </c>
      <c r="F704">
        <v>7.8958000000000004</v>
      </c>
      <c r="G704">
        <v>0</v>
      </c>
      <c r="H704">
        <v>0</v>
      </c>
      <c r="I704" s="6">
        <f>Table257[[#This Row],[Age]]/$E$1</f>
        <v>0.23749999999999999</v>
      </c>
      <c r="J704" s="6">
        <f>LOG10(Table257[[#This Row],[Fare]] +1)</f>
        <v>0.94918501031343461</v>
      </c>
      <c r="K704">
        <f>IF(Table257[[#This Row],[Pclass]]=1, 1, 0)</f>
        <v>0</v>
      </c>
      <c r="L704">
        <f>IF(Table257[[#This Row],[Pclass]]=2, 1,0)</f>
        <v>0</v>
      </c>
      <c r="M704">
        <f>IF(Table257[[#This Row],[Embarked]]="S", 1, 0)</f>
        <v>1</v>
      </c>
      <c r="N704">
        <f>IF(Table257[[#This Row],[Embarked]]="C", 1, 0)</f>
        <v>0</v>
      </c>
      <c r="O704">
        <f>IF(Table257[[#This Row],[Sex]]="male", 1, 0)</f>
        <v>1</v>
      </c>
      <c r="P704">
        <v>1</v>
      </c>
      <c r="V704" s="6">
        <v>-1.3534981431438164</v>
      </c>
      <c r="W704" s="6">
        <v>0.20389431103419797</v>
      </c>
      <c r="X704" s="6">
        <f t="shared" si="20"/>
        <v>0</v>
      </c>
      <c r="Y704" s="6">
        <f t="shared" si="20"/>
        <v>0.20389431103419797</v>
      </c>
      <c r="Z704" s="6">
        <f t="shared" si="21"/>
        <v>0.20389431103419797</v>
      </c>
      <c r="AA704" s="6">
        <f>(Z704-Table257[[#This Row],[Survived]])^2</f>
        <v>4.1572890072110263E-2</v>
      </c>
    </row>
    <row r="705" spans="1:27" x14ac:dyDescent="0.2">
      <c r="A705">
        <v>1</v>
      </c>
      <c r="B705" t="s">
        <v>20</v>
      </c>
      <c r="C705">
        <v>1</v>
      </c>
      <c r="D705" t="s">
        <v>17</v>
      </c>
      <c r="E705">
        <v>56</v>
      </c>
      <c r="F705">
        <v>83.158299999999997</v>
      </c>
      <c r="G705">
        <v>0</v>
      </c>
      <c r="H705">
        <v>1</v>
      </c>
      <c r="I705" s="6">
        <f>Table257[[#This Row],[Age]]/$E$1</f>
        <v>0.7</v>
      </c>
      <c r="J705" s="6">
        <f>LOG10(Table257[[#This Row],[Fare]] +1)</f>
        <v>1.9250969541376577</v>
      </c>
      <c r="K705">
        <f>IF(Table257[[#This Row],[Pclass]]=1, 1, 0)</f>
        <v>1</v>
      </c>
      <c r="L705">
        <f>IF(Table257[[#This Row],[Pclass]]=2, 1,0)</f>
        <v>0</v>
      </c>
      <c r="M705">
        <f>IF(Table257[[#This Row],[Embarked]]="S", 1, 0)</f>
        <v>0</v>
      </c>
      <c r="N705">
        <f>IF(Table257[[#This Row],[Embarked]]="C", 1, 0)</f>
        <v>1</v>
      </c>
      <c r="O705">
        <f>IF(Table257[[#This Row],[Sex]]="male", 1, 0)</f>
        <v>0</v>
      </c>
      <c r="P705">
        <v>1</v>
      </c>
      <c r="V705" s="6">
        <v>0.42150023042475726</v>
      </c>
      <c r="W705" s="6">
        <v>0.4911367115671742</v>
      </c>
      <c r="X705" s="6">
        <f t="shared" si="20"/>
        <v>0.42150023042475726</v>
      </c>
      <c r="Y705" s="6">
        <f t="shared" si="20"/>
        <v>0.4911367115671742</v>
      </c>
      <c r="Z705" s="6">
        <f t="shared" si="21"/>
        <v>0.91263694199193146</v>
      </c>
      <c r="AA705" s="6">
        <f>(Z705-Table257[[#This Row],[Survived]])^2</f>
        <v>7.632303904521149E-3</v>
      </c>
    </row>
    <row r="706" spans="1:27" x14ac:dyDescent="0.2">
      <c r="A706">
        <v>1</v>
      </c>
      <c r="B706" t="s">
        <v>15</v>
      </c>
      <c r="C706">
        <v>2</v>
      </c>
      <c r="D706" t="s">
        <v>17</v>
      </c>
      <c r="E706">
        <v>25</v>
      </c>
      <c r="F706">
        <v>26</v>
      </c>
      <c r="G706">
        <v>0</v>
      </c>
      <c r="H706">
        <v>1</v>
      </c>
      <c r="I706" s="6">
        <f>Table257[[#This Row],[Age]]/$E$1</f>
        <v>0.3125</v>
      </c>
      <c r="J706" s="6">
        <f>LOG10(Table257[[#This Row],[Fare]] +1)</f>
        <v>1.4313637641589874</v>
      </c>
      <c r="K706">
        <f>IF(Table257[[#This Row],[Pclass]]=1, 1, 0)</f>
        <v>0</v>
      </c>
      <c r="L706">
        <f>IF(Table257[[#This Row],[Pclass]]=2, 1,0)</f>
        <v>1</v>
      </c>
      <c r="M706">
        <f>IF(Table257[[#This Row],[Embarked]]="S", 1, 0)</f>
        <v>1</v>
      </c>
      <c r="N706">
        <f>IF(Table257[[#This Row],[Embarked]]="C", 1, 0)</f>
        <v>0</v>
      </c>
      <c r="O706">
        <f>IF(Table257[[#This Row],[Sex]]="male", 1, 0)</f>
        <v>0</v>
      </c>
      <c r="P706">
        <v>1</v>
      </c>
      <c r="V706" s="6">
        <v>0.58296558882067506</v>
      </c>
      <c r="W706" s="6">
        <v>0.36975347916309786</v>
      </c>
      <c r="X706" s="6">
        <f t="shared" si="20"/>
        <v>0.58296558882067506</v>
      </c>
      <c r="Y706" s="6">
        <f t="shared" si="20"/>
        <v>0.36975347916309786</v>
      </c>
      <c r="Z706" s="6">
        <f t="shared" si="21"/>
        <v>0.95271906798377293</v>
      </c>
      <c r="AA706" s="6">
        <f>(Z706-Table257[[#This Row],[Survived]])^2</f>
        <v>2.2354865323230863E-3</v>
      </c>
    </row>
    <row r="707" spans="1:27" x14ac:dyDescent="0.2">
      <c r="A707">
        <v>0</v>
      </c>
      <c r="B707" t="s">
        <v>15</v>
      </c>
      <c r="C707">
        <v>3</v>
      </c>
      <c r="D707" t="s">
        <v>13</v>
      </c>
      <c r="E707">
        <v>33</v>
      </c>
      <c r="F707">
        <v>7.8958000000000004</v>
      </c>
      <c r="G707">
        <v>0</v>
      </c>
      <c r="H707">
        <v>0</v>
      </c>
      <c r="I707" s="6">
        <f>Table257[[#This Row],[Age]]/$E$1</f>
        <v>0.41249999999999998</v>
      </c>
      <c r="J707" s="6">
        <f>LOG10(Table257[[#This Row],[Fare]] +1)</f>
        <v>0.94918501031343461</v>
      </c>
      <c r="K707">
        <f>IF(Table257[[#This Row],[Pclass]]=1, 1, 0)</f>
        <v>0</v>
      </c>
      <c r="L707">
        <f>IF(Table257[[#This Row],[Pclass]]=2, 1,0)</f>
        <v>0</v>
      </c>
      <c r="M707">
        <f>IF(Table257[[#This Row],[Embarked]]="S", 1, 0)</f>
        <v>1</v>
      </c>
      <c r="N707">
        <f>IF(Table257[[#This Row],[Embarked]]="C", 1, 0)</f>
        <v>0</v>
      </c>
      <c r="O707">
        <f>IF(Table257[[#This Row],[Sex]]="male", 1, 0)</f>
        <v>1</v>
      </c>
      <c r="P707">
        <v>1</v>
      </c>
      <c r="V707" s="6">
        <v>-1.2170152203690734</v>
      </c>
      <c r="W707" s="6">
        <v>3.3785600690795274E-2</v>
      </c>
      <c r="X707" s="6">
        <f t="shared" si="20"/>
        <v>0</v>
      </c>
      <c r="Y707" s="6">
        <f t="shared" si="20"/>
        <v>3.3785600690795274E-2</v>
      </c>
      <c r="Z707" s="6">
        <f t="shared" si="21"/>
        <v>3.3785600690795274E-2</v>
      </c>
      <c r="AA707" s="6">
        <f>(Z707-Table257[[#This Row],[Survived]])^2</f>
        <v>1.141466814037866E-3</v>
      </c>
    </row>
    <row r="708" spans="1:27" x14ac:dyDescent="0.2">
      <c r="A708">
        <v>0</v>
      </c>
      <c r="B708" t="s">
        <v>15</v>
      </c>
      <c r="C708">
        <v>3</v>
      </c>
      <c r="D708" t="s">
        <v>17</v>
      </c>
      <c r="E708">
        <v>22</v>
      </c>
      <c r="F708">
        <v>10.5167</v>
      </c>
      <c r="G708">
        <v>0</v>
      </c>
      <c r="H708">
        <v>0</v>
      </c>
      <c r="I708" s="6">
        <f>Table257[[#This Row],[Age]]/$E$1</f>
        <v>0.27500000000000002</v>
      </c>
      <c r="J708" s="6">
        <f>LOG10(Table257[[#This Row],[Fare]] +1)</f>
        <v>1.0613280539915777</v>
      </c>
      <c r="K708">
        <f>IF(Table257[[#This Row],[Pclass]]=1, 1, 0)</f>
        <v>0</v>
      </c>
      <c r="L708">
        <f>IF(Table257[[#This Row],[Pclass]]=2, 1,0)</f>
        <v>0</v>
      </c>
      <c r="M708">
        <f>IF(Table257[[#This Row],[Embarked]]="S", 1, 0)</f>
        <v>1</v>
      </c>
      <c r="N708">
        <f>IF(Table257[[#This Row],[Embarked]]="C", 1, 0)</f>
        <v>0</v>
      </c>
      <c r="O708">
        <f>IF(Table257[[#This Row],[Sex]]="male", 1, 0)</f>
        <v>0</v>
      </c>
      <c r="P708">
        <v>1</v>
      </c>
      <c r="V708" s="6">
        <v>0.15273995844364963</v>
      </c>
      <c r="W708" s="6">
        <v>0.33098554560937155</v>
      </c>
      <c r="X708" s="6">
        <f t="shared" si="20"/>
        <v>0.15273995844364963</v>
      </c>
      <c r="Y708" s="6">
        <f t="shared" si="20"/>
        <v>0.33098554560937155</v>
      </c>
      <c r="Z708" s="6">
        <f t="shared" si="21"/>
        <v>0.48372550405302117</v>
      </c>
      <c r="AA708" s="6">
        <f>(Z708-Table257[[#This Row],[Survived]])^2</f>
        <v>0.23399036327134939</v>
      </c>
    </row>
    <row r="709" spans="1:27" x14ac:dyDescent="0.2">
      <c r="A709">
        <v>0</v>
      </c>
      <c r="B709" t="s">
        <v>15</v>
      </c>
      <c r="C709">
        <v>2</v>
      </c>
      <c r="D709" t="s">
        <v>13</v>
      </c>
      <c r="E709">
        <v>28</v>
      </c>
      <c r="F709">
        <v>10.5</v>
      </c>
      <c r="G709">
        <v>0</v>
      </c>
      <c r="H709">
        <v>0</v>
      </c>
      <c r="I709" s="6">
        <f>Table257[[#This Row],[Age]]/$E$1</f>
        <v>0.35</v>
      </c>
      <c r="J709" s="6">
        <f>LOG10(Table257[[#This Row],[Fare]] +1)</f>
        <v>1.0606978403536116</v>
      </c>
      <c r="K709">
        <f>IF(Table257[[#This Row],[Pclass]]=1, 1, 0)</f>
        <v>0</v>
      </c>
      <c r="L709">
        <f>IF(Table257[[#This Row],[Pclass]]=2, 1,0)</f>
        <v>1</v>
      </c>
      <c r="M709">
        <f>IF(Table257[[#This Row],[Embarked]]="S", 1, 0)</f>
        <v>1</v>
      </c>
      <c r="N709">
        <f>IF(Table257[[#This Row],[Embarked]]="C", 1, 0)</f>
        <v>0</v>
      </c>
      <c r="O709">
        <f>IF(Table257[[#This Row],[Sex]]="male", 1, 0)</f>
        <v>1</v>
      </c>
      <c r="P709">
        <v>1</v>
      </c>
      <c r="V709" s="6">
        <v>-0.83476212438224384</v>
      </c>
      <c r="W709" s="6">
        <v>0.14662984451258115</v>
      </c>
      <c r="X709" s="6">
        <f t="shared" ref="X709:Y715" si="22">IF(V709&lt;0, 0, V709)</f>
        <v>0</v>
      </c>
      <c r="Y709" s="6">
        <f t="shared" si="22"/>
        <v>0.14662984451258115</v>
      </c>
      <c r="Z709" s="6">
        <f t="shared" ref="Z709:Z715" si="23">X709+Y709</f>
        <v>0.14662984451258115</v>
      </c>
      <c r="AA709" s="6">
        <f>(Z709-Table257[[#This Row],[Survived]])^2</f>
        <v>2.1500311301783724E-2</v>
      </c>
    </row>
    <row r="710" spans="1:27" x14ac:dyDescent="0.2">
      <c r="A710">
        <v>0</v>
      </c>
      <c r="B710" t="s">
        <v>15</v>
      </c>
      <c r="C710">
        <v>3</v>
      </c>
      <c r="D710" t="s">
        <v>13</v>
      </c>
      <c r="E710">
        <v>25</v>
      </c>
      <c r="F710">
        <v>7.05</v>
      </c>
      <c r="G710">
        <v>0</v>
      </c>
      <c r="H710">
        <v>0</v>
      </c>
      <c r="I710" s="6">
        <f>Table257[[#This Row],[Age]]/$E$1</f>
        <v>0.3125</v>
      </c>
      <c r="J710" s="6">
        <f>LOG10(Table257[[#This Row],[Fare]] +1)</f>
        <v>0.90579588036786851</v>
      </c>
      <c r="K710">
        <f>IF(Table257[[#This Row],[Pclass]]=1, 1, 0)</f>
        <v>0</v>
      </c>
      <c r="L710">
        <f>IF(Table257[[#This Row],[Pclass]]=2, 1,0)</f>
        <v>0</v>
      </c>
      <c r="M710">
        <f>IF(Table257[[#This Row],[Embarked]]="S", 1, 0)</f>
        <v>1</v>
      </c>
      <c r="N710">
        <f>IF(Table257[[#This Row],[Embarked]]="C", 1, 0)</f>
        <v>0</v>
      </c>
      <c r="O710">
        <f>IF(Table257[[#This Row],[Sex]]="male", 1, 0)</f>
        <v>1</v>
      </c>
      <c r="P710">
        <v>1</v>
      </c>
      <c r="V710" s="6">
        <v>-1.3050625783402716</v>
      </c>
      <c r="W710" s="6">
        <v>0.1345135782725444</v>
      </c>
      <c r="X710" s="6">
        <f t="shared" si="22"/>
        <v>0</v>
      </c>
      <c r="Y710" s="6">
        <f t="shared" si="22"/>
        <v>0.1345135782725444</v>
      </c>
      <c r="Z710" s="6">
        <f t="shared" si="23"/>
        <v>0.1345135782725444</v>
      </c>
      <c r="AA710" s="6">
        <f>(Z710-Table257[[#This Row],[Survived]])^2</f>
        <v>1.8093902739683927E-2</v>
      </c>
    </row>
    <row r="711" spans="1:27" x14ac:dyDescent="0.2">
      <c r="A711">
        <v>0</v>
      </c>
      <c r="B711" t="s">
        <v>27</v>
      </c>
      <c r="C711">
        <v>3</v>
      </c>
      <c r="D711" t="s">
        <v>17</v>
      </c>
      <c r="E711">
        <v>39</v>
      </c>
      <c r="F711">
        <v>29.125</v>
      </c>
      <c r="G711">
        <v>0</v>
      </c>
      <c r="H711">
        <v>5</v>
      </c>
      <c r="I711" s="6">
        <f>Table257[[#This Row],[Age]]/$E$1</f>
        <v>0.48749999999999999</v>
      </c>
      <c r="J711" s="6">
        <f>LOG10(Table257[[#This Row],[Fare]] +1)</f>
        <v>1.4789270555829248</v>
      </c>
      <c r="K711">
        <f>IF(Table257[[#This Row],[Pclass]]=1, 1, 0)</f>
        <v>0</v>
      </c>
      <c r="L711">
        <f>IF(Table257[[#This Row],[Pclass]]=2, 1,0)</f>
        <v>0</v>
      </c>
      <c r="M711">
        <f>IF(Table257[[#This Row],[Embarked]]="S", 1, 0)</f>
        <v>0</v>
      </c>
      <c r="N711">
        <f>IF(Table257[[#This Row],[Embarked]]="C", 1, 0)</f>
        <v>0</v>
      </c>
      <c r="O711">
        <f>IF(Table257[[#This Row],[Sex]]="male", 1, 0)</f>
        <v>0</v>
      </c>
      <c r="P711">
        <v>1</v>
      </c>
      <c r="V711" s="6">
        <v>0.33248945337902513</v>
      </c>
      <c r="W711" s="6">
        <v>-0.34595429954067253</v>
      </c>
      <c r="X711" s="6">
        <f t="shared" si="22"/>
        <v>0.33248945337902513</v>
      </c>
      <c r="Y711" s="6">
        <f t="shared" si="22"/>
        <v>0</v>
      </c>
      <c r="Z711" s="6">
        <f t="shared" si="23"/>
        <v>0.33248945337902513</v>
      </c>
      <c r="AA711" s="6">
        <f>(Z711-Table257[[#This Row],[Survived]])^2</f>
        <v>0.11054923660828293</v>
      </c>
    </row>
    <row r="712" spans="1:27" x14ac:dyDescent="0.2">
      <c r="A712">
        <v>0</v>
      </c>
      <c r="B712" t="s">
        <v>15</v>
      </c>
      <c r="C712">
        <v>2</v>
      </c>
      <c r="D712" t="s">
        <v>13</v>
      </c>
      <c r="E712">
        <v>27</v>
      </c>
      <c r="F712">
        <v>13</v>
      </c>
      <c r="G712">
        <v>0</v>
      </c>
      <c r="H712">
        <v>0</v>
      </c>
      <c r="I712" s="6">
        <f>Table257[[#This Row],[Age]]/$E$1</f>
        <v>0.33750000000000002</v>
      </c>
      <c r="J712" s="6">
        <f>LOG10(Table257[[#This Row],[Fare]] +1)</f>
        <v>1.146128035678238</v>
      </c>
      <c r="K712">
        <f>IF(Table257[[#This Row],[Pclass]]=1, 1, 0)</f>
        <v>0</v>
      </c>
      <c r="L712">
        <f>IF(Table257[[#This Row],[Pclass]]=2, 1,0)</f>
        <v>1</v>
      </c>
      <c r="M712">
        <f>IF(Table257[[#This Row],[Embarked]]="S", 1, 0)</f>
        <v>1</v>
      </c>
      <c r="N712">
        <f>IF(Table257[[#This Row],[Embarked]]="C", 1, 0)</f>
        <v>0</v>
      </c>
      <c r="O712">
        <f>IF(Table257[[#This Row],[Sex]]="male", 1, 0)</f>
        <v>1</v>
      </c>
      <c r="P712">
        <v>1</v>
      </c>
      <c r="V712" s="6">
        <v>-0.8247091381402083</v>
      </c>
      <c r="W712" s="6">
        <v>0.15184392291343163</v>
      </c>
      <c r="X712" s="6">
        <f t="shared" si="22"/>
        <v>0</v>
      </c>
      <c r="Y712" s="6">
        <f t="shared" si="22"/>
        <v>0.15184392291343163</v>
      </c>
      <c r="Z712" s="6">
        <f t="shared" si="23"/>
        <v>0.15184392291343163</v>
      </c>
      <c r="AA712" s="6">
        <f>(Z712-Table257[[#This Row],[Survived]])^2</f>
        <v>2.3056576925740167E-2</v>
      </c>
    </row>
    <row r="713" spans="1:27" x14ac:dyDescent="0.2">
      <c r="A713">
        <v>1</v>
      </c>
      <c r="B713" t="s">
        <v>15</v>
      </c>
      <c r="C713">
        <v>1</v>
      </c>
      <c r="D713" t="s">
        <v>17</v>
      </c>
      <c r="E713">
        <v>19</v>
      </c>
      <c r="F713">
        <v>30</v>
      </c>
      <c r="G713">
        <v>0</v>
      </c>
      <c r="H713">
        <v>0</v>
      </c>
      <c r="I713" s="6">
        <f>Table257[[#This Row],[Age]]/$E$1</f>
        <v>0.23749999999999999</v>
      </c>
      <c r="J713" s="6">
        <f>LOG10(Table257[[#This Row],[Fare]] +1)</f>
        <v>1.4913616938342726</v>
      </c>
      <c r="K713">
        <f>IF(Table257[[#This Row],[Pclass]]=1, 1, 0)</f>
        <v>1</v>
      </c>
      <c r="L713">
        <f>IF(Table257[[#This Row],[Pclass]]=2, 1,0)</f>
        <v>0</v>
      </c>
      <c r="M713">
        <f>IF(Table257[[#This Row],[Embarked]]="S", 1, 0)</f>
        <v>1</v>
      </c>
      <c r="N713">
        <f>IF(Table257[[#This Row],[Embarked]]="C", 1, 0)</f>
        <v>0</v>
      </c>
      <c r="O713">
        <f>IF(Table257[[#This Row],[Sex]]="male", 1, 0)</f>
        <v>0</v>
      </c>
      <c r="P713">
        <v>1</v>
      </c>
      <c r="V713" s="6">
        <v>0.1969473934899591</v>
      </c>
      <c r="W713" s="6">
        <v>0.79261733594231532</v>
      </c>
      <c r="X713" s="6">
        <f t="shared" si="22"/>
        <v>0.1969473934899591</v>
      </c>
      <c r="Y713" s="6">
        <f t="shared" si="22"/>
        <v>0.79261733594231532</v>
      </c>
      <c r="Z713" s="6">
        <f t="shared" si="23"/>
        <v>0.98956472943227447</v>
      </c>
      <c r="AA713" s="6">
        <f>(Z713-Table257[[#This Row],[Survived]])^2</f>
        <v>1.088948718216387E-4</v>
      </c>
    </row>
    <row r="714" spans="1:27" x14ac:dyDescent="0.2">
      <c r="A714">
        <v>1</v>
      </c>
      <c r="B714" t="s">
        <v>20</v>
      </c>
      <c r="C714">
        <v>1</v>
      </c>
      <c r="D714" t="s">
        <v>13</v>
      </c>
      <c r="E714">
        <v>26</v>
      </c>
      <c r="F714">
        <v>30</v>
      </c>
      <c r="G714">
        <v>0</v>
      </c>
      <c r="H714">
        <v>0</v>
      </c>
      <c r="I714" s="6">
        <f>Table257[[#This Row],[Age]]/$E$1</f>
        <v>0.32500000000000001</v>
      </c>
      <c r="J714" s="6">
        <f>LOG10(Table257[[#This Row],[Fare]] +1)</f>
        <v>1.4913616938342726</v>
      </c>
      <c r="K714">
        <f>IF(Table257[[#This Row],[Pclass]]=1, 1, 0)</f>
        <v>1</v>
      </c>
      <c r="L714">
        <f>IF(Table257[[#This Row],[Pclass]]=2, 1,0)</f>
        <v>0</v>
      </c>
      <c r="M714">
        <f>IF(Table257[[#This Row],[Embarked]]="S", 1, 0)</f>
        <v>0</v>
      </c>
      <c r="N714">
        <f>IF(Table257[[#This Row],[Embarked]]="C", 1, 0)</f>
        <v>1</v>
      </c>
      <c r="O714">
        <f>IF(Table257[[#This Row],[Sex]]="male", 1, 0)</f>
        <v>1</v>
      </c>
      <c r="P714">
        <v>1</v>
      </c>
      <c r="V714" s="6">
        <v>-1.332555998082158</v>
      </c>
      <c r="W714" s="6">
        <v>0.67410455205151709</v>
      </c>
      <c r="X714" s="6">
        <f t="shared" si="22"/>
        <v>0</v>
      </c>
      <c r="Y714" s="6">
        <f t="shared" si="22"/>
        <v>0.67410455205151709</v>
      </c>
      <c r="Z714" s="6">
        <f t="shared" si="23"/>
        <v>0.67410455205151709</v>
      </c>
      <c r="AA714" s="6">
        <f>(Z714-Table257[[#This Row],[Survived]])^2</f>
        <v>0.10620784299354233</v>
      </c>
    </row>
    <row r="715" spans="1:27" x14ac:dyDescent="0.2">
      <c r="A715">
        <v>0</v>
      </c>
      <c r="B715" t="s">
        <v>27</v>
      </c>
      <c r="C715">
        <v>3</v>
      </c>
      <c r="D715" t="s">
        <v>13</v>
      </c>
      <c r="E715">
        <v>32</v>
      </c>
      <c r="F715">
        <v>7.75</v>
      </c>
      <c r="G715">
        <v>0</v>
      </c>
      <c r="H715">
        <v>0</v>
      </c>
      <c r="I715" s="6">
        <f>Table257[[#This Row],[Age]]/$E$1</f>
        <v>0.4</v>
      </c>
      <c r="J715" s="6">
        <f>LOG10(Table257[[#This Row],[Fare]] +1)</f>
        <v>0.94200805302231327</v>
      </c>
      <c r="K715">
        <f>IF(Table257[[#This Row],[Pclass]]=1, 1, 0)</f>
        <v>0</v>
      </c>
      <c r="L715">
        <f>IF(Table257[[#This Row],[Pclass]]=2, 1,0)</f>
        <v>0</v>
      </c>
      <c r="M715">
        <f>IF(Table257[[#This Row],[Embarked]]="S", 1, 0)</f>
        <v>0</v>
      </c>
      <c r="N715">
        <f>IF(Table257[[#This Row],[Embarked]]="C", 1, 0)</f>
        <v>0</v>
      </c>
      <c r="O715">
        <f>IF(Table257[[#This Row],[Sex]]="male", 1, 0)</f>
        <v>1</v>
      </c>
      <c r="P715">
        <v>1</v>
      </c>
      <c r="V715" s="6">
        <v>-0.86149996156372421</v>
      </c>
      <c r="W715" s="6">
        <v>-0.61055091983979548</v>
      </c>
      <c r="X715" s="6">
        <f t="shared" si="22"/>
        <v>0</v>
      </c>
      <c r="Y715" s="6">
        <f t="shared" si="22"/>
        <v>0</v>
      </c>
      <c r="Z715" s="6">
        <f t="shared" si="23"/>
        <v>0</v>
      </c>
      <c r="AA715" s="6">
        <f>(Z715-Table257[[#This Row],[Survived]])^2</f>
        <v>0</v>
      </c>
    </row>
    <row r="716" spans="1:27" x14ac:dyDescent="0.2">
      <c r="V716" s="6"/>
      <c r="W716" s="6"/>
      <c r="X716" s="6"/>
      <c r="Y716" s="6"/>
      <c r="Z716" s="6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CAFD-C8A9-FA4F-9FE7-33EF0E7C1EA2}">
  <dimension ref="A1:AA716"/>
  <sheetViews>
    <sheetView workbookViewId="0">
      <selection activeCell="AA1" sqref="AA1"/>
    </sheetView>
  </sheetViews>
  <sheetFormatPr baseColWidth="10" defaultRowHeight="16" x14ac:dyDescent="0.2"/>
  <cols>
    <col min="2" max="2" width="11.83203125" customWidth="1"/>
    <col min="7" max="7" width="8.1640625" bestFit="1" customWidth="1"/>
    <col min="18" max="18" width="12.83203125" bestFit="1" customWidth="1"/>
    <col min="19" max="19" width="5.6640625" bestFit="1" customWidth="1"/>
    <col min="20" max="20" width="6.6640625" bestFit="1" customWidth="1"/>
    <col min="21" max="21" width="8.33203125" bestFit="1" customWidth="1"/>
    <col min="22" max="22" width="13.33203125" bestFit="1" customWidth="1"/>
    <col min="23" max="23" width="12.33203125" bestFit="1" customWidth="1"/>
    <col min="26" max="26" width="12.33203125" customWidth="1"/>
    <col min="27" max="27" width="11.6640625" customWidth="1"/>
  </cols>
  <sheetData>
    <row r="1" spans="1:27" ht="29" x14ac:dyDescent="0.35">
      <c r="A1" s="4" t="s">
        <v>1222</v>
      </c>
      <c r="D1" s="5" t="s">
        <v>1223</v>
      </c>
      <c r="E1">
        <f>MAX(Table258[Age])</f>
        <v>80</v>
      </c>
      <c r="F1">
        <f>MAX(Table258[Fare])</f>
        <v>512.32920000000001</v>
      </c>
      <c r="R1" s="5" t="s">
        <v>1248</v>
      </c>
      <c r="V1" s="5" t="s">
        <v>1235</v>
      </c>
      <c r="W1" s="5"/>
      <c r="X1" s="5"/>
      <c r="Y1" s="5"/>
      <c r="Z1" s="5" t="s">
        <v>1243</v>
      </c>
      <c r="AA1" s="6"/>
    </row>
    <row r="3" spans="1:27" x14ac:dyDescent="0.2">
      <c r="A3" t="s">
        <v>1</v>
      </c>
      <c r="B3" t="s">
        <v>11</v>
      </c>
      <c r="C3" t="s">
        <v>2</v>
      </c>
      <c r="D3" t="s">
        <v>4</v>
      </c>
      <c r="E3" t="s">
        <v>5</v>
      </c>
      <c r="F3" t="s">
        <v>9</v>
      </c>
      <c r="G3" t="s">
        <v>6</v>
      </c>
      <c r="H3" t="s">
        <v>7</v>
      </c>
      <c r="I3" t="s">
        <v>1224</v>
      </c>
      <c r="J3" t="s">
        <v>1225</v>
      </c>
      <c r="K3" t="s">
        <v>1226</v>
      </c>
      <c r="L3" t="s">
        <v>1227</v>
      </c>
      <c r="M3" t="s">
        <v>1228</v>
      </c>
      <c r="N3" t="s">
        <v>1229</v>
      </c>
      <c r="O3" t="s">
        <v>1230</v>
      </c>
      <c r="P3" t="s">
        <v>1231</v>
      </c>
      <c r="R3" s="1" t="s">
        <v>1247</v>
      </c>
      <c r="S3" s="1" t="s">
        <v>1249</v>
      </c>
      <c r="T3" s="1" t="s">
        <v>1250</v>
      </c>
      <c r="V3" s="7" t="s">
        <v>1238</v>
      </c>
      <c r="W3" s="7" t="s">
        <v>1239</v>
      </c>
      <c r="X3" s="7" t="s">
        <v>1240</v>
      </c>
      <c r="Y3" s="7" t="s">
        <v>1241</v>
      </c>
      <c r="Z3" s="7" t="s">
        <v>1242</v>
      </c>
      <c r="AA3" s="7" t="s">
        <v>1237</v>
      </c>
    </row>
    <row r="4" spans="1:27" x14ac:dyDescent="0.2">
      <c r="A4">
        <v>0</v>
      </c>
      <c r="B4" t="s">
        <v>15</v>
      </c>
      <c r="C4">
        <v>3</v>
      </c>
      <c r="D4" t="s">
        <v>13</v>
      </c>
      <c r="E4">
        <v>22</v>
      </c>
      <c r="F4">
        <v>7.25</v>
      </c>
      <c r="G4">
        <v>1</v>
      </c>
      <c r="H4">
        <v>0</v>
      </c>
      <c r="I4" s="6">
        <f>Table258[[#This Row],[Age]]/$E$1</f>
        <v>0.27500000000000002</v>
      </c>
      <c r="J4" s="6">
        <f>LOG10(Table258[[#This Row],[Fare]] +1)</f>
        <v>0.91645394854992512</v>
      </c>
      <c r="K4">
        <f>IF(Table258[[#This Row],[Pclass]]=1, 1, 0)</f>
        <v>0</v>
      </c>
      <c r="L4">
        <f>IF(Table258[[#This Row],[Pclass]]=2, 1,0)</f>
        <v>0</v>
      </c>
      <c r="M4">
        <f>IF(Table258[[#This Row],[Embarked]]="S", 1, 0)</f>
        <v>1</v>
      </c>
      <c r="N4">
        <f>IF(Table258[[#This Row],[Embarked]]="C", 1, 0)</f>
        <v>0</v>
      </c>
      <c r="O4">
        <f>IF(Table258[[#This Row],[Sex]]="male", 1, 0)</f>
        <v>1</v>
      </c>
      <c r="P4">
        <v>1</v>
      </c>
      <c r="R4" s="1" t="s">
        <v>6</v>
      </c>
      <c r="V4" s="6"/>
      <c r="W4" s="6"/>
      <c r="X4" s="6"/>
      <c r="Y4" s="6"/>
      <c r="Z4" s="6"/>
      <c r="AA4" s="6"/>
    </row>
    <row r="5" spans="1:27" x14ac:dyDescent="0.2">
      <c r="A5">
        <v>1</v>
      </c>
      <c r="B5" t="s">
        <v>20</v>
      </c>
      <c r="C5">
        <v>1</v>
      </c>
      <c r="D5" t="s">
        <v>17</v>
      </c>
      <c r="E5">
        <v>38</v>
      </c>
      <c r="F5">
        <v>71.283299999999997</v>
      </c>
      <c r="G5">
        <v>1</v>
      </c>
      <c r="H5">
        <v>0</v>
      </c>
      <c r="I5" s="6">
        <f>Table258[[#This Row],[Age]]/$E$1</f>
        <v>0.47499999999999998</v>
      </c>
      <c r="J5" s="6">
        <f>LOG10(Table258[[#This Row],[Fare]] +1)</f>
        <v>1.8590379714909278</v>
      </c>
      <c r="K5">
        <f>IF(Table258[[#This Row],[Pclass]]=1, 1, 0)</f>
        <v>1</v>
      </c>
      <c r="L5">
        <f>IF(Table258[[#This Row],[Pclass]]=2, 1,0)</f>
        <v>0</v>
      </c>
      <c r="M5">
        <f>IF(Table258[[#This Row],[Embarked]]="S", 1, 0)</f>
        <v>0</v>
      </c>
      <c r="N5">
        <f>IF(Table258[[#This Row],[Embarked]]="C", 1, 0)</f>
        <v>1</v>
      </c>
      <c r="O5">
        <f>IF(Table258[[#This Row],[Sex]]="male", 1, 0)</f>
        <v>0</v>
      </c>
      <c r="P5">
        <v>1</v>
      </c>
      <c r="R5" s="1" t="s">
        <v>7</v>
      </c>
      <c r="V5" s="6"/>
      <c r="W5" s="6"/>
      <c r="X5" s="6"/>
      <c r="Y5" s="6"/>
      <c r="Z5" s="6"/>
      <c r="AA5" s="6"/>
    </row>
    <row r="6" spans="1:27" x14ac:dyDescent="0.2">
      <c r="A6">
        <v>1</v>
      </c>
      <c r="B6" t="s">
        <v>15</v>
      </c>
      <c r="C6">
        <v>3</v>
      </c>
      <c r="D6" t="s">
        <v>17</v>
      </c>
      <c r="E6">
        <v>26</v>
      </c>
      <c r="F6">
        <v>7.9249999999999998</v>
      </c>
      <c r="G6">
        <v>0</v>
      </c>
      <c r="H6">
        <v>0</v>
      </c>
      <c r="I6" s="6">
        <f>Table258[[#This Row],[Age]]/$E$1</f>
        <v>0.32500000000000001</v>
      </c>
      <c r="J6" s="6">
        <f>LOG10(Table258[[#This Row],[Fare]] +1)</f>
        <v>0.95060822478423079</v>
      </c>
      <c r="K6">
        <f>IF(Table258[[#This Row],[Pclass]]=1, 1, 0)</f>
        <v>0</v>
      </c>
      <c r="L6">
        <f>IF(Table258[[#This Row],[Pclass]]=2, 1,0)</f>
        <v>0</v>
      </c>
      <c r="M6">
        <f>IF(Table258[[#This Row],[Embarked]]="S", 1, 0)</f>
        <v>1</v>
      </c>
      <c r="N6">
        <f>IF(Table258[[#This Row],[Embarked]]="C", 1, 0)</f>
        <v>0</v>
      </c>
      <c r="O6">
        <f>IF(Table258[[#This Row],[Sex]]="male", 1, 0)</f>
        <v>0</v>
      </c>
      <c r="P6">
        <v>1</v>
      </c>
      <c r="R6" s="1" t="s">
        <v>1224</v>
      </c>
      <c r="V6" s="6"/>
      <c r="W6" s="6"/>
      <c r="X6" s="6"/>
      <c r="Y6" s="6"/>
      <c r="Z6" s="6"/>
      <c r="AA6" s="6"/>
    </row>
    <row r="7" spans="1:27" x14ac:dyDescent="0.2">
      <c r="A7">
        <v>1</v>
      </c>
      <c r="B7" t="s">
        <v>15</v>
      </c>
      <c r="C7">
        <v>1</v>
      </c>
      <c r="D7" t="s">
        <v>17</v>
      </c>
      <c r="E7">
        <v>35</v>
      </c>
      <c r="F7">
        <v>53.1</v>
      </c>
      <c r="G7">
        <v>1</v>
      </c>
      <c r="H7">
        <v>0</v>
      </c>
      <c r="I7" s="6">
        <f>Table258[[#This Row],[Age]]/$E$1</f>
        <v>0.4375</v>
      </c>
      <c r="J7" s="6">
        <f>LOG10(Table258[[#This Row],[Fare]] +1)</f>
        <v>1.7331972651065695</v>
      </c>
      <c r="K7">
        <f>IF(Table258[[#This Row],[Pclass]]=1, 1, 0)</f>
        <v>1</v>
      </c>
      <c r="L7">
        <f>IF(Table258[[#This Row],[Pclass]]=2, 1,0)</f>
        <v>0</v>
      </c>
      <c r="M7">
        <f>IF(Table258[[#This Row],[Embarked]]="S", 1, 0)</f>
        <v>1</v>
      </c>
      <c r="N7">
        <f>IF(Table258[[#This Row],[Embarked]]="C", 1, 0)</f>
        <v>0</v>
      </c>
      <c r="O7">
        <f>IF(Table258[[#This Row],[Sex]]="male", 1, 0)</f>
        <v>0</v>
      </c>
      <c r="P7">
        <v>1</v>
      </c>
      <c r="R7" s="1" t="s">
        <v>1225</v>
      </c>
      <c r="V7" s="6"/>
      <c r="W7" s="6"/>
      <c r="X7" s="6"/>
      <c r="Y7" s="6"/>
      <c r="Z7" s="6"/>
      <c r="AA7" s="6"/>
    </row>
    <row r="8" spans="1:27" x14ac:dyDescent="0.2">
      <c r="A8">
        <v>0</v>
      </c>
      <c r="B8" t="s">
        <v>15</v>
      </c>
      <c r="C8">
        <v>3</v>
      </c>
      <c r="D8" t="s">
        <v>13</v>
      </c>
      <c r="E8">
        <v>35</v>
      </c>
      <c r="F8">
        <v>8.0500000000000007</v>
      </c>
      <c r="G8">
        <v>0</v>
      </c>
      <c r="H8">
        <v>0</v>
      </c>
      <c r="I8" s="6">
        <f>Table258[[#This Row],[Age]]/$E$1</f>
        <v>0.4375</v>
      </c>
      <c r="J8" s="6">
        <f>LOG10(Table258[[#This Row],[Fare]] +1)</f>
        <v>0.9566485792052033</v>
      </c>
      <c r="K8">
        <f>IF(Table258[[#This Row],[Pclass]]=1, 1, 0)</f>
        <v>0</v>
      </c>
      <c r="L8">
        <f>IF(Table258[[#This Row],[Pclass]]=2, 1,0)</f>
        <v>0</v>
      </c>
      <c r="M8">
        <f>IF(Table258[[#This Row],[Embarked]]="S", 1, 0)</f>
        <v>1</v>
      </c>
      <c r="N8">
        <f>IF(Table258[[#This Row],[Embarked]]="C", 1, 0)</f>
        <v>0</v>
      </c>
      <c r="O8">
        <f>IF(Table258[[#This Row],[Sex]]="male", 1, 0)</f>
        <v>1</v>
      </c>
      <c r="P8">
        <v>1</v>
      </c>
      <c r="R8" s="1" t="s">
        <v>1226</v>
      </c>
      <c r="V8" s="6"/>
      <c r="W8" s="6"/>
      <c r="X8" s="6"/>
      <c r="Y8" s="6"/>
      <c r="Z8" s="6"/>
      <c r="AA8" s="6"/>
    </row>
    <row r="9" spans="1:27" x14ac:dyDescent="0.2">
      <c r="A9">
        <v>0</v>
      </c>
      <c r="B9" t="s">
        <v>15</v>
      </c>
      <c r="C9">
        <v>1</v>
      </c>
      <c r="D9" t="s">
        <v>13</v>
      </c>
      <c r="E9">
        <v>54</v>
      </c>
      <c r="F9">
        <v>51.862499999999997</v>
      </c>
      <c r="G9">
        <v>0</v>
      </c>
      <c r="H9">
        <v>0</v>
      </c>
      <c r="I9" s="6">
        <f>Table258[[#This Row],[Age]]/$E$1</f>
        <v>0.67500000000000004</v>
      </c>
      <c r="J9" s="6">
        <f>LOG10(Table258[[#This Row],[Fare]] +1)</f>
        <v>1.7231476981549567</v>
      </c>
      <c r="K9">
        <f>IF(Table258[[#This Row],[Pclass]]=1, 1, 0)</f>
        <v>1</v>
      </c>
      <c r="L9">
        <f>IF(Table258[[#This Row],[Pclass]]=2, 1,0)</f>
        <v>0</v>
      </c>
      <c r="M9">
        <f>IF(Table258[[#This Row],[Embarked]]="S", 1, 0)</f>
        <v>1</v>
      </c>
      <c r="N9">
        <f>IF(Table258[[#This Row],[Embarked]]="C", 1, 0)</f>
        <v>0</v>
      </c>
      <c r="O9">
        <f>IF(Table258[[#This Row],[Sex]]="male", 1, 0)</f>
        <v>1</v>
      </c>
      <c r="P9">
        <v>1</v>
      </c>
      <c r="R9" s="1" t="s">
        <v>1227</v>
      </c>
      <c r="V9" s="6"/>
      <c r="W9" s="6"/>
      <c r="X9" s="6"/>
      <c r="Y9" s="6"/>
      <c r="Z9" s="6"/>
      <c r="AA9" s="6"/>
    </row>
    <row r="10" spans="1:27" x14ac:dyDescent="0.2">
      <c r="A10">
        <v>0</v>
      </c>
      <c r="B10" t="s">
        <v>15</v>
      </c>
      <c r="C10">
        <v>3</v>
      </c>
      <c r="D10" t="s">
        <v>13</v>
      </c>
      <c r="E10">
        <v>2</v>
      </c>
      <c r="F10">
        <v>21.074999999999999</v>
      </c>
      <c r="G10">
        <v>3</v>
      </c>
      <c r="H10">
        <v>1</v>
      </c>
      <c r="I10" s="6">
        <f>Table258[[#This Row],[Age]]/$E$1</f>
        <v>2.5000000000000001E-2</v>
      </c>
      <c r="J10" s="6">
        <f>LOG10(Table258[[#This Row],[Fare]] +1)</f>
        <v>1.3439007122496063</v>
      </c>
      <c r="K10">
        <f>IF(Table258[[#This Row],[Pclass]]=1, 1, 0)</f>
        <v>0</v>
      </c>
      <c r="L10">
        <f>IF(Table258[[#This Row],[Pclass]]=2, 1,0)</f>
        <v>0</v>
      </c>
      <c r="M10">
        <f>IF(Table258[[#This Row],[Embarked]]="S", 1, 0)</f>
        <v>1</v>
      </c>
      <c r="N10">
        <f>IF(Table258[[#This Row],[Embarked]]="C", 1, 0)</f>
        <v>0</v>
      </c>
      <c r="O10">
        <f>IF(Table258[[#This Row],[Sex]]="male", 1, 0)</f>
        <v>1</v>
      </c>
      <c r="P10">
        <v>1</v>
      </c>
      <c r="R10" s="1" t="s">
        <v>1228</v>
      </c>
      <c r="V10" s="6"/>
      <c r="W10" s="6"/>
      <c r="X10" s="6"/>
      <c r="Y10" s="6"/>
      <c r="Z10" s="6"/>
      <c r="AA10" s="6"/>
    </row>
    <row r="11" spans="1:27" x14ac:dyDescent="0.2">
      <c r="A11">
        <v>1</v>
      </c>
      <c r="B11" t="s">
        <v>15</v>
      </c>
      <c r="C11">
        <v>3</v>
      </c>
      <c r="D11" t="s">
        <v>17</v>
      </c>
      <c r="E11">
        <v>27</v>
      </c>
      <c r="F11">
        <v>11.1333</v>
      </c>
      <c r="G11">
        <v>0</v>
      </c>
      <c r="H11">
        <v>2</v>
      </c>
      <c r="I11" s="6">
        <f>Table258[[#This Row],[Age]]/$E$1</f>
        <v>0.33750000000000002</v>
      </c>
      <c r="J11" s="6">
        <f>LOG10(Table258[[#This Row],[Fare]] +1)</f>
        <v>1.0839789358110461</v>
      </c>
      <c r="K11">
        <f>IF(Table258[[#This Row],[Pclass]]=1, 1, 0)</f>
        <v>0</v>
      </c>
      <c r="L11">
        <f>IF(Table258[[#This Row],[Pclass]]=2, 1,0)</f>
        <v>0</v>
      </c>
      <c r="M11">
        <f>IF(Table258[[#This Row],[Embarked]]="S", 1, 0)</f>
        <v>1</v>
      </c>
      <c r="N11">
        <f>IF(Table258[[#This Row],[Embarked]]="C", 1, 0)</f>
        <v>0</v>
      </c>
      <c r="O11">
        <f>IF(Table258[[#This Row],[Sex]]="male", 1, 0)</f>
        <v>0</v>
      </c>
      <c r="P11">
        <v>1</v>
      </c>
      <c r="R11" s="1" t="s">
        <v>1229</v>
      </c>
      <c r="V11" s="6"/>
      <c r="W11" s="6"/>
      <c r="X11" s="6"/>
      <c r="Y11" s="6"/>
      <c r="Z11" s="6"/>
      <c r="AA11" s="6"/>
    </row>
    <row r="12" spans="1:27" x14ac:dyDescent="0.2">
      <c r="A12">
        <v>1</v>
      </c>
      <c r="B12" t="s">
        <v>20</v>
      </c>
      <c r="C12">
        <v>2</v>
      </c>
      <c r="D12" t="s">
        <v>17</v>
      </c>
      <c r="E12">
        <v>14</v>
      </c>
      <c r="F12">
        <v>30.070799999999998</v>
      </c>
      <c r="G12">
        <v>1</v>
      </c>
      <c r="H12">
        <v>0</v>
      </c>
      <c r="I12" s="6">
        <f>Table258[[#This Row],[Age]]/$E$1</f>
        <v>0.17499999999999999</v>
      </c>
      <c r="J12" s="6">
        <f>LOG10(Table258[[#This Row],[Fare]] +1)</f>
        <v>1.492352435460081</v>
      </c>
      <c r="K12">
        <f>IF(Table258[[#This Row],[Pclass]]=1, 1, 0)</f>
        <v>0</v>
      </c>
      <c r="L12">
        <f>IF(Table258[[#This Row],[Pclass]]=2, 1,0)</f>
        <v>1</v>
      </c>
      <c r="M12">
        <f>IF(Table258[[#This Row],[Embarked]]="S", 1, 0)</f>
        <v>0</v>
      </c>
      <c r="N12">
        <f>IF(Table258[[#This Row],[Embarked]]="C", 1, 0)</f>
        <v>1</v>
      </c>
      <c r="O12">
        <f>IF(Table258[[#This Row],[Sex]]="male", 1, 0)</f>
        <v>0</v>
      </c>
      <c r="P12">
        <v>1</v>
      </c>
      <c r="R12" s="1" t="s">
        <v>1230</v>
      </c>
      <c r="V12" s="6"/>
      <c r="W12" s="6"/>
      <c r="X12" s="6"/>
      <c r="Y12" s="6"/>
      <c r="Z12" s="6"/>
      <c r="AA12" s="6"/>
    </row>
    <row r="13" spans="1:27" x14ac:dyDescent="0.2">
      <c r="A13">
        <v>1</v>
      </c>
      <c r="B13" t="s">
        <v>15</v>
      </c>
      <c r="C13">
        <v>3</v>
      </c>
      <c r="D13" t="s">
        <v>17</v>
      </c>
      <c r="E13">
        <v>4</v>
      </c>
      <c r="F13">
        <v>16.7</v>
      </c>
      <c r="G13">
        <v>1</v>
      </c>
      <c r="H13">
        <v>1</v>
      </c>
      <c r="I13" s="6">
        <f>Table258[[#This Row],[Age]]/$E$1</f>
        <v>0.05</v>
      </c>
      <c r="J13" s="6">
        <f>LOG10(Table258[[#This Row],[Fare]] +1)</f>
        <v>1.2479732663618066</v>
      </c>
      <c r="K13">
        <f>IF(Table258[[#This Row],[Pclass]]=1, 1, 0)</f>
        <v>0</v>
      </c>
      <c r="L13">
        <f>IF(Table258[[#This Row],[Pclass]]=2, 1,0)</f>
        <v>0</v>
      </c>
      <c r="M13">
        <f>IF(Table258[[#This Row],[Embarked]]="S", 1, 0)</f>
        <v>1</v>
      </c>
      <c r="N13">
        <f>IF(Table258[[#This Row],[Embarked]]="C", 1, 0)</f>
        <v>0</v>
      </c>
      <c r="O13">
        <f>IF(Table258[[#This Row],[Sex]]="male", 1, 0)</f>
        <v>0</v>
      </c>
      <c r="P13">
        <v>1</v>
      </c>
      <c r="R13" s="2" t="s">
        <v>1234</v>
      </c>
      <c r="V13" s="6"/>
      <c r="W13" s="6"/>
      <c r="X13" s="6"/>
      <c r="Y13" s="6"/>
      <c r="Z13" s="6"/>
      <c r="AA13" s="6"/>
    </row>
    <row r="14" spans="1:27" x14ac:dyDescent="0.2">
      <c r="A14">
        <v>1</v>
      </c>
      <c r="B14" t="s">
        <v>15</v>
      </c>
      <c r="C14">
        <v>1</v>
      </c>
      <c r="D14" t="s">
        <v>17</v>
      </c>
      <c r="E14">
        <v>58</v>
      </c>
      <c r="F14">
        <v>26.55</v>
      </c>
      <c r="G14">
        <v>0</v>
      </c>
      <c r="H14">
        <v>0</v>
      </c>
      <c r="I14" s="6">
        <f>Table258[[#This Row],[Age]]/$E$1</f>
        <v>0.72499999999999998</v>
      </c>
      <c r="J14" s="6">
        <f>LOG10(Table258[[#This Row],[Fare]] +1)</f>
        <v>1.4401216031878039</v>
      </c>
      <c r="K14">
        <f>IF(Table258[[#This Row],[Pclass]]=1, 1, 0)</f>
        <v>1</v>
      </c>
      <c r="L14">
        <f>IF(Table258[[#This Row],[Pclass]]=2, 1,0)</f>
        <v>0</v>
      </c>
      <c r="M14">
        <f>IF(Table258[[#This Row],[Embarked]]="S", 1, 0)</f>
        <v>1</v>
      </c>
      <c r="N14">
        <f>IF(Table258[[#This Row],[Embarked]]="C", 1, 0)</f>
        <v>0</v>
      </c>
      <c r="O14">
        <f>IF(Table258[[#This Row],[Sex]]="male", 1, 0)</f>
        <v>0</v>
      </c>
      <c r="P14">
        <v>1</v>
      </c>
      <c r="V14" s="6"/>
      <c r="W14" s="6"/>
      <c r="X14" s="6"/>
      <c r="Y14" s="6"/>
      <c r="Z14" s="6"/>
      <c r="AA14" s="6"/>
    </row>
    <row r="15" spans="1:27" x14ac:dyDescent="0.2">
      <c r="A15">
        <v>0</v>
      </c>
      <c r="B15" t="s">
        <v>15</v>
      </c>
      <c r="C15">
        <v>3</v>
      </c>
      <c r="D15" t="s">
        <v>13</v>
      </c>
      <c r="E15">
        <v>20</v>
      </c>
      <c r="F15">
        <v>8.0500000000000007</v>
      </c>
      <c r="G15">
        <v>0</v>
      </c>
      <c r="H15">
        <v>0</v>
      </c>
      <c r="I15" s="6">
        <f>Table258[[#This Row],[Age]]/$E$1</f>
        <v>0.25</v>
      </c>
      <c r="J15" s="6">
        <f>LOG10(Table258[[#This Row],[Fare]] +1)</f>
        <v>0.9566485792052033</v>
      </c>
      <c r="K15">
        <f>IF(Table258[[#This Row],[Pclass]]=1, 1, 0)</f>
        <v>0</v>
      </c>
      <c r="L15">
        <f>IF(Table258[[#This Row],[Pclass]]=2, 1,0)</f>
        <v>0</v>
      </c>
      <c r="M15">
        <f>IF(Table258[[#This Row],[Embarked]]="S", 1, 0)</f>
        <v>1</v>
      </c>
      <c r="N15">
        <f>IF(Table258[[#This Row],[Embarked]]="C", 1, 0)</f>
        <v>0</v>
      </c>
      <c r="O15">
        <f>IF(Table258[[#This Row],[Sex]]="male", 1, 0)</f>
        <v>1</v>
      </c>
      <c r="P15">
        <v>1</v>
      </c>
      <c r="V15" s="6"/>
      <c r="W15" s="6"/>
      <c r="X15" s="6"/>
      <c r="Y15" s="6"/>
      <c r="Z15" s="6"/>
      <c r="AA15" s="6"/>
    </row>
    <row r="16" spans="1:27" x14ac:dyDescent="0.2">
      <c r="A16">
        <v>0</v>
      </c>
      <c r="B16" t="s">
        <v>15</v>
      </c>
      <c r="C16">
        <v>3</v>
      </c>
      <c r="D16" t="s">
        <v>13</v>
      </c>
      <c r="E16">
        <v>39</v>
      </c>
      <c r="F16">
        <v>31.274999999999999</v>
      </c>
      <c r="G16">
        <v>1</v>
      </c>
      <c r="H16">
        <v>5</v>
      </c>
      <c r="I16" s="6">
        <f>Table258[[#This Row],[Age]]/$E$1</f>
        <v>0.48749999999999999</v>
      </c>
      <c r="J16" s="6">
        <f>LOG10(Table258[[#This Row],[Fare]] +1)</f>
        <v>1.5088662509384578</v>
      </c>
      <c r="K16">
        <f>IF(Table258[[#This Row],[Pclass]]=1, 1, 0)</f>
        <v>0</v>
      </c>
      <c r="L16">
        <f>IF(Table258[[#This Row],[Pclass]]=2, 1,0)</f>
        <v>0</v>
      </c>
      <c r="M16">
        <f>IF(Table258[[#This Row],[Embarked]]="S", 1, 0)</f>
        <v>1</v>
      </c>
      <c r="N16">
        <f>IF(Table258[[#This Row],[Embarked]]="C", 1, 0)</f>
        <v>0</v>
      </c>
      <c r="O16">
        <f>IF(Table258[[#This Row],[Sex]]="male", 1, 0)</f>
        <v>1</v>
      </c>
      <c r="P16">
        <v>1</v>
      </c>
      <c r="V16" s="6"/>
      <c r="W16" s="6"/>
      <c r="X16" s="6"/>
      <c r="Y16" s="6"/>
      <c r="Z16" s="6"/>
      <c r="AA16" s="6"/>
    </row>
    <row r="17" spans="1:27" x14ac:dyDescent="0.2">
      <c r="A17">
        <v>0</v>
      </c>
      <c r="B17" t="s">
        <v>15</v>
      </c>
      <c r="C17">
        <v>3</v>
      </c>
      <c r="D17" t="s">
        <v>17</v>
      </c>
      <c r="E17">
        <v>14</v>
      </c>
      <c r="F17">
        <v>7.8541999999999996</v>
      </c>
      <c r="G17">
        <v>0</v>
      </c>
      <c r="H17">
        <v>0</v>
      </c>
      <c r="I17" s="6">
        <f>Table258[[#This Row],[Age]]/$E$1</f>
        <v>0.17499999999999999</v>
      </c>
      <c r="J17" s="6">
        <f>LOG10(Table258[[#This Row],[Fare]] +1)</f>
        <v>0.94714932766263737</v>
      </c>
      <c r="K17">
        <f>IF(Table258[[#This Row],[Pclass]]=1, 1, 0)</f>
        <v>0</v>
      </c>
      <c r="L17">
        <f>IF(Table258[[#This Row],[Pclass]]=2, 1,0)</f>
        <v>0</v>
      </c>
      <c r="M17">
        <f>IF(Table258[[#This Row],[Embarked]]="S", 1, 0)</f>
        <v>1</v>
      </c>
      <c r="N17">
        <f>IF(Table258[[#This Row],[Embarked]]="C", 1, 0)</f>
        <v>0</v>
      </c>
      <c r="O17">
        <f>IF(Table258[[#This Row],[Sex]]="male", 1, 0)</f>
        <v>0</v>
      </c>
      <c r="P17">
        <v>1</v>
      </c>
      <c r="V17" s="6"/>
      <c r="W17" s="6"/>
      <c r="X17" s="6"/>
      <c r="Y17" s="6"/>
      <c r="Z17" s="6"/>
      <c r="AA17" s="6"/>
    </row>
    <row r="18" spans="1:27" x14ac:dyDescent="0.2">
      <c r="A18">
        <v>1</v>
      </c>
      <c r="B18" t="s">
        <v>15</v>
      </c>
      <c r="C18">
        <v>2</v>
      </c>
      <c r="D18" t="s">
        <v>17</v>
      </c>
      <c r="E18">
        <v>55</v>
      </c>
      <c r="F18">
        <v>16</v>
      </c>
      <c r="G18">
        <v>0</v>
      </c>
      <c r="H18">
        <v>0</v>
      </c>
      <c r="I18" s="6">
        <f>Table258[[#This Row],[Age]]/$E$1</f>
        <v>0.6875</v>
      </c>
      <c r="J18" s="6">
        <f>LOG10(Table258[[#This Row],[Fare]] +1)</f>
        <v>1.2304489213782739</v>
      </c>
      <c r="K18">
        <f>IF(Table258[[#This Row],[Pclass]]=1, 1, 0)</f>
        <v>0</v>
      </c>
      <c r="L18">
        <f>IF(Table258[[#This Row],[Pclass]]=2, 1,0)</f>
        <v>1</v>
      </c>
      <c r="M18">
        <f>IF(Table258[[#This Row],[Embarked]]="S", 1, 0)</f>
        <v>1</v>
      </c>
      <c r="N18">
        <f>IF(Table258[[#This Row],[Embarked]]="C", 1, 0)</f>
        <v>0</v>
      </c>
      <c r="O18">
        <f>IF(Table258[[#This Row],[Sex]]="male", 1, 0)</f>
        <v>0</v>
      </c>
      <c r="P18">
        <v>1</v>
      </c>
      <c r="V18" s="6"/>
      <c r="W18" s="6"/>
      <c r="X18" s="6"/>
      <c r="Y18" s="6"/>
      <c r="Z18" s="6"/>
      <c r="AA18" s="6"/>
    </row>
    <row r="19" spans="1:27" x14ac:dyDescent="0.2">
      <c r="A19">
        <v>0</v>
      </c>
      <c r="B19" t="s">
        <v>27</v>
      </c>
      <c r="C19">
        <v>3</v>
      </c>
      <c r="D19" t="s">
        <v>13</v>
      </c>
      <c r="E19">
        <v>2</v>
      </c>
      <c r="F19">
        <v>29.125</v>
      </c>
      <c r="G19">
        <v>4</v>
      </c>
      <c r="H19">
        <v>1</v>
      </c>
      <c r="I19" s="6">
        <f>Table258[[#This Row],[Age]]/$E$1</f>
        <v>2.5000000000000001E-2</v>
      </c>
      <c r="J19" s="6">
        <f>LOG10(Table258[[#This Row],[Fare]] +1)</f>
        <v>1.4789270555829248</v>
      </c>
      <c r="K19">
        <f>IF(Table258[[#This Row],[Pclass]]=1, 1, 0)</f>
        <v>0</v>
      </c>
      <c r="L19">
        <f>IF(Table258[[#This Row],[Pclass]]=2, 1,0)</f>
        <v>0</v>
      </c>
      <c r="M19">
        <f>IF(Table258[[#This Row],[Embarked]]="S", 1, 0)</f>
        <v>0</v>
      </c>
      <c r="N19">
        <f>IF(Table258[[#This Row],[Embarked]]="C", 1, 0)</f>
        <v>0</v>
      </c>
      <c r="O19">
        <f>IF(Table258[[#This Row],[Sex]]="male", 1, 0)</f>
        <v>1</v>
      </c>
      <c r="P19">
        <v>1</v>
      </c>
      <c r="V19" s="6"/>
      <c r="W19" s="6"/>
      <c r="X19" s="6"/>
      <c r="Y19" s="6"/>
      <c r="Z19" s="6"/>
      <c r="AA19" s="6"/>
    </row>
    <row r="20" spans="1:27" x14ac:dyDescent="0.2">
      <c r="A20">
        <v>0</v>
      </c>
      <c r="B20" t="s">
        <v>15</v>
      </c>
      <c r="C20">
        <v>3</v>
      </c>
      <c r="D20" t="s">
        <v>17</v>
      </c>
      <c r="E20">
        <v>31</v>
      </c>
      <c r="F20">
        <v>18</v>
      </c>
      <c r="G20">
        <v>1</v>
      </c>
      <c r="H20">
        <v>0</v>
      </c>
      <c r="I20" s="6">
        <f>Table258[[#This Row],[Age]]/$E$1</f>
        <v>0.38750000000000001</v>
      </c>
      <c r="J20" s="6">
        <f>LOG10(Table258[[#This Row],[Fare]] +1)</f>
        <v>1.2787536009528289</v>
      </c>
      <c r="K20">
        <f>IF(Table258[[#This Row],[Pclass]]=1, 1, 0)</f>
        <v>0</v>
      </c>
      <c r="L20">
        <f>IF(Table258[[#This Row],[Pclass]]=2, 1,0)</f>
        <v>0</v>
      </c>
      <c r="M20">
        <f>IF(Table258[[#This Row],[Embarked]]="S", 1, 0)</f>
        <v>1</v>
      </c>
      <c r="N20">
        <f>IF(Table258[[#This Row],[Embarked]]="C", 1, 0)</f>
        <v>0</v>
      </c>
      <c r="O20">
        <f>IF(Table258[[#This Row],[Sex]]="male", 1, 0)</f>
        <v>0</v>
      </c>
      <c r="P20">
        <v>1</v>
      </c>
      <c r="V20" s="6"/>
      <c r="W20" s="6"/>
      <c r="X20" s="6"/>
      <c r="Y20" s="6"/>
      <c r="Z20" s="6"/>
      <c r="AA20" s="6"/>
    </row>
    <row r="21" spans="1:27" x14ac:dyDescent="0.2">
      <c r="A21">
        <v>0</v>
      </c>
      <c r="B21" t="s">
        <v>15</v>
      </c>
      <c r="C21">
        <v>2</v>
      </c>
      <c r="D21" t="s">
        <v>13</v>
      </c>
      <c r="E21">
        <v>35</v>
      </c>
      <c r="F21">
        <v>26</v>
      </c>
      <c r="G21">
        <v>0</v>
      </c>
      <c r="H21">
        <v>0</v>
      </c>
      <c r="I21" s="6">
        <f>Table258[[#This Row],[Age]]/$E$1</f>
        <v>0.4375</v>
      </c>
      <c r="J21" s="6">
        <f>LOG10(Table258[[#This Row],[Fare]] +1)</f>
        <v>1.4313637641589874</v>
      </c>
      <c r="K21">
        <f>IF(Table258[[#This Row],[Pclass]]=1, 1, 0)</f>
        <v>0</v>
      </c>
      <c r="L21">
        <f>IF(Table258[[#This Row],[Pclass]]=2, 1,0)</f>
        <v>1</v>
      </c>
      <c r="M21">
        <f>IF(Table258[[#This Row],[Embarked]]="S", 1, 0)</f>
        <v>1</v>
      </c>
      <c r="N21">
        <f>IF(Table258[[#This Row],[Embarked]]="C", 1, 0)</f>
        <v>0</v>
      </c>
      <c r="O21">
        <f>IF(Table258[[#This Row],[Sex]]="male", 1, 0)</f>
        <v>1</v>
      </c>
      <c r="P21">
        <v>1</v>
      </c>
      <c r="V21" s="6"/>
      <c r="W21" s="6"/>
      <c r="X21" s="6"/>
      <c r="Y21" s="6"/>
      <c r="Z21" s="6"/>
      <c r="AA21" s="6"/>
    </row>
    <row r="22" spans="1:27" x14ac:dyDescent="0.2">
      <c r="A22">
        <v>1</v>
      </c>
      <c r="B22" t="s">
        <v>15</v>
      </c>
      <c r="C22">
        <v>2</v>
      </c>
      <c r="D22" t="s">
        <v>13</v>
      </c>
      <c r="E22">
        <v>34</v>
      </c>
      <c r="F22">
        <v>13</v>
      </c>
      <c r="G22">
        <v>0</v>
      </c>
      <c r="H22">
        <v>0</v>
      </c>
      <c r="I22" s="6">
        <f>Table258[[#This Row],[Age]]/$E$1</f>
        <v>0.42499999999999999</v>
      </c>
      <c r="J22" s="6">
        <f>LOG10(Table258[[#This Row],[Fare]] +1)</f>
        <v>1.146128035678238</v>
      </c>
      <c r="K22">
        <f>IF(Table258[[#This Row],[Pclass]]=1, 1, 0)</f>
        <v>0</v>
      </c>
      <c r="L22">
        <f>IF(Table258[[#This Row],[Pclass]]=2, 1,0)</f>
        <v>1</v>
      </c>
      <c r="M22">
        <f>IF(Table258[[#This Row],[Embarked]]="S", 1, 0)</f>
        <v>1</v>
      </c>
      <c r="N22">
        <f>IF(Table258[[#This Row],[Embarked]]="C", 1, 0)</f>
        <v>0</v>
      </c>
      <c r="O22">
        <f>IF(Table258[[#This Row],[Sex]]="male", 1, 0)</f>
        <v>1</v>
      </c>
      <c r="P22">
        <v>1</v>
      </c>
      <c r="V22" s="6"/>
      <c r="W22" s="6"/>
      <c r="X22" s="6"/>
      <c r="Y22" s="6"/>
      <c r="Z22" s="6"/>
      <c r="AA22" s="6"/>
    </row>
    <row r="23" spans="1:27" x14ac:dyDescent="0.2">
      <c r="A23">
        <v>1</v>
      </c>
      <c r="B23" t="s">
        <v>27</v>
      </c>
      <c r="C23">
        <v>3</v>
      </c>
      <c r="D23" t="s">
        <v>17</v>
      </c>
      <c r="E23">
        <v>15</v>
      </c>
      <c r="F23">
        <v>8.0291999999999994</v>
      </c>
      <c r="G23">
        <v>0</v>
      </c>
      <c r="H23">
        <v>0</v>
      </c>
      <c r="I23" s="6">
        <f>Table258[[#This Row],[Age]]/$E$1</f>
        <v>0.1875</v>
      </c>
      <c r="J23" s="6">
        <f>LOG10(Table258[[#This Row],[Fare]] +1)</f>
        <v>0.95564927290744683</v>
      </c>
      <c r="K23">
        <f>IF(Table258[[#This Row],[Pclass]]=1, 1, 0)</f>
        <v>0</v>
      </c>
      <c r="L23">
        <f>IF(Table258[[#This Row],[Pclass]]=2, 1,0)</f>
        <v>0</v>
      </c>
      <c r="M23">
        <f>IF(Table258[[#This Row],[Embarked]]="S", 1, 0)</f>
        <v>0</v>
      </c>
      <c r="N23">
        <f>IF(Table258[[#This Row],[Embarked]]="C", 1, 0)</f>
        <v>0</v>
      </c>
      <c r="O23">
        <f>IF(Table258[[#This Row],[Sex]]="male", 1, 0)</f>
        <v>0</v>
      </c>
      <c r="P23">
        <v>1</v>
      </c>
      <c r="V23" s="6"/>
      <c r="W23" s="6"/>
      <c r="X23" s="6"/>
      <c r="Y23" s="6"/>
      <c r="Z23" s="6"/>
      <c r="AA23" s="6"/>
    </row>
    <row r="24" spans="1:27" x14ac:dyDescent="0.2">
      <c r="A24">
        <v>1</v>
      </c>
      <c r="B24" t="s">
        <v>15</v>
      </c>
      <c r="C24">
        <v>1</v>
      </c>
      <c r="D24" t="s">
        <v>13</v>
      </c>
      <c r="E24">
        <v>28</v>
      </c>
      <c r="F24">
        <v>35.5</v>
      </c>
      <c r="G24">
        <v>0</v>
      </c>
      <c r="H24">
        <v>0</v>
      </c>
      <c r="I24" s="6">
        <f>Table258[[#This Row],[Age]]/$E$1</f>
        <v>0.35</v>
      </c>
      <c r="J24" s="6">
        <f>LOG10(Table258[[#This Row],[Fare]] +1)</f>
        <v>1.5622928644564746</v>
      </c>
      <c r="K24">
        <f>IF(Table258[[#This Row],[Pclass]]=1, 1, 0)</f>
        <v>1</v>
      </c>
      <c r="L24">
        <f>IF(Table258[[#This Row],[Pclass]]=2, 1,0)</f>
        <v>0</v>
      </c>
      <c r="M24">
        <f>IF(Table258[[#This Row],[Embarked]]="S", 1, 0)</f>
        <v>1</v>
      </c>
      <c r="N24">
        <f>IF(Table258[[#This Row],[Embarked]]="C", 1, 0)</f>
        <v>0</v>
      </c>
      <c r="O24">
        <f>IF(Table258[[#This Row],[Sex]]="male", 1, 0)</f>
        <v>1</v>
      </c>
      <c r="P24">
        <v>1</v>
      </c>
      <c r="V24" s="6"/>
      <c r="W24" s="6"/>
      <c r="X24" s="6"/>
      <c r="Y24" s="6"/>
      <c r="Z24" s="6"/>
      <c r="AA24" s="6"/>
    </row>
    <row r="25" spans="1:27" x14ac:dyDescent="0.2">
      <c r="A25">
        <v>0</v>
      </c>
      <c r="B25" t="s">
        <v>15</v>
      </c>
      <c r="C25">
        <v>3</v>
      </c>
      <c r="D25" t="s">
        <v>17</v>
      </c>
      <c r="E25">
        <v>8</v>
      </c>
      <c r="F25">
        <v>21.074999999999999</v>
      </c>
      <c r="G25">
        <v>3</v>
      </c>
      <c r="H25">
        <v>1</v>
      </c>
      <c r="I25" s="6">
        <f>Table258[[#This Row],[Age]]/$E$1</f>
        <v>0.1</v>
      </c>
      <c r="J25" s="6">
        <f>LOG10(Table258[[#This Row],[Fare]] +1)</f>
        <v>1.3439007122496063</v>
      </c>
      <c r="K25">
        <f>IF(Table258[[#This Row],[Pclass]]=1, 1, 0)</f>
        <v>0</v>
      </c>
      <c r="L25">
        <f>IF(Table258[[#This Row],[Pclass]]=2, 1,0)</f>
        <v>0</v>
      </c>
      <c r="M25">
        <f>IF(Table258[[#This Row],[Embarked]]="S", 1, 0)</f>
        <v>1</v>
      </c>
      <c r="N25">
        <f>IF(Table258[[#This Row],[Embarked]]="C", 1, 0)</f>
        <v>0</v>
      </c>
      <c r="O25">
        <f>IF(Table258[[#This Row],[Sex]]="male", 1, 0)</f>
        <v>0</v>
      </c>
      <c r="P25">
        <v>1</v>
      </c>
      <c r="V25" s="6"/>
      <c r="W25" s="6"/>
      <c r="X25" s="6"/>
      <c r="Y25" s="6"/>
      <c r="Z25" s="6"/>
      <c r="AA25" s="6"/>
    </row>
    <row r="26" spans="1:27" x14ac:dyDescent="0.2">
      <c r="A26">
        <v>1</v>
      </c>
      <c r="B26" t="s">
        <v>15</v>
      </c>
      <c r="C26">
        <v>3</v>
      </c>
      <c r="D26" t="s">
        <v>17</v>
      </c>
      <c r="E26">
        <v>38</v>
      </c>
      <c r="F26">
        <v>31.387499999999999</v>
      </c>
      <c r="G26">
        <v>1</v>
      </c>
      <c r="H26">
        <v>5</v>
      </c>
      <c r="I26" s="6">
        <f>Table258[[#This Row],[Age]]/$E$1</f>
        <v>0.47499999999999998</v>
      </c>
      <c r="J26" s="6">
        <f>LOG10(Table258[[#This Row],[Fare]] +1)</f>
        <v>1.5103774259938814</v>
      </c>
      <c r="K26">
        <f>IF(Table258[[#This Row],[Pclass]]=1, 1, 0)</f>
        <v>0</v>
      </c>
      <c r="L26">
        <f>IF(Table258[[#This Row],[Pclass]]=2, 1,0)</f>
        <v>0</v>
      </c>
      <c r="M26">
        <f>IF(Table258[[#This Row],[Embarked]]="S", 1, 0)</f>
        <v>1</v>
      </c>
      <c r="N26">
        <f>IF(Table258[[#This Row],[Embarked]]="C", 1, 0)</f>
        <v>0</v>
      </c>
      <c r="O26">
        <f>IF(Table258[[#This Row],[Sex]]="male", 1, 0)</f>
        <v>0</v>
      </c>
      <c r="P26">
        <v>1</v>
      </c>
      <c r="V26" s="6"/>
      <c r="W26" s="6"/>
      <c r="X26" s="6"/>
      <c r="Y26" s="6"/>
      <c r="Z26" s="6"/>
      <c r="AA26" s="6"/>
    </row>
    <row r="27" spans="1:27" x14ac:dyDescent="0.2">
      <c r="A27">
        <v>0</v>
      </c>
      <c r="B27" t="s">
        <v>15</v>
      </c>
      <c r="C27">
        <v>1</v>
      </c>
      <c r="D27" t="s">
        <v>13</v>
      </c>
      <c r="E27">
        <v>19</v>
      </c>
      <c r="F27">
        <v>263</v>
      </c>
      <c r="G27">
        <v>3</v>
      </c>
      <c r="H27">
        <v>2</v>
      </c>
      <c r="I27" s="6">
        <f>Table258[[#This Row],[Age]]/$E$1</f>
        <v>0.23749999999999999</v>
      </c>
      <c r="J27" s="6">
        <f>LOG10(Table258[[#This Row],[Fare]] +1)</f>
        <v>2.4216039268698313</v>
      </c>
      <c r="K27">
        <f>IF(Table258[[#This Row],[Pclass]]=1, 1, 0)</f>
        <v>1</v>
      </c>
      <c r="L27">
        <f>IF(Table258[[#This Row],[Pclass]]=2, 1,0)</f>
        <v>0</v>
      </c>
      <c r="M27">
        <f>IF(Table258[[#This Row],[Embarked]]="S", 1, 0)</f>
        <v>1</v>
      </c>
      <c r="N27">
        <f>IF(Table258[[#This Row],[Embarked]]="C", 1, 0)</f>
        <v>0</v>
      </c>
      <c r="O27">
        <f>IF(Table258[[#This Row],[Sex]]="male", 1, 0)</f>
        <v>1</v>
      </c>
      <c r="P27">
        <v>1</v>
      </c>
      <c r="V27" s="6"/>
      <c r="W27" s="6"/>
      <c r="X27" s="6"/>
      <c r="Y27" s="6"/>
      <c r="Z27" s="6"/>
      <c r="AA27" s="6"/>
    </row>
    <row r="28" spans="1:27" x14ac:dyDescent="0.2">
      <c r="A28">
        <v>0</v>
      </c>
      <c r="B28" t="s">
        <v>20</v>
      </c>
      <c r="C28">
        <v>1</v>
      </c>
      <c r="D28" t="s">
        <v>13</v>
      </c>
      <c r="E28">
        <v>40</v>
      </c>
      <c r="F28">
        <v>27.720800000000001</v>
      </c>
      <c r="G28">
        <v>0</v>
      </c>
      <c r="H28">
        <v>0</v>
      </c>
      <c r="I28" s="6">
        <f>Table258[[#This Row],[Age]]/$E$1</f>
        <v>0.5</v>
      </c>
      <c r="J28" s="6">
        <f>LOG10(Table258[[#This Row],[Fare]] +1)</f>
        <v>1.4581965327411079</v>
      </c>
      <c r="K28">
        <f>IF(Table258[[#This Row],[Pclass]]=1, 1, 0)</f>
        <v>1</v>
      </c>
      <c r="L28">
        <f>IF(Table258[[#This Row],[Pclass]]=2, 1,0)</f>
        <v>0</v>
      </c>
      <c r="M28">
        <f>IF(Table258[[#This Row],[Embarked]]="S", 1, 0)</f>
        <v>0</v>
      </c>
      <c r="N28">
        <f>IF(Table258[[#This Row],[Embarked]]="C", 1, 0)</f>
        <v>1</v>
      </c>
      <c r="O28">
        <f>IF(Table258[[#This Row],[Sex]]="male", 1, 0)</f>
        <v>1</v>
      </c>
      <c r="P28">
        <v>1</v>
      </c>
      <c r="V28" s="6"/>
      <c r="W28" s="6"/>
      <c r="X28" s="6"/>
      <c r="Y28" s="6"/>
      <c r="Z28" s="6"/>
      <c r="AA28" s="6"/>
    </row>
    <row r="29" spans="1:27" x14ac:dyDescent="0.2">
      <c r="A29">
        <v>0</v>
      </c>
      <c r="B29" t="s">
        <v>15</v>
      </c>
      <c r="C29">
        <v>2</v>
      </c>
      <c r="D29" t="s">
        <v>13</v>
      </c>
      <c r="E29">
        <v>66</v>
      </c>
      <c r="F29">
        <v>10.5</v>
      </c>
      <c r="G29">
        <v>0</v>
      </c>
      <c r="H29">
        <v>0</v>
      </c>
      <c r="I29" s="6">
        <f>Table258[[#This Row],[Age]]/$E$1</f>
        <v>0.82499999999999996</v>
      </c>
      <c r="J29" s="6">
        <f>LOG10(Table258[[#This Row],[Fare]] +1)</f>
        <v>1.0606978403536116</v>
      </c>
      <c r="K29">
        <f>IF(Table258[[#This Row],[Pclass]]=1, 1, 0)</f>
        <v>0</v>
      </c>
      <c r="L29">
        <f>IF(Table258[[#This Row],[Pclass]]=2, 1,0)</f>
        <v>1</v>
      </c>
      <c r="M29">
        <f>IF(Table258[[#This Row],[Embarked]]="S", 1, 0)</f>
        <v>1</v>
      </c>
      <c r="N29">
        <f>IF(Table258[[#This Row],[Embarked]]="C", 1, 0)</f>
        <v>0</v>
      </c>
      <c r="O29">
        <f>IF(Table258[[#This Row],[Sex]]="male", 1, 0)</f>
        <v>1</v>
      </c>
      <c r="P29">
        <v>1</v>
      </c>
      <c r="V29" s="6"/>
      <c r="W29" s="6"/>
      <c r="X29" s="6"/>
      <c r="Y29" s="6"/>
      <c r="Z29" s="6"/>
      <c r="AA29" s="6"/>
    </row>
    <row r="30" spans="1:27" x14ac:dyDescent="0.2">
      <c r="A30">
        <v>0</v>
      </c>
      <c r="B30" t="s">
        <v>20</v>
      </c>
      <c r="C30">
        <v>1</v>
      </c>
      <c r="D30" t="s">
        <v>13</v>
      </c>
      <c r="E30">
        <v>28</v>
      </c>
      <c r="F30">
        <v>82.1708</v>
      </c>
      <c r="G30">
        <v>1</v>
      </c>
      <c r="H30">
        <v>0</v>
      </c>
      <c r="I30" s="6">
        <f>Table258[[#This Row],[Age]]/$E$1</f>
        <v>0.35</v>
      </c>
      <c r="J30" s="6">
        <f>LOG10(Table258[[#This Row],[Fare]] +1)</f>
        <v>1.9199708788780554</v>
      </c>
      <c r="K30">
        <f>IF(Table258[[#This Row],[Pclass]]=1, 1, 0)</f>
        <v>1</v>
      </c>
      <c r="L30">
        <f>IF(Table258[[#This Row],[Pclass]]=2, 1,0)</f>
        <v>0</v>
      </c>
      <c r="M30">
        <f>IF(Table258[[#This Row],[Embarked]]="S", 1, 0)</f>
        <v>0</v>
      </c>
      <c r="N30">
        <f>IF(Table258[[#This Row],[Embarked]]="C", 1, 0)</f>
        <v>1</v>
      </c>
      <c r="O30">
        <f>IF(Table258[[#This Row],[Sex]]="male", 1, 0)</f>
        <v>1</v>
      </c>
      <c r="P30">
        <v>1</v>
      </c>
      <c r="V30" s="6"/>
      <c r="W30" s="6"/>
      <c r="X30" s="6"/>
      <c r="Y30" s="6"/>
      <c r="Z30" s="6"/>
      <c r="AA30" s="6"/>
    </row>
    <row r="31" spans="1:27" x14ac:dyDescent="0.2">
      <c r="A31">
        <v>0</v>
      </c>
      <c r="B31" t="s">
        <v>15</v>
      </c>
      <c r="C31">
        <v>1</v>
      </c>
      <c r="D31" t="s">
        <v>13</v>
      </c>
      <c r="E31">
        <v>42</v>
      </c>
      <c r="F31">
        <v>52</v>
      </c>
      <c r="G31">
        <v>1</v>
      </c>
      <c r="H31">
        <v>0</v>
      </c>
      <c r="I31" s="6">
        <f>Table258[[#This Row],[Age]]/$E$1</f>
        <v>0.52500000000000002</v>
      </c>
      <c r="J31" s="6">
        <f>LOG10(Table258[[#This Row],[Fare]] +1)</f>
        <v>1.7242758696007889</v>
      </c>
      <c r="K31">
        <f>IF(Table258[[#This Row],[Pclass]]=1, 1, 0)</f>
        <v>1</v>
      </c>
      <c r="L31">
        <f>IF(Table258[[#This Row],[Pclass]]=2, 1,0)</f>
        <v>0</v>
      </c>
      <c r="M31">
        <f>IF(Table258[[#This Row],[Embarked]]="S", 1, 0)</f>
        <v>1</v>
      </c>
      <c r="N31">
        <f>IF(Table258[[#This Row],[Embarked]]="C", 1, 0)</f>
        <v>0</v>
      </c>
      <c r="O31">
        <f>IF(Table258[[#This Row],[Sex]]="male", 1, 0)</f>
        <v>1</v>
      </c>
      <c r="P31">
        <v>1</v>
      </c>
      <c r="V31" s="6"/>
      <c r="W31" s="6"/>
      <c r="X31" s="6"/>
      <c r="Y31" s="6"/>
      <c r="Z31" s="6"/>
      <c r="AA31" s="6"/>
    </row>
    <row r="32" spans="1:27" x14ac:dyDescent="0.2">
      <c r="A32">
        <v>0</v>
      </c>
      <c r="B32" t="s">
        <v>15</v>
      </c>
      <c r="C32">
        <v>3</v>
      </c>
      <c r="D32" t="s">
        <v>13</v>
      </c>
      <c r="E32">
        <v>21</v>
      </c>
      <c r="F32">
        <v>8.0500000000000007</v>
      </c>
      <c r="G32">
        <v>0</v>
      </c>
      <c r="H32">
        <v>0</v>
      </c>
      <c r="I32" s="6">
        <f>Table258[[#This Row],[Age]]/$E$1</f>
        <v>0.26250000000000001</v>
      </c>
      <c r="J32" s="6">
        <f>LOG10(Table258[[#This Row],[Fare]] +1)</f>
        <v>0.9566485792052033</v>
      </c>
      <c r="K32">
        <f>IF(Table258[[#This Row],[Pclass]]=1, 1, 0)</f>
        <v>0</v>
      </c>
      <c r="L32">
        <f>IF(Table258[[#This Row],[Pclass]]=2, 1,0)</f>
        <v>0</v>
      </c>
      <c r="M32">
        <f>IF(Table258[[#This Row],[Embarked]]="S", 1, 0)</f>
        <v>1</v>
      </c>
      <c r="N32">
        <f>IF(Table258[[#This Row],[Embarked]]="C", 1, 0)</f>
        <v>0</v>
      </c>
      <c r="O32">
        <f>IF(Table258[[#This Row],[Sex]]="male", 1, 0)</f>
        <v>1</v>
      </c>
      <c r="P32">
        <v>1</v>
      </c>
      <c r="V32" s="6"/>
      <c r="W32" s="6"/>
      <c r="X32" s="6"/>
      <c r="Y32" s="6"/>
      <c r="Z32" s="6"/>
      <c r="AA32" s="6"/>
    </row>
    <row r="33" spans="1:27" x14ac:dyDescent="0.2">
      <c r="A33">
        <v>0</v>
      </c>
      <c r="B33" t="s">
        <v>15</v>
      </c>
      <c r="C33">
        <v>3</v>
      </c>
      <c r="D33" t="s">
        <v>17</v>
      </c>
      <c r="E33">
        <v>18</v>
      </c>
      <c r="F33">
        <v>18</v>
      </c>
      <c r="G33">
        <v>2</v>
      </c>
      <c r="H33">
        <v>0</v>
      </c>
      <c r="I33" s="6">
        <f>Table258[[#This Row],[Age]]/$E$1</f>
        <v>0.22500000000000001</v>
      </c>
      <c r="J33" s="6">
        <f>LOG10(Table258[[#This Row],[Fare]] +1)</f>
        <v>1.2787536009528289</v>
      </c>
      <c r="K33">
        <f>IF(Table258[[#This Row],[Pclass]]=1, 1, 0)</f>
        <v>0</v>
      </c>
      <c r="L33">
        <f>IF(Table258[[#This Row],[Pclass]]=2, 1,0)</f>
        <v>0</v>
      </c>
      <c r="M33">
        <f>IF(Table258[[#This Row],[Embarked]]="S", 1, 0)</f>
        <v>1</v>
      </c>
      <c r="N33">
        <f>IF(Table258[[#This Row],[Embarked]]="C", 1, 0)</f>
        <v>0</v>
      </c>
      <c r="O33">
        <f>IF(Table258[[#This Row],[Sex]]="male", 1, 0)</f>
        <v>0</v>
      </c>
      <c r="P33">
        <v>1</v>
      </c>
      <c r="V33" s="6"/>
      <c r="W33" s="6"/>
      <c r="X33" s="6"/>
      <c r="Y33" s="6"/>
      <c r="Z33" s="6"/>
      <c r="AA33" s="6"/>
    </row>
    <row r="34" spans="1:27" x14ac:dyDescent="0.2">
      <c r="A34">
        <v>1</v>
      </c>
      <c r="B34" t="s">
        <v>20</v>
      </c>
      <c r="C34">
        <v>3</v>
      </c>
      <c r="D34" t="s">
        <v>17</v>
      </c>
      <c r="E34">
        <v>14</v>
      </c>
      <c r="F34">
        <v>11.2417</v>
      </c>
      <c r="G34">
        <v>1</v>
      </c>
      <c r="H34">
        <v>0</v>
      </c>
      <c r="I34" s="6">
        <f>Table258[[#This Row],[Age]]/$E$1</f>
        <v>0.17499999999999999</v>
      </c>
      <c r="J34" s="6">
        <f>LOG10(Table258[[#This Row],[Fare]] +1)</f>
        <v>1.0878417322991751</v>
      </c>
      <c r="K34">
        <f>IF(Table258[[#This Row],[Pclass]]=1, 1, 0)</f>
        <v>0</v>
      </c>
      <c r="L34">
        <f>IF(Table258[[#This Row],[Pclass]]=2, 1,0)</f>
        <v>0</v>
      </c>
      <c r="M34">
        <f>IF(Table258[[#This Row],[Embarked]]="S", 1, 0)</f>
        <v>0</v>
      </c>
      <c r="N34">
        <f>IF(Table258[[#This Row],[Embarked]]="C", 1, 0)</f>
        <v>1</v>
      </c>
      <c r="O34">
        <f>IF(Table258[[#This Row],[Sex]]="male", 1, 0)</f>
        <v>0</v>
      </c>
      <c r="P34">
        <v>1</v>
      </c>
      <c r="V34" s="6"/>
      <c r="W34" s="6"/>
      <c r="X34" s="6"/>
      <c r="Y34" s="6"/>
      <c r="Z34" s="6"/>
      <c r="AA34" s="6"/>
    </row>
    <row r="35" spans="1:27" x14ac:dyDescent="0.2">
      <c r="A35">
        <v>0</v>
      </c>
      <c r="B35" t="s">
        <v>15</v>
      </c>
      <c r="C35">
        <v>3</v>
      </c>
      <c r="D35" t="s">
        <v>17</v>
      </c>
      <c r="E35">
        <v>40</v>
      </c>
      <c r="F35">
        <v>9.4749999999999996</v>
      </c>
      <c r="G35">
        <v>1</v>
      </c>
      <c r="H35">
        <v>0</v>
      </c>
      <c r="I35" s="6">
        <f>Table258[[#This Row],[Age]]/$E$1</f>
        <v>0.5</v>
      </c>
      <c r="J35" s="6">
        <f>LOG10(Table258[[#This Row],[Fare]] +1)</f>
        <v>1.0201540316383328</v>
      </c>
      <c r="K35">
        <f>IF(Table258[[#This Row],[Pclass]]=1, 1, 0)</f>
        <v>0</v>
      </c>
      <c r="L35">
        <f>IF(Table258[[#This Row],[Pclass]]=2, 1,0)</f>
        <v>0</v>
      </c>
      <c r="M35">
        <f>IF(Table258[[#This Row],[Embarked]]="S", 1, 0)</f>
        <v>1</v>
      </c>
      <c r="N35">
        <f>IF(Table258[[#This Row],[Embarked]]="C", 1, 0)</f>
        <v>0</v>
      </c>
      <c r="O35">
        <f>IF(Table258[[#This Row],[Sex]]="male", 1, 0)</f>
        <v>0</v>
      </c>
      <c r="P35">
        <v>1</v>
      </c>
      <c r="V35" s="6"/>
      <c r="W35" s="6"/>
      <c r="X35" s="6"/>
      <c r="Y35" s="6"/>
      <c r="Z35" s="6"/>
      <c r="AA35" s="6"/>
    </row>
    <row r="36" spans="1:27" x14ac:dyDescent="0.2">
      <c r="A36">
        <v>0</v>
      </c>
      <c r="B36" t="s">
        <v>15</v>
      </c>
      <c r="C36">
        <v>2</v>
      </c>
      <c r="D36" t="s">
        <v>17</v>
      </c>
      <c r="E36">
        <v>27</v>
      </c>
      <c r="F36">
        <v>21</v>
      </c>
      <c r="G36">
        <v>1</v>
      </c>
      <c r="H36">
        <v>0</v>
      </c>
      <c r="I36" s="6">
        <f>Table258[[#This Row],[Age]]/$E$1</f>
        <v>0.33750000000000002</v>
      </c>
      <c r="J36" s="6">
        <f>LOG10(Table258[[#This Row],[Fare]] +1)</f>
        <v>1.3424226808222062</v>
      </c>
      <c r="K36">
        <f>IF(Table258[[#This Row],[Pclass]]=1, 1, 0)</f>
        <v>0</v>
      </c>
      <c r="L36">
        <f>IF(Table258[[#This Row],[Pclass]]=2, 1,0)</f>
        <v>1</v>
      </c>
      <c r="M36">
        <f>IF(Table258[[#This Row],[Embarked]]="S", 1, 0)</f>
        <v>1</v>
      </c>
      <c r="N36">
        <f>IF(Table258[[#This Row],[Embarked]]="C", 1, 0)</f>
        <v>0</v>
      </c>
      <c r="O36">
        <f>IF(Table258[[#This Row],[Sex]]="male", 1, 0)</f>
        <v>0</v>
      </c>
      <c r="P36">
        <v>1</v>
      </c>
      <c r="V36" s="6"/>
      <c r="W36" s="6"/>
      <c r="X36" s="6"/>
      <c r="Y36" s="6"/>
      <c r="Z36" s="6"/>
      <c r="AA36" s="6"/>
    </row>
    <row r="37" spans="1:27" x14ac:dyDescent="0.2">
      <c r="A37">
        <v>1</v>
      </c>
      <c r="B37" t="s">
        <v>20</v>
      </c>
      <c r="C37">
        <v>2</v>
      </c>
      <c r="D37" t="s">
        <v>17</v>
      </c>
      <c r="E37">
        <v>3</v>
      </c>
      <c r="F37">
        <v>41.5792</v>
      </c>
      <c r="G37">
        <v>1</v>
      </c>
      <c r="H37">
        <v>2</v>
      </c>
      <c r="I37" s="6">
        <f>Table258[[#This Row],[Age]]/$E$1</f>
        <v>3.7499999999999999E-2</v>
      </c>
      <c r="J37" s="6">
        <f>LOG10(Table258[[#This Row],[Fare]] +1)</f>
        <v>1.6291974974299364</v>
      </c>
      <c r="K37">
        <f>IF(Table258[[#This Row],[Pclass]]=1, 1, 0)</f>
        <v>0</v>
      </c>
      <c r="L37">
        <f>IF(Table258[[#This Row],[Pclass]]=2, 1,0)</f>
        <v>1</v>
      </c>
      <c r="M37">
        <f>IF(Table258[[#This Row],[Embarked]]="S", 1, 0)</f>
        <v>0</v>
      </c>
      <c r="N37">
        <f>IF(Table258[[#This Row],[Embarked]]="C", 1, 0)</f>
        <v>1</v>
      </c>
      <c r="O37">
        <f>IF(Table258[[#This Row],[Sex]]="male", 1, 0)</f>
        <v>0</v>
      </c>
      <c r="P37">
        <v>1</v>
      </c>
      <c r="V37" s="6"/>
      <c r="W37" s="6"/>
      <c r="X37" s="6"/>
      <c r="Y37" s="6"/>
      <c r="Z37" s="6"/>
      <c r="AA37" s="6"/>
    </row>
    <row r="38" spans="1:27" x14ac:dyDescent="0.2">
      <c r="A38">
        <v>1</v>
      </c>
      <c r="B38" t="s">
        <v>27</v>
      </c>
      <c r="C38">
        <v>3</v>
      </c>
      <c r="D38" t="s">
        <v>17</v>
      </c>
      <c r="E38">
        <v>19</v>
      </c>
      <c r="F38">
        <v>7.8792</v>
      </c>
      <c r="G38">
        <v>0</v>
      </c>
      <c r="H38">
        <v>0</v>
      </c>
      <c r="I38" s="6">
        <f>Table258[[#This Row],[Age]]/$E$1</f>
        <v>0.23749999999999999</v>
      </c>
      <c r="J38" s="6">
        <f>LOG10(Table258[[#This Row],[Fare]] +1)</f>
        <v>0.94837383838707923</v>
      </c>
      <c r="K38">
        <f>IF(Table258[[#This Row],[Pclass]]=1, 1, 0)</f>
        <v>0</v>
      </c>
      <c r="L38">
        <f>IF(Table258[[#This Row],[Pclass]]=2, 1,0)</f>
        <v>0</v>
      </c>
      <c r="M38">
        <f>IF(Table258[[#This Row],[Embarked]]="S", 1, 0)</f>
        <v>0</v>
      </c>
      <c r="N38">
        <f>IF(Table258[[#This Row],[Embarked]]="C", 1, 0)</f>
        <v>0</v>
      </c>
      <c r="O38">
        <f>IF(Table258[[#This Row],[Sex]]="male", 1, 0)</f>
        <v>0</v>
      </c>
      <c r="P38">
        <v>1</v>
      </c>
      <c r="V38" s="6"/>
      <c r="W38" s="6"/>
      <c r="X38" s="6"/>
      <c r="Y38" s="6"/>
      <c r="Z38" s="6"/>
      <c r="AA38" s="6"/>
    </row>
    <row r="39" spans="1:27" x14ac:dyDescent="0.2">
      <c r="A39">
        <v>0</v>
      </c>
      <c r="B39" t="s">
        <v>15</v>
      </c>
      <c r="C39">
        <v>3</v>
      </c>
      <c r="D39" t="s">
        <v>17</v>
      </c>
      <c r="E39">
        <v>18</v>
      </c>
      <c r="F39">
        <v>17.8</v>
      </c>
      <c r="G39">
        <v>1</v>
      </c>
      <c r="H39">
        <v>0</v>
      </c>
      <c r="I39" s="6">
        <f>Table258[[#This Row],[Age]]/$E$1</f>
        <v>0.22500000000000001</v>
      </c>
      <c r="J39" s="6">
        <f>LOG10(Table258[[#This Row],[Fare]] +1)</f>
        <v>1.2741578492636798</v>
      </c>
      <c r="K39">
        <f>IF(Table258[[#This Row],[Pclass]]=1, 1, 0)</f>
        <v>0</v>
      </c>
      <c r="L39">
        <f>IF(Table258[[#This Row],[Pclass]]=2, 1,0)</f>
        <v>0</v>
      </c>
      <c r="M39">
        <f>IF(Table258[[#This Row],[Embarked]]="S", 1, 0)</f>
        <v>1</v>
      </c>
      <c r="N39">
        <f>IF(Table258[[#This Row],[Embarked]]="C", 1, 0)</f>
        <v>0</v>
      </c>
      <c r="O39">
        <f>IF(Table258[[#This Row],[Sex]]="male", 1, 0)</f>
        <v>0</v>
      </c>
      <c r="P39">
        <v>1</v>
      </c>
      <c r="V39" s="6"/>
      <c r="W39" s="6"/>
      <c r="X39" s="6"/>
      <c r="Y39" s="6"/>
      <c r="Z39" s="6"/>
      <c r="AA39" s="6"/>
    </row>
    <row r="40" spans="1:27" x14ac:dyDescent="0.2">
      <c r="A40">
        <v>0</v>
      </c>
      <c r="B40" t="s">
        <v>15</v>
      </c>
      <c r="C40">
        <v>3</v>
      </c>
      <c r="D40" t="s">
        <v>13</v>
      </c>
      <c r="E40">
        <v>7</v>
      </c>
      <c r="F40">
        <v>39.6875</v>
      </c>
      <c r="G40">
        <v>4</v>
      </c>
      <c r="H40">
        <v>1</v>
      </c>
      <c r="I40" s="6">
        <f>Table258[[#This Row],[Age]]/$E$1</f>
        <v>8.7499999999999994E-2</v>
      </c>
      <c r="J40" s="6">
        <f>LOG10(Table258[[#This Row],[Fare]] +1)</f>
        <v>1.6094610059122672</v>
      </c>
      <c r="K40">
        <f>IF(Table258[[#This Row],[Pclass]]=1, 1, 0)</f>
        <v>0</v>
      </c>
      <c r="L40">
        <f>IF(Table258[[#This Row],[Pclass]]=2, 1,0)</f>
        <v>0</v>
      </c>
      <c r="M40">
        <f>IF(Table258[[#This Row],[Embarked]]="S", 1, 0)</f>
        <v>1</v>
      </c>
      <c r="N40">
        <f>IF(Table258[[#This Row],[Embarked]]="C", 1, 0)</f>
        <v>0</v>
      </c>
      <c r="O40">
        <f>IF(Table258[[#This Row],[Sex]]="male", 1, 0)</f>
        <v>1</v>
      </c>
      <c r="P40">
        <v>1</v>
      </c>
      <c r="V40" s="6"/>
      <c r="W40" s="6"/>
      <c r="X40" s="6"/>
      <c r="Y40" s="6"/>
      <c r="Z40" s="6"/>
      <c r="AA40" s="6"/>
    </row>
    <row r="41" spans="1:27" x14ac:dyDescent="0.2">
      <c r="A41">
        <v>0</v>
      </c>
      <c r="B41" t="s">
        <v>15</v>
      </c>
      <c r="C41">
        <v>3</v>
      </c>
      <c r="D41" t="s">
        <v>13</v>
      </c>
      <c r="E41">
        <v>21</v>
      </c>
      <c r="F41">
        <v>7.8</v>
      </c>
      <c r="G41">
        <v>0</v>
      </c>
      <c r="H41">
        <v>0</v>
      </c>
      <c r="I41" s="6">
        <f>Table258[[#This Row],[Age]]/$E$1</f>
        <v>0.26250000000000001</v>
      </c>
      <c r="J41" s="6">
        <f>LOG10(Table258[[#This Row],[Fare]] +1)</f>
        <v>0.94448267215016868</v>
      </c>
      <c r="K41">
        <f>IF(Table258[[#This Row],[Pclass]]=1, 1, 0)</f>
        <v>0</v>
      </c>
      <c r="L41">
        <f>IF(Table258[[#This Row],[Pclass]]=2, 1,0)</f>
        <v>0</v>
      </c>
      <c r="M41">
        <f>IF(Table258[[#This Row],[Embarked]]="S", 1, 0)</f>
        <v>1</v>
      </c>
      <c r="N41">
        <f>IF(Table258[[#This Row],[Embarked]]="C", 1, 0)</f>
        <v>0</v>
      </c>
      <c r="O41">
        <f>IF(Table258[[#This Row],[Sex]]="male", 1, 0)</f>
        <v>1</v>
      </c>
      <c r="P41">
        <v>1</v>
      </c>
      <c r="V41" s="6"/>
      <c r="W41" s="6"/>
      <c r="X41" s="6"/>
      <c r="Y41" s="6"/>
      <c r="Z41" s="6"/>
      <c r="AA41" s="6"/>
    </row>
    <row r="42" spans="1:27" x14ac:dyDescent="0.2">
      <c r="A42">
        <v>1</v>
      </c>
      <c r="B42" t="s">
        <v>20</v>
      </c>
      <c r="C42">
        <v>1</v>
      </c>
      <c r="D42" t="s">
        <v>17</v>
      </c>
      <c r="E42">
        <v>49</v>
      </c>
      <c r="F42">
        <v>76.729200000000006</v>
      </c>
      <c r="G42">
        <v>1</v>
      </c>
      <c r="H42">
        <v>0</v>
      </c>
      <c r="I42" s="6">
        <f>Table258[[#This Row],[Age]]/$E$1</f>
        <v>0.61250000000000004</v>
      </c>
      <c r="J42" s="6">
        <f>LOG10(Table258[[#This Row],[Fare]] +1)</f>
        <v>1.8905841979078102</v>
      </c>
      <c r="K42">
        <f>IF(Table258[[#This Row],[Pclass]]=1, 1, 0)</f>
        <v>1</v>
      </c>
      <c r="L42">
        <f>IF(Table258[[#This Row],[Pclass]]=2, 1,0)</f>
        <v>0</v>
      </c>
      <c r="M42">
        <f>IF(Table258[[#This Row],[Embarked]]="S", 1, 0)</f>
        <v>0</v>
      </c>
      <c r="N42">
        <f>IF(Table258[[#This Row],[Embarked]]="C", 1, 0)</f>
        <v>1</v>
      </c>
      <c r="O42">
        <f>IF(Table258[[#This Row],[Sex]]="male", 1, 0)</f>
        <v>0</v>
      </c>
      <c r="P42">
        <v>1</v>
      </c>
      <c r="V42" s="6"/>
      <c r="W42" s="6"/>
      <c r="X42" s="6"/>
      <c r="Y42" s="6"/>
      <c r="Z42" s="6"/>
      <c r="AA42" s="6"/>
    </row>
    <row r="43" spans="1:27" x14ac:dyDescent="0.2">
      <c r="A43">
        <v>1</v>
      </c>
      <c r="B43" t="s">
        <v>15</v>
      </c>
      <c r="C43">
        <v>2</v>
      </c>
      <c r="D43" t="s">
        <v>17</v>
      </c>
      <c r="E43">
        <v>29</v>
      </c>
      <c r="F43">
        <v>26</v>
      </c>
      <c r="G43">
        <v>1</v>
      </c>
      <c r="H43">
        <v>0</v>
      </c>
      <c r="I43" s="6">
        <f>Table258[[#This Row],[Age]]/$E$1</f>
        <v>0.36249999999999999</v>
      </c>
      <c r="J43" s="6">
        <f>LOG10(Table258[[#This Row],[Fare]] +1)</f>
        <v>1.4313637641589874</v>
      </c>
      <c r="K43">
        <f>IF(Table258[[#This Row],[Pclass]]=1, 1, 0)</f>
        <v>0</v>
      </c>
      <c r="L43">
        <f>IF(Table258[[#This Row],[Pclass]]=2, 1,0)</f>
        <v>1</v>
      </c>
      <c r="M43">
        <f>IF(Table258[[#This Row],[Embarked]]="S", 1, 0)</f>
        <v>1</v>
      </c>
      <c r="N43">
        <f>IF(Table258[[#This Row],[Embarked]]="C", 1, 0)</f>
        <v>0</v>
      </c>
      <c r="O43">
        <f>IF(Table258[[#This Row],[Sex]]="male", 1, 0)</f>
        <v>0</v>
      </c>
      <c r="P43">
        <v>1</v>
      </c>
      <c r="V43" s="6"/>
      <c r="W43" s="6"/>
      <c r="X43" s="6"/>
      <c r="Y43" s="6"/>
      <c r="Z43" s="6"/>
      <c r="AA43" s="6"/>
    </row>
    <row r="44" spans="1:27" x14ac:dyDescent="0.2">
      <c r="A44">
        <v>0</v>
      </c>
      <c r="B44" t="s">
        <v>20</v>
      </c>
      <c r="C44">
        <v>1</v>
      </c>
      <c r="D44" t="s">
        <v>13</v>
      </c>
      <c r="E44">
        <v>65</v>
      </c>
      <c r="F44">
        <v>61.979199999999999</v>
      </c>
      <c r="G44">
        <v>0</v>
      </c>
      <c r="H44">
        <v>1</v>
      </c>
      <c r="I44" s="6">
        <f>Table258[[#This Row],[Age]]/$E$1</f>
        <v>0.8125</v>
      </c>
      <c r="J44" s="6">
        <f>LOG10(Table258[[#This Row],[Fare]] +1)</f>
        <v>1.7991971396636215</v>
      </c>
      <c r="K44">
        <f>IF(Table258[[#This Row],[Pclass]]=1, 1, 0)</f>
        <v>1</v>
      </c>
      <c r="L44">
        <f>IF(Table258[[#This Row],[Pclass]]=2, 1,0)</f>
        <v>0</v>
      </c>
      <c r="M44">
        <f>IF(Table258[[#This Row],[Embarked]]="S", 1, 0)</f>
        <v>0</v>
      </c>
      <c r="N44">
        <f>IF(Table258[[#This Row],[Embarked]]="C", 1, 0)</f>
        <v>1</v>
      </c>
      <c r="O44">
        <f>IF(Table258[[#This Row],[Sex]]="male", 1, 0)</f>
        <v>1</v>
      </c>
      <c r="P44">
        <v>1</v>
      </c>
      <c r="V44" s="6"/>
      <c r="W44" s="6"/>
      <c r="X44" s="6"/>
      <c r="Y44" s="6"/>
      <c r="Z44" s="6"/>
      <c r="AA44" s="6"/>
    </row>
    <row r="45" spans="1:27" x14ac:dyDescent="0.2">
      <c r="A45">
        <v>1</v>
      </c>
      <c r="B45" t="s">
        <v>15</v>
      </c>
      <c r="C45">
        <v>2</v>
      </c>
      <c r="D45" t="s">
        <v>17</v>
      </c>
      <c r="E45">
        <v>21</v>
      </c>
      <c r="F45">
        <v>10.5</v>
      </c>
      <c r="G45">
        <v>0</v>
      </c>
      <c r="H45">
        <v>0</v>
      </c>
      <c r="I45" s="6">
        <f>Table258[[#This Row],[Age]]/$E$1</f>
        <v>0.26250000000000001</v>
      </c>
      <c r="J45" s="6">
        <f>LOG10(Table258[[#This Row],[Fare]] +1)</f>
        <v>1.0606978403536116</v>
      </c>
      <c r="K45">
        <f>IF(Table258[[#This Row],[Pclass]]=1, 1, 0)</f>
        <v>0</v>
      </c>
      <c r="L45">
        <f>IF(Table258[[#This Row],[Pclass]]=2, 1,0)</f>
        <v>1</v>
      </c>
      <c r="M45">
        <f>IF(Table258[[#This Row],[Embarked]]="S", 1, 0)</f>
        <v>1</v>
      </c>
      <c r="N45">
        <f>IF(Table258[[#This Row],[Embarked]]="C", 1, 0)</f>
        <v>0</v>
      </c>
      <c r="O45">
        <f>IF(Table258[[#This Row],[Sex]]="male", 1, 0)</f>
        <v>0</v>
      </c>
      <c r="P45">
        <v>1</v>
      </c>
      <c r="V45" s="6"/>
      <c r="W45" s="6"/>
      <c r="X45" s="6"/>
      <c r="Y45" s="6"/>
      <c r="Z45" s="6"/>
      <c r="AA45" s="6"/>
    </row>
    <row r="46" spans="1:27" x14ac:dyDescent="0.2">
      <c r="A46">
        <v>0</v>
      </c>
      <c r="B46" t="s">
        <v>20</v>
      </c>
      <c r="C46">
        <v>3</v>
      </c>
      <c r="D46" t="s">
        <v>13</v>
      </c>
      <c r="E46">
        <v>28.5</v>
      </c>
      <c r="F46">
        <v>7.2291999999999996</v>
      </c>
      <c r="G46">
        <v>0</v>
      </c>
      <c r="H46">
        <v>0</v>
      </c>
      <c r="I46" s="6">
        <f>Table258[[#This Row],[Age]]/$E$1</f>
        <v>0.35625000000000001</v>
      </c>
      <c r="J46" s="6">
        <f>LOG10(Table258[[#This Row],[Fare]] +1)</f>
        <v>0.91535761741483168</v>
      </c>
      <c r="K46">
        <f>IF(Table258[[#This Row],[Pclass]]=1, 1, 0)</f>
        <v>0</v>
      </c>
      <c r="L46">
        <f>IF(Table258[[#This Row],[Pclass]]=2, 1,0)</f>
        <v>0</v>
      </c>
      <c r="M46">
        <f>IF(Table258[[#This Row],[Embarked]]="S", 1, 0)</f>
        <v>0</v>
      </c>
      <c r="N46">
        <f>IF(Table258[[#This Row],[Embarked]]="C", 1, 0)</f>
        <v>1</v>
      </c>
      <c r="O46">
        <f>IF(Table258[[#This Row],[Sex]]="male", 1, 0)</f>
        <v>1</v>
      </c>
      <c r="P46">
        <v>1</v>
      </c>
      <c r="V46" s="6"/>
      <c r="W46" s="6"/>
      <c r="X46" s="6"/>
      <c r="Y46" s="6"/>
      <c r="Z46" s="6"/>
      <c r="AA46" s="6"/>
    </row>
    <row r="47" spans="1:27" x14ac:dyDescent="0.2">
      <c r="A47">
        <v>1</v>
      </c>
      <c r="B47" t="s">
        <v>15</v>
      </c>
      <c r="C47">
        <v>2</v>
      </c>
      <c r="D47" t="s">
        <v>17</v>
      </c>
      <c r="E47">
        <v>5</v>
      </c>
      <c r="F47">
        <v>27.75</v>
      </c>
      <c r="G47">
        <v>1</v>
      </c>
      <c r="H47">
        <v>2</v>
      </c>
      <c r="I47" s="6">
        <f>Table258[[#This Row],[Age]]/$E$1</f>
        <v>6.25E-2</v>
      </c>
      <c r="J47" s="6">
        <f>LOG10(Table258[[#This Row],[Fare]] +1)</f>
        <v>1.4586378490256493</v>
      </c>
      <c r="K47">
        <f>IF(Table258[[#This Row],[Pclass]]=1, 1, 0)</f>
        <v>0</v>
      </c>
      <c r="L47">
        <f>IF(Table258[[#This Row],[Pclass]]=2, 1,0)</f>
        <v>1</v>
      </c>
      <c r="M47">
        <f>IF(Table258[[#This Row],[Embarked]]="S", 1, 0)</f>
        <v>1</v>
      </c>
      <c r="N47">
        <f>IF(Table258[[#This Row],[Embarked]]="C", 1, 0)</f>
        <v>0</v>
      </c>
      <c r="O47">
        <f>IF(Table258[[#This Row],[Sex]]="male", 1, 0)</f>
        <v>0</v>
      </c>
      <c r="P47">
        <v>1</v>
      </c>
      <c r="V47" s="6"/>
      <c r="W47" s="6"/>
      <c r="X47" s="6"/>
      <c r="Y47" s="6"/>
      <c r="Z47" s="6"/>
      <c r="AA47" s="6"/>
    </row>
    <row r="48" spans="1:27" x14ac:dyDescent="0.2">
      <c r="A48">
        <v>0</v>
      </c>
      <c r="B48" t="s">
        <v>15</v>
      </c>
      <c r="C48">
        <v>3</v>
      </c>
      <c r="D48" t="s">
        <v>13</v>
      </c>
      <c r="E48">
        <v>11</v>
      </c>
      <c r="F48">
        <v>46.9</v>
      </c>
      <c r="G48">
        <v>5</v>
      </c>
      <c r="H48">
        <v>2</v>
      </c>
      <c r="I48" s="6">
        <f>Table258[[#This Row],[Age]]/$E$1</f>
        <v>0.13750000000000001</v>
      </c>
      <c r="J48" s="6">
        <f>LOG10(Table258[[#This Row],[Fare]] +1)</f>
        <v>1.6803355134145632</v>
      </c>
      <c r="K48">
        <f>IF(Table258[[#This Row],[Pclass]]=1, 1, 0)</f>
        <v>0</v>
      </c>
      <c r="L48">
        <f>IF(Table258[[#This Row],[Pclass]]=2, 1,0)</f>
        <v>0</v>
      </c>
      <c r="M48">
        <f>IF(Table258[[#This Row],[Embarked]]="S", 1, 0)</f>
        <v>1</v>
      </c>
      <c r="N48">
        <f>IF(Table258[[#This Row],[Embarked]]="C", 1, 0)</f>
        <v>0</v>
      </c>
      <c r="O48">
        <f>IF(Table258[[#This Row],[Sex]]="male", 1, 0)</f>
        <v>1</v>
      </c>
      <c r="P48">
        <v>1</v>
      </c>
      <c r="V48" s="6"/>
      <c r="W48" s="6"/>
      <c r="X48" s="6"/>
      <c r="Y48" s="6"/>
      <c r="Z48" s="6"/>
      <c r="AA48" s="6"/>
    </row>
    <row r="49" spans="1:27" x14ac:dyDescent="0.2">
      <c r="A49">
        <v>0</v>
      </c>
      <c r="B49" t="s">
        <v>20</v>
      </c>
      <c r="C49">
        <v>3</v>
      </c>
      <c r="D49" t="s">
        <v>13</v>
      </c>
      <c r="E49">
        <v>22</v>
      </c>
      <c r="F49">
        <v>7.2291999999999996</v>
      </c>
      <c r="G49">
        <v>0</v>
      </c>
      <c r="H49">
        <v>0</v>
      </c>
      <c r="I49" s="6">
        <f>Table258[[#This Row],[Age]]/$E$1</f>
        <v>0.27500000000000002</v>
      </c>
      <c r="J49" s="6">
        <f>LOG10(Table258[[#This Row],[Fare]] +1)</f>
        <v>0.91535761741483168</v>
      </c>
      <c r="K49">
        <f>IF(Table258[[#This Row],[Pclass]]=1, 1, 0)</f>
        <v>0</v>
      </c>
      <c r="L49">
        <f>IF(Table258[[#This Row],[Pclass]]=2, 1,0)</f>
        <v>0</v>
      </c>
      <c r="M49">
        <f>IF(Table258[[#This Row],[Embarked]]="S", 1, 0)</f>
        <v>0</v>
      </c>
      <c r="N49">
        <f>IF(Table258[[#This Row],[Embarked]]="C", 1, 0)</f>
        <v>1</v>
      </c>
      <c r="O49">
        <f>IF(Table258[[#This Row],[Sex]]="male", 1, 0)</f>
        <v>1</v>
      </c>
      <c r="P49">
        <v>1</v>
      </c>
      <c r="V49" s="6"/>
      <c r="W49" s="6"/>
      <c r="X49" s="6"/>
      <c r="Y49" s="6"/>
      <c r="Z49" s="6"/>
      <c r="AA49" s="6"/>
    </row>
    <row r="50" spans="1:27" x14ac:dyDescent="0.2">
      <c r="A50">
        <v>0</v>
      </c>
      <c r="B50" t="s">
        <v>15</v>
      </c>
      <c r="C50">
        <v>1</v>
      </c>
      <c r="D50" t="s">
        <v>13</v>
      </c>
      <c r="E50">
        <v>45</v>
      </c>
      <c r="F50">
        <v>83.474999999999994</v>
      </c>
      <c r="G50">
        <v>1</v>
      </c>
      <c r="H50">
        <v>0</v>
      </c>
      <c r="I50" s="6">
        <f>Table258[[#This Row],[Age]]/$E$1</f>
        <v>0.5625</v>
      </c>
      <c r="J50" s="6">
        <f>LOG10(Table258[[#This Row],[Fare]] +1)</f>
        <v>1.9267282004469339</v>
      </c>
      <c r="K50">
        <f>IF(Table258[[#This Row],[Pclass]]=1, 1, 0)</f>
        <v>1</v>
      </c>
      <c r="L50">
        <f>IF(Table258[[#This Row],[Pclass]]=2, 1,0)</f>
        <v>0</v>
      </c>
      <c r="M50">
        <f>IF(Table258[[#This Row],[Embarked]]="S", 1, 0)</f>
        <v>1</v>
      </c>
      <c r="N50">
        <f>IF(Table258[[#This Row],[Embarked]]="C", 1, 0)</f>
        <v>0</v>
      </c>
      <c r="O50">
        <f>IF(Table258[[#This Row],[Sex]]="male", 1, 0)</f>
        <v>1</v>
      </c>
      <c r="P50">
        <v>1</v>
      </c>
      <c r="V50" s="6"/>
      <c r="W50" s="6"/>
      <c r="X50" s="6"/>
      <c r="Y50" s="6"/>
      <c r="Z50" s="6"/>
      <c r="AA50" s="6"/>
    </row>
    <row r="51" spans="1:27" x14ac:dyDescent="0.2">
      <c r="A51">
        <v>0</v>
      </c>
      <c r="B51" t="s">
        <v>15</v>
      </c>
      <c r="C51">
        <v>3</v>
      </c>
      <c r="D51" t="s">
        <v>13</v>
      </c>
      <c r="E51">
        <v>4</v>
      </c>
      <c r="F51">
        <v>27.9</v>
      </c>
      <c r="G51">
        <v>3</v>
      </c>
      <c r="H51">
        <v>2</v>
      </c>
      <c r="I51" s="6">
        <f>Table258[[#This Row],[Age]]/$E$1</f>
        <v>0.05</v>
      </c>
      <c r="J51" s="6">
        <f>LOG10(Table258[[#This Row],[Fare]] +1)</f>
        <v>1.4608978427565478</v>
      </c>
      <c r="K51">
        <f>IF(Table258[[#This Row],[Pclass]]=1, 1, 0)</f>
        <v>0</v>
      </c>
      <c r="L51">
        <f>IF(Table258[[#This Row],[Pclass]]=2, 1,0)</f>
        <v>0</v>
      </c>
      <c r="M51">
        <f>IF(Table258[[#This Row],[Embarked]]="S", 1, 0)</f>
        <v>1</v>
      </c>
      <c r="N51">
        <f>IF(Table258[[#This Row],[Embarked]]="C", 1, 0)</f>
        <v>0</v>
      </c>
      <c r="O51">
        <f>IF(Table258[[#This Row],[Sex]]="male", 1, 0)</f>
        <v>1</v>
      </c>
      <c r="P51">
        <v>1</v>
      </c>
      <c r="V51" s="6"/>
      <c r="W51" s="6"/>
      <c r="X51" s="6"/>
      <c r="Y51" s="6"/>
      <c r="Z51" s="6"/>
      <c r="AA51" s="6"/>
    </row>
    <row r="52" spans="1:27" x14ac:dyDescent="0.2">
      <c r="A52">
        <v>1</v>
      </c>
      <c r="B52" t="s">
        <v>15</v>
      </c>
      <c r="C52">
        <v>2</v>
      </c>
      <c r="D52" t="s">
        <v>17</v>
      </c>
      <c r="E52">
        <v>29</v>
      </c>
      <c r="F52">
        <v>10.5</v>
      </c>
      <c r="G52">
        <v>0</v>
      </c>
      <c r="H52">
        <v>0</v>
      </c>
      <c r="I52" s="6">
        <f>Table258[[#This Row],[Age]]/$E$1</f>
        <v>0.36249999999999999</v>
      </c>
      <c r="J52" s="6">
        <f>LOG10(Table258[[#This Row],[Fare]] +1)</f>
        <v>1.0606978403536116</v>
      </c>
      <c r="K52">
        <f>IF(Table258[[#This Row],[Pclass]]=1, 1, 0)</f>
        <v>0</v>
      </c>
      <c r="L52">
        <f>IF(Table258[[#This Row],[Pclass]]=2, 1,0)</f>
        <v>1</v>
      </c>
      <c r="M52">
        <f>IF(Table258[[#This Row],[Embarked]]="S", 1, 0)</f>
        <v>1</v>
      </c>
      <c r="N52">
        <f>IF(Table258[[#This Row],[Embarked]]="C", 1, 0)</f>
        <v>0</v>
      </c>
      <c r="O52">
        <f>IF(Table258[[#This Row],[Sex]]="male", 1, 0)</f>
        <v>0</v>
      </c>
      <c r="P52">
        <v>1</v>
      </c>
      <c r="V52" s="6"/>
      <c r="W52" s="6"/>
      <c r="X52" s="6"/>
      <c r="Y52" s="6"/>
      <c r="Z52" s="6"/>
      <c r="AA52" s="6"/>
    </row>
    <row r="53" spans="1:27" x14ac:dyDescent="0.2">
      <c r="A53">
        <v>0</v>
      </c>
      <c r="B53" t="s">
        <v>15</v>
      </c>
      <c r="C53">
        <v>3</v>
      </c>
      <c r="D53" t="s">
        <v>13</v>
      </c>
      <c r="E53">
        <v>19</v>
      </c>
      <c r="F53">
        <v>8.1583000000000006</v>
      </c>
      <c r="G53">
        <v>0</v>
      </c>
      <c r="H53">
        <v>0</v>
      </c>
      <c r="I53" s="6">
        <f>Table258[[#This Row],[Age]]/$E$1</f>
        <v>0.23749999999999999</v>
      </c>
      <c r="J53" s="6">
        <f>LOG10(Table258[[#This Row],[Fare]] +1)</f>
        <v>0.96181486568333707</v>
      </c>
      <c r="K53">
        <f>IF(Table258[[#This Row],[Pclass]]=1, 1, 0)</f>
        <v>0</v>
      </c>
      <c r="L53">
        <f>IF(Table258[[#This Row],[Pclass]]=2, 1,0)</f>
        <v>0</v>
      </c>
      <c r="M53">
        <f>IF(Table258[[#This Row],[Embarked]]="S", 1, 0)</f>
        <v>1</v>
      </c>
      <c r="N53">
        <f>IF(Table258[[#This Row],[Embarked]]="C", 1, 0)</f>
        <v>0</v>
      </c>
      <c r="O53">
        <f>IF(Table258[[#This Row],[Sex]]="male", 1, 0)</f>
        <v>1</v>
      </c>
      <c r="P53">
        <v>1</v>
      </c>
      <c r="V53" s="6"/>
      <c r="W53" s="6"/>
      <c r="X53" s="6"/>
      <c r="Y53" s="6"/>
      <c r="Z53" s="6"/>
      <c r="AA53" s="6"/>
    </row>
    <row r="54" spans="1:27" x14ac:dyDescent="0.2">
      <c r="A54">
        <v>1</v>
      </c>
      <c r="B54" t="s">
        <v>15</v>
      </c>
      <c r="C54">
        <v>3</v>
      </c>
      <c r="D54" t="s">
        <v>17</v>
      </c>
      <c r="E54">
        <v>17</v>
      </c>
      <c r="F54">
        <v>7.9249999999999998</v>
      </c>
      <c r="G54">
        <v>4</v>
      </c>
      <c r="H54">
        <v>2</v>
      </c>
      <c r="I54" s="6">
        <f>Table258[[#This Row],[Age]]/$E$1</f>
        <v>0.21249999999999999</v>
      </c>
      <c r="J54" s="6">
        <f>LOG10(Table258[[#This Row],[Fare]] +1)</f>
        <v>0.95060822478423079</v>
      </c>
      <c r="K54">
        <f>IF(Table258[[#This Row],[Pclass]]=1, 1, 0)</f>
        <v>0</v>
      </c>
      <c r="L54">
        <f>IF(Table258[[#This Row],[Pclass]]=2, 1,0)</f>
        <v>0</v>
      </c>
      <c r="M54">
        <f>IF(Table258[[#This Row],[Embarked]]="S", 1, 0)</f>
        <v>1</v>
      </c>
      <c r="N54">
        <f>IF(Table258[[#This Row],[Embarked]]="C", 1, 0)</f>
        <v>0</v>
      </c>
      <c r="O54">
        <f>IF(Table258[[#This Row],[Sex]]="male", 1, 0)</f>
        <v>0</v>
      </c>
      <c r="P54">
        <v>1</v>
      </c>
      <c r="V54" s="6"/>
      <c r="W54" s="6"/>
      <c r="X54" s="6"/>
      <c r="Y54" s="6"/>
      <c r="Z54" s="6"/>
      <c r="AA54" s="6"/>
    </row>
    <row r="55" spans="1:27" x14ac:dyDescent="0.2">
      <c r="A55">
        <v>0</v>
      </c>
      <c r="B55" t="s">
        <v>15</v>
      </c>
      <c r="C55">
        <v>3</v>
      </c>
      <c r="D55" t="s">
        <v>13</v>
      </c>
      <c r="E55">
        <v>26</v>
      </c>
      <c r="F55">
        <v>8.6624999999999996</v>
      </c>
      <c r="G55">
        <v>2</v>
      </c>
      <c r="H55">
        <v>0</v>
      </c>
      <c r="I55" s="6">
        <f>Table258[[#This Row],[Age]]/$E$1</f>
        <v>0.32500000000000001</v>
      </c>
      <c r="J55" s="6">
        <f>LOG10(Table258[[#This Row],[Fare]] +1)</f>
        <v>0.98508950692638131</v>
      </c>
      <c r="K55">
        <f>IF(Table258[[#This Row],[Pclass]]=1, 1, 0)</f>
        <v>0</v>
      </c>
      <c r="L55">
        <f>IF(Table258[[#This Row],[Pclass]]=2, 1,0)</f>
        <v>0</v>
      </c>
      <c r="M55">
        <f>IF(Table258[[#This Row],[Embarked]]="S", 1, 0)</f>
        <v>1</v>
      </c>
      <c r="N55">
        <f>IF(Table258[[#This Row],[Embarked]]="C", 1, 0)</f>
        <v>0</v>
      </c>
      <c r="O55">
        <f>IF(Table258[[#This Row],[Sex]]="male", 1, 0)</f>
        <v>1</v>
      </c>
      <c r="P55">
        <v>1</v>
      </c>
      <c r="V55" s="6"/>
      <c r="W55" s="6"/>
      <c r="X55" s="6"/>
      <c r="Y55" s="6"/>
      <c r="Z55" s="6"/>
      <c r="AA55" s="6"/>
    </row>
    <row r="56" spans="1:27" x14ac:dyDescent="0.2">
      <c r="A56">
        <v>0</v>
      </c>
      <c r="B56" t="s">
        <v>15</v>
      </c>
      <c r="C56">
        <v>2</v>
      </c>
      <c r="D56" t="s">
        <v>13</v>
      </c>
      <c r="E56">
        <v>32</v>
      </c>
      <c r="F56">
        <v>10.5</v>
      </c>
      <c r="G56">
        <v>0</v>
      </c>
      <c r="H56">
        <v>0</v>
      </c>
      <c r="I56" s="6">
        <f>Table258[[#This Row],[Age]]/$E$1</f>
        <v>0.4</v>
      </c>
      <c r="J56" s="6">
        <f>LOG10(Table258[[#This Row],[Fare]] +1)</f>
        <v>1.0606978403536116</v>
      </c>
      <c r="K56">
        <f>IF(Table258[[#This Row],[Pclass]]=1, 1, 0)</f>
        <v>0</v>
      </c>
      <c r="L56">
        <f>IF(Table258[[#This Row],[Pclass]]=2, 1,0)</f>
        <v>1</v>
      </c>
      <c r="M56">
        <f>IF(Table258[[#This Row],[Embarked]]="S", 1, 0)</f>
        <v>1</v>
      </c>
      <c r="N56">
        <f>IF(Table258[[#This Row],[Embarked]]="C", 1, 0)</f>
        <v>0</v>
      </c>
      <c r="O56">
        <f>IF(Table258[[#This Row],[Sex]]="male", 1, 0)</f>
        <v>1</v>
      </c>
      <c r="P56">
        <v>1</v>
      </c>
      <c r="V56" s="6"/>
      <c r="W56" s="6"/>
      <c r="X56" s="6"/>
      <c r="Y56" s="6"/>
      <c r="Z56" s="6"/>
      <c r="AA56" s="6"/>
    </row>
    <row r="57" spans="1:27" x14ac:dyDescent="0.2">
      <c r="A57">
        <v>0</v>
      </c>
      <c r="B57" t="s">
        <v>15</v>
      </c>
      <c r="C57">
        <v>3</v>
      </c>
      <c r="D57" t="s">
        <v>17</v>
      </c>
      <c r="E57">
        <v>16</v>
      </c>
      <c r="F57">
        <v>46.9</v>
      </c>
      <c r="G57">
        <v>5</v>
      </c>
      <c r="H57">
        <v>2</v>
      </c>
      <c r="I57" s="6">
        <f>Table258[[#This Row],[Age]]/$E$1</f>
        <v>0.2</v>
      </c>
      <c r="J57" s="6">
        <f>LOG10(Table258[[#This Row],[Fare]] +1)</f>
        <v>1.6803355134145632</v>
      </c>
      <c r="K57">
        <f>IF(Table258[[#This Row],[Pclass]]=1, 1, 0)</f>
        <v>0</v>
      </c>
      <c r="L57">
        <f>IF(Table258[[#This Row],[Pclass]]=2, 1,0)</f>
        <v>0</v>
      </c>
      <c r="M57">
        <f>IF(Table258[[#This Row],[Embarked]]="S", 1, 0)</f>
        <v>1</v>
      </c>
      <c r="N57">
        <f>IF(Table258[[#This Row],[Embarked]]="C", 1, 0)</f>
        <v>0</v>
      </c>
      <c r="O57">
        <f>IF(Table258[[#This Row],[Sex]]="male", 1, 0)</f>
        <v>0</v>
      </c>
      <c r="P57">
        <v>1</v>
      </c>
      <c r="V57" s="6"/>
      <c r="W57" s="6"/>
      <c r="X57" s="6"/>
      <c r="Y57" s="6"/>
      <c r="Z57" s="6"/>
      <c r="AA57" s="6"/>
    </row>
    <row r="58" spans="1:27" x14ac:dyDescent="0.2">
      <c r="A58">
        <v>0</v>
      </c>
      <c r="B58" t="s">
        <v>15</v>
      </c>
      <c r="C58">
        <v>2</v>
      </c>
      <c r="D58" t="s">
        <v>13</v>
      </c>
      <c r="E58">
        <v>21</v>
      </c>
      <c r="F58">
        <v>73.5</v>
      </c>
      <c r="G58">
        <v>0</v>
      </c>
      <c r="H58">
        <v>0</v>
      </c>
      <c r="I58" s="6">
        <f>Table258[[#This Row],[Age]]/$E$1</f>
        <v>0.26250000000000001</v>
      </c>
      <c r="J58" s="6">
        <f>LOG10(Table258[[#This Row],[Fare]] +1)</f>
        <v>1.8721562727482928</v>
      </c>
      <c r="K58">
        <f>IF(Table258[[#This Row],[Pclass]]=1, 1, 0)</f>
        <v>0</v>
      </c>
      <c r="L58">
        <f>IF(Table258[[#This Row],[Pclass]]=2, 1,0)</f>
        <v>1</v>
      </c>
      <c r="M58">
        <f>IF(Table258[[#This Row],[Embarked]]="S", 1, 0)</f>
        <v>1</v>
      </c>
      <c r="N58">
        <f>IF(Table258[[#This Row],[Embarked]]="C", 1, 0)</f>
        <v>0</v>
      </c>
      <c r="O58">
        <f>IF(Table258[[#This Row],[Sex]]="male", 1, 0)</f>
        <v>1</v>
      </c>
      <c r="P58">
        <v>1</v>
      </c>
      <c r="V58" s="6"/>
      <c r="W58" s="6"/>
      <c r="X58" s="6"/>
      <c r="Y58" s="6"/>
      <c r="Z58" s="6"/>
      <c r="AA58" s="6"/>
    </row>
    <row r="59" spans="1:27" x14ac:dyDescent="0.2">
      <c r="A59">
        <v>0</v>
      </c>
      <c r="B59" t="s">
        <v>20</v>
      </c>
      <c r="C59">
        <v>3</v>
      </c>
      <c r="D59" t="s">
        <v>13</v>
      </c>
      <c r="E59">
        <v>26</v>
      </c>
      <c r="F59">
        <v>14.4542</v>
      </c>
      <c r="G59">
        <v>1</v>
      </c>
      <c r="H59">
        <v>0</v>
      </c>
      <c r="I59" s="6">
        <f>Table258[[#This Row],[Age]]/$E$1</f>
        <v>0.32500000000000001</v>
      </c>
      <c r="J59" s="6">
        <f>LOG10(Table258[[#This Row],[Fare]] +1)</f>
        <v>1.1890465283525415</v>
      </c>
      <c r="K59">
        <f>IF(Table258[[#This Row],[Pclass]]=1, 1, 0)</f>
        <v>0</v>
      </c>
      <c r="L59">
        <f>IF(Table258[[#This Row],[Pclass]]=2, 1,0)</f>
        <v>0</v>
      </c>
      <c r="M59">
        <f>IF(Table258[[#This Row],[Embarked]]="S", 1, 0)</f>
        <v>0</v>
      </c>
      <c r="N59">
        <f>IF(Table258[[#This Row],[Embarked]]="C", 1, 0)</f>
        <v>1</v>
      </c>
      <c r="O59">
        <f>IF(Table258[[#This Row],[Sex]]="male", 1, 0)</f>
        <v>1</v>
      </c>
      <c r="P59">
        <v>1</v>
      </c>
      <c r="V59" s="6"/>
      <c r="W59" s="6"/>
      <c r="X59" s="6"/>
      <c r="Y59" s="6"/>
      <c r="Z59" s="6"/>
      <c r="AA59" s="6"/>
    </row>
    <row r="60" spans="1:27" x14ac:dyDescent="0.2">
      <c r="A60">
        <v>1</v>
      </c>
      <c r="B60" t="s">
        <v>15</v>
      </c>
      <c r="C60">
        <v>3</v>
      </c>
      <c r="D60" t="s">
        <v>13</v>
      </c>
      <c r="E60">
        <v>32</v>
      </c>
      <c r="F60">
        <v>56.495800000000003</v>
      </c>
      <c r="G60">
        <v>0</v>
      </c>
      <c r="H60">
        <v>0</v>
      </c>
      <c r="I60" s="6">
        <f>Table258[[#This Row],[Age]]/$E$1</f>
        <v>0.4</v>
      </c>
      <c r="J60" s="6">
        <f>LOG10(Table258[[#This Row],[Fare]] +1)</f>
        <v>1.7596361211514699</v>
      </c>
      <c r="K60">
        <f>IF(Table258[[#This Row],[Pclass]]=1, 1, 0)</f>
        <v>0</v>
      </c>
      <c r="L60">
        <f>IF(Table258[[#This Row],[Pclass]]=2, 1,0)</f>
        <v>0</v>
      </c>
      <c r="M60">
        <f>IF(Table258[[#This Row],[Embarked]]="S", 1, 0)</f>
        <v>1</v>
      </c>
      <c r="N60">
        <f>IF(Table258[[#This Row],[Embarked]]="C", 1, 0)</f>
        <v>0</v>
      </c>
      <c r="O60">
        <f>IF(Table258[[#This Row],[Sex]]="male", 1, 0)</f>
        <v>1</v>
      </c>
      <c r="P60">
        <v>1</v>
      </c>
      <c r="V60" s="6"/>
      <c r="W60" s="6"/>
      <c r="X60" s="6"/>
      <c r="Y60" s="6"/>
      <c r="Z60" s="6"/>
      <c r="AA60" s="6"/>
    </row>
    <row r="61" spans="1:27" x14ac:dyDescent="0.2">
      <c r="A61">
        <v>0</v>
      </c>
      <c r="B61" t="s">
        <v>15</v>
      </c>
      <c r="C61">
        <v>3</v>
      </c>
      <c r="D61" t="s">
        <v>13</v>
      </c>
      <c r="E61">
        <v>25</v>
      </c>
      <c r="F61">
        <v>7.65</v>
      </c>
      <c r="G61">
        <v>0</v>
      </c>
      <c r="H61">
        <v>0</v>
      </c>
      <c r="I61" s="6">
        <f>Table258[[#This Row],[Age]]/$E$1</f>
        <v>0.3125</v>
      </c>
      <c r="J61" s="6">
        <f>LOG10(Table258[[#This Row],[Fare]] +1)</f>
        <v>0.93701610746481423</v>
      </c>
      <c r="K61">
        <f>IF(Table258[[#This Row],[Pclass]]=1, 1, 0)</f>
        <v>0</v>
      </c>
      <c r="L61">
        <f>IF(Table258[[#This Row],[Pclass]]=2, 1,0)</f>
        <v>0</v>
      </c>
      <c r="M61">
        <f>IF(Table258[[#This Row],[Embarked]]="S", 1, 0)</f>
        <v>1</v>
      </c>
      <c r="N61">
        <f>IF(Table258[[#This Row],[Embarked]]="C", 1, 0)</f>
        <v>0</v>
      </c>
      <c r="O61">
        <f>IF(Table258[[#This Row],[Sex]]="male", 1, 0)</f>
        <v>1</v>
      </c>
      <c r="P61">
        <v>1</v>
      </c>
      <c r="V61" s="6"/>
      <c r="W61" s="6"/>
      <c r="X61" s="6"/>
      <c r="Y61" s="6"/>
      <c r="Z61" s="6"/>
      <c r="AA61" s="6"/>
    </row>
    <row r="62" spans="1:27" x14ac:dyDescent="0.2">
      <c r="A62">
        <v>1</v>
      </c>
      <c r="B62" t="s">
        <v>15</v>
      </c>
      <c r="C62">
        <v>2</v>
      </c>
      <c r="D62" t="s">
        <v>13</v>
      </c>
      <c r="E62">
        <v>0.83</v>
      </c>
      <c r="F62">
        <v>29</v>
      </c>
      <c r="G62">
        <v>0</v>
      </c>
      <c r="H62">
        <v>2</v>
      </c>
      <c r="I62" s="6">
        <f>Table258[[#This Row],[Age]]/$E$1</f>
        <v>1.0374999999999999E-2</v>
      </c>
      <c r="J62" s="6">
        <f>LOG10(Table258[[#This Row],[Fare]] +1)</f>
        <v>1.4771212547196624</v>
      </c>
      <c r="K62">
        <f>IF(Table258[[#This Row],[Pclass]]=1, 1, 0)</f>
        <v>0</v>
      </c>
      <c r="L62">
        <f>IF(Table258[[#This Row],[Pclass]]=2, 1,0)</f>
        <v>1</v>
      </c>
      <c r="M62">
        <f>IF(Table258[[#This Row],[Embarked]]="S", 1, 0)</f>
        <v>1</v>
      </c>
      <c r="N62">
        <f>IF(Table258[[#This Row],[Embarked]]="C", 1, 0)</f>
        <v>0</v>
      </c>
      <c r="O62">
        <f>IF(Table258[[#This Row],[Sex]]="male", 1, 0)</f>
        <v>1</v>
      </c>
      <c r="P62">
        <v>1</v>
      </c>
      <c r="V62" s="6"/>
      <c r="W62" s="6"/>
      <c r="X62" s="6"/>
      <c r="Y62" s="6"/>
      <c r="Z62" s="6"/>
      <c r="AA62" s="6"/>
    </row>
    <row r="63" spans="1:27" x14ac:dyDescent="0.2">
      <c r="A63">
        <v>1</v>
      </c>
      <c r="B63" t="s">
        <v>15</v>
      </c>
      <c r="C63">
        <v>3</v>
      </c>
      <c r="D63" t="s">
        <v>17</v>
      </c>
      <c r="E63">
        <v>30</v>
      </c>
      <c r="F63">
        <v>12.475</v>
      </c>
      <c r="G63">
        <v>0</v>
      </c>
      <c r="H63">
        <v>0</v>
      </c>
      <c r="I63" s="6">
        <f>Table258[[#This Row],[Age]]/$E$1</f>
        <v>0.375</v>
      </c>
      <c r="J63" s="6">
        <f>LOG10(Table258[[#This Row],[Fare]] +1)</f>
        <v>1.1295287738587763</v>
      </c>
      <c r="K63">
        <f>IF(Table258[[#This Row],[Pclass]]=1, 1, 0)</f>
        <v>0</v>
      </c>
      <c r="L63">
        <f>IF(Table258[[#This Row],[Pclass]]=2, 1,0)</f>
        <v>0</v>
      </c>
      <c r="M63">
        <f>IF(Table258[[#This Row],[Embarked]]="S", 1, 0)</f>
        <v>1</v>
      </c>
      <c r="N63">
        <f>IF(Table258[[#This Row],[Embarked]]="C", 1, 0)</f>
        <v>0</v>
      </c>
      <c r="O63">
        <f>IF(Table258[[#This Row],[Sex]]="male", 1, 0)</f>
        <v>0</v>
      </c>
      <c r="P63">
        <v>1</v>
      </c>
      <c r="V63" s="6"/>
      <c r="W63" s="6"/>
      <c r="X63" s="6"/>
      <c r="Y63" s="6"/>
      <c r="Z63" s="6"/>
      <c r="AA63" s="6"/>
    </row>
    <row r="64" spans="1:27" x14ac:dyDescent="0.2">
      <c r="A64">
        <v>0</v>
      </c>
      <c r="B64" t="s">
        <v>15</v>
      </c>
      <c r="C64">
        <v>3</v>
      </c>
      <c r="D64" t="s">
        <v>13</v>
      </c>
      <c r="E64">
        <v>22</v>
      </c>
      <c r="F64">
        <v>9</v>
      </c>
      <c r="G64">
        <v>0</v>
      </c>
      <c r="H64">
        <v>0</v>
      </c>
      <c r="I64" s="6">
        <f>Table258[[#This Row],[Age]]/$E$1</f>
        <v>0.27500000000000002</v>
      </c>
      <c r="J64" s="6">
        <f>LOG10(Table258[[#This Row],[Fare]] +1)</f>
        <v>1</v>
      </c>
      <c r="K64">
        <f>IF(Table258[[#This Row],[Pclass]]=1, 1, 0)</f>
        <v>0</v>
      </c>
      <c r="L64">
        <f>IF(Table258[[#This Row],[Pclass]]=2, 1,0)</f>
        <v>0</v>
      </c>
      <c r="M64">
        <f>IF(Table258[[#This Row],[Embarked]]="S", 1, 0)</f>
        <v>1</v>
      </c>
      <c r="N64">
        <f>IF(Table258[[#This Row],[Embarked]]="C", 1, 0)</f>
        <v>0</v>
      </c>
      <c r="O64">
        <f>IF(Table258[[#This Row],[Sex]]="male", 1, 0)</f>
        <v>1</v>
      </c>
      <c r="P64">
        <v>1</v>
      </c>
      <c r="V64" s="6"/>
      <c r="W64" s="6"/>
      <c r="X64" s="6"/>
      <c r="Y64" s="6"/>
      <c r="Z64" s="6"/>
      <c r="AA64" s="6"/>
    </row>
    <row r="65" spans="1:27" x14ac:dyDescent="0.2">
      <c r="A65">
        <v>1</v>
      </c>
      <c r="B65" t="s">
        <v>15</v>
      </c>
      <c r="C65">
        <v>3</v>
      </c>
      <c r="D65" t="s">
        <v>13</v>
      </c>
      <c r="E65">
        <v>29</v>
      </c>
      <c r="F65">
        <v>9.5</v>
      </c>
      <c r="G65">
        <v>0</v>
      </c>
      <c r="H65">
        <v>0</v>
      </c>
      <c r="I65" s="6">
        <f>Table258[[#This Row],[Age]]/$E$1</f>
        <v>0.36249999999999999</v>
      </c>
      <c r="J65" s="6">
        <f>LOG10(Table258[[#This Row],[Fare]] +1)</f>
        <v>1.0211892990699381</v>
      </c>
      <c r="K65">
        <f>IF(Table258[[#This Row],[Pclass]]=1, 1, 0)</f>
        <v>0</v>
      </c>
      <c r="L65">
        <f>IF(Table258[[#This Row],[Pclass]]=2, 1,0)</f>
        <v>0</v>
      </c>
      <c r="M65">
        <f>IF(Table258[[#This Row],[Embarked]]="S", 1, 0)</f>
        <v>1</v>
      </c>
      <c r="N65">
        <f>IF(Table258[[#This Row],[Embarked]]="C", 1, 0)</f>
        <v>0</v>
      </c>
      <c r="O65">
        <f>IF(Table258[[#This Row],[Sex]]="male", 1, 0)</f>
        <v>1</v>
      </c>
      <c r="P65">
        <v>1</v>
      </c>
      <c r="V65" s="6"/>
      <c r="W65" s="6"/>
      <c r="X65" s="6"/>
      <c r="Y65" s="6"/>
      <c r="Z65" s="6"/>
      <c r="AA65" s="6"/>
    </row>
    <row r="66" spans="1:27" x14ac:dyDescent="0.2">
      <c r="A66">
        <v>0</v>
      </c>
      <c r="B66" t="s">
        <v>15</v>
      </c>
      <c r="C66">
        <v>1</v>
      </c>
      <c r="D66" t="s">
        <v>13</v>
      </c>
      <c r="E66">
        <v>28</v>
      </c>
      <c r="F66">
        <v>47.1</v>
      </c>
      <c r="G66">
        <v>0</v>
      </c>
      <c r="H66">
        <v>0</v>
      </c>
      <c r="I66" s="6">
        <f>Table258[[#This Row],[Age]]/$E$1</f>
        <v>0.35</v>
      </c>
      <c r="J66" s="6">
        <f>LOG10(Table258[[#This Row],[Fare]] +1)</f>
        <v>1.6821450763738317</v>
      </c>
      <c r="K66">
        <f>IF(Table258[[#This Row],[Pclass]]=1, 1, 0)</f>
        <v>1</v>
      </c>
      <c r="L66">
        <f>IF(Table258[[#This Row],[Pclass]]=2, 1,0)</f>
        <v>0</v>
      </c>
      <c r="M66">
        <f>IF(Table258[[#This Row],[Embarked]]="S", 1, 0)</f>
        <v>1</v>
      </c>
      <c r="N66">
        <f>IF(Table258[[#This Row],[Embarked]]="C", 1, 0)</f>
        <v>0</v>
      </c>
      <c r="O66">
        <f>IF(Table258[[#This Row],[Sex]]="male", 1, 0)</f>
        <v>1</v>
      </c>
      <c r="P66">
        <v>1</v>
      </c>
      <c r="V66" s="6"/>
      <c r="W66" s="6"/>
      <c r="X66" s="6"/>
      <c r="Y66" s="6"/>
      <c r="Z66" s="6"/>
      <c r="AA66" s="6"/>
    </row>
    <row r="67" spans="1:27" x14ac:dyDescent="0.2">
      <c r="A67">
        <v>1</v>
      </c>
      <c r="B67" t="s">
        <v>15</v>
      </c>
      <c r="C67">
        <v>2</v>
      </c>
      <c r="D67" t="s">
        <v>17</v>
      </c>
      <c r="E67">
        <v>17</v>
      </c>
      <c r="F67">
        <v>10.5</v>
      </c>
      <c r="G67">
        <v>0</v>
      </c>
      <c r="H67">
        <v>0</v>
      </c>
      <c r="I67" s="6">
        <f>Table258[[#This Row],[Age]]/$E$1</f>
        <v>0.21249999999999999</v>
      </c>
      <c r="J67" s="6">
        <f>LOG10(Table258[[#This Row],[Fare]] +1)</f>
        <v>1.0606978403536116</v>
      </c>
      <c r="K67">
        <f>IF(Table258[[#This Row],[Pclass]]=1, 1, 0)</f>
        <v>0</v>
      </c>
      <c r="L67">
        <f>IF(Table258[[#This Row],[Pclass]]=2, 1,0)</f>
        <v>1</v>
      </c>
      <c r="M67">
        <f>IF(Table258[[#This Row],[Embarked]]="S", 1, 0)</f>
        <v>1</v>
      </c>
      <c r="N67">
        <f>IF(Table258[[#This Row],[Embarked]]="C", 1, 0)</f>
        <v>0</v>
      </c>
      <c r="O67">
        <f>IF(Table258[[#This Row],[Sex]]="male", 1, 0)</f>
        <v>0</v>
      </c>
      <c r="P67">
        <v>1</v>
      </c>
      <c r="V67" s="6"/>
      <c r="W67" s="6"/>
      <c r="X67" s="6"/>
      <c r="Y67" s="6"/>
      <c r="Z67" s="6"/>
      <c r="AA67" s="6"/>
    </row>
    <row r="68" spans="1:27" x14ac:dyDescent="0.2">
      <c r="A68">
        <v>1</v>
      </c>
      <c r="B68" t="s">
        <v>15</v>
      </c>
      <c r="C68">
        <v>3</v>
      </c>
      <c r="D68" t="s">
        <v>17</v>
      </c>
      <c r="E68">
        <v>33</v>
      </c>
      <c r="F68">
        <v>15.85</v>
      </c>
      <c r="G68">
        <v>3</v>
      </c>
      <c r="H68">
        <v>0</v>
      </c>
      <c r="I68" s="6">
        <f>Table258[[#This Row],[Age]]/$E$1</f>
        <v>0.41249999999999998</v>
      </c>
      <c r="J68" s="6">
        <f>LOG10(Table258[[#This Row],[Fare]] +1)</f>
        <v>1.2265999052073575</v>
      </c>
      <c r="K68">
        <f>IF(Table258[[#This Row],[Pclass]]=1, 1, 0)</f>
        <v>0</v>
      </c>
      <c r="L68">
        <f>IF(Table258[[#This Row],[Pclass]]=2, 1,0)</f>
        <v>0</v>
      </c>
      <c r="M68">
        <f>IF(Table258[[#This Row],[Embarked]]="S", 1, 0)</f>
        <v>1</v>
      </c>
      <c r="N68">
        <f>IF(Table258[[#This Row],[Embarked]]="C", 1, 0)</f>
        <v>0</v>
      </c>
      <c r="O68">
        <f>IF(Table258[[#This Row],[Sex]]="male", 1, 0)</f>
        <v>0</v>
      </c>
      <c r="P68">
        <v>1</v>
      </c>
      <c r="V68" s="6"/>
      <c r="W68" s="6"/>
      <c r="X68" s="6"/>
      <c r="Y68" s="6"/>
      <c r="Z68" s="6"/>
      <c r="AA68" s="6"/>
    </row>
    <row r="69" spans="1:27" x14ac:dyDescent="0.2">
      <c r="A69">
        <v>0</v>
      </c>
      <c r="B69" t="s">
        <v>15</v>
      </c>
      <c r="C69">
        <v>3</v>
      </c>
      <c r="D69" t="s">
        <v>13</v>
      </c>
      <c r="E69">
        <v>16</v>
      </c>
      <c r="F69">
        <v>34.375</v>
      </c>
      <c r="G69">
        <v>1</v>
      </c>
      <c r="H69">
        <v>3</v>
      </c>
      <c r="I69" s="6">
        <f>Table258[[#This Row],[Age]]/$E$1</f>
        <v>0.2</v>
      </c>
      <c r="J69" s="6">
        <f>LOG10(Table258[[#This Row],[Fare]] +1)</f>
        <v>1.5486964485323467</v>
      </c>
      <c r="K69">
        <f>IF(Table258[[#This Row],[Pclass]]=1, 1, 0)</f>
        <v>0</v>
      </c>
      <c r="L69">
        <f>IF(Table258[[#This Row],[Pclass]]=2, 1,0)</f>
        <v>0</v>
      </c>
      <c r="M69">
        <f>IF(Table258[[#This Row],[Embarked]]="S", 1, 0)</f>
        <v>1</v>
      </c>
      <c r="N69">
        <f>IF(Table258[[#This Row],[Embarked]]="C", 1, 0)</f>
        <v>0</v>
      </c>
      <c r="O69">
        <f>IF(Table258[[#This Row],[Sex]]="male", 1, 0)</f>
        <v>1</v>
      </c>
      <c r="P69">
        <v>1</v>
      </c>
      <c r="V69" s="6"/>
      <c r="W69" s="6"/>
      <c r="X69" s="6"/>
      <c r="Y69" s="6"/>
      <c r="Z69" s="6"/>
      <c r="AA69" s="6"/>
    </row>
    <row r="70" spans="1:27" x14ac:dyDescent="0.2">
      <c r="A70">
        <v>1</v>
      </c>
      <c r="B70" t="s">
        <v>15</v>
      </c>
      <c r="C70">
        <v>1</v>
      </c>
      <c r="D70" t="s">
        <v>17</v>
      </c>
      <c r="E70">
        <v>23</v>
      </c>
      <c r="F70">
        <v>263</v>
      </c>
      <c r="G70">
        <v>3</v>
      </c>
      <c r="H70">
        <v>2</v>
      </c>
      <c r="I70" s="6">
        <f>Table258[[#This Row],[Age]]/$E$1</f>
        <v>0.28749999999999998</v>
      </c>
      <c r="J70" s="6">
        <f>LOG10(Table258[[#This Row],[Fare]] +1)</f>
        <v>2.4216039268698313</v>
      </c>
      <c r="K70">
        <f>IF(Table258[[#This Row],[Pclass]]=1, 1, 0)</f>
        <v>1</v>
      </c>
      <c r="L70">
        <f>IF(Table258[[#This Row],[Pclass]]=2, 1,0)</f>
        <v>0</v>
      </c>
      <c r="M70">
        <f>IF(Table258[[#This Row],[Embarked]]="S", 1, 0)</f>
        <v>1</v>
      </c>
      <c r="N70">
        <f>IF(Table258[[#This Row],[Embarked]]="C", 1, 0)</f>
        <v>0</v>
      </c>
      <c r="O70">
        <f>IF(Table258[[#This Row],[Sex]]="male", 1, 0)</f>
        <v>0</v>
      </c>
      <c r="P70">
        <v>1</v>
      </c>
      <c r="V70" s="6"/>
      <c r="W70" s="6"/>
      <c r="X70" s="6"/>
      <c r="Y70" s="6"/>
      <c r="Z70" s="6"/>
      <c r="AA70" s="6"/>
    </row>
    <row r="71" spans="1:27" x14ac:dyDescent="0.2">
      <c r="A71">
        <v>0</v>
      </c>
      <c r="B71" t="s">
        <v>15</v>
      </c>
      <c r="C71">
        <v>3</v>
      </c>
      <c r="D71" t="s">
        <v>13</v>
      </c>
      <c r="E71">
        <v>24</v>
      </c>
      <c r="F71">
        <v>8.0500000000000007</v>
      </c>
      <c r="G71">
        <v>0</v>
      </c>
      <c r="H71">
        <v>0</v>
      </c>
      <c r="I71" s="6">
        <f>Table258[[#This Row],[Age]]/$E$1</f>
        <v>0.3</v>
      </c>
      <c r="J71" s="6">
        <f>LOG10(Table258[[#This Row],[Fare]] +1)</f>
        <v>0.9566485792052033</v>
      </c>
      <c r="K71">
        <f>IF(Table258[[#This Row],[Pclass]]=1, 1, 0)</f>
        <v>0</v>
      </c>
      <c r="L71">
        <f>IF(Table258[[#This Row],[Pclass]]=2, 1,0)</f>
        <v>0</v>
      </c>
      <c r="M71">
        <f>IF(Table258[[#This Row],[Embarked]]="S", 1, 0)</f>
        <v>1</v>
      </c>
      <c r="N71">
        <f>IF(Table258[[#This Row],[Embarked]]="C", 1, 0)</f>
        <v>0</v>
      </c>
      <c r="O71">
        <f>IF(Table258[[#This Row],[Sex]]="male", 1, 0)</f>
        <v>1</v>
      </c>
      <c r="P71">
        <v>1</v>
      </c>
      <c r="V71" s="6"/>
      <c r="W71" s="6"/>
      <c r="X71" s="6"/>
      <c r="Y71" s="6"/>
      <c r="Z71" s="6"/>
      <c r="AA71" s="6"/>
    </row>
    <row r="72" spans="1:27" x14ac:dyDescent="0.2">
      <c r="A72">
        <v>0</v>
      </c>
      <c r="B72" t="s">
        <v>15</v>
      </c>
      <c r="C72">
        <v>3</v>
      </c>
      <c r="D72" t="s">
        <v>13</v>
      </c>
      <c r="E72">
        <v>29</v>
      </c>
      <c r="F72">
        <v>8.0500000000000007</v>
      </c>
      <c r="G72">
        <v>0</v>
      </c>
      <c r="H72">
        <v>0</v>
      </c>
      <c r="I72" s="6">
        <f>Table258[[#This Row],[Age]]/$E$1</f>
        <v>0.36249999999999999</v>
      </c>
      <c r="J72" s="6">
        <f>LOG10(Table258[[#This Row],[Fare]] +1)</f>
        <v>0.9566485792052033</v>
      </c>
      <c r="K72">
        <f>IF(Table258[[#This Row],[Pclass]]=1, 1, 0)</f>
        <v>0</v>
      </c>
      <c r="L72">
        <f>IF(Table258[[#This Row],[Pclass]]=2, 1,0)</f>
        <v>0</v>
      </c>
      <c r="M72">
        <f>IF(Table258[[#This Row],[Embarked]]="S", 1, 0)</f>
        <v>1</v>
      </c>
      <c r="N72">
        <f>IF(Table258[[#This Row],[Embarked]]="C", 1, 0)</f>
        <v>0</v>
      </c>
      <c r="O72">
        <f>IF(Table258[[#This Row],[Sex]]="male", 1, 0)</f>
        <v>1</v>
      </c>
      <c r="P72">
        <v>1</v>
      </c>
      <c r="V72" s="6"/>
      <c r="W72" s="6"/>
      <c r="X72" s="6"/>
      <c r="Y72" s="6"/>
      <c r="Z72" s="6"/>
      <c r="AA72" s="6"/>
    </row>
    <row r="73" spans="1:27" x14ac:dyDescent="0.2">
      <c r="A73">
        <v>0</v>
      </c>
      <c r="B73" t="s">
        <v>15</v>
      </c>
      <c r="C73">
        <v>3</v>
      </c>
      <c r="D73" t="s">
        <v>13</v>
      </c>
      <c r="E73">
        <v>20</v>
      </c>
      <c r="F73">
        <v>7.8541999999999996</v>
      </c>
      <c r="G73">
        <v>0</v>
      </c>
      <c r="H73">
        <v>0</v>
      </c>
      <c r="I73" s="6">
        <f>Table258[[#This Row],[Age]]/$E$1</f>
        <v>0.25</v>
      </c>
      <c r="J73" s="6">
        <f>LOG10(Table258[[#This Row],[Fare]] +1)</f>
        <v>0.94714932766263737</v>
      </c>
      <c r="K73">
        <f>IF(Table258[[#This Row],[Pclass]]=1, 1, 0)</f>
        <v>0</v>
      </c>
      <c r="L73">
        <f>IF(Table258[[#This Row],[Pclass]]=2, 1,0)</f>
        <v>0</v>
      </c>
      <c r="M73">
        <f>IF(Table258[[#This Row],[Embarked]]="S", 1, 0)</f>
        <v>1</v>
      </c>
      <c r="N73">
        <f>IF(Table258[[#This Row],[Embarked]]="C", 1, 0)</f>
        <v>0</v>
      </c>
      <c r="O73">
        <f>IF(Table258[[#This Row],[Sex]]="male", 1, 0)</f>
        <v>1</v>
      </c>
      <c r="P73">
        <v>1</v>
      </c>
      <c r="V73" s="6"/>
      <c r="W73" s="6"/>
      <c r="X73" s="6"/>
      <c r="Y73" s="6"/>
      <c r="Z73" s="6"/>
      <c r="AA73" s="6"/>
    </row>
    <row r="74" spans="1:27" x14ac:dyDescent="0.2">
      <c r="A74">
        <v>0</v>
      </c>
      <c r="B74" t="s">
        <v>15</v>
      </c>
      <c r="C74">
        <v>1</v>
      </c>
      <c r="D74" t="s">
        <v>13</v>
      </c>
      <c r="E74">
        <v>46</v>
      </c>
      <c r="F74">
        <v>61.174999999999997</v>
      </c>
      <c r="G74">
        <v>1</v>
      </c>
      <c r="H74">
        <v>0</v>
      </c>
      <c r="I74" s="6">
        <f>Table258[[#This Row],[Age]]/$E$1</f>
        <v>0.57499999999999996</v>
      </c>
      <c r="J74" s="6">
        <f>LOG10(Table258[[#This Row],[Fare]] +1)</f>
        <v>1.7936157939419737</v>
      </c>
      <c r="K74">
        <f>IF(Table258[[#This Row],[Pclass]]=1, 1, 0)</f>
        <v>1</v>
      </c>
      <c r="L74">
        <f>IF(Table258[[#This Row],[Pclass]]=2, 1,0)</f>
        <v>0</v>
      </c>
      <c r="M74">
        <f>IF(Table258[[#This Row],[Embarked]]="S", 1, 0)</f>
        <v>1</v>
      </c>
      <c r="N74">
        <f>IF(Table258[[#This Row],[Embarked]]="C", 1, 0)</f>
        <v>0</v>
      </c>
      <c r="O74">
        <f>IF(Table258[[#This Row],[Sex]]="male", 1, 0)</f>
        <v>1</v>
      </c>
      <c r="P74">
        <v>1</v>
      </c>
      <c r="V74" s="6"/>
      <c r="W74" s="6"/>
      <c r="X74" s="6"/>
      <c r="Y74" s="6"/>
      <c r="Z74" s="6"/>
      <c r="AA74" s="6"/>
    </row>
    <row r="75" spans="1:27" x14ac:dyDescent="0.2">
      <c r="A75">
        <v>0</v>
      </c>
      <c r="B75" t="s">
        <v>15</v>
      </c>
      <c r="C75">
        <v>3</v>
      </c>
      <c r="D75" t="s">
        <v>13</v>
      </c>
      <c r="E75">
        <v>26</v>
      </c>
      <c r="F75">
        <v>20.574999999999999</v>
      </c>
      <c r="G75">
        <v>1</v>
      </c>
      <c r="H75">
        <v>2</v>
      </c>
      <c r="I75" s="6">
        <f>Table258[[#This Row],[Age]]/$E$1</f>
        <v>0.32500000000000001</v>
      </c>
      <c r="J75" s="6">
        <f>LOG10(Table258[[#This Row],[Fare]] +1)</f>
        <v>1.3339508043872472</v>
      </c>
      <c r="K75">
        <f>IF(Table258[[#This Row],[Pclass]]=1, 1, 0)</f>
        <v>0</v>
      </c>
      <c r="L75">
        <f>IF(Table258[[#This Row],[Pclass]]=2, 1,0)</f>
        <v>0</v>
      </c>
      <c r="M75">
        <f>IF(Table258[[#This Row],[Embarked]]="S", 1, 0)</f>
        <v>1</v>
      </c>
      <c r="N75">
        <f>IF(Table258[[#This Row],[Embarked]]="C", 1, 0)</f>
        <v>0</v>
      </c>
      <c r="O75">
        <f>IF(Table258[[#This Row],[Sex]]="male", 1, 0)</f>
        <v>1</v>
      </c>
      <c r="P75">
        <v>1</v>
      </c>
      <c r="V75" s="6"/>
      <c r="W75" s="6"/>
      <c r="X75" s="6"/>
      <c r="Y75" s="6"/>
      <c r="Z75" s="6"/>
      <c r="AA75" s="6"/>
    </row>
    <row r="76" spans="1:27" x14ac:dyDescent="0.2">
      <c r="A76">
        <v>0</v>
      </c>
      <c r="B76" t="s">
        <v>15</v>
      </c>
      <c r="C76">
        <v>3</v>
      </c>
      <c r="D76" t="s">
        <v>13</v>
      </c>
      <c r="E76">
        <v>59</v>
      </c>
      <c r="F76">
        <v>7.25</v>
      </c>
      <c r="G76">
        <v>0</v>
      </c>
      <c r="H76">
        <v>0</v>
      </c>
      <c r="I76" s="6">
        <f>Table258[[#This Row],[Age]]/$E$1</f>
        <v>0.73750000000000004</v>
      </c>
      <c r="J76" s="6">
        <f>LOG10(Table258[[#This Row],[Fare]] +1)</f>
        <v>0.91645394854992512</v>
      </c>
      <c r="K76">
        <f>IF(Table258[[#This Row],[Pclass]]=1, 1, 0)</f>
        <v>0</v>
      </c>
      <c r="L76">
        <f>IF(Table258[[#This Row],[Pclass]]=2, 1,0)</f>
        <v>0</v>
      </c>
      <c r="M76">
        <f>IF(Table258[[#This Row],[Embarked]]="S", 1, 0)</f>
        <v>1</v>
      </c>
      <c r="N76">
        <f>IF(Table258[[#This Row],[Embarked]]="C", 1, 0)</f>
        <v>0</v>
      </c>
      <c r="O76">
        <f>IF(Table258[[#This Row],[Sex]]="male", 1, 0)</f>
        <v>1</v>
      </c>
      <c r="P76">
        <v>1</v>
      </c>
      <c r="V76" s="6"/>
      <c r="W76" s="6"/>
      <c r="X76" s="6"/>
      <c r="Y76" s="6"/>
      <c r="Z76" s="6"/>
      <c r="AA76" s="6"/>
    </row>
    <row r="77" spans="1:27" x14ac:dyDescent="0.2">
      <c r="A77">
        <v>0</v>
      </c>
      <c r="B77" t="s">
        <v>20</v>
      </c>
      <c r="C77">
        <v>1</v>
      </c>
      <c r="D77" t="s">
        <v>13</v>
      </c>
      <c r="E77">
        <v>71</v>
      </c>
      <c r="F77">
        <v>34.654200000000003</v>
      </c>
      <c r="G77">
        <v>0</v>
      </c>
      <c r="H77">
        <v>0</v>
      </c>
      <c r="I77" s="6">
        <f>Table258[[#This Row],[Age]]/$E$1</f>
        <v>0.88749999999999996</v>
      </c>
      <c r="J77" s="6">
        <f>LOG10(Table258[[#This Row],[Fare]] +1)</f>
        <v>1.5521106963024893</v>
      </c>
      <c r="K77">
        <f>IF(Table258[[#This Row],[Pclass]]=1, 1, 0)</f>
        <v>1</v>
      </c>
      <c r="L77">
        <f>IF(Table258[[#This Row],[Pclass]]=2, 1,0)</f>
        <v>0</v>
      </c>
      <c r="M77">
        <f>IF(Table258[[#This Row],[Embarked]]="S", 1, 0)</f>
        <v>0</v>
      </c>
      <c r="N77">
        <f>IF(Table258[[#This Row],[Embarked]]="C", 1, 0)</f>
        <v>1</v>
      </c>
      <c r="O77">
        <f>IF(Table258[[#This Row],[Sex]]="male", 1, 0)</f>
        <v>1</v>
      </c>
      <c r="P77">
        <v>1</v>
      </c>
      <c r="V77" s="6"/>
      <c r="W77" s="6"/>
      <c r="X77" s="6"/>
      <c r="Y77" s="6"/>
      <c r="Z77" s="6"/>
      <c r="AA77" s="6"/>
    </row>
    <row r="78" spans="1:27" x14ac:dyDescent="0.2">
      <c r="A78">
        <v>1</v>
      </c>
      <c r="B78" t="s">
        <v>20</v>
      </c>
      <c r="C78">
        <v>1</v>
      </c>
      <c r="D78" t="s">
        <v>13</v>
      </c>
      <c r="E78">
        <v>23</v>
      </c>
      <c r="F78">
        <v>63.3583</v>
      </c>
      <c r="G78">
        <v>0</v>
      </c>
      <c r="H78">
        <v>1</v>
      </c>
      <c r="I78" s="6">
        <f>Table258[[#This Row],[Age]]/$E$1</f>
        <v>0.28749999999999998</v>
      </c>
      <c r="J78" s="6">
        <f>LOG10(Table258[[#This Row],[Fare]] +1)</f>
        <v>1.808604563855051</v>
      </c>
      <c r="K78">
        <f>IF(Table258[[#This Row],[Pclass]]=1, 1, 0)</f>
        <v>1</v>
      </c>
      <c r="L78">
        <f>IF(Table258[[#This Row],[Pclass]]=2, 1,0)</f>
        <v>0</v>
      </c>
      <c r="M78">
        <f>IF(Table258[[#This Row],[Embarked]]="S", 1, 0)</f>
        <v>0</v>
      </c>
      <c r="N78">
        <f>IF(Table258[[#This Row],[Embarked]]="C", 1, 0)</f>
        <v>1</v>
      </c>
      <c r="O78">
        <f>IF(Table258[[#This Row],[Sex]]="male", 1, 0)</f>
        <v>1</v>
      </c>
      <c r="P78">
        <v>1</v>
      </c>
      <c r="V78" s="6"/>
      <c r="W78" s="6"/>
      <c r="X78" s="6"/>
      <c r="Y78" s="6"/>
      <c r="Z78" s="6"/>
      <c r="AA78" s="6"/>
    </row>
    <row r="79" spans="1:27" x14ac:dyDescent="0.2">
      <c r="A79">
        <v>1</v>
      </c>
      <c r="B79" t="s">
        <v>15</v>
      </c>
      <c r="C79">
        <v>2</v>
      </c>
      <c r="D79" t="s">
        <v>17</v>
      </c>
      <c r="E79">
        <v>34</v>
      </c>
      <c r="F79">
        <v>23</v>
      </c>
      <c r="G79">
        <v>0</v>
      </c>
      <c r="H79">
        <v>1</v>
      </c>
      <c r="I79" s="6">
        <f>Table258[[#This Row],[Age]]/$E$1</f>
        <v>0.42499999999999999</v>
      </c>
      <c r="J79" s="6">
        <f>LOG10(Table258[[#This Row],[Fare]] +1)</f>
        <v>1.3802112417116059</v>
      </c>
      <c r="K79">
        <f>IF(Table258[[#This Row],[Pclass]]=1, 1, 0)</f>
        <v>0</v>
      </c>
      <c r="L79">
        <f>IF(Table258[[#This Row],[Pclass]]=2, 1,0)</f>
        <v>1</v>
      </c>
      <c r="M79">
        <f>IF(Table258[[#This Row],[Embarked]]="S", 1, 0)</f>
        <v>1</v>
      </c>
      <c r="N79">
        <f>IF(Table258[[#This Row],[Embarked]]="C", 1, 0)</f>
        <v>0</v>
      </c>
      <c r="O79">
        <f>IF(Table258[[#This Row],[Sex]]="male", 1, 0)</f>
        <v>0</v>
      </c>
      <c r="P79">
        <v>1</v>
      </c>
      <c r="V79" s="6"/>
      <c r="W79" s="6"/>
      <c r="X79" s="6"/>
      <c r="Y79" s="6"/>
      <c r="Z79" s="6"/>
      <c r="AA79" s="6"/>
    </row>
    <row r="80" spans="1:27" x14ac:dyDescent="0.2">
      <c r="A80">
        <v>0</v>
      </c>
      <c r="B80" t="s">
        <v>15</v>
      </c>
      <c r="C80">
        <v>2</v>
      </c>
      <c r="D80" t="s">
        <v>13</v>
      </c>
      <c r="E80">
        <v>34</v>
      </c>
      <c r="F80">
        <v>26</v>
      </c>
      <c r="G80">
        <v>1</v>
      </c>
      <c r="H80">
        <v>0</v>
      </c>
      <c r="I80" s="6">
        <f>Table258[[#This Row],[Age]]/$E$1</f>
        <v>0.42499999999999999</v>
      </c>
      <c r="J80" s="6">
        <f>LOG10(Table258[[#This Row],[Fare]] +1)</f>
        <v>1.4313637641589874</v>
      </c>
      <c r="K80">
        <f>IF(Table258[[#This Row],[Pclass]]=1, 1, 0)</f>
        <v>0</v>
      </c>
      <c r="L80">
        <f>IF(Table258[[#This Row],[Pclass]]=2, 1,0)</f>
        <v>1</v>
      </c>
      <c r="M80">
        <f>IF(Table258[[#This Row],[Embarked]]="S", 1, 0)</f>
        <v>1</v>
      </c>
      <c r="N80">
        <f>IF(Table258[[#This Row],[Embarked]]="C", 1, 0)</f>
        <v>0</v>
      </c>
      <c r="O80">
        <f>IF(Table258[[#This Row],[Sex]]="male", 1, 0)</f>
        <v>1</v>
      </c>
      <c r="P80">
        <v>1</v>
      </c>
      <c r="V80" s="6"/>
      <c r="W80" s="6"/>
      <c r="X80" s="6"/>
      <c r="Y80" s="6"/>
      <c r="Z80" s="6"/>
      <c r="AA80" s="6"/>
    </row>
    <row r="81" spans="1:27" x14ac:dyDescent="0.2">
      <c r="A81">
        <v>0</v>
      </c>
      <c r="B81" t="s">
        <v>15</v>
      </c>
      <c r="C81">
        <v>3</v>
      </c>
      <c r="D81" t="s">
        <v>17</v>
      </c>
      <c r="E81">
        <v>28</v>
      </c>
      <c r="F81">
        <v>7.8958000000000004</v>
      </c>
      <c r="G81">
        <v>0</v>
      </c>
      <c r="H81">
        <v>0</v>
      </c>
      <c r="I81" s="6">
        <f>Table258[[#This Row],[Age]]/$E$1</f>
        <v>0.35</v>
      </c>
      <c r="J81" s="6">
        <f>LOG10(Table258[[#This Row],[Fare]] +1)</f>
        <v>0.94918501031343461</v>
      </c>
      <c r="K81">
        <f>IF(Table258[[#This Row],[Pclass]]=1, 1, 0)</f>
        <v>0</v>
      </c>
      <c r="L81">
        <f>IF(Table258[[#This Row],[Pclass]]=2, 1,0)</f>
        <v>0</v>
      </c>
      <c r="M81">
        <f>IF(Table258[[#This Row],[Embarked]]="S", 1, 0)</f>
        <v>1</v>
      </c>
      <c r="N81">
        <f>IF(Table258[[#This Row],[Embarked]]="C", 1, 0)</f>
        <v>0</v>
      </c>
      <c r="O81">
        <f>IF(Table258[[#This Row],[Sex]]="male", 1, 0)</f>
        <v>0</v>
      </c>
      <c r="P81">
        <v>1</v>
      </c>
      <c r="V81" s="6"/>
      <c r="W81" s="6"/>
      <c r="X81" s="6"/>
      <c r="Y81" s="6"/>
      <c r="Z81" s="6"/>
      <c r="AA81" s="6"/>
    </row>
    <row r="82" spans="1:27" x14ac:dyDescent="0.2">
      <c r="A82">
        <v>0</v>
      </c>
      <c r="B82" t="s">
        <v>15</v>
      </c>
      <c r="C82">
        <v>1</v>
      </c>
      <c r="D82" t="s">
        <v>13</v>
      </c>
      <c r="E82">
        <v>21</v>
      </c>
      <c r="F82">
        <v>77.287499999999994</v>
      </c>
      <c r="G82">
        <v>0</v>
      </c>
      <c r="H82">
        <v>1</v>
      </c>
      <c r="I82" s="6">
        <f>Table258[[#This Row],[Age]]/$E$1</f>
        <v>0.26250000000000001</v>
      </c>
      <c r="J82" s="6">
        <f>LOG10(Table258[[#This Row],[Fare]] +1)</f>
        <v>1.8936924247093643</v>
      </c>
      <c r="K82">
        <f>IF(Table258[[#This Row],[Pclass]]=1, 1, 0)</f>
        <v>1</v>
      </c>
      <c r="L82">
        <f>IF(Table258[[#This Row],[Pclass]]=2, 1,0)</f>
        <v>0</v>
      </c>
      <c r="M82">
        <f>IF(Table258[[#This Row],[Embarked]]="S", 1, 0)</f>
        <v>1</v>
      </c>
      <c r="N82">
        <f>IF(Table258[[#This Row],[Embarked]]="C", 1, 0)</f>
        <v>0</v>
      </c>
      <c r="O82">
        <f>IF(Table258[[#This Row],[Sex]]="male", 1, 0)</f>
        <v>1</v>
      </c>
      <c r="P82">
        <v>1</v>
      </c>
      <c r="V82" s="6"/>
      <c r="W82" s="6"/>
      <c r="X82" s="6"/>
      <c r="Y82" s="6"/>
      <c r="Z82" s="6"/>
      <c r="AA82" s="6"/>
    </row>
    <row r="83" spans="1:27" x14ac:dyDescent="0.2">
      <c r="A83">
        <v>0</v>
      </c>
      <c r="B83" t="s">
        <v>15</v>
      </c>
      <c r="C83">
        <v>3</v>
      </c>
      <c r="D83" t="s">
        <v>13</v>
      </c>
      <c r="E83">
        <v>33</v>
      </c>
      <c r="F83">
        <v>8.6541999999999994</v>
      </c>
      <c r="G83">
        <v>0</v>
      </c>
      <c r="H83">
        <v>0</v>
      </c>
      <c r="I83" s="6">
        <f>Table258[[#This Row],[Age]]/$E$1</f>
        <v>0.41249999999999998</v>
      </c>
      <c r="J83" s="6">
        <f>LOG10(Table258[[#This Row],[Fare]] +1)</f>
        <v>0.98471629158197649</v>
      </c>
      <c r="K83">
        <f>IF(Table258[[#This Row],[Pclass]]=1, 1, 0)</f>
        <v>0</v>
      </c>
      <c r="L83">
        <f>IF(Table258[[#This Row],[Pclass]]=2, 1,0)</f>
        <v>0</v>
      </c>
      <c r="M83">
        <f>IF(Table258[[#This Row],[Embarked]]="S", 1, 0)</f>
        <v>1</v>
      </c>
      <c r="N83">
        <f>IF(Table258[[#This Row],[Embarked]]="C", 1, 0)</f>
        <v>0</v>
      </c>
      <c r="O83">
        <f>IF(Table258[[#This Row],[Sex]]="male", 1, 0)</f>
        <v>1</v>
      </c>
      <c r="P83">
        <v>1</v>
      </c>
      <c r="V83" s="6"/>
      <c r="W83" s="6"/>
      <c r="X83" s="6"/>
      <c r="Y83" s="6"/>
      <c r="Z83" s="6"/>
      <c r="AA83" s="6"/>
    </row>
    <row r="84" spans="1:27" x14ac:dyDescent="0.2">
      <c r="A84">
        <v>0</v>
      </c>
      <c r="B84" t="s">
        <v>15</v>
      </c>
      <c r="C84">
        <v>3</v>
      </c>
      <c r="D84" t="s">
        <v>13</v>
      </c>
      <c r="E84">
        <v>37</v>
      </c>
      <c r="F84">
        <v>7.9249999999999998</v>
      </c>
      <c r="G84">
        <v>2</v>
      </c>
      <c r="H84">
        <v>0</v>
      </c>
      <c r="I84" s="6">
        <f>Table258[[#This Row],[Age]]/$E$1</f>
        <v>0.46250000000000002</v>
      </c>
      <c r="J84" s="6">
        <f>LOG10(Table258[[#This Row],[Fare]] +1)</f>
        <v>0.95060822478423079</v>
      </c>
      <c r="K84">
        <f>IF(Table258[[#This Row],[Pclass]]=1, 1, 0)</f>
        <v>0</v>
      </c>
      <c r="L84">
        <f>IF(Table258[[#This Row],[Pclass]]=2, 1,0)</f>
        <v>0</v>
      </c>
      <c r="M84">
        <f>IF(Table258[[#This Row],[Embarked]]="S", 1, 0)</f>
        <v>1</v>
      </c>
      <c r="N84">
        <f>IF(Table258[[#This Row],[Embarked]]="C", 1, 0)</f>
        <v>0</v>
      </c>
      <c r="O84">
        <f>IF(Table258[[#This Row],[Sex]]="male", 1, 0)</f>
        <v>1</v>
      </c>
      <c r="P84">
        <v>1</v>
      </c>
      <c r="V84" s="6"/>
      <c r="W84" s="6"/>
      <c r="X84" s="6"/>
      <c r="Y84" s="6"/>
      <c r="Z84" s="6"/>
      <c r="AA84" s="6"/>
    </row>
    <row r="85" spans="1:27" x14ac:dyDescent="0.2">
      <c r="A85">
        <v>0</v>
      </c>
      <c r="B85" t="s">
        <v>15</v>
      </c>
      <c r="C85">
        <v>3</v>
      </c>
      <c r="D85" t="s">
        <v>13</v>
      </c>
      <c r="E85">
        <v>28</v>
      </c>
      <c r="F85">
        <v>7.8958000000000004</v>
      </c>
      <c r="G85">
        <v>0</v>
      </c>
      <c r="H85">
        <v>0</v>
      </c>
      <c r="I85" s="6">
        <f>Table258[[#This Row],[Age]]/$E$1</f>
        <v>0.35</v>
      </c>
      <c r="J85" s="6">
        <f>LOG10(Table258[[#This Row],[Fare]] +1)</f>
        <v>0.94918501031343461</v>
      </c>
      <c r="K85">
        <f>IF(Table258[[#This Row],[Pclass]]=1, 1, 0)</f>
        <v>0</v>
      </c>
      <c r="L85">
        <f>IF(Table258[[#This Row],[Pclass]]=2, 1,0)</f>
        <v>0</v>
      </c>
      <c r="M85">
        <f>IF(Table258[[#This Row],[Embarked]]="S", 1, 0)</f>
        <v>1</v>
      </c>
      <c r="N85">
        <f>IF(Table258[[#This Row],[Embarked]]="C", 1, 0)</f>
        <v>0</v>
      </c>
      <c r="O85">
        <f>IF(Table258[[#This Row],[Sex]]="male", 1, 0)</f>
        <v>1</v>
      </c>
      <c r="P85">
        <v>1</v>
      </c>
      <c r="V85" s="6"/>
      <c r="W85" s="6"/>
      <c r="X85" s="6"/>
      <c r="Y85" s="6"/>
      <c r="Z85" s="6"/>
      <c r="AA85" s="6"/>
    </row>
    <row r="86" spans="1:27" x14ac:dyDescent="0.2">
      <c r="A86">
        <v>1</v>
      </c>
      <c r="B86" t="s">
        <v>15</v>
      </c>
      <c r="C86">
        <v>3</v>
      </c>
      <c r="D86" t="s">
        <v>17</v>
      </c>
      <c r="E86">
        <v>21</v>
      </c>
      <c r="F86">
        <v>7.65</v>
      </c>
      <c r="G86">
        <v>0</v>
      </c>
      <c r="H86">
        <v>0</v>
      </c>
      <c r="I86" s="6">
        <f>Table258[[#This Row],[Age]]/$E$1</f>
        <v>0.26250000000000001</v>
      </c>
      <c r="J86" s="6">
        <f>LOG10(Table258[[#This Row],[Fare]] +1)</f>
        <v>0.93701610746481423</v>
      </c>
      <c r="K86">
        <f>IF(Table258[[#This Row],[Pclass]]=1, 1, 0)</f>
        <v>0</v>
      </c>
      <c r="L86">
        <f>IF(Table258[[#This Row],[Pclass]]=2, 1,0)</f>
        <v>0</v>
      </c>
      <c r="M86">
        <f>IF(Table258[[#This Row],[Embarked]]="S", 1, 0)</f>
        <v>1</v>
      </c>
      <c r="N86">
        <f>IF(Table258[[#This Row],[Embarked]]="C", 1, 0)</f>
        <v>0</v>
      </c>
      <c r="O86">
        <f>IF(Table258[[#This Row],[Sex]]="male", 1, 0)</f>
        <v>0</v>
      </c>
      <c r="P86">
        <v>1</v>
      </c>
      <c r="V86" s="6"/>
      <c r="W86" s="6"/>
      <c r="X86" s="6"/>
      <c r="Y86" s="6"/>
      <c r="Z86" s="6"/>
      <c r="AA86" s="6"/>
    </row>
    <row r="87" spans="1:27" x14ac:dyDescent="0.2">
      <c r="A87">
        <v>0</v>
      </c>
      <c r="B87" t="s">
        <v>15</v>
      </c>
      <c r="C87">
        <v>3</v>
      </c>
      <c r="D87" t="s">
        <v>13</v>
      </c>
      <c r="E87">
        <v>38</v>
      </c>
      <c r="F87">
        <v>7.8958000000000004</v>
      </c>
      <c r="G87">
        <v>0</v>
      </c>
      <c r="H87">
        <v>0</v>
      </c>
      <c r="I87" s="6">
        <f>Table258[[#This Row],[Age]]/$E$1</f>
        <v>0.47499999999999998</v>
      </c>
      <c r="J87" s="6">
        <f>LOG10(Table258[[#This Row],[Fare]] +1)</f>
        <v>0.94918501031343461</v>
      </c>
      <c r="K87">
        <f>IF(Table258[[#This Row],[Pclass]]=1, 1, 0)</f>
        <v>0</v>
      </c>
      <c r="L87">
        <f>IF(Table258[[#This Row],[Pclass]]=2, 1,0)</f>
        <v>0</v>
      </c>
      <c r="M87">
        <f>IF(Table258[[#This Row],[Embarked]]="S", 1, 0)</f>
        <v>1</v>
      </c>
      <c r="N87">
        <f>IF(Table258[[#This Row],[Embarked]]="C", 1, 0)</f>
        <v>0</v>
      </c>
      <c r="O87">
        <f>IF(Table258[[#This Row],[Sex]]="male", 1, 0)</f>
        <v>1</v>
      </c>
      <c r="P87">
        <v>1</v>
      </c>
      <c r="V87" s="6"/>
      <c r="W87" s="6"/>
      <c r="X87" s="6"/>
      <c r="Y87" s="6"/>
      <c r="Z87" s="6"/>
      <c r="AA87" s="6"/>
    </row>
    <row r="88" spans="1:27" x14ac:dyDescent="0.2">
      <c r="A88">
        <v>0</v>
      </c>
      <c r="B88" t="s">
        <v>15</v>
      </c>
      <c r="C88">
        <v>1</v>
      </c>
      <c r="D88" t="s">
        <v>13</v>
      </c>
      <c r="E88">
        <v>47</v>
      </c>
      <c r="F88">
        <v>52</v>
      </c>
      <c r="G88">
        <v>0</v>
      </c>
      <c r="H88">
        <v>0</v>
      </c>
      <c r="I88" s="6">
        <f>Table258[[#This Row],[Age]]/$E$1</f>
        <v>0.58750000000000002</v>
      </c>
      <c r="J88" s="6">
        <f>LOG10(Table258[[#This Row],[Fare]] +1)</f>
        <v>1.7242758696007889</v>
      </c>
      <c r="K88">
        <f>IF(Table258[[#This Row],[Pclass]]=1, 1, 0)</f>
        <v>1</v>
      </c>
      <c r="L88">
        <f>IF(Table258[[#This Row],[Pclass]]=2, 1,0)</f>
        <v>0</v>
      </c>
      <c r="M88">
        <f>IF(Table258[[#This Row],[Embarked]]="S", 1, 0)</f>
        <v>1</v>
      </c>
      <c r="N88">
        <f>IF(Table258[[#This Row],[Embarked]]="C", 1, 0)</f>
        <v>0</v>
      </c>
      <c r="O88">
        <f>IF(Table258[[#This Row],[Sex]]="male", 1, 0)</f>
        <v>1</v>
      </c>
      <c r="P88">
        <v>1</v>
      </c>
      <c r="V88" s="6"/>
      <c r="W88" s="6"/>
      <c r="X88" s="6"/>
      <c r="Y88" s="6"/>
      <c r="Z88" s="6"/>
      <c r="AA88" s="6"/>
    </row>
    <row r="89" spans="1:27" x14ac:dyDescent="0.2">
      <c r="A89">
        <v>0</v>
      </c>
      <c r="B89" t="s">
        <v>20</v>
      </c>
      <c r="C89">
        <v>3</v>
      </c>
      <c r="D89" t="s">
        <v>17</v>
      </c>
      <c r="E89">
        <v>14.5</v>
      </c>
      <c r="F89">
        <v>14.4542</v>
      </c>
      <c r="G89">
        <v>1</v>
      </c>
      <c r="H89">
        <v>0</v>
      </c>
      <c r="I89" s="6">
        <f>Table258[[#This Row],[Age]]/$E$1</f>
        <v>0.18124999999999999</v>
      </c>
      <c r="J89" s="6">
        <f>LOG10(Table258[[#This Row],[Fare]] +1)</f>
        <v>1.1890465283525415</v>
      </c>
      <c r="K89">
        <f>IF(Table258[[#This Row],[Pclass]]=1, 1, 0)</f>
        <v>0</v>
      </c>
      <c r="L89">
        <f>IF(Table258[[#This Row],[Pclass]]=2, 1,0)</f>
        <v>0</v>
      </c>
      <c r="M89">
        <f>IF(Table258[[#This Row],[Embarked]]="S", 1, 0)</f>
        <v>0</v>
      </c>
      <c r="N89">
        <f>IF(Table258[[#This Row],[Embarked]]="C", 1, 0)</f>
        <v>1</v>
      </c>
      <c r="O89">
        <f>IF(Table258[[#This Row],[Sex]]="male", 1, 0)</f>
        <v>0</v>
      </c>
      <c r="P89">
        <v>1</v>
      </c>
      <c r="V89" s="6"/>
      <c r="W89" s="6"/>
      <c r="X89" s="6"/>
      <c r="Y89" s="6"/>
      <c r="Z89" s="6"/>
      <c r="AA89" s="6"/>
    </row>
    <row r="90" spans="1:27" x14ac:dyDescent="0.2">
      <c r="A90">
        <v>0</v>
      </c>
      <c r="B90" t="s">
        <v>15</v>
      </c>
      <c r="C90">
        <v>3</v>
      </c>
      <c r="D90" t="s">
        <v>13</v>
      </c>
      <c r="E90">
        <v>22</v>
      </c>
      <c r="F90">
        <v>8.0500000000000007</v>
      </c>
      <c r="G90">
        <v>0</v>
      </c>
      <c r="H90">
        <v>0</v>
      </c>
      <c r="I90" s="6">
        <f>Table258[[#This Row],[Age]]/$E$1</f>
        <v>0.27500000000000002</v>
      </c>
      <c r="J90" s="6">
        <f>LOG10(Table258[[#This Row],[Fare]] +1)</f>
        <v>0.9566485792052033</v>
      </c>
      <c r="K90">
        <f>IF(Table258[[#This Row],[Pclass]]=1, 1, 0)</f>
        <v>0</v>
      </c>
      <c r="L90">
        <f>IF(Table258[[#This Row],[Pclass]]=2, 1,0)</f>
        <v>0</v>
      </c>
      <c r="M90">
        <f>IF(Table258[[#This Row],[Embarked]]="S", 1, 0)</f>
        <v>1</v>
      </c>
      <c r="N90">
        <f>IF(Table258[[#This Row],[Embarked]]="C", 1, 0)</f>
        <v>0</v>
      </c>
      <c r="O90">
        <f>IF(Table258[[#This Row],[Sex]]="male", 1, 0)</f>
        <v>1</v>
      </c>
      <c r="P90">
        <v>1</v>
      </c>
      <c r="V90" s="6"/>
      <c r="W90" s="6"/>
      <c r="X90" s="6"/>
      <c r="Y90" s="6"/>
      <c r="Z90" s="6"/>
      <c r="AA90" s="6"/>
    </row>
    <row r="91" spans="1:27" x14ac:dyDescent="0.2">
      <c r="A91">
        <v>0</v>
      </c>
      <c r="B91" t="s">
        <v>15</v>
      </c>
      <c r="C91">
        <v>3</v>
      </c>
      <c r="D91" t="s">
        <v>17</v>
      </c>
      <c r="E91">
        <v>20</v>
      </c>
      <c r="F91">
        <v>9.8249999999999993</v>
      </c>
      <c r="G91">
        <v>1</v>
      </c>
      <c r="H91">
        <v>0</v>
      </c>
      <c r="I91" s="6">
        <f>Table258[[#This Row],[Age]]/$E$1</f>
        <v>0.25</v>
      </c>
      <c r="J91" s="6">
        <f>LOG10(Table258[[#This Row],[Fare]] +1)</f>
        <v>1.034427905025403</v>
      </c>
      <c r="K91">
        <f>IF(Table258[[#This Row],[Pclass]]=1, 1, 0)</f>
        <v>0</v>
      </c>
      <c r="L91">
        <f>IF(Table258[[#This Row],[Pclass]]=2, 1,0)</f>
        <v>0</v>
      </c>
      <c r="M91">
        <f>IF(Table258[[#This Row],[Embarked]]="S", 1, 0)</f>
        <v>1</v>
      </c>
      <c r="N91">
        <f>IF(Table258[[#This Row],[Embarked]]="C", 1, 0)</f>
        <v>0</v>
      </c>
      <c r="O91">
        <f>IF(Table258[[#This Row],[Sex]]="male", 1, 0)</f>
        <v>0</v>
      </c>
      <c r="P91">
        <v>1</v>
      </c>
      <c r="V91" s="6"/>
      <c r="W91" s="6"/>
      <c r="X91" s="6"/>
      <c r="Y91" s="6"/>
      <c r="Z91" s="6"/>
      <c r="AA91" s="6"/>
    </row>
    <row r="92" spans="1:27" x14ac:dyDescent="0.2">
      <c r="A92">
        <v>0</v>
      </c>
      <c r="B92" t="s">
        <v>20</v>
      </c>
      <c r="C92">
        <v>3</v>
      </c>
      <c r="D92" t="s">
        <v>17</v>
      </c>
      <c r="E92">
        <v>17</v>
      </c>
      <c r="F92">
        <v>14.458299999999999</v>
      </c>
      <c r="G92">
        <v>0</v>
      </c>
      <c r="H92">
        <v>0</v>
      </c>
      <c r="I92" s="6">
        <f>Table258[[#This Row],[Age]]/$E$1</f>
        <v>0.21249999999999999</v>
      </c>
      <c r="J92" s="6">
        <f>LOG10(Table258[[#This Row],[Fare]] +1)</f>
        <v>1.1891617314183722</v>
      </c>
      <c r="K92">
        <f>IF(Table258[[#This Row],[Pclass]]=1, 1, 0)</f>
        <v>0</v>
      </c>
      <c r="L92">
        <f>IF(Table258[[#This Row],[Pclass]]=2, 1,0)</f>
        <v>0</v>
      </c>
      <c r="M92">
        <f>IF(Table258[[#This Row],[Embarked]]="S", 1, 0)</f>
        <v>0</v>
      </c>
      <c r="N92">
        <f>IF(Table258[[#This Row],[Embarked]]="C", 1, 0)</f>
        <v>1</v>
      </c>
      <c r="O92">
        <f>IF(Table258[[#This Row],[Sex]]="male", 1, 0)</f>
        <v>0</v>
      </c>
      <c r="P92">
        <v>1</v>
      </c>
      <c r="V92" s="6"/>
      <c r="W92" s="6"/>
      <c r="X92" s="6"/>
      <c r="Y92" s="6"/>
      <c r="Z92" s="6"/>
      <c r="AA92" s="6"/>
    </row>
    <row r="93" spans="1:27" x14ac:dyDescent="0.2">
      <c r="A93">
        <v>0</v>
      </c>
      <c r="B93" t="s">
        <v>15</v>
      </c>
      <c r="C93">
        <v>3</v>
      </c>
      <c r="D93" t="s">
        <v>13</v>
      </c>
      <c r="E93">
        <v>21</v>
      </c>
      <c r="F93">
        <v>7.9249999999999998</v>
      </c>
      <c r="G93">
        <v>0</v>
      </c>
      <c r="H93">
        <v>0</v>
      </c>
      <c r="I93" s="6">
        <f>Table258[[#This Row],[Age]]/$E$1</f>
        <v>0.26250000000000001</v>
      </c>
      <c r="J93" s="6">
        <f>LOG10(Table258[[#This Row],[Fare]] +1)</f>
        <v>0.95060822478423079</v>
      </c>
      <c r="K93">
        <f>IF(Table258[[#This Row],[Pclass]]=1, 1, 0)</f>
        <v>0</v>
      </c>
      <c r="L93">
        <f>IF(Table258[[#This Row],[Pclass]]=2, 1,0)</f>
        <v>0</v>
      </c>
      <c r="M93">
        <f>IF(Table258[[#This Row],[Embarked]]="S", 1, 0)</f>
        <v>1</v>
      </c>
      <c r="N93">
        <f>IF(Table258[[#This Row],[Embarked]]="C", 1, 0)</f>
        <v>0</v>
      </c>
      <c r="O93">
        <f>IF(Table258[[#This Row],[Sex]]="male", 1, 0)</f>
        <v>1</v>
      </c>
      <c r="P93">
        <v>1</v>
      </c>
      <c r="V93" s="6"/>
      <c r="W93" s="6"/>
      <c r="X93" s="6"/>
      <c r="Y93" s="6"/>
      <c r="Z93" s="6"/>
      <c r="AA93" s="6"/>
    </row>
    <row r="94" spans="1:27" x14ac:dyDescent="0.2">
      <c r="A94">
        <v>0</v>
      </c>
      <c r="B94" t="s">
        <v>27</v>
      </c>
      <c r="C94">
        <v>3</v>
      </c>
      <c r="D94" t="s">
        <v>13</v>
      </c>
      <c r="E94">
        <v>70.5</v>
      </c>
      <c r="F94">
        <v>7.75</v>
      </c>
      <c r="G94">
        <v>0</v>
      </c>
      <c r="H94">
        <v>0</v>
      </c>
      <c r="I94" s="6">
        <f>Table258[[#This Row],[Age]]/$E$1</f>
        <v>0.88124999999999998</v>
      </c>
      <c r="J94" s="6">
        <f>LOG10(Table258[[#This Row],[Fare]] +1)</f>
        <v>0.94200805302231327</v>
      </c>
      <c r="K94">
        <f>IF(Table258[[#This Row],[Pclass]]=1, 1, 0)</f>
        <v>0</v>
      </c>
      <c r="L94">
        <f>IF(Table258[[#This Row],[Pclass]]=2, 1,0)</f>
        <v>0</v>
      </c>
      <c r="M94">
        <f>IF(Table258[[#This Row],[Embarked]]="S", 1, 0)</f>
        <v>0</v>
      </c>
      <c r="N94">
        <f>IF(Table258[[#This Row],[Embarked]]="C", 1, 0)</f>
        <v>0</v>
      </c>
      <c r="O94">
        <f>IF(Table258[[#This Row],[Sex]]="male", 1, 0)</f>
        <v>1</v>
      </c>
      <c r="P94">
        <v>1</v>
      </c>
      <c r="V94" s="6"/>
      <c r="W94" s="6"/>
      <c r="X94" s="6"/>
      <c r="Y94" s="6"/>
      <c r="Z94" s="6"/>
      <c r="AA94" s="6"/>
    </row>
    <row r="95" spans="1:27" x14ac:dyDescent="0.2">
      <c r="A95">
        <v>0</v>
      </c>
      <c r="B95" t="s">
        <v>15</v>
      </c>
      <c r="C95">
        <v>2</v>
      </c>
      <c r="D95" t="s">
        <v>13</v>
      </c>
      <c r="E95">
        <v>29</v>
      </c>
      <c r="F95">
        <v>21</v>
      </c>
      <c r="G95">
        <v>1</v>
      </c>
      <c r="H95">
        <v>0</v>
      </c>
      <c r="I95" s="6">
        <f>Table258[[#This Row],[Age]]/$E$1</f>
        <v>0.36249999999999999</v>
      </c>
      <c r="J95" s="6">
        <f>LOG10(Table258[[#This Row],[Fare]] +1)</f>
        <v>1.3424226808222062</v>
      </c>
      <c r="K95">
        <f>IF(Table258[[#This Row],[Pclass]]=1, 1, 0)</f>
        <v>0</v>
      </c>
      <c r="L95">
        <f>IF(Table258[[#This Row],[Pclass]]=2, 1,0)</f>
        <v>1</v>
      </c>
      <c r="M95">
        <f>IF(Table258[[#This Row],[Embarked]]="S", 1, 0)</f>
        <v>1</v>
      </c>
      <c r="N95">
        <f>IF(Table258[[#This Row],[Embarked]]="C", 1, 0)</f>
        <v>0</v>
      </c>
      <c r="O95">
        <f>IF(Table258[[#This Row],[Sex]]="male", 1, 0)</f>
        <v>1</v>
      </c>
      <c r="P95">
        <v>1</v>
      </c>
      <c r="V95" s="6"/>
      <c r="W95" s="6"/>
      <c r="X95" s="6"/>
      <c r="Y95" s="6"/>
      <c r="Z95" s="6"/>
      <c r="AA95" s="6"/>
    </row>
    <row r="96" spans="1:27" x14ac:dyDescent="0.2">
      <c r="A96">
        <v>0</v>
      </c>
      <c r="B96" t="s">
        <v>20</v>
      </c>
      <c r="C96">
        <v>1</v>
      </c>
      <c r="D96" t="s">
        <v>13</v>
      </c>
      <c r="E96">
        <v>24</v>
      </c>
      <c r="F96">
        <v>247.52080000000001</v>
      </c>
      <c r="G96">
        <v>0</v>
      </c>
      <c r="H96">
        <v>1</v>
      </c>
      <c r="I96" s="6">
        <f>Table258[[#This Row],[Age]]/$E$1</f>
        <v>0.3</v>
      </c>
      <c r="J96" s="6">
        <f>LOG10(Table258[[#This Row],[Fare]] +1)</f>
        <v>2.3953627429574396</v>
      </c>
      <c r="K96">
        <f>IF(Table258[[#This Row],[Pclass]]=1, 1, 0)</f>
        <v>1</v>
      </c>
      <c r="L96">
        <f>IF(Table258[[#This Row],[Pclass]]=2, 1,0)</f>
        <v>0</v>
      </c>
      <c r="M96">
        <f>IF(Table258[[#This Row],[Embarked]]="S", 1, 0)</f>
        <v>0</v>
      </c>
      <c r="N96">
        <f>IF(Table258[[#This Row],[Embarked]]="C", 1, 0)</f>
        <v>1</v>
      </c>
      <c r="O96">
        <f>IF(Table258[[#This Row],[Sex]]="male", 1, 0)</f>
        <v>1</v>
      </c>
      <c r="P96">
        <v>1</v>
      </c>
      <c r="V96" s="6"/>
      <c r="W96" s="6"/>
      <c r="X96" s="6"/>
      <c r="Y96" s="6"/>
      <c r="Z96" s="6"/>
      <c r="AA96" s="6"/>
    </row>
    <row r="97" spans="1:27" x14ac:dyDescent="0.2">
      <c r="A97">
        <v>0</v>
      </c>
      <c r="B97" t="s">
        <v>15</v>
      </c>
      <c r="C97">
        <v>3</v>
      </c>
      <c r="D97" t="s">
        <v>17</v>
      </c>
      <c r="E97">
        <v>2</v>
      </c>
      <c r="F97">
        <v>31.274999999999999</v>
      </c>
      <c r="G97">
        <v>4</v>
      </c>
      <c r="H97">
        <v>2</v>
      </c>
      <c r="I97" s="6">
        <f>Table258[[#This Row],[Age]]/$E$1</f>
        <v>2.5000000000000001E-2</v>
      </c>
      <c r="J97" s="6">
        <f>LOG10(Table258[[#This Row],[Fare]] +1)</f>
        <v>1.5088662509384578</v>
      </c>
      <c r="K97">
        <f>IF(Table258[[#This Row],[Pclass]]=1, 1, 0)</f>
        <v>0</v>
      </c>
      <c r="L97">
        <f>IF(Table258[[#This Row],[Pclass]]=2, 1,0)</f>
        <v>0</v>
      </c>
      <c r="M97">
        <f>IF(Table258[[#This Row],[Embarked]]="S", 1, 0)</f>
        <v>1</v>
      </c>
      <c r="N97">
        <f>IF(Table258[[#This Row],[Embarked]]="C", 1, 0)</f>
        <v>0</v>
      </c>
      <c r="O97">
        <f>IF(Table258[[#This Row],[Sex]]="male", 1, 0)</f>
        <v>0</v>
      </c>
      <c r="P97">
        <v>1</v>
      </c>
      <c r="V97" s="6"/>
      <c r="W97" s="6"/>
      <c r="X97" s="6"/>
      <c r="Y97" s="6"/>
      <c r="Z97" s="6"/>
      <c r="AA97" s="6"/>
    </row>
    <row r="98" spans="1:27" x14ac:dyDescent="0.2">
      <c r="A98">
        <v>0</v>
      </c>
      <c r="B98" t="s">
        <v>15</v>
      </c>
      <c r="C98">
        <v>2</v>
      </c>
      <c r="D98" t="s">
        <v>13</v>
      </c>
      <c r="E98">
        <v>21</v>
      </c>
      <c r="F98">
        <v>73.5</v>
      </c>
      <c r="G98">
        <v>2</v>
      </c>
      <c r="H98">
        <v>0</v>
      </c>
      <c r="I98" s="6">
        <f>Table258[[#This Row],[Age]]/$E$1</f>
        <v>0.26250000000000001</v>
      </c>
      <c r="J98" s="6">
        <f>LOG10(Table258[[#This Row],[Fare]] +1)</f>
        <v>1.8721562727482928</v>
      </c>
      <c r="K98">
        <f>IF(Table258[[#This Row],[Pclass]]=1, 1, 0)</f>
        <v>0</v>
      </c>
      <c r="L98">
        <f>IF(Table258[[#This Row],[Pclass]]=2, 1,0)</f>
        <v>1</v>
      </c>
      <c r="M98">
        <f>IF(Table258[[#This Row],[Embarked]]="S", 1, 0)</f>
        <v>1</v>
      </c>
      <c r="N98">
        <f>IF(Table258[[#This Row],[Embarked]]="C", 1, 0)</f>
        <v>0</v>
      </c>
      <c r="O98">
        <f>IF(Table258[[#This Row],[Sex]]="male", 1, 0)</f>
        <v>1</v>
      </c>
      <c r="P98">
        <v>1</v>
      </c>
      <c r="V98" s="6"/>
      <c r="W98" s="6"/>
      <c r="X98" s="6"/>
      <c r="Y98" s="6"/>
      <c r="Z98" s="6"/>
      <c r="AA98" s="6"/>
    </row>
    <row r="99" spans="1:27" x14ac:dyDescent="0.2">
      <c r="A99">
        <v>0</v>
      </c>
      <c r="B99" t="s">
        <v>20</v>
      </c>
      <c r="C99">
        <v>2</v>
      </c>
      <c r="D99" t="s">
        <v>13</v>
      </c>
      <c r="E99">
        <v>32.5</v>
      </c>
      <c r="F99">
        <v>30.070799999999998</v>
      </c>
      <c r="G99">
        <v>1</v>
      </c>
      <c r="H99">
        <v>0</v>
      </c>
      <c r="I99" s="6">
        <f>Table258[[#This Row],[Age]]/$E$1</f>
        <v>0.40625</v>
      </c>
      <c r="J99" s="6">
        <f>LOG10(Table258[[#This Row],[Fare]] +1)</f>
        <v>1.492352435460081</v>
      </c>
      <c r="K99">
        <f>IF(Table258[[#This Row],[Pclass]]=1, 1, 0)</f>
        <v>0</v>
      </c>
      <c r="L99">
        <f>IF(Table258[[#This Row],[Pclass]]=2, 1,0)</f>
        <v>1</v>
      </c>
      <c r="M99">
        <f>IF(Table258[[#This Row],[Embarked]]="S", 1, 0)</f>
        <v>0</v>
      </c>
      <c r="N99">
        <f>IF(Table258[[#This Row],[Embarked]]="C", 1, 0)</f>
        <v>1</v>
      </c>
      <c r="O99">
        <f>IF(Table258[[#This Row],[Sex]]="male", 1, 0)</f>
        <v>1</v>
      </c>
      <c r="P99">
        <v>1</v>
      </c>
      <c r="V99" s="6"/>
      <c r="W99" s="6"/>
      <c r="X99" s="6"/>
      <c r="Y99" s="6"/>
      <c r="Z99" s="6"/>
      <c r="AA99" s="6"/>
    </row>
    <row r="100" spans="1:27" x14ac:dyDescent="0.2">
      <c r="A100">
        <v>1</v>
      </c>
      <c r="B100" t="s">
        <v>15</v>
      </c>
      <c r="C100">
        <v>2</v>
      </c>
      <c r="D100" t="s">
        <v>17</v>
      </c>
      <c r="E100">
        <v>32.5</v>
      </c>
      <c r="F100">
        <v>13</v>
      </c>
      <c r="G100">
        <v>0</v>
      </c>
      <c r="H100">
        <v>0</v>
      </c>
      <c r="I100" s="6">
        <f>Table258[[#This Row],[Age]]/$E$1</f>
        <v>0.40625</v>
      </c>
      <c r="J100" s="6">
        <f>LOG10(Table258[[#This Row],[Fare]] +1)</f>
        <v>1.146128035678238</v>
      </c>
      <c r="K100">
        <f>IF(Table258[[#This Row],[Pclass]]=1, 1, 0)</f>
        <v>0</v>
      </c>
      <c r="L100">
        <f>IF(Table258[[#This Row],[Pclass]]=2, 1,0)</f>
        <v>1</v>
      </c>
      <c r="M100">
        <f>IF(Table258[[#This Row],[Embarked]]="S", 1, 0)</f>
        <v>1</v>
      </c>
      <c r="N100">
        <f>IF(Table258[[#This Row],[Embarked]]="C", 1, 0)</f>
        <v>0</v>
      </c>
      <c r="O100">
        <f>IF(Table258[[#This Row],[Sex]]="male", 1, 0)</f>
        <v>0</v>
      </c>
      <c r="P100">
        <v>1</v>
      </c>
      <c r="V100" s="6"/>
      <c r="W100" s="6"/>
      <c r="X100" s="6"/>
      <c r="Y100" s="6"/>
      <c r="Z100" s="6"/>
      <c r="AA100" s="6"/>
    </row>
    <row r="101" spans="1:27" x14ac:dyDescent="0.2">
      <c r="A101">
        <v>0</v>
      </c>
      <c r="B101" t="s">
        <v>15</v>
      </c>
      <c r="C101">
        <v>1</v>
      </c>
      <c r="D101" t="s">
        <v>13</v>
      </c>
      <c r="E101">
        <v>54</v>
      </c>
      <c r="F101">
        <v>77.287499999999994</v>
      </c>
      <c r="G101">
        <v>0</v>
      </c>
      <c r="H101">
        <v>1</v>
      </c>
      <c r="I101" s="6">
        <f>Table258[[#This Row],[Age]]/$E$1</f>
        <v>0.67500000000000004</v>
      </c>
      <c r="J101" s="6">
        <f>LOG10(Table258[[#This Row],[Fare]] +1)</f>
        <v>1.8936924247093643</v>
      </c>
      <c r="K101">
        <f>IF(Table258[[#This Row],[Pclass]]=1, 1, 0)</f>
        <v>1</v>
      </c>
      <c r="L101">
        <f>IF(Table258[[#This Row],[Pclass]]=2, 1,0)</f>
        <v>0</v>
      </c>
      <c r="M101">
        <f>IF(Table258[[#This Row],[Embarked]]="S", 1, 0)</f>
        <v>1</v>
      </c>
      <c r="N101">
        <f>IF(Table258[[#This Row],[Embarked]]="C", 1, 0)</f>
        <v>0</v>
      </c>
      <c r="O101">
        <f>IF(Table258[[#This Row],[Sex]]="male", 1, 0)</f>
        <v>1</v>
      </c>
      <c r="P101">
        <v>1</v>
      </c>
      <c r="V101" s="6"/>
      <c r="W101" s="6"/>
      <c r="X101" s="6"/>
      <c r="Y101" s="6"/>
      <c r="Z101" s="6"/>
      <c r="AA101" s="6"/>
    </row>
    <row r="102" spans="1:27" x14ac:dyDescent="0.2">
      <c r="A102">
        <v>1</v>
      </c>
      <c r="B102" t="s">
        <v>20</v>
      </c>
      <c r="C102">
        <v>3</v>
      </c>
      <c r="D102" t="s">
        <v>13</v>
      </c>
      <c r="E102">
        <v>12</v>
      </c>
      <c r="F102">
        <v>11.2417</v>
      </c>
      <c r="G102">
        <v>1</v>
      </c>
      <c r="H102">
        <v>0</v>
      </c>
      <c r="I102" s="6">
        <f>Table258[[#This Row],[Age]]/$E$1</f>
        <v>0.15</v>
      </c>
      <c r="J102" s="6">
        <f>LOG10(Table258[[#This Row],[Fare]] +1)</f>
        <v>1.0878417322991751</v>
      </c>
      <c r="K102">
        <f>IF(Table258[[#This Row],[Pclass]]=1, 1, 0)</f>
        <v>0</v>
      </c>
      <c r="L102">
        <f>IF(Table258[[#This Row],[Pclass]]=2, 1,0)</f>
        <v>0</v>
      </c>
      <c r="M102">
        <f>IF(Table258[[#This Row],[Embarked]]="S", 1, 0)</f>
        <v>0</v>
      </c>
      <c r="N102">
        <f>IF(Table258[[#This Row],[Embarked]]="C", 1, 0)</f>
        <v>1</v>
      </c>
      <c r="O102">
        <f>IF(Table258[[#This Row],[Sex]]="male", 1, 0)</f>
        <v>1</v>
      </c>
      <c r="P102">
        <v>1</v>
      </c>
      <c r="V102" s="6"/>
      <c r="W102" s="6"/>
      <c r="X102" s="6"/>
      <c r="Y102" s="6"/>
      <c r="Z102" s="6"/>
      <c r="AA102" s="6"/>
    </row>
    <row r="103" spans="1:27" x14ac:dyDescent="0.2">
      <c r="A103">
        <v>1</v>
      </c>
      <c r="B103" t="s">
        <v>15</v>
      </c>
      <c r="C103">
        <v>3</v>
      </c>
      <c r="D103" t="s">
        <v>13</v>
      </c>
      <c r="E103">
        <v>24</v>
      </c>
      <c r="F103">
        <v>7.1417000000000002</v>
      </c>
      <c r="G103">
        <v>0</v>
      </c>
      <c r="H103">
        <v>0</v>
      </c>
      <c r="I103" s="6">
        <f>Table258[[#This Row],[Age]]/$E$1</f>
        <v>0.3</v>
      </c>
      <c r="J103" s="6">
        <f>LOG10(Table258[[#This Row],[Fare]] +1)</f>
        <v>0.9107150957411293</v>
      </c>
      <c r="K103">
        <f>IF(Table258[[#This Row],[Pclass]]=1, 1, 0)</f>
        <v>0</v>
      </c>
      <c r="L103">
        <f>IF(Table258[[#This Row],[Pclass]]=2, 1,0)</f>
        <v>0</v>
      </c>
      <c r="M103">
        <f>IF(Table258[[#This Row],[Embarked]]="S", 1, 0)</f>
        <v>1</v>
      </c>
      <c r="N103">
        <f>IF(Table258[[#This Row],[Embarked]]="C", 1, 0)</f>
        <v>0</v>
      </c>
      <c r="O103">
        <f>IF(Table258[[#This Row],[Sex]]="male", 1, 0)</f>
        <v>1</v>
      </c>
      <c r="P103">
        <v>1</v>
      </c>
      <c r="V103" s="6"/>
      <c r="W103" s="6"/>
      <c r="X103" s="6"/>
      <c r="Y103" s="6"/>
      <c r="Z103" s="6"/>
      <c r="AA103" s="6"/>
    </row>
    <row r="104" spans="1:27" x14ac:dyDescent="0.2">
      <c r="A104">
        <v>0</v>
      </c>
      <c r="B104" t="s">
        <v>15</v>
      </c>
      <c r="C104">
        <v>3</v>
      </c>
      <c r="D104" t="s">
        <v>13</v>
      </c>
      <c r="E104">
        <v>45</v>
      </c>
      <c r="F104">
        <v>6.9749999999999996</v>
      </c>
      <c r="G104">
        <v>0</v>
      </c>
      <c r="H104">
        <v>0</v>
      </c>
      <c r="I104" s="6">
        <f>Table258[[#This Row],[Age]]/$E$1</f>
        <v>0.5625</v>
      </c>
      <c r="J104" s="6">
        <f>LOG10(Table258[[#This Row],[Fare]] +1)</f>
        <v>0.90173069172921871</v>
      </c>
      <c r="K104">
        <f>IF(Table258[[#This Row],[Pclass]]=1, 1, 0)</f>
        <v>0</v>
      </c>
      <c r="L104">
        <f>IF(Table258[[#This Row],[Pclass]]=2, 1,0)</f>
        <v>0</v>
      </c>
      <c r="M104">
        <f>IF(Table258[[#This Row],[Embarked]]="S", 1, 0)</f>
        <v>1</v>
      </c>
      <c r="N104">
        <f>IF(Table258[[#This Row],[Embarked]]="C", 1, 0)</f>
        <v>0</v>
      </c>
      <c r="O104">
        <f>IF(Table258[[#This Row],[Sex]]="male", 1, 0)</f>
        <v>1</v>
      </c>
      <c r="P104">
        <v>1</v>
      </c>
      <c r="V104" s="6"/>
      <c r="W104" s="6"/>
      <c r="X104" s="6"/>
      <c r="Y104" s="6"/>
      <c r="Z104" s="6"/>
      <c r="AA104" s="6"/>
    </row>
    <row r="105" spans="1:27" x14ac:dyDescent="0.2">
      <c r="A105">
        <v>0</v>
      </c>
      <c r="B105" t="s">
        <v>20</v>
      </c>
      <c r="C105">
        <v>3</v>
      </c>
      <c r="D105" t="s">
        <v>13</v>
      </c>
      <c r="E105">
        <v>33</v>
      </c>
      <c r="F105">
        <v>7.8958000000000004</v>
      </c>
      <c r="G105">
        <v>0</v>
      </c>
      <c r="H105">
        <v>0</v>
      </c>
      <c r="I105" s="6">
        <f>Table258[[#This Row],[Age]]/$E$1</f>
        <v>0.41249999999999998</v>
      </c>
      <c r="J105" s="6">
        <f>LOG10(Table258[[#This Row],[Fare]] +1)</f>
        <v>0.94918501031343461</v>
      </c>
      <c r="K105">
        <f>IF(Table258[[#This Row],[Pclass]]=1, 1, 0)</f>
        <v>0</v>
      </c>
      <c r="L105">
        <f>IF(Table258[[#This Row],[Pclass]]=2, 1,0)</f>
        <v>0</v>
      </c>
      <c r="M105">
        <f>IF(Table258[[#This Row],[Embarked]]="S", 1, 0)</f>
        <v>0</v>
      </c>
      <c r="N105">
        <f>IF(Table258[[#This Row],[Embarked]]="C", 1, 0)</f>
        <v>1</v>
      </c>
      <c r="O105">
        <f>IF(Table258[[#This Row],[Sex]]="male", 1, 0)</f>
        <v>1</v>
      </c>
      <c r="P105">
        <v>1</v>
      </c>
      <c r="V105" s="6"/>
      <c r="W105" s="6"/>
      <c r="X105" s="6"/>
      <c r="Y105" s="6"/>
      <c r="Z105" s="6"/>
      <c r="AA105" s="6"/>
    </row>
    <row r="106" spans="1:27" x14ac:dyDescent="0.2">
      <c r="A106">
        <v>0</v>
      </c>
      <c r="B106" t="s">
        <v>15</v>
      </c>
      <c r="C106">
        <v>3</v>
      </c>
      <c r="D106" t="s">
        <v>13</v>
      </c>
      <c r="E106">
        <v>20</v>
      </c>
      <c r="F106">
        <v>7.05</v>
      </c>
      <c r="G106">
        <v>0</v>
      </c>
      <c r="H106">
        <v>0</v>
      </c>
      <c r="I106" s="6">
        <f>Table258[[#This Row],[Age]]/$E$1</f>
        <v>0.25</v>
      </c>
      <c r="J106" s="6">
        <f>LOG10(Table258[[#This Row],[Fare]] +1)</f>
        <v>0.90579588036786851</v>
      </c>
      <c r="K106">
        <f>IF(Table258[[#This Row],[Pclass]]=1, 1, 0)</f>
        <v>0</v>
      </c>
      <c r="L106">
        <f>IF(Table258[[#This Row],[Pclass]]=2, 1,0)</f>
        <v>0</v>
      </c>
      <c r="M106">
        <f>IF(Table258[[#This Row],[Embarked]]="S", 1, 0)</f>
        <v>1</v>
      </c>
      <c r="N106">
        <f>IF(Table258[[#This Row],[Embarked]]="C", 1, 0)</f>
        <v>0</v>
      </c>
      <c r="O106">
        <f>IF(Table258[[#This Row],[Sex]]="male", 1, 0)</f>
        <v>1</v>
      </c>
      <c r="P106">
        <v>1</v>
      </c>
      <c r="V106" s="6"/>
      <c r="W106" s="6"/>
      <c r="X106" s="6"/>
      <c r="Y106" s="6"/>
      <c r="Z106" s="6"/>
      <c r="AA106" s="6"/>
    </row>
    <row r="107" spans="1:27" x14ac:dyDescent="0.2">
      <c r="A107">
        <v>0</v>
      </c>
      <c r="B107" t="s">
        <v>15</v>
      </c>
      <c r="C107">
        <v>3</v>
      </c>
      <c r="D107" t="s">
        <v>17</v>
      </c>
      <c r="E107">
        <v>47</v>
      </c>
      <c r="F107">
        <v>14.5</v>
      </c>
      <c r="G107">
        <v>1</v>
      </c>
      <c r="H107">
        <v>0</v>
      </c>
      <c r="I107" s="6">
        <f>Table258[[#This Row],[Age]]/$E$1</f>
        <v>0.58750000000000002</v>
      </c>
      <c r="J107" s="6">
        <f>LOG10(Table258[[#This Row],[Fare]] +1)</f>
        <v>1.1903316981702914</v>
      </c>
      <c r="K107">
        <f>IF(Table258[[#This Row],[Pclass]]=1, 1, 0)</f>
        <v>0</v>
      </c>
      <c r="L107">
        <f>IF(Table258[[#This Row],[Pclass]]=2, 1,0)</f>
        <v>0</v>
      </c>
      <c r="M107">
        <f>IF(Table258[[#This Row],[Embarked]]="S", 1, 0)</f>
        <v>1</v>
      </c>
      <c r="N107">
        <f>IF(Table258[[#This Row],[Embarked]]="C", 1, 0)</f>
        <v>0</v>
      </c>
      <c r="O107">
        <f>IF(Table258[[#This Row],[Sex]]="male", 1, 0)</f>
        <v>0</v>
      </c>
      <c r="P107">
        <v>1</v>
      </c>
      <c r="V107" s="6"/>
      <c r="W107" s="6"/>
      <c r="X107" s="6"/>
      <c r="Y107" s="6"/>
      <c r="Z107" s="6"/>
      <c r="AA107" s="6"/>
    </row>
    <row r="108" spans="1:27" x14ac:dyDescent="0.2">
      <c r="A108">
        <v>1</v>
      </c>
      <c r="B108" t="s">
        <v>15</v>
      </c>
      <c r="C108">
        <v>2</v>
      </c>
      <c r="D108" t="s">
        <v>17</v>
      </c>
      <c r="E108">
        <v>29</v>
      </c>
      <c r="F108">
        <v>26</v>
      </c>
      <c r="G108">
        <v>1</v>
      </c>
      <c r="H108">
        <v>0</v>
      </c>
      <c r="I108" s="6">
        <f>Table258[[#This Row],[Age]]/$E$1</f>
        <v>0.36249999999999999</v>
      </c>
      <c r="J108" s="6">
        <f>LOG10(Table258[[#This Row],[Fare]] +1)</f>
        <v>1.4313637641589874</v>
      </c>
      <c r="K108">
        <f>IF(Table258[[#This Row],[Pclass]]=1, 1, 0)</f>
        <v>0</v>
      </c>
      <c r="L108">
        <f>IF(Table258[[#This Row],[Pclass]]=2, 1,0)</f>
        <v>1</v>
      </c>
      <c r="M108">
        <f>IF(Table258[[#This Row],[Embarked]]="S", 1, 0)</f>
        <v>1</v>
      </c>
      <c r="N108">
        <f>IF(Table258[[#This Row],[Embarked]]="C", 1, 0)</f>
        <v>0</v>
      </c>
      <c r="O108">
        <f>IF(Table258[[#This Row],[Sex]]="male", 1, 0)</f>
        <v>0</v>
      </c>
      <c r="P108">
        <v>1</v>
      </c>
      <c r="V108" s="6"/>
      <c r="W108" s="6"/>
      <c r="X108" s="6"/>
      <c r="Y108" s="6"/>
      <c r="Z108" s="6"/>
      <c r="AA108" s="6"/>
    </row>
    <row r="109" spans="1:27" x14ac:dyDescent="0.2">
      <c r="A109">
        <v>0</v>
      </c>
      <c r="B109" t="s">
        <v>15</v>
      </c>
      <c r="C109">
        <v>2</v>
      </c>
      <c r="D109" t="s">
        <v>13</v>
      </c>
      <c r="E109">
        <v>25</v>
      </c>
      <c r="F109">
        <v>13</v>
      </c>
      <c r="G109">
        <v>0</v>
      </c>
      <c r="H109">
        <v>0</v>
      </c>
      <c r="I109" s="6">
        <f>Table258[[#This Row],[Age]]/$E$1</f>
        <v>0.3125</v>
      </c>
      <c r="J109" s="6">
        <f>LOG10(Table258[[#This Row],[Fare]] +1)</f>
        <v>1.146128035678238</v>
      </c>
      <c r="K109">
        <f>IF(Table258[[#This Row],[Pclass]]=1, 1, 0)</f>
        <v>0</v>
      </c>
      <c r="L109">
        <f>IF(Table258[[#This Row],[Pclass]]=2, 1,0)</f>
        <v>1</v>
      </c>
      <c r="M109">
        <f>IF(Table258[[#This Row],[Embarked]]="S", 1, 0)</f>
        <v>1</v>
      </c>
      <c r="N109">
        <f>IF(Table258[[#This Row],[Embarked]]="C", 1, 0)</f>
        <v>0</v>
      </c>
      <c r="O109">
        <f>IF(Table258[[#This Row],[Sex]]="male", 1, 0)</f>
        <v>1</v>
      </c>
      <c r="P109">
        <v>1</v>
      </c>
      <c r="V109" s="6"/>
      <c r="W109" s="6"/>
      <c r="X109" s="6"/>
      <c r="Y109" s="6"/>
      <c r="Z109" s="6"/>
      <c r="AA109" s="6"/>
    </row>
    <row r="110" spans="1:27" x14ac:dyDescent="0.2">
      <c r="A110">
        <v>0</v>
      </c>
      <c r="B110" t="s">
        <v>20</v>
      </c>
      <c r="C110">
        <v>2</v>
      </c>
      <c r="D110" t="s">
        <v>13</v>
      </c>
      <c r="E110">
        <v>23</v>
      </c>
      <c r="F110">
        <v>15.0458</v>
      </c>
      <c r="G110">
        <v>0</v>
      </c>
      <c r="H110">
        <v>0</v>
      </c>
      <c r="I110" s="6">
        <f>Table258[[#This Row],[Age]]/$E$1</f>
        <v>0.28749999999999998</v>
      </c>
      <c r="J110" s="6">
        <f>LOG10(Table258[[#This Row],[Fare]] +1)</f>
        <v>1.2053613747144323</v>
      </c>
      <c r="K110">
        <f>IF(Table258[[#This Row],[Pclass]]=1, 1, 0)</f>
        <v>0</v>
      </c>
      <c r="L110">
        <f>IF(Table258[[#This Row],[Pclass]]=2, 1,0)</f>
        <v>1</v>
      </c>
      <c r="M110">
        <f>IF(Table258[[#This Row],[Embarked]]="S", 1, 0)</f>
        <v>0</v>
      </c>
      <c r="N110">
        <f>IF(Table258[[#This Row],[Embarked]]="C", 1, 0)</f>
        <v>1</v>
      </c>
      <c r="O110">
        <f>IF(Table258[[#This Row],[Sex]]="male", 1, 0)</f>
        <v>1</v>
      </c>
      <c r="P110">
        <v>1</v>
      </c>
      <c r="V110" s="6"/>
      <c r="W110" s="6"/>
      <c r="X110" s="6"/>
      <c r="Y110" s="6"/>
      <c r="Z110" s="6"/>
      <c r="AA110" s="6"/>
    </row>
    <row r="111" spans="1:27" x14ac:dyDescent="0.2">
      <c r="A111">
        <v>1</v>
      </c>
      <c r="B111" t="s">
        <v>15</v>
      </c>
      <c r="C111">
        <v>1</v>
      </c>
      <c r="D111" t="s">
        <v>17</v>
      </c>
      <c r="E111">
        <v>19</v>
      </c>
      <c r="F111">
        <v>26.283300000000001</v>
      </c>
      <c r="G111">
        <v>0</v>
      </c>
      <c r="H111">
        <v>2</v>
      </c>
      <c r="I111" s="6">
        <f>Table258[[#This Row],[Age]]/$E$1</f>
        <v>0.23749999999999999</v>
      </c>
      <c r="J111" s="6">
        <f>LOG10(Table258[[#This Row],[Fare]] +1)</f>
        <v>1.4358968984299505</v>
      </c>
      <c r="K111">
        <f>IF(Table258[[#This Row],[Pclass]]=1, 1, 0)</f>
        <v>1</v>
      </c>
      <c r="L111">
        <f>IF(Table258[[#This Row],[Pclass]]=2, 1,0)</f>
        <v>0</v>
      </c>
      <c r="M111">
        <f>IF(Table258[[#This Row],[Embarked]]="S", 1, 0)</f>
        <v>1</v>
      </c>
      <c r="N111">
        <f>IF(Table258[[#This Row],[Embarked]]="C", 1, 0)</f>
        <v>0</v>
      </c>
      <c r="O111">
        <f>IF(Table258[[#This Row],[Sex]]="male", 1, 0)</f>
        <v>0</v>
      </c>
      <c r="P111">
        <v>1</v>
      </c>
      <c r="V111" s="6"/>
      <c r="W111" s="6"/>
      <c r="X111" s="6"/>
      <c r="Y111" s="6"/>
      <c r="Z111" s="6"/>
      <c r="AA111" s="6"/>
    </row>
    <row r="112" spans="1:27" x14ac:dyDescent="0.2">
      <c r="A112">
        <v>0</v>
      </c>
      <c r="B112" t="s">
        <v>15</v>
      </c>
      <c r="C112">
        <v>1</v>
      </c>
      <c r="D112" t="s">
        <v>13</v>
      </c>
      <c r="E112">
        <v>37</v>
      </c>
      <c r="F112">
        <v>53.1</v>
      </c>
      <c r="G112">
        <v>1</v>
      </c>
      <c r="H112">
        <v>0</v>
      </c>
      <c r="I112" s="6">
        <f>Table258[[#This Row],[Age]]/$E$1</f>
        <v>0.46250000000000002</v>
      </c>
      <c r="J112" s="6">
        <f>LOG10(Table258[[#This Row],[Fare]] +1)</f>
        <v>1.7331972651065695</v>
      </c>
      <c r="K112">
        <f>IF(Table258[[#This Row],[Pclass]]=1, 1, 0)</f>
        <v>1</v>
      </c>
      <c r="L112">
        <f>IF(Table258[[#This Row],[Pclass]]=2, 1,0)</f>
        <v>0</v>
      </c>
      <c r="M112">
        <f>IF(Table258[[#This Row],[Embarked]]="S", 1, 0)</f>
        <v>1</v>
      </c>
      <c r="N112">
        <f>IF(Table258[[#This Row],[Embarked]]="C", 1, 0)</f>
        <v>0</v>
      </c>
      <c r="O112">
        <f>IF(Table258[[#This Row],[Sex]]="male", 1, 0)</f>
        <v>1</v>
      </c>
      <c r="P112">
        <v>1</v>
      </c>
      <c r="V112" s="6"/>
      <c r="W112" s="6"/>
      <c r="X112" s="6"/>
      <c r="Y112" s="6"/>
      <c r="Z112" s="6"/>
      <c r="AA112" s="6"/>
    </row>
    <row r="113" spans="1:27" x14ac:dyDescent="0.2">
      <c r="A113">
        <v>0</v>
      </c>
      <c r="B113" t="s">
        <v>15</v>
      </c>
      <c r="C113">
        <v>3</v>
      </c>
      <c r="D113" t="s">
        <v>13</v>
      </c>
      <c r="E113">
        <v>16</v>
      </c>
      <c r="F113">
        <v>9.2166999999999994</v>
      </c>
      <c r="G113">
        <v>0</v>
      </c>
      <c r="H113">
        <v>0</v>
      </c>
      <c r="I113" s="6">
        <f>Table258[[#This Row],[Age]]/$E$1</f>
        <v>0.2</v>
      </c>
      <c r="J113" s="6">
        <f>LOG10(Table258[[#This Row],[Fare]] +1)</f>
        <v>1.0093106410801986</v>
      </c>
      <c r="K113">
        <f>IF(Table258[[#This Row],[Pclass]]=1, 1, 0)</f>
        <v>0</v>
      </c>
      <c r="L113">
        <f>IF(Table258[[#This Row],[Pclass]]=2, 1,0)</f>
        <v>0</v>
      </c>
      <c r="M113">
        <f>IF(Table258[[#This Row],[Embarked]]="S", 1, 0)</f>
        <v>1</v>
      </c>
      <c r="N113">
        <f>IF(Table258[[#This Row],[Embarked]]="C", 1, 0)</f>
        <v>0</v>
      </c>
      <c r="O113">
        <f>IF(Table258[[#This Row],[Sex]]="male", 1, 0)</f>
        <v>1</v>
      </c>
      <c r="P113">
        <v>1</v>
      </c>
      <c r="V113" s="6"/>
      <c r="W113" s="6"/>
      <c r="X113" s="6"/>
      <c r="Y113" s="6"/>
      <c r="Z113" s="6"/>
      <c r="AA113" s="6"/>
    </row>
    <row r="114" spans="1:27" x14ac:dyDescent="0.2">
      <c r="A114">
        <v>0</v>
      </c>
      <c r="B114" t="s">
        <v>20</v>
      </c>
      <c r="C114">
        <v>1</v>
      </c>
      <c r="D114" t="s">
        <v>13</v>
      </c>
      <c r="E114">
        <v>24</v>
      </c>
      <c r="F114">
        <v>79.2</v>
      </c>
      <c r="G114">
        <v>0</v>
      </c>
      <c r="H114">
        <v>0</v>
      </c>
      <c r="I114" s="6">
        <f>Table258[[#This Row],[Age]]/$E$1</f>
        <v>0.3</v>
      </c>
      <c r="J114" s="6">
        <f>LOG10(Table258[[#This Row],[Fare]] +1)</f>
        <v>1.9041743682841634</v>
      </c>
      <c r="K114">
        <f>IF(Table258[[#This Row],[Pclass]]=1, 1, 0)</f>
        <v>1</v>
      </c>
      <c r="L114">
        <f>IF(Table258[[#This Row],[Pclass]]=2, 1,0)</f>
        <v>0</v>
      </c>
      <c r="M114">
        <f>IF(Table258[[#This Row],[Embarked]]="S", 1, 0)</f>
        <v>0</v>
      </c>
      <c r="N114">
        <f>IF(Table258[[#This Row],[Embarked]]="C", 1, 0)</f>
        <v>1</v>
      </c>
      <c r="O114">
        <f>IF(Table258[[#This Row],[Sex]]="male", 1, 0)</f>
        <v>1</v>
      </c>
      <c r="P114">
        <v>1</v>
      </c>
      <c r="V114" s="6"/>
      <c r="W114" s="6"/>
      <c r="X114" s="6"/>
      <c r="Y114" s="6"/>
      <c r="Z114" s="6"/>
      <c r="AA114" s="6"/>
    </row>
    <row r="115" spans="1:27" x14ac:dyDescent="0.2">
      <c r="A115">
        <v>1</v>
      </c>
      <c r="B115" t="s">
        <v>15</v>
      </c>
      <c r="C115">
        <v>3</v>
      </c>
      <c r="D115" t="s">
        <v>17</v>
      </c>
      <c r="E115">
        <v>22</v>
      </c>
      <c r="F115">
        <v>7.75</v>
      </c>
      <c r="G115">
        <v>0</v>
      </c>
      <c r="H115">
        <v>0</v>
      </c>
      <c r="I115" s="6">
        <f>Table258[[#This Row],[Age]]/$E$1</f>
        <v>0.27500000000000002</v>
      </c>
      <c r="J115" s="6">
        <f>LOG10(Table258[[#This Row],[Fare]] +1)</f>
        <v>0.94200805302231327</v>
      </c>
      <c r="K115">
        <f>IF(Table258[[#This Row],[Pclass]]=1, 1, 0)</f>
        <v>0</v>
      </c>
      <c r="L115">
        <f>IF(Table258[[#This Row],[Pclass]]=2, 1,0)</f>
        <v>0</v>
      </c>
      <c r="M115">
        <f>IF(Table258[[#This Row],[Embarked]]="S", 1, 0)</f>
        <v>1</v>
      </c>
      <c r="N115">
        <f>IF(Table258[[#This Row],[Embarked]]="C", 1, 0)</f>
        <v>0</v>
      </c>
      <c r="O115">
        <f>IF(Table258[[#This Row],[Sex]]="male", 1, 0)</f>
        <v>0</v>
      </c>
      <c r="P115">
        <v>1</v>
      </c>
      <c r="V115" s="6"/>
      <c r="W115" s="6"/>
      <c r="X115" s="6"/>
      <c r="Y115" s="6"/>
      <c r="Z115" s="6"/>
      <c r="AA115" s="6"/>
    </row>
    <row r="116" spans="1:27" x14ac:dyDescent="0.2">
      <c r="A116">
        <v>1</v>
      </c>
      <c r="B116" t="s">
        <v>15</v>
      </c>
      <c r="C116">
        <v>3</v>
      </c>
      <c r="D116" t="s">
        <v>17</v>
      </c>
      <c r="E116">
        <v>24</v>
      </c>
      <c r="F116">
        <v>15.85</v>
      </c>
      <c r="G116">
        <v>1</v>
      </c>
      <c r="H116">
        <v>0</v>
      </c>
      <c r="I116" s="6">
        <f>Table258[[#This Row],[Age]]/$E$1</f>
        <v>0.3</v>
      </c>
      <c r="J116" s="6">
        <f>LOG10(Table258[[#This Row],[Fare]] +1)</f>
        <v>1.2265999052073575</v>
      </c>
      <c r="K116">
        <f>IF(Table258[[#This Row],[Pclass]]=1, 1, 0)</f>
        <v>0</v>
      </c>
      <c r="L116">
        <f>IF(Table258[[#This Row],[Pclass]]=2, 1,0)</f>
        <v>0</v>
      </c>
      <c r="M116">
        <f>IF(Table258[[#This Row],[Embarked]]="S", 1, 0)</f>
        <v>1</v>
      </c>
      <c r="N116">
        <f>IF(Table258[[#This Row],[Embarked]]="C", 1, 0)</f>
        <v>0</v>
      </c>
      <c r="O116">
        <f>IF(Table258[[#This Row],[Sex]]="male", 1, 0)</f>
        <v>0</v>
      </c>
      <c r="P116">
        <v>1</v>
      </c>
      <c r="V116" s="6"/>
      <c r="W116" s="6"/>
      <c r="X116" s="6"/>
      <c r="Y116" s="6"/>
      <c r="Z116" s="6"/>
      <c r="AA116" s="6"/>
    </row>
    <row r="117" spans="1:27" x14ac:dyDescent="0.2">
      <c r="A117">
        <v>0</v>
      </c>
      <c r="B117" t="s">
        <v>27</v>
      </c>
      <c r="C117">
        <v>3</v>
      </c>
      <c r="D117" t="s">
        <v>13</v>
      </c>
      <c r="E117">
        <v>19</v>
      </c>
      <c r="F117">
        <v>6.75</v>
      </c>
      <c r="G117">
        <v>0</v>
      </c>
      <c r="H117">
        <v>0</v>
      </c>
      <c r="I117" s="6">
        <f>Table258[[#This Row],[Age]]/$E$1</f>
        <v>0.23749999999999999</v>
      </c>
      <c r="J117" s="6">
        <f>LOG10(Table258[[#This Row],[Fare]] +1)</f>
        <v>0.88930170250631024</v>
      </c>
      <c r="K117">
        <f>IF(Table258[[#This Row],[Pclass]]=1, 1, 0)</f>
        <v>0</v>
      </c>
      <c r="L117">
        <f>IF(Table258[[#This Row],[Pclass]]=2, 1,0)</f>
        <v>0</v>
      </c>
      <c r="M117">
        <f>IF(Table258[[#This Row],[Embarked]]="S", 1, 0)</f>
        <v>0</v>
      </c>
      <c r="N117">
        <f>IF(Table258[[#This Row],[Embarked]]="C", 1, 0)</f>
        <v>0</v>
      </c>
      <c r="O117">
        <f>IF(Table258[[#This Row],[Sex]]="male", 1, 0)</f>
        <v>1</v>
      </c>
      <c r="P117">
        <v>1</v>
      </c>
      <c r="V117" s="6"/>
      <c r="W117" s="6"/>
      <c r="X117" s="6"/>
      <c r="Y117" s="6"/>
      <c r="Z117" s="6"/>
      <c r="AA117" s="6"/>
    </row>
    <row r="118" spans="1:27" x14ac:dyDescent="0.2">
      <c r="A118">
        <v>0</v>
      </c>
      <c r="B118" t="s">
        <v>15</v>
      </c>
      <c r="C118">
        <v>2</v>
      </c>
      <c r="D118" t="s">
        <v>13</v>
      </c>
      <c r="E118">
        <v>18</v>
      </c>
      <c r="F118">
        <v>11.5</v>
      </c>
      <c r="G118">
        <v>0</v>
      </c>
      <c r="H118">
        <v>0</v>
      </c>
      <c r="I118" s="6">
        <f>Table258[[#This Row],[Age]]/$E$1</f>
        <v>0.22500000000000001</v>
      </c>
      <c r="J118" s="6">
        <f>LOG10(Table258[[#This Row],[Fare]] +1)</f>
        <v>1.0969100130080565</v>
      </c>
      <c r="K118">
        <f>IF(Table258[[#This Row],[Pclass]]=1, 1, 0)</f>
        <v>0</v>
      </c>
      <c r="L118">
        <f>IF(Table258[[#This Row],[Pclass]]=2, 1,0)</f>
        <v>1</v>
      </c>
      <c r="M118">
        <f>IF(Table258[[#This Row],[Embarked]]="S", 1, 0)</f>
        <v>1</v>
      </c>
      <c r="N118">
        <f>IF(Table258[[#This Row],[Embarked]]="C", 1, 0)</f>
        <v>0</v>
      </c>
      <c r="O118">
        <f>IF(Table258[[#This Row],[Sex]]="male", 1, 0)</f>
        <v>1</v>
      </c>
      <c r="P118">
        <v>1</v>
      </c>
      <c r="V118" s="6"/>
      <c r="W118" s="6"/>
      <c r="X118" s="6"/>
      <c r="Y118" s="6"/>
      <c r="Z118" s="6"/>
      <c r="AA118" s="6"/>
    </row>
    <row r="119" spans="1:27" x14ac:dyDescent="0.2">
      <c r="A119">
        <v>0</v>
      </c>
      <c r="B119" t="s">
        <v>15</v>
      </c>
      <c r="C119">
        <v>2</v>
      </c>
      <c r="D119" t="s">
        <v>13</v>
      </c>
      <c r="E119">
        <v>19</v>
      </c>
      <c r="F119">
        <v>36.75</v>
      </c>
      <c r="G119">
        <v>1</v>
      </c>
      <c r="H119">
        <v>1</v>
      </c>
      <c r="I119" s="6">
        <f>Table258[[#This Row],[Age]]/$E$1</f>
        <v>0.23749999999999999</v>
      </c>
      <c r="J119" s="6">
        <f>LOG10(Table258[[#This Row],[Fare]] +1)</f>
        <v>1.576916955965207</v>
      </c>
      <c r="K119">
        <f>IF(Table258[[#This Row],[Pclass]]=1, 1, 0)</f>
        <v>0</v>
      </c>
      <c r="L119">
        <f>IF(Table258[[#This Row],[Pclass]]=2, 1,0)</f>
        <v>1</v>
      </c>
      <c r="M119">
        <f>IF(Table258[[#This Row],[Embarked]]="S", 1, 0)</f>
        <v>1</v>
      </c>
      <c r="N119">
        <f>IF(Table258[[#This Row],[Embarked]]="C", 1, 0)</f>
        <v>0</v>
      </c>
      <c r="O119">
        <f>IF(Table258[[#This Row],[Sex]]="male", 1, 0)</f>
        <v>1</v>
      </c>
      <c r="P119">
        <v>1</v>
      </c>
      <c r="V119" s="6"/>
      <c r="W119" s="6"/>
      <c r="X119" s="6"/>
      <c r="Y119" s="6"/>
      <c r="Z119" s="6"/>
      <c r="AA119" s="6"/>
    </row>
    <row r="120" spans="1:27" x14ac:dyDescent="0.2">
      <c r="A120">
        <v>1</v>
      </c>
      <c r="B120" t="s">
        <v>15</v>
      </c>
      <c r="C120">
        <v>3</v>
      </c>
      <c r="D120" t="s">
        <v>13</v>
      </c>
      <c r="E120">
        <v>27</v>
      </c>
      <c r="F120">
        <v>7.7957999999999998</v>
      </c>
      <c r="G120">
        <v>0</v>
      </c>
      <c r="H120">
        <v>0</v>
      </c>
      <c r="I120" s="6">
        <f>Table258[[#This Row],[Age]]/$E$1</f>
        <v>0.33750000000000002</v>
      </c>
      <c r="J120" s="6">
        <f>LOG10(Table258[[#This Row],[Fare]] +1)</f>
        <v>0.94427534575879857</v>
      </c>
      <c r="K120">
        <f>IF(Table258[[#This Row],[Pclass]]=1, 1, 0)</f>
        <v>0</v>
      </c>
      <c r="L120">
        <f>IF(Table258[[#This Row],[Pclass]]=2, 1,0)</f>
        <v>0</v>
      </c>
      <c r="M120">
        <f>IF(Table258[[#This Row],[Embarked]]="S", 1, 0)</f>
        <v>1</v>
      </c>
      <c r="N120">
        <f>IF(Table258[[#This Row],[Embarked]]="C", 1, 0)</f>
        <v>0</v>
      </c>
      <c r="O120">
        <f>IF(Table258[[#This Row],[Sex]]="male", 1, 0)</f>
        <v>1</v>
      </c>
      <c r="P120">
        <v>1</v>
      </c>
      <c r="V120" s="6"/>
      <c r="W120" s="6"/>
      <c r="X120" s="6"/>
      <c r="Y120" s="6"/>
      <c r="Z120" s="6"/>
      <c r="AA120" s="6"/>
    </row>
    <row r="121" spans="1:27" x14ac:dyDescent="0.2">
      <c r="A121">
        <v>0</v>
      </c>
      <c r="B121" t="s">
        <v>15</v>
      </c>
      <c r="C121">
        <v>3</v>
      </c>
      <c r="D121" t="s">
        <v>17</v>
      </c>
      <c r="E121">
        <v>9</v>
      </c>
      <c r="F121">
        <v>34.375</v>
      </c>
      <c r="G121">
        <v>2</v>
      </c>
      <c r="H121">
        <v>2</v>
      </c>
      <c r="I121" s="6">
        <f>Table258[[#This Row],[Age]]/$E$1</f>
        <v>0.1125</v>
      </c>
      <c r="J121" s="6">
        <f>LOG10(Table258[[#This Row],[Fare]] +1)</f>
        <v>1.5486964485323467</v>
      </c>
      <c r="K121">
        <f>IF(Table258[[#This Row],[Pclass]]=1, 1, 0)</f>
        <v>0</v>
      </c>
      <c r="L121">
        <f>IF(Table258[[#This Row],[Pclass]]=2, 1,0)</f>
        <v>0</v>
      </c>
      <c r="M121">
        <f>IF(Table258[[#This Row],[Embarked]]="S", 1, 0)</f>
        <v>1</v>
      </c>
      <c r="N121">
        <f>IF(Table258[[#This Row],[Embarked]]="C", 1, 0)</f>
        <v>0</v>
      </c>
      <c r="O121">
        <f>IF(Table258[[#This Row],[Sex]]="male", 1, 0)</f>
        <v>0</v>
      </c>
      <c r="P121">
        <v>1</v>
      </c>
      <c r="V121" s="6"/>
      <c r="W121" s="6"/>
      <c r="X121" s="6"/>
      <c r="Y121" s="6"/>
      <c r="Z121" s="6"/>
      <c r="AA121" s="6"/>
    </row>
    <row r="122" spans="1:27" x14ac:dyDescent="0.2">
      <c r="A122">
        <v>0</v>
      </c>
      <c r="B122" t="s">
        <v>15</v>
      </c>
      <c r="C122">
        <v>2</v>
      </c>
      <c r="D122" t="s">
        <v>13</v>
      </c>
      <c r="E122">
        <v>36.5</v>
      </c>
      <c r="F122">
        <v>26</v>
      </c>
      <c r="G122">
        <v>0</v>
      </c>
      <c r="H122">
        <v>2</v>
      </c>
      <c r="I122" s="6">
        <f>Table258[[#This Row],[Age]]/$E$1</f>
        <v>0.45624999999999999</v>
      </c>
      <c r="J122" s="6">
        <f>LOG10(Table258[[#This Row],[Fare]] +1)</f>
        <v>1.4313637641589874</v>
      </c>
      <c r="K122">
        <f>IF(Table258[[#This Row],[Pclass]]=1, 1, 0)</f>
        <v>0</v>
      </c>
      <c r="L122">
        <f>IF(Table258[[#This Row],[Pclass]]=2, 1,0)</f>
        <v>1</v>
      </c>
      <c r="M122">
        <f>IF(Table258[[#This Row],[Embarked]]="S", 1, 0)</f>
        <v>1</v>
      </c>
      <c r="N122">
        <f>IF(Table258[[#This Row],[Embarked]]="C", 1, 0)</f>
        <v>0</v>
      </c>
      <c r="O122">
        <f>IF(Table258[[#This Row],[Sex]]="male", 1, 0)</f>
        <v>1</v>
      </c>
      <c r="P122">
        <v>1</v>
      </c>
      <c r="V122" s="6"/>
      <c r="W122" s="6"/>
      <c r="X122" s="6"/>
      <c r="Y122" s="6"/>
      <c r="Z122" s="6"/>
      <c r="AA122" s="6"/>
    </row>
    <row r="123" spans="1:27" x14ac:dyDescent="0.2">
      <c r="A123">
        <v>0</v>
      </c>
      <c r="B123" t="s">
        <v>15</v>
      </c>
      <c r="C123">
        <v>2</v>
      </c>
      <c r="D123" t="s">
        <v>13</v>
      </c>
      <c r="E123">
        <v>42</v>
      </c>
      <c r="F123">
        <v>13</v>
      </c>
      <c r="G123">
        <v>0</v>
      </c>
      <c r="H123">
        <v>0</v>
      </c>
      <c r="I123" s="6">
        <f>Table258[[#This Row],[Age]]/$E$1</f>
        <v>0.52500000000000002</v>
      </c>
      <c r="J123" s="6">
        <f>LOG10(Table258[[#This Row],[Fare]] +1)</f>
        <v>1.146128035678238</v>
      </c>
      <c r="K123">
        <f>IF(Table258[[#This Row],[Pclass]]=1, 1, 0)</f>
        <v>0</v>
      </c>
      <c r="L123">
        <f>IF(Table258[[#This Row],[Pclass]]=2, 1,0)</f>
        <v>1</v>
      </c>
      <c r="M123">
        <f>IF(Table258[[#This Row],[Embarked]]="S", 1, 0)</f>
        <v>1</v>
      </c>
      <c r="N123">
        <f>IF(Table258[[#This Row],[Embarked]]="C", 1, 0)</f>
        <v>0</v>
      </c>
      <c r="O123">
        <f>IF(Table258[[#This Row],[Sex]]="male", 1, 0)</f>
        <v>1</v>
      </c>
      <c r="P123">
        <v>1</v>
      </c>
      <c r="V123" s="6"/>
      <c r="W123" s="6"/>
      <c r="X123" s="6"/>
      <c r="Y123" s="6"/>
      <c r="Z123" s="6"/>
      <c r="AA123" s="6"/>
    </row>
    <row r="124" spans="1:27" x14ac:dyDescent="0.2">
      <c r="A124">
        <v>0</v>
      </c>
      <c r="B124" t="s">
        <v>15</v>
      </c>
      <c r="C124">
        <v>2</v>
      </c>
      <c r="D124" t="s">
        <v>13</v>
      </c>
      <c r="E124">
        <v>51</v>
      </c>
      <c r="F124">
        <v>12.525</v>
      </c>
      <c r="G124">
        <v>0</v>
      </c>
      <c r="H124">
        <v>0</v>
      </c>
      <c r="I124" s="6">
        <f>Table258[[#This Row],[Age]]/$E$1</f>
        <v>0.63749999999999996</v>
      </c>
      <c r="J124" s="6">
        <f>LOG10(Table258[[#This Row],[Fare]] +1)</f>
        <v>1.131137273778607</v>
      </c>
      <c r="K124">
        <f>IF(Table258[[#This Row],[Pclass]]=1, 1, 0)</f>
        <v>0</v>
      </c>
      <c r="L124">
        <f>IF(Table258[[#This Row],[Pclass]]=2, 1,0)</f>
        <v>1</v>
      </c>
      <c r="M124">
        <f>IF(Table258[[#This Row],[Embarked]]="S", 1, 0)</f>
        <v>1</v>
      </c>
      <c r="N124">
        <f>IF(Table258[[#This Row],[Embarked]]="C", 1, 0)</f>
        <v>0</v>
      </c>
      <c r="O124">
        <f>IF(Table258[[#This Row],[Sex]]="male", 1, 0)</f>
        <v>1</v>
      </c>
      <c r="P124">
        <v>1</v>
      </c>
      <c r="V124" s="6"/>
      <c r="W124" s="6"/>
      <c r="X124" s="6"/>
      <c r="Y124" s="6"/>
      <c r="Z124" s="6"/>
      <c r="AA124" s="6"/>
    </row>
    <row r="125" spans="1:27" x14ac:dyDescent="0.2">
      <c r="A125">
        <v>1</v>
      </c>
      <c r="B125" t="s">
        <v>15</v>
      </c>
      <c r="C125">
        <v>1</v>
      </c>
      <c r="D125" t="s">
        <v>17</v>
      </c>
      <c r="E125">
        <v>22</v>
      </c>
      <c r="F125">
        <v>66.599999999999994</v>
      </c>
      <c r="G125">
        <v>1</v>
      </c>
      <c r="H125">
        <v>0</v>
      </c>
      <c r="I125" s="6">
        <f>Table258[[#This Row],[Age]]/$E$1</f>
        <v>0.27500000000000002</v>
      </c>
      <c r="J125" s="6">
        <f>LOG10(Table258[[#This Row],[Fare]] +1)</f>
        <v>1.8299466959416359</v>
      </c>
      <c r="K125">
        <f>IF(Table258[[#This Row],[Pclass]]=1, 1, 0)</f>
        <v>1</v>
      </c>
      <c r="L125">
        <f>IF(Table258[[#This Row],[Pclass]]=2, 1,0)</f>
        <v>0</v>
      </c>
      <c r="M125">
        <f>IF(Table258[[#This Row],[Embarked]]="S", 1, 0)</f>
        <v>1</v>
      </c>
      <c r="N125">
        <f>IF(Table258[[#This Row],[Embarked]]="C", 1, 0)</f>
        <v>0</v>
      </c>
      <c r="O125">
        <f>IF(Table258[[#This Row],[Sex]]="male", 1, 0)</f>
        <v>0</v>
      </c>
      <c r="P125">
        <v>1</v>
      </c>
      <c r="V125" s="6"/>
      <c r="W125" s="6"/>
      <c r="X125" s="6"/>
      <c r="Y125" s="6"/>
      <c r="Z125" s="6"/>
      <c r="AA125" s="6"/>
    </row>
    <row r="126" spans="1:27" x14ac:dyDescent="0.2">
      <c r="A126">
        <v>0</v>
      </c>
      <c r="B126" t="s">
        <v>15</v>
      </c>
      <c r="C126">
        <v>3</v>
      </c>
      <c r="D126" t="s">
        <v>13</v>
      </c>
      <c r="E126">
        <v>55.5</v>
      </c>
      <c r="F126">
        <v>8.0500000000000007</v>
      </c>
      <c r="G126">
        <v>0</v>
      </c>
      <c r="H126">
        <v>0</v>
      </c>
      <c r="I126" s="6">
        <f>Table258[[#This Row],[Age]]/$E$1</f>
        <v>0.69374999999999998</v>
      </c>
      <c r="J126" s="6">
        <f>LOG10(Table258[[#This Row],[Fare]] +1)</f>
        <v>0.9566485792052033</v>
      </c>
      <c r="K126">
        <f>IF(Table258[[#This Row],[Pclass]]=1, 1, 0)</f>
        <v>0</v>
      </c>
      <c r="L126">
        <f>IF(Table258[[#This Row],[Pclass]]=2, 1,0)</f>
        <v>0</v>
      </c>
      <c r="M126">
        <f>IF(Table258[[#This Row],[Embarked]]="S", 1, 0)</f>
        <v>1</v>
      </c>
      <c r="N126">
        <f>IF(Table258[[#This Row],[Embarked]]="C", 1, 0)</f>
        <v>0</v>
      </c>
      <c r="O126">
        <f>IF(Table258[[#This Row],[Sex]]="male", 1, 0)</f>
        <v>1</v>
      </c>
      <c r="P126">
        <v>1</v>
      </c>
      <c r="V126" s="6"/>
      <c r="W126" s="6"/>
      <c r="X126" s="6"/>
      <c r="Y126" s="6"/>
      <c r="Z126" s="6"/>
      <c r="AA126" s="6"/>
    </row>
    <row r="127" spans="1:27" x14ac:dyDescent="0.2">
      <c r="A127">
        <v>0</v>
      </c>
      <c r="B127" t="s">
        <v>15</v>
      </c>
      <c r="C127">
        <v>3</v>
      </c>
      <c r="D127" t="s">
        <v>13</v>
      </c>
      <c r="E127">
        <v>40.5</v>
      </c>
      <c r="F127">
        <v>14.5</v>
      </c>
      <c r="G127">
        <v>0</v>
      </c>
      <c r="H127">
        <v>2</v>
      </c>
      <c r="I127" s="6">
        <f>Table258[[#This Row],[Age]]/$E$1</f>
        <v>0.50624999999999998</v>
      </c>
      <c r="J127" s="6">
        <f>LOG10(Table258[[#This Row],[Fare]] +1)</f>
        <v>1.1903316981702914</v>
      </c>
      <c r="K127">
        <f>IF(Table258[[#This Row],[Pclass]]=1, 1, 0)</f>
        <v>0</v>
      </c>
      <c r="L127">
        <f>IF(Table258[[#This Row],[Pclass]]=2, 1,0)</f>
        <v>0</v>
      </c>
      <c r="M127">
        <f>IF(Table258[[#This Row],[Embarked]]="S", 1, 0)</f>
        <v>1</v>
      </c>
      <c r="N127">
        <f>IF(Table258[[#This Row],[Embarked]]="C", 1, 0)</f>
        <v>0</v>
      </c>
      <c r="O127">
        <f>IF(Table258[[#This Row],[Sex]]="male", 1, 0)</f>
        <v>1</v>
      </c>
      <c r="P127">
        <v>1</v>
      </c>
      <c r="V127" s="6"/>
      <c r="W127" s="6"/>
      <c r="X127" s="6"/>
      <c r="Y127" s="6"/>
      <c r="Z127" s="6"/>
      <c r="AA127" s="6"/>
    </row>
    <row r="128" spans="1:27" x14ac:dyDescent="0.2">
      <c r="A128">
        <v>0</v>
      </c>
      <c r="B128" t="s">
        <v>20</v>
      </c>
      <c r="C128">
        <v>1</v>
      </c>
      <c r="D128" t="s">
        <v>13</v>
      </c>
      <c r="E128">
        <v>51</v>
      </c>
      <c r="F128">
        <v>61.379199999999997</v>
      </c>
      <c r="G128">
        <v>0</v>
      </c>
      <c r="H128">
        <v>1</v>
      </c>
      <c r="I128" s="6">
        <f>Table258[[#This Row],[Age]]/$E$1</f>
        <v>0.63749999999999996</v>
      </c>
      <c r="J128" s="6">
        <f>LOG10(Table258[[#This Row],[Fare]] +1)</f>
        <v>1.7950398007222887</v>
      </c>
      <c r="K128">
        <f>IF(Table258[[#This Row],[Pclass]]=1, 1, 0)</f>
        <v>1</v>
      </c>
      <c r="L128">
        <f>IF(Table258[[#This Row],[Pclass]]=2, 1,0)</f>
        <v>0</v>
      </c>
      <c r="M128">
        <f>IF(Table258[[#This Row],[Embarked]]="S", 1, 0)</f>
        <v>0</v>
      </c>
      <c r="N128">
        <f>IF(Table258[[#This Row],[Embarked]]="C", 1, 0)</f>
        <v>1</v>
      </c>
      <c r="O128">
        <f>IF(Table258[[#This Row],[Sex]]="male", 1, 0)</f>
        <v>1</v>
      </c>
      <c r="P128">
        <v>1</v>
      </c>
      <c r="V128" s="6"/>
      <c r="W128" s="6"/>
      <c r="X128" s="6"/>
      <c r="Y128" s="6"/>
      <c r="Z128" s="6"/>
      <c r="AA128" s="6"/>
    </row>
    <row r="129" spans="1:27" x14ac:dyDescent="0.2">
      <c r="A129">
        <v>1</v>
      </c>
      <c r="B129" t="s">
        <v>27</v>
      </c>
      <c r="C129">
        <v>3</v>
      </c>
      <c r="D129" t="s">
        <v>17</v>
      </c>
      <c r="E129">
        <v>16</v>
      </c>
      <c r="F129">
        <v>7.7332999999999998</v>
      </c>
      <c r="G129">
        <v>0</v>
      </c>
      <c r="H129">
        <v>0</v>
      </c>
      <c r="I129" s="6">
        <f>Table258[[#This Row],[Age]]/$E$1</f>
        <v>0.2</v>
      </c>
      <c r="J129" s="6">
        <f>LOG10(Table258[[#This Row],[Fare]] +1)</f>
        <v>0.94117837898439327</v>
      </c>
      <c r="K129">
        <f>IF(Table258[[#This Row],[Pclass]]=1, 1, 0)</f>
        <v>0</v>
      </c>
      <c r="L129">
        <f>IF(Table258[[#This Row],[Pclass]]=2, 1,0)</f>
        <v>0</v>
      </c>
      <c r="M129">
        <f>IF(Table258[[#This Row],[Embarked]]="S", 1, 0)</f>
        <v>0</v>
      </c>
      <c r="N129">
        <f>IF(Table258[[#This Row],[Embarked]]="C", 1, 0)</f>
        <v>0</v>
      </c>
      <c r="O129">
        <f>IF(Table258[[#This Row],[Sex]]="male", 1, 0)</f>
        <v>0</v>
      </c>
      <c r="P129">
        <v>1</v>
      </c>
      <c r="V129" s="6"/>
      <c r="W129" s="6"/>
      <c r="X129" s="6"/>
      <c r="Y129" s="6"/>
      <c r="Z129" s="6"/>
      <c r="AA129" s="6"/>
    </row>
    <row r="130" spans="1:27" x14ac:dyDescent="0.2">
      <c r="A130">
        <v>0</v>
      </c>
      <c r="B130" t="s">
        <v>15</v>
      </c>
      <c r="C130">
        <v>3</v>
      </c>
      <c r="D130" t="s">
        <v>13</v>
      </c>
      <c r="E130">
        <v>30</v>
      </c>
      <c r="F130">
        <v>8.0500000000000007</v>
      </c>
      <c r="G130">
        <v>0</v>
      </c>
      <c r="H130">
        <v>0</v>
      </c>
      <c r="I130" s="6">
        <f>Table258[[#This Row],[Age]]/$E$1</f>
        <v>0.375</v>
      </c>
      <c r="J130" s="6">
        <f>LOG10(Table258[[#This Row],[Fare]] +1)</f>
        <v>0.9566485792052033</v>
      </c>
      <c r="K130">
        <f>IF(Table258[[#This Row],[Pclass]]=1, 1, 0)</f>
        <v>0</v>
      </c>
      <c r="L130">
        <f>IF(Table258[[#This Row],[Pclass]]=2, 1,0)</f>
        <v>0</v>
      </c>
      <c r="M130">
        <f>IF(Table258[[#This Row],[Embarked]]="S", 1, 0)</f>
        <v>1</v>
      </c>
      <c r="N130">
        <f>IF(Table258[[#This Row],[Embarked]]="C", 1, 0)</f>
        <v>0</v>
      </c>
      <c r="O130">
        <f>IF(Table258[[#This Row],[Sex]]="male", 1, 0)</f>
        <v>1</v>
      </c>
      <c r="P130">
        <v>1</v>
      </c>
      <c r="V130" s="6"/>
      <c r="W130" s="6"/>
      <c r="X130" s="6"/>
      <c r="Y130" s="6"/>
      <c r="Z130" s="6"/>
      <c r="AA130" s="6"/>
    </row>
    <row r="131" spans="1:27" x14ac:dyDescent="0.2">
      <c r="A131">
        <v>0</v>
      </c>
      <c r="B131" t="s">
        <v>15</v>
      </c>
      <c r="C131">
        <v>3</v>
      </c>
      <c r="D131" t="s">
        <v>13</v>
      </c>
      <c r="E131">
        <v>44</v>
      </c>
      <c r="F131">
        <v>16.100000000000001</v>
      </c>
      <c r="G131">
        <v>0</v>
      </c>
      <c r="H131">
        <v>1</v>
      </c>
      <c r="I131" s="6">
        <f>Table258[[#This Row],[Age]]/$E$1</f>
        <v>0.55000000000000004</v>
      </c>
      <c r="J131" s="6">
        <f>LOG10(Table258[[#This Row],[Fare]] +1)</f>
        <v>1.2329961103921538</v>
      </c>
      <c r="K131">
        <f>IF(Table258[[#This Row],[Pclass]]=1, 1, 0)</f>
        <v>0</v>
      </c>
      <c r="L131">
        <f>IF(Table258[[#This Row],[Pclass]]=2, 1,0)</f>
        <v>0</v>
      </c>
      <c r="M131">
        <f>IF(Table258[[#This Row],[Embarked]]="S", 1, 0)</f>
        <v>1</v>
      </c>
      <c r="N131">
        <f>IF(Table258[[#This Row],[Embarked]]="C", 1, 0)</f>
        <v>0</v>
      </c>
      <c r="O131">
        <f>IF(Table258[[#This Row],[Sex]]="male", 1, 0)</f>
        <v>1</v>
      </c>
      <c r="P131">
        <v>1</v>
      </c>
      <c r="V131" s="6"/>
      <c r="W131" s="6"/>
      <c r="X131" s="6"/>
      <c r="Y131" s="6"/>
      <c r="Z131" s="6"/>
      <c r="AA131" s="6"/>
    </row>
    <row r="132" spans="1:27" x14ac:dyDescent="0.2">
      <c r="A132">
        <v>1</v>
      </c>
      <c r="B132" t="s">
        <v>15</v>
      </c>
      <c r="C132">
        <v>2</v>
      </c>
      <c r="D132" t="s">
        <v>17</v>
      </c>
      <c r="E132">
        <v>40</v>
      </c>
      <c r="F132">
        <v>15.75</v>
      </c>
      <c r="G132">
        <v>0</v>
      </c>
      <c r="H132">
        <v>0</v>
      </c>
      <c r="I132" s="6">
        <f>Table258[[#This Row],[Age]]/$E$1</f>
        <v>0.5</v>
      </c>
      <c r="J132" s="6">
        <f>LOG10(Table258[[#This Row],[Fare]] +1)</f>
        <v>1.2240148113728639</v>
      </c>
      <c r="K132">
        <f>IF(Table258[[#This Row],[Pclass]]=1, 1, 0)</f>
        <v>0</v>
      </c>
      <c r="L132">
        <f>IF(Table258[[#This Row],[Pclass]]=2, 1,0)</f>
        <v>1</v>
      </c>
      <c r="M132">
        <f>IF(Table258[[#This Row],[Embarked]]="S", 1, 0)</f>
        <v>1</v>
      </c>
      <c r="N132">
        <f>IF(Table258[[#This Row],[Embarked]]="C", 1, 0)</f>
        <v>0</v>
      </c>
      <c r="O132">
        <f>IF(Table258[[#This Row],[Sex]]="male", 1, 0)</f>
        <v>0</v>
      </c>
      <c r="P132">
        <v>1</v>
      </c>
      <c r="V132" s="6"/>
      <c r="W132" s="6"/>
      <c r="X132" s="6"/>
      <c r="Y132" s="6"/>
      <c r="Z132" s="6"/>
      <c r="AA132" s="6"/>
    </row>
    <row r="133" spans="1:27" x14ac:dyDescent="0.2">
      <c r="A133">
        <v>0</v>
      </c>
      <c r="B133" t="s">
        <v>15</v>
      </c>
      <c r="C133">
        <v>3</v>
      </c>
      <c r="D133" t="s">
        <v>13</v>
      </c>
      <c r="E133">
        <v>26</v>
      </c>
      <c r="F133">
        <v>7.7750000000000004</v>
      </c>
      <c r="G133">
        <v>0</v>
      </c>
      <c r="H133">
        <v>0</v>
      </c>
      <c r="I133" s="6">
        <f>Table258[[#This Row],[Age]]/$E$1</f>
        <v>0.32500000000000001</v>
      </c>
      <c r="J133" s="6">
        <f>LOG10(Table258[[#This Row],[Fare]] +1)</f>
        <v>0.94324712513786169</v>
      </c>
      <c r="K133">
        <f>IF(Table258[[#This Row],[Pclass]]=1, 1, 0)</f>
        <v>0</v>
      </c>
      <c r="L133">
        <f>IF(Table258[[#This Row],[Pclass]]=2, 1,0)</f>
        <v>0</v>
      </c>
      <c r="M133">
        <f>IF(Table258[[#This Row],[Embarked]]="S", 1, 0)</f>
        <v>1</v>
      </c>
      <c r="N133">
        <f>IF(Table258[[#This Row],[Embarked]]="C", 1, 0)</f>
        <v>0</v>
      </c>
      <c r="O133">
        <f>IF(Table258[[#This Row],[Sex]]="male", 1, 0)</f>
        <v>1</v>
      </c>
      <c r="P133">
        <v>1</v>
      </c>
      <c r="V133" s="6"/>
      <c r="W133" s="6"/>
      <c r="X133" s="6"/>
      <c r="Y133" s="6"/>
      <c r="Z133" s="6"/>
      <c r="AA133" s="6"/>
    </row>
    <row r="134" spans="1:27" x14ac:dyDescent="0.2">
      <c r="A134">
        <v>0</v>
      </c>
      <c r="B134" t="s">
        <v>15</v>
      </c>
      <c r="C134">
        <v>3</v>
      </c>
      <c r="D134" t="s">
        <v>13</v>
      </c>
      <c r="E134">
        <v>17</v>
      </c>
      <c r="F134">
        <v>8.6624999999999996</v>
      </c>
      <c r="G134">
        <v>0</v>
      </c>
      <c r="H134">
        <v>0</v>
      </c>
      <c r="I134" s="6">
        <f>Table258[[#This Row],[Age]]/$E$1</f>
        <v>0.21249999999999999</v>
      </c>
      <c r="J134" s="6">
        <f>LOG10(Table258[[#This Row],[Fare]] +1)</f>
        <v>0.98508950692638131</v>
      </c>
      <c r="K134">
        <f>IF(Table258[[#This Row],[Pclass]]=1, 1, 0)</f>
        <v>0</v>
      </c>
      <c r="L134">
        <f>IF(Table258[[#This Row],[Pclass]]=2, 1,0)</f>
        <v>0</v>
      </c>
      <c r="M134">
        <f>IF(Table258[[#This Row],[Embarked]]="S", 1, 0)</f>
        <v>1</v>
      </c>
      <c r="N134">
        <f>IF(Table258[[#This Row],[Embarked]]="C", 1, 0)</f>
        <v>0</v>
      </c>
      <c r="O134">
        <f>IF(Table258[[#This Row],[Sex]]="male", 1, 0)</f>
        <v>1</v>
      </c>
      <c r="P134">
        <v>1</v>
      </c>
      <c r="V134" s="6"/>
      <c r="W134" s="6"/>
      <c r="X134" s="6"/>
      <c r="Y134" s="6"/>
      <c r="Z134" s="6"/>
      <c r="AA134" s="6"/>
    </row>
    <row r="135" spans="1:27" x14ac:dyDescent="0.2">
      <c r="A135">
        <v>0</v>
      </c>
      <c r="B135" t="s">
        <v>15</v>
      </c>
      <c r="C135">
        <v>3</v>
      </c>
      <c r="D135" t="s">
        <v>13</v>
      </c>
      <c r="E135">
        <v>1</v>
      </c>
      <c r="F135">
        <v>39.6875</v>
      </c>
      <c r="G135">
        <v>4</v>
      </c>
      <c r="H135">
        <v>1</v>
      </c>
      <c r="I135" s="6">
        <f>Table258[[#This Row],[Age]]/$E$1</f>
        <v>1.2500000000000001E-2</v>
      </c>
      <c r="J135" s="6">
        <f>LOG10(Table258[[#This Row],[Fare]] +1)</f>
        <v>1.6094610059122672</v>
      </c>
      <c r="K135">
        <f>IF(Table258[[#This Row],[Pclass]]=1, 1, 0)</f>
        <v>0</v>
      </c>
      <c r="L135">
        <f>IF(Table258[[#This Row],[Pclass]]=2, 1,0)</f>
        <v>0</v>
      </c>
      <c r="M135">
        <f>IF(Table258[[#This Row],[Embarked]]="S", 1, 0)</f>
        <v>1</v>
      </c>
      <c r="N135">
        <f>IF(Table258[[#This Row],[Embarked]]="C", 1, 0)</f>
        <v>0</v>
      </c>
      <c r="O135">
        <f>IF(Table258[[#This Row],[Sex]]="male", 1, 0)</f>
        <v>1</v>
      </c>
      <c r="P135">
        <v>1</v>
      </c>
      <c r="V135" s="6"/>
      <c r="W135" s="6"/>
      <c r="X135" s="6"/>
      <c r="Y135" s="6"/>
      <c r="Z135" s="6"/>
      <c r="AA135" s="6"/>
    </row>
    <row r="136" spans="1:27" x14ac:dyDescent="0.2">
      <c r="A136">
        <v>1</v>
      </c>
      <c r="B136" t="s">
        <v>15</v>
      </c>
      <c r="C136">
        <v>3</v>
      </c>
      <c r="D136" t="s">
        <v>13</v>
      </c>
      <c r="E136">
        <v>9</v>
      </c>
      <c r="F136">
        <v>20.524999999999999</v>
      </c>
      <c r="G136">
        <v>0</v>
      </c>
      <c r="H136">
        <v>2</v>
      </c>
      <c r="I136" s="6">
        <f>Table258[[#This Row],[Age]]/$E$1</f>
        <v>0.1125</v>
      </c>
      <c r="J136" s="6">
        <f>LOG10(Table258[[#This Row],[Fare]] +1)</f>
        <v>1.3329431601256923</v>
      </c>
      <c r="K136">
        <f>IF(Table258[[#This Row],[Pclass]]=1, 1, 0)</f>
        <v>0</v>
      </c>
      <c r="L136">
        <f>IF(Table258[[#This Row],[Pclass]]=2, 1,0)</f>
        <v>0</v>
      </c>
      <c r="M136">
        <f>IF(Table258[[#This Row],[Embarked]]="S", 1, 0)</f>
        <v>1</v>
      </c>
      <c r="N136">
        <f>IF(Table258[[#This Row],[Embarked]]="C", 1, 0)</f>
        <v>0</v>
      </c>
      <c r="O136">
        <f>IF(Table258[[#This Row],[Sex]]="male", 1, 0)</f>
        <v>1</v>
      </c>
      <c r="P136">
        <v>1</v>
      </c>
      <c r="V136" s="6"/>
      <c r="W136" s="6"/>
      <c r="X136" s="6"/>
      <c r="Y136" s="6"/>
      <c r="Z136" s="6"/>
      <c r="AA136" s="6"/>
    </row>
    <row r="137" spans="1:27" x14ac:dyDescent="0.2">
      <c r="A137">
        <v>0</v>
      </c>
      <c r="B137" t="s">
        <v>15</v>
      </c>
      <c r="C137">
        <v>3</v>
      </c>
      <c r="D137" t="s">
        <v>17</v>
      </c>
      <c r="E137">
        <v>45</v>
      </c>
      <c r="F137">
        <v>27.9</v>
      </c>
      <c r="G137">
        <v>1</v>
      </c>
      <c r="H137">
        <v>4</v>
      </c>
      <c r="I137" s="6">
        <f>Table258[[#This Row],[Age]]/$E$1</f>
        <v>0.5625</v>
      </c>
      <c r="J137" s="6">
        <f>LOG10(Table258[[#This Row],[Fare]] +1)</f>
        <v>1.4608978427565478</v>
      </c>
      <c r="K137">
        <f>IF(Table258[[#This Row],[Pclass]]=1, 1, 0)</f>
        <v>0</v>
      </c>
      <c r="L137">
        <f>IF(Table258[[#This Row],[Pclass]]=2, 1,0)</f>
        <v>0</v>
      </c>
      <c r="M137">
        <f>IF(Table258[[#This Row],[Embarked]]="S", 1, 0)</f>
        <v>1</v>
      </c>
      <c r="N137">
        <f>IF(Table258[[#This Row],[Embarked]]="C", 1, 0)</f>
        <v>0</v>
      </c>
      <c r="O137">
        <f>IF(Table258[[#This Row],[Sex]]="male", 1, 0)</f>
        <v>0</v>
      </c>
      <c r="P137">
        <v>1</v>
      </c>
      <c r="V137" s="6"/>
      <c r="W137" s="6"/>
      <c r="X137" s="6"/>
      <c r="Y137" s="6"/>
      <c r="Z137" s="6"/>
      <c r="AA137" s="6"/>
    </row>
    <row r="138" spans="1:27" x14ac:dyDescent="0.2">
      <c r="A138">
        <v>0</v>
      </c>
      <c r="B138" t="s">
        <v>15</v>
      </c>
      <c r="C138">
        <v>3</v>
      </c>
      <c r="D138" t="s">
        <v>13</v>
      </c>
      <c r="E138">
        <v>28</v>
      </c>
      <c r="F138">
        <v>56.495800000000003</v>
      </c>
      <c r="G138">
        <v>0</v>
      </c>
      <c r="H138">
        <v>0</v>
      </c>
      <c r="I138" s="6">
        <f>Table258[[#This Row],[Age]]/$E$1</f>
        <v>0.35</v>
      </c>
      <c r="J138" s="6">
        <f>LOG10(Table258[[#This Row],[Fare]] +1)</f>
        <v>1.7596361211514699</v>
      </c>
      <c r="K138">
        <f>IF(Table258[[#This Row],[Pclass]]=1, 1, 0)</f>
        <v>0</v>
      </c>
      <c r="L138">
        <f>IF(Table258[[#This Row],[Pclass]]=2, 1,0)</f>
        <v>0</v>
      </c>
      <c r="M138">
        <f>IF(Table258[[#This Row],[Embarked]]="S", 1, 0)</f>
        <v>1</v>
      </c>
      <c r="N138">
        <f>IF(Table258[[#This Row],[Embarked]]="C", 1, 0)</f>
        <v>0</v>
      </c>
      <c r="O138">
        <f>IF(Table258[[#This Row],[Sex]]="male", 1, 0)</f>
        <v>1</v>
      </c>
      <c r="P138">
        <v>1</v>
      </c>
      <c r="V138" s="6"/>
      <c r="W138" s="6"/>
      <c r="X138" s="6"/>
      <c r="Y138" s="6"/>
      <c r="Z138" s="6"/>
      <c r="AA138" s="6"/>
    </row>
    <row r="139" spans="1:27" x14ac:dyDescent="0.2">
      <c r="A139">
        <v>0</v>
      </c>
      <c r="B139" t="s">
        <v>15</v>
      </c>
      <c r="C139">
        <v>1</v>
      </c>
      <c r="D139" t="s">
        <v>13</v>
      </c>
      <c r="E139">
        <v>61</v>
      </c>
      <c r="F139">
        <v>33.5</v>
      </c>
      <c r="G139">
        <v>0</v>
      </c>
      <c r="H139">
        <v>0</v>
      </c>
      <c r="I139" s="6">
        <f>Table258[[#This Row],[Age]]/$E$1</f>
        <v>0.76249999999999996</v>
      </c>
      <c r="J139" s="6">
        <f>LOG10(Table258[[#This Row],[Fare]] +1)</f>
        <v>1.5378190950732742</v>
      </c>
      <c r="K139">
        <f>IF(Table258[[#This Row],[Pclass]]=1, 1, 0)</f>
        <v>1</v>
      </c>
      <c r="L139">
        <f>IF(Table258[[#This Row],[Pclass]]=2, 1,0)</f>
        <v>0</v>
      </c>
      <c r="M139">
        <f>IF(Table258[[#This Row],[Embarked]]="S", 1, 0)</f>
        <v>1</v>
      </c>
      <c r="N139">
        <f>IF(Table258[[#This Row],[Embarked]]="C", 1, 0)</f>
        <v>0</v>
      </c>
      <c r="O139">
        <f>IF(Table258[[#This Row],[Sex]]="male", 1, 0)</f>
        <v>1</v>
      </c>
      <c r="P139">
        <v>1</v>
      </c>
      <c r="V139" s="6"/>
      <c r="W139" s="6"/>
      <c r="X139" s="6"/>
      <c r="Y139" s="6"/>
      <c r="Z139" s="6"/>
      <c r="AA139" s="6"/>
    </row>
    <row r="140" spans="1:27" x14ac:dyDescent="0.2">
      <c r="A140">
        <v>0</v>
      </c>
      <c r="B140" t="s">
        <v>27</v>
      </c>
      <c r="C140">
        <v>3</v>
      </c>
      <c r="D140" t="s">
        <v>13</v>
      </c>
      <c r="E140">
        <v>4</v>
      </c>
      <c r="F140">
        <v>29.125</v>
      </c>
      <c r="G140">
        <v>4</v>
      </c>
      <c r="H140">
        <v>1</v>
      </c>
      <c r="I140" s="6">
        <f>Table258[[#This Row],[Age]]/$E$1</f>
        <v>0.05</v>
      </c>
      <c r="J140" s="6">
        <f>LOG10(Table258[[#This Row],[Fare]] +1)</f>
        <v>1.4789270555829248</v>
      </c>
      <c r="K140">
        <f>IF(Table258[[#This Row],[Pclass]]=1, 1, 0)</f>
        <v>0</v>
      </c>
      <c r="L140">
        <f>IF(Table258[[#This Row],[Pclass]]=2, 1,0)</f>
        <v>0</v>
      </c>
      <c r="M140">
        <f>IF(Table258[[#This Row],[Embarked]]="S", 1, 0)</f>
        <v>0</v>
      </c>
      <c r="N140">
        <f>IF(Table258[[#This Row],[Embarked]]="C", 1, 0)</f>
        <v>0</v>
      </c>
      <c r="O140">
        <f>IF(Table258[[#This Row],[Sex]]="male", 1, 0)</f>
        <v>1</v>
      </c>
      <c r="P140">
        <v>1</v>
      </c>
      <c r="V140" s="6"/>
      <c r="W140" s="6"/>
      <c r="X140" s="6"/>
      <c r="Y140" s="6"/>
      <c r="Z140" s="6"/>
      <c r="AA140" s="6"/>
    </row>
    <row r="141" spans="1:27" x14ac:dyDescent="0.2">
      <c r="A141">
        <v>1</v>
      </c>
      <c r="B141" t="s">
        <v>15</v>
      </c>
      <c r="C141">
        <v>3</v>
      </c>
      <c r="D141" t="s">
        <v>17</v>
      </c>
      <c r="E141">
        <v>1</v>
      </c>
      <c r="F141">
        <v>11.1333</v>
      </c>
      <c r="G141">
        <v>1</v>
      </c>
      <c r="H141">
        <v>1</v>
      </c>
      <c r="I141" s="6">
        <f>Table258[[#This Row],[Age]]/$E$1</f>
        <v>1.2500000000000001E-2</v>
      </c>
      <c r="J141" s="6">
        <f>LOG10(Table258[[#This Row],[Fare]] +1)</f>
        <v>1.0839789358110461</v>
      </c>
      <c r="K141">
        <f>IF(Table258[[#This Row],[Pclass]]=1, 1, 0)</f>
        <v>0</v>
      </c>
      <c r="L141">
        <f>IF(Table258[[#This Row],[Pclass]]=2, 1,0)</f>
        <v>0</v>
      </c>
      <c r="M141">
        <f>IF(Table258[[#This Row],[Embarked]]="S", 1, 0)</f>
        <v>1</v>
      </c>
      <c r="N141">
        <f>IF(Table258[[#This Row],[Embarked]]="C", 1, 0)</f>
        <v>0</v>
      </c>
      <c r="O141">
        <f>IF(Table258[[#This Row],[Sex]]="male", 1, 0)</f>
        <v>0</v>
      </c>
      <c r="P141">
        <v>1</v>
      </c>
      <c r="V141" s="6"/>
      <c r="W141" s="6"/>
      <c r="X141" s="6"/>
      <c r="Y141" s="6"/>
      <c r="Z141" s="6"/>
      <c r="AA141" s="6"/>
    </row>
    <row r="142" spans="1:27" x14ac:dyDescent="0.2">
      <c r="A142">
        <v>0</v>
      </c>
      <c r="B142" t="s">
        <v>15</v>
      </c>
      <c r="C142">
        <v>3</v>
      </c>
      <c r="D142" t="s">
        <v>13</v>
      </c>
      <c r="E142">
        <v>21</v>
      </c>
      <c r="F142">
        <v>7.9249999999999998</v>
      </c>
      <c r="G142">
        <v>0</v>
      </c>
      <c r="H142">
        <v>0</v>
      </c>
      <c r="I142" s="6">
        <f>Table258[[#This Row],[Age]]/$E$1</f>
        <v>0.26250000000000001</v>
      </c>
      <c r="J142" s="6">
        <f>LOG10(Table258[[#This Row],[Fare]] +1)</f>
        <v>0.95060822478423079</v>
      </c>
      <c r="K142">
        <f>IF(Table258[[#This Row],[Pclass]]=1, 1, 0)</f>
        <v>0</v>
      </c>
      <c r="L142">
        <f>IF(Table258[[#This Row],[Pclass]]=2, 1,0)</f>
        <v>0</v>
      </c>
      <c r="M142">
        <f>IF(Table258[[#This Row],[Embarked]]="S", 1, 0)</f>
        <v>1</v>
      </c>
      <c r="N142">
        <f>IF(Table258[[#This Row],[Embarked]]="C", 1, 0)</f>
        <v>0</v>
      </c>
      <c r="O142">
        <f>IF(Table258[[#This Row],[Sex]]="male", 1, 0)</f>
        <v>1</v>
      </c>
      <c r="P142">
        <v>1</v>
      </c>
      <c r="V142" s="6"/>
      <c r="W142" s="6"/>
      <c r="X142" s="6"/>
      <c r="Y142" s="6"/>
      <c r="Z142" s="6"/>
      <c r="AA142" s="6"/>
    </row>
    <row r="143" spans="1:27" x14ac:dyDescent="0.2">
      <c r="A143">
        <v>0</v>
      </c>
      <c r="B143" t="s">
        <v>20</v>
      </c>
      <c r="C143">
        <v>1</v>
      </c>
      <c r="D143" t="s">
        <v>13</v>
      </c>
      <c r="E143">
        <v>56</v>
      </c>
      <c r="F143">
        <v>30.695799999999998</v>
      </c>
      <c r="G143">
        <v>0</v>
      </c>
      <c r="H143">
        <v>0</v>
      </c>
      <c r="I143" s="6">
        <f>Table258[[#This Row],[Age]]/$E$1</f>
        <v>0.7</v>
      </c>
      <c r="J143" s="6">
        <f>LOG10(Table258[[#This Row],[Fare]] +1)</f>
        <v>1.5010017178117605</v>
      </c>
      <c r="K143">
        <f>IF(Table258[[#This Row],[Pclass]]=1, 1, 0)</f>
        <v>1</v>
      </c>
      <c r="L143">
        <f>IF(Table258[[#This Row],[Pclass]]=2, 1,0)</f>
        <v>0</v>
      </c>
      <c r="M143">
        <f>IF(Table258[[#This Row],[Embarked]]="S", 1, 0)</f>
        <v>0</v>
      </c>
      <c r="N143">
        <f>IF(Table258[[#This Row],[Embarked]]="C", 1, 0)</f>
        <v>1</v>
      </c>
      <c r="O143">
        <f>IF(Table258[[#This Row],[Sex]]="male", 1, 0)</f>
        <v>1</v>
      </c>
      <c r="P143">
        <v>1</v>
      </c>
      <c r="V143" s="6"/>
      <c r="W143" s="6"/>
      <c r="X143" s="6"/>
      <c r="Y143" s="6"/>
      <c r="Z143" s="6"/>
      <c r="AA143" s="6"/>
    </row>
    <row r="144" spans="1:27" x14ac:dyDescent="0.2">
      <c r="A144">
        <v>0</v>
      </c>
      <c r="B144" t="s">
        <v>15</v>
      </c>
      <c r="C144">
        <v>3</v>
      </c>
      <c r="D144" t="s">
        <v>13</v>
      </c>
      <c r="E144">
        <v>18</v>
      </c>
      <c r="F144">
        <v>7.8541999999999996</v>
      </c>
      <c r="G144">
        <v>1</v>
      </c>
      <c r="H144">
        <v>1</v>
      </c>
      <c r="I144" s="6">
        <f>Table258[[#This Row],[Age]]/$E$1</f>
        <v>0.22500000000000001</v>
      </c>
      <c r="J144" s="6">
        <f>LOG10(Table258[[#This Row],[Fare]] +1)</f>
        <v>0.94714932766263737</v>
      </c>
      <c r="K144">
        <f>IF(Table258[[#This Row],[Pclass]]=1, 1, 0)</f>
        <v>0</v>
      </c>
      <c r="L144">
        <f>IF(Table258[[#This Row],[Pclass]]=2, 1,0)</f>
        <v>0</v>
      </c>
      <c r="M144">
        <f>IF(Table258[[#This Row],[Embarked]]="S", 1, 0)</f>
        <v>1</v>
      </c>
      <c r="N144">
        <f>IF(Table258[[#This Row],[Embarked]]="C", 1, 0)</f>
        <v>0</v>
      </c>
      <c r="O144">
        <f>IF(Table258[[#This Row],[Sex]]="male", 1, 0)</f>
        <v>1</v>
      </c>
      <c r="P144">
        <v>1</v>
      </c>
      <c r="V144" s="6"/>
      <c r="W144" s="6"/>
      <c r="X144" s="6"/>
      <c r="Y144" s="6"/>
      <c r="Z144" s="6"/>
      <c r="AA144" s="6"/>
    </row>
    <row r="145" spans="1:27" x14ac:dyDescent="0.2">
      <c r="A145">
        <v>0</v>
      </c>
      <c r="B145" t="s">
        <v>20</v>
      </c>
      <c r="C145">
        <v>1</v>
      </c>
      <c r="D145" t="s">
        <v>17</v>
      </c>
      <c r="E145">
        <v>50</v>
      </c>
      <c r="F145">
        <v>28.712499999999999</v>
      </c>
      <c r="G145">
        <v>0</v>
      </c>
      <c r="H145">
        <v>0</v>
      </c>
      <c r="I145" s="6">
        <f>Table258[[#This Row],[Age]]/$E$1</f>
        <v>0.625</v>
      </c>
      <c r="J145" s="6">
        <f>LOG10(Table258[[#This Row],[Fare]] +1)</f>
        <v>1.4729391947362367</v>
      </c>
      <c r="K145">
        <f>IF(Table258[[#This Row],[Pclass]]=1, 1, 0)</f>
        <v>1</v>
      </c>
      <c r="L145">
        <f>IF(Table258[[#This Row],[Pclass]]=2, 1,0)</f>
        <v>0</v>
      </c>
      <c r="M145">
        <f>IF(Table258[[#This Row],[Embarked]]="S", 1, 0)</f>
        <v>0</v>
      </c>
      <c r="N145">
        <f>IF(Table258[[#This Row],[Embarked]]="C", 1, 0)</f>
        <v>1</v>
      </c>
      <c r="O145">
        <f>IF(Table258[[#This Row],[Sex]]="male", 1, 0)</f>
        <v>0</v>
      </c>
      <c r="P145">
        <v>1</v>
      </c>
      <c r="V145" s="6"/>
      <c r="W145" s="6"/>
      <c r="X145" s="6"/>
      <c r="Y145" s="6"/>
      <c r="Z145" s="6"/>
      <c r="AA145" s="6"/>
    </row>
    <row r="146" spans="1:27" x14ac:dyDescent="0.2">
      <c r="A146">
        <v>0</v>
      </c>
      <c r="B146" t="s">
        <v>15</v>
      </c>
      <c r="C146">
        <v>2</v>
      </c>
      <c r="D146" t="s">
        <v>13</v>
      </c>
      <c r="E146">
        <v>30</v>
      </c>
      <c r="F146">
        <v>13</v>
      </c>
      <c r="G146">
        <v>0</v>
      </c>
      <c r="H146">
        <v>0</v>
      </c>
      <c r="I146" s="6">
        <f>Table258[[#This Row],[Age]]/$E$1</f>
        <v>0.375</v>
      </c>
      <c r="J146" s="6">
        <f>LOG10(Table258[[#This Row],[Fare]] +1)</f>
        <v>1.146128035678238</v>
      </c>
      <c r="K146">
        <f>IF(Table258[[#This Row],[Pclass]]=1, 1, 0)</f>
        <v>0</v>
      </c>
      <c r="L146">
        <f>IF(Table258[[#This Row],[Pclass]]=2, 1,0)</f>
        <v>1</v>
      </c>
      <c r="M146">
        <f>IF(Table258[[#This Row],[Embarked]]="S", 1, 0)</f>
        <v>1</v>
      </c>
      <c r="N146">
        <f>IF(Table258[[#This Row],[Embarked]]="C", 1, 0)</f>
        <v>0</v>
      </c>
      <c r="O146">
        <f>IF(Table258[[#This Row],[Sex]]="male", 1, 0)</f>
        <v>1</v>
      </c>
      <c r="P146">
        <v>1</v>
      </c>
      <c r="V146" s="6"/>
      <c r="W146" s="6"/>
      <c r="X146" s="6"/>
      <c r="Y146" s="6"/>
      <c r="Z146" s="6"/>
      <c r="AA146" s="6"/>
    </row>
    <row r="147" spans="1:27" x14ac:dyDescent="0.2">
      <c r="A147">
        <v>0</v>
      </c>
      <c r="B147" t="s">
        <v>15</v>
      </c>
      <c r="C147">
        <v>3</v>
      </c>
      <c r="D147" t="s">
        <v>13</v>
      </c>
      <c r="E147">
        <v>36</v>
      </c>
      <c r="F147">
        <v>0</v>
      </c>
      <c r="G147">
        <v>0</v>
      </c>
      <c r="H147">
        <v>0</v>
      </c>
      <c r="I147" s="6">
        <f>Table258[[#This Row],[Age]]/$E$1</f>
        <v>0.45</v>
      </c>
      <c r="J147" s="6">
        <f>LOG10(Table258[[#This Row],[Fare]] +1)</f>
        <v>0</v>
      </c>
      <c r="K147">
        <f>IF(Table258[[#This Row],[Pclass]]=1, 1, 0)</f>
        <v>0</v>
      </c>
      <c r="L147">
        <f>IF(Table258[[#This Row],[Pclass]]=2, 1,0)</f>
        <v>0</v>
      </c>
      <c r="M147">
        <f>IF(Table258[[#This Row],[Embarked]]="S", 1, 0)</f>
        <v>1</v>
      </c>
      <c r="N147">
        <f>IF(Table258[[#This Row],[Embarked]]="C", 1, 0)</f>
        <v>0</v>
      </c>
      <c r="O147">
        <f>IF(Table258[[#This Row],[Sex]]="male", 1, 0)</f>
        <v>1</v>
      </c>
      <c r="P147">
        <v>1</v>
      </c>
      <c r="V147" s="6"/>
      <c r="W147" s="6"/>
      <c r="X147" s="6"/>
      <c r="Y147" s="6"/>
      <c r="Z147" s="6"/>
      <c r="AA147" s="6"/>
    </row>
    <row r="148" spans="1:27" x14ac:dyDescent="0.2">
      <c r="A148">
        <v>0</v>
      </c>
      <c r="B148" t="s">
        <v>15</v>
      </c>
      <c r="C148">
        <v>3</v>
      </c>
      <c r="D148" t="s">
        <v>13</v>
      </c>
      <c r="E148">
        <v>9</v>
      </c>
      <c r="F148">
        <v>31.387499999999999</v>
      </c>
      <c r="G148">
        <v>4</v>
      </c>
      <c r="H148">
        <v>2</v>
      </c>
      <c r="I148" s="6">
        <f>Table258[[#This Row],[Age]]/$E$1</f>
        <v>0.1125</v>
      </c>
      <c r="J148" s="6">
        <f>LOG10(Table258[[#This Row],[Fare]] +1)</f>
        <v>1.5103774259938814</v>
      </c>
      <c r="K148">
        <f>IF(Table258[[#This Row],[Pclass]]=1, 1, 0)</f>
        <v>0</v>
      </c>
      <c r="L148">
        <f>IF(Table258[[#This Row],[Pclass]]=2, 1,0)</f>
        <v>0</v>
      </c>
      <c r="M148">
        <f>IF(Table258[[#This Row],[Embarked]]="S", 1, 0)</f>
        <v>1</v>
      </c>
      <c r="N148">
        <f>IF(Table258[[#This Row],[Embarked]]="C", 1, 0)</f>
        <v>0</v>
      </c>
      <c r="O148">
        <f>IF(Table258[[#This Row],[Sex]]="male", 1, 0)</f>
        <v>1</v>
      </c>
      <c r="P148">
        <v>1</v>
      </c>
      <c r="V148" s="6"/>
      <c r="W148" s="6"/>
      <c r="X148" s="6"/>
      <c r="Y148" s="6"/>
      <c r="Z148" s="6"/>
      <c r="AA148" s="6"/>
    </row>
    <row r="149" spans="1:27" x14ac:dyDescent="0.2">
      <c r="A149">
        <v>1</v>
      </c>
      <c r="B149" t="s">
        <v>15</v>
      </c>
      <c r="C149">
        <v>2</v>
      </c>
      <c r="D149" t="s">
        <v>13</v>
      </c>
      <c r="E149">
        <v>1</v>
      </c>
      <c r="F149">
        <v>39</v>
      </c>
      <c r="G149">
        <v>2</v>
      </c>
      <c r="H149">
        <v>1</v>
      </c>
      <c r="I149" s="6">
        <f>Table258[[#This Row],[Age]]/$E$1</f>
        <v>1.2500000000000001E-2</v>
      </c>
      <c r="J149" s="6">
        <f>LOG10(Table258[[#This Row],[Fare]] +1)</f>
        <v>1.6020599913279623</v>
      </c>
      <c r="K149">
        <f>IF(Table258[[#This Row],[Pclass]]=1, 1, 0)</f>
        <v>0</v>
      </c>
      <c r="L149">
        <f>IF(Table258[[#This Row],[Pclass]]=2, 1,0)</f>
        <v>1</v>
      </c>
      <c r="M149">
        <f>IF(Table258[[#This Row],[Embarked]]="S", 1, 0)</f>
        <v>1</v>
      </c>
      <c r="N149">
        <f>IF(Table258[[#This Row],[Embarked]]="C", 1, 0)</f>
        <v>0</v>
      </c>
      <c r="O149">
        <f>IF(Table258[[#This Row],[Sex]]="male", 1, 0)</f>
        <v>1</v>
      </c>
      <c r="P149">
        <v>1</v>
      </c>
      <c r="V149" s="6"/>
      <c r="W149" s="6"/>
      <c r="X149" s="6"/>
      <c r="Y149" s="6"/>
      <c r="Z149" s="6"/>
      <c r="AA149" s="6"/>
    </row>
    <row r="150" spans="1:27" x14ac:dyDescent="0.2">
      <c r="A150">
        <v>1</v>
      </c>
      <c r="B150" t="s">
        <v>15</v>
      </c>
      <c r="C150">
        <v>3</v>
      </c>
      <c r="D150" t="s">
        <v>17</v>
      </c>
      <c r="E150">
        <v>4</v>
      </c>
      <c r="F150">
        <v>22.024999999999999</v>
      </c>
      <c r="G150">
        <v>0</v>
      </c>
      <c r="H150">
        <v>2</v>
      </c>
      <c r="I150" s="6">
        <f>Table258[[#This Row],[Age]]/$E$1</f>
        <v>0.05</v>
      </c>
      <c r="J150" s="6">
        <f>LOG10(Table258[[#This Row],[Fare]] +1)</f>
        <v>1.3621996388688864</v>
      </c>
      <c r="K150">
        <f>IF(Table258[[#This Row],[Pclass]]=1, 1, 0)</f>
        <v>0</v>
      </c>
      <c r="L150">
        <f>IF(Table258[[#This Row],[Pclass]]=2, 1,0)</f>
        <v>0</v>
      </c>
      <c r="M150">
        <f>IF(Table258[[#This Row],[Embarked]]="S", 1, 0)</f>
        <v>1</v>
      </c>
      <c r="N150">
        <f>IF(Table258[[#This Row],[Embarked]]="C", 1, 0)</f>
        <v>0</v>
      </c>
      <c r="O150">
        <f>IF(Table258[[#This Row],[Sex]]="male", 1, 0)</f>
        <v>0</v>
      </c>
      <c r="P150">
        <v>1</v>
      </c>
      <c r="V150" s="6"/>
      <c r="W150" s="6"/>
      <c r="X150" s="6"/>
      <c r="Y150" s="6"/>
      <c r="Z150" s="6"/>
      <c r="AA150" s="6"/>
    </row>
    <row r="151" spans="1:27" x14ac:dyDescent="0.2">
      <c r="A151">
        <v>1</v>
      </c>
      <c r="B151" t="s">
        <v>15</v>
      </c>
      <c r="C151">
        <v>1</v>
      </c>
      <c r="D151" t="s">
        <v>13</v>
      </c>
      <c r="E151">
        <v>45</v>
      </c>
      <c r="F151">
        <v>26.55</v>
      </c>
      <c r="G151">
        <v>0</v>
      </c>
      <c r="H151">
        <v>0</v>
      </c>
      <c r="I151" s="6">
        <f>Table258[[#This Row],[Age]]/$E$1</f>
        <v>0.5625</v>
      </c>
      <c r="J151" s="6">
        <f>LOG10(Table258[[#This Row],[Fare]] +1)</f>
        <v>1.4401216031878039</v>
      </c>
      <c r="K151">
        <f>IF(Table258[[#This Row],[Pclass]]=1, 1, 0)</f>
        <v>1</v>
      </c>
      <c r="L151">
        <f>IF(Table258[[#This Row],[Pclass]]=2, 1,0)</f>
        <v>0</v>
      </c>
      <c r="M151">
        <f>IF(Table258[[#This Row],[Embarked]]="S", 1, 0)</f>
        <v>1</v>
      </c>
      <c r="N151">
        <f>IF(Table258[[#This Row],[Embarked]]="C", 1, 0)</f>
        <v>0</v>
      </c>
      <c r="O151">
        <f>IF(Table258[[#This Row],[Sex]]="male", 1, 0)</f>
        <v>1</v>
      </c>
      <c r="P151">
        <v>1</v>
      </c>
      <c r="V151" s="6"/>
      <c r="W151" s="6"/>
      <c r="X151" s="6"/>
      <c r="Y151" s="6"/>
      <c r="Z151" s="6"/>
      <c r="AA151" s="6"/>
    </row>
    <row r="152" spans="1:27" x14ac:dyDescent="0.2">
      <c r="A152">
        <v>0</v>
      </c>
      <c r="B152" t="s">
        <v>27</v>
      </c>
      <c r="C152">
        <v>3</v>
      </c>
      <c r="D152" t="s">
        <v>13</v>
      </c>
      <c r="E152">
        <v>40</v>
      </c>
      <c r="F152">
        <v>15.5</v>
      </c>
      <c r="G152">
        <v>1</v>
      </c>
      <c r="H152">
        <v>1</v>
      </c>
      <c r="I152" s="6">
        <f>Table258[[#This Row],[Age]]/$E$1</f>
        <v>0.5</v>
      </c>
      <c r="J152" s="6">
        <f>LOG10(Table258[[#This Row],[Fare]] +1)</f>
        <v>1.2174839442139063</v>
      </c>
      <c r="K152">
        <f>IF(Table258[[#This Row],[Pclass]]=1, 1, 0)</f>
        <v>0</v>
      </c>
      <c r="L152">
        <f>IF(Table258[[#This Row],[Pclass]]=2, 1,0)</f>
        <v>0</v>
      </c>
      <c r="M152">
        <f>IF(Table258[[#This Row],[Embarked]]="S", 1, 0)</f>
        <v>0</v>
      </c>
      <c r="N152">
        <f>IF(Table258[[#This Row],[Embarked]]="C", 1, 0)</f>
        <v>0</v>
      </c>
      <c r="O152">
        <f>IF(Table258[[#This Row],[Sex]]="male", 1, 0)</f>
        <v>1</v>
      </c>
      <c r="P152">
        <v>1</v>
      </c>
      <c r="V152" s="6"/>
      <c r="W152" s="6"/>
      <c r="X152" s="6"/>
      <c r="Y152" s="6"/>
      <c r="Z152" s="6"/>
      <c r="AA152" s="6"/>
    </row>
    <row r="153" spans="1:27" x14ac:dyDescent="0.2">
      <c r="A153">
        <v>0</v>
      </c>
      <c r="B153" t="s">
        <v>15</v>
      </c>
      <c r="C153">
        <v>3</v>
      </c>
      <c r="D153" t="s">
        <v>13</v>
      </c>
      <c r="E153">
        <v>36</v>
      </c>
      <c r="F153">
        <v>7.8958000000000004</v>
      </c>
      <c r="G153">
        <v>0</v>
      </c>
      <c r="H153">
        <v>0</v>
      </c>
      <c r="I153" s="6">
        <f>Table258[[#This Row],[Age]]/$E$1</f>
        <v>0.45</v>
      </c>
      <c r="J153" s="6">
        <f>LOG10(Table258[[#This Row],[Fare]] +1)</f>
        <v>0.94918501031343461</v>
      </c>
      <c r="K153">
        <f>IF(Table258[[#This Row],[Pclass]]=1, 1, 0)</f>
        <v>0</v>
      </c>
      <c r="L153">
        <f>IF(Table258[[#This Row],[Pclass]]=2, 1,0)</f>
        <v>0</v>
      </c>
      <c r="M153">
        <f>IF(Table258[[#This Row],[Embarked]]="S", 1, 0)</f>
        <v>1</v>
      </c>
      <c r="N153">
        <f>IF(Table258[[#This Row],[Embarked]]="C", 1, 0)</f>
        <v>0</v>
      </c>
      <c r="O153">
        <f>IF(Table258[[#This Row],[Sex]]="male", 1, 0)</f>
        <v>1</v>
      </c>
      <c r="P153">
        <v>1</v>
      </c>
      <c r="V153" s="6"/>
      <c r="W153" s="6"/>
      <c r="X153" s="6"/>
      <c r="Y153" s="6"/>
      <c r="Z153" s="6"/>
      <c r="AA153" s="6"/>
    </row>
    <row r="154" spans="1:27" x14ac:dyDescent="0.2">
      <c r="A154">
        <v>1</v>
      </c>
      <c r="B154" t="s">
        <v>15</v>
      </c>
      <c r="C154">
        <v>2</v>
      </c>
      <c r="D154" t="s">
        <v>17</v>
      </c>
      <c r="E154">
        <v>32</v>
      </c>
      <c r="F154">
        <v>13</v>
      </c>
      <c r="G154">
        <v>0</v>
      </c>
      <c r="H154">
        <v>0</v>
      </c>
      <c r="I154" s="6">
        <f>Table258[[#This Row],[Age]]/$E$1</f>
        <v>0.4</v>
      </c>
      <c r="J154" s="6">
        <f>LOG10(Table258[[#This Row],[Fare]] +1)</f>
        <v>1.146128035678238</v>
      </c>
      <c r="K154">
        <f>IF(Table258[[#This Row],[Pclass]]=1, 1, 0)</f>
        <v>0</v>
      </c>
      <c r="L154">
        <f>IF(Table258[[#This Row],[Pclass]]=2, 1,0)</f>
        <v>1</v>
      </c>
      <c r="M154">
        <f>IF(Table258[[#This Row],[Embarked]]="S", 1, 0)</f>
        <v>1</v>
      </c>
      <c r="N154">
        <f>IF(Table258[[#This Row],[Embarked]]="C", 1, 0)</f>
        <v>0</v>
      </c>
      <c r="O154">
        <f>IF(Table258[[#This Row],[Sex]]="male", 1, 0)</f>
        <v>0</v>
      </c>
      <c r="P154">
        <v>1</v>
      </c>
      <c r="V154" s="6"/>
      <c r="W154" s="6"/>
      <c r="X154" s="6"/>
      <c r="Y154" s="6"/>
      <c r="Z154" s="6"/>
      <c r="AA154" s="6"/>
    </row>
    <row r="155" spans="1:27" x14ac:dyDescent="0.2">
      <c r="A155">
        <v>0</v>
      </c>
      <c r="B155" t="s">
        <v>15</v>
      </c>
      <c r="C155">
        <v>2</v>
      </c>
      <c r="D155" t="s">
        <v>13</v>
      </c>
      <c r="E155">
        <v>19</v>
      </c>
      <c r="F155">
        <v>13</v>
      </c>
      <c r="G155">
        <v>0</v>
      </c>
      <c r="H155">
        <v>0</v>
      </c>
      <c r="I155" s="6">
        <f>Table258[[#This Row],[Age]]/$E$1</f>
        <v>0.23749999999999999</v>
      </c>
      <c r="J155" s="6">
        <f>LOG10(Table258[[#This Row],[Fare]] +1)</f>
        <v>1.146128035678238</v>
      </c>
      <c r="K155">
        <f>IF(Table258[[#This Row],[Pclass]]=1, 1, 0)</f>
        <v>0</v>
      </c>
      <c r="L155">
        <f>IF(Table258[[#This Row],[Pclass]]=2, 1,0)</f>
        <v>1</v>
      </c>
      <c r="M155">
        <f>IF(Table258[[#This Row],[Embarked]]="S", 1, 0)</f>
        <v>1</v>
      </c>
      <c r="N155">
        <f>IF(Table258[[#This Row],[Embarked]]="C", 1, 0)</f>
        <v>0</v>
      </c>
      <c r="O155">
        <f>IF(Table258[[#This Row],[Sex]]="male", 1, 0)</f>
        <v>1</v>
      </c>
      <c r="P155">
        <v>1</v>
      </c>
      <c r="V155" s="6"/>
      <c r="W155" s="6"/>
      <c r="X155" s="6"/>
      <c r="Y155" s="6"/>
      <c r="Z155" s="6"/>
      <c r="AA155" s="6"/>
    </row>
    <row r="156" spans="1:27" x14ac:dyDescent="0.2">
      <c r="A156">
        <v>1</v>
      </c>
      <c r="B156" t="s">
        <v>15</v>
      </c>
      <c r="C156">
        <v>3</v>
      </c>
      <c r="D156" t="s">
        <v>17</v>
      </c>
      <c r="E156">
        <v>19</v>
      </c>
      <c r="F156">
        <v>7.8541999999999996</v>
      </c>
      <c r="G156">
        <v>1</v>
      </c>
      <c r="H156">
        <v>0</v>
      </c>
      <c r="I156" s="6">
        <f>Table258[[#This Row],[Age]]/$E$1</f>
        <v>0.23749999999999999</v>
      </c>
      <c r="J156" s="6">
        <f>LOG10(Table258[[#This Row],[Fare]] +1)</f>
        <v>0.94714932766263737</v>
      </c>
      <c r="K156">
        <f>IF(Table258[[#This Row],[Pclass]]=1, 1, 0)</f>
        <v>0</v>
      </c>
      <c r="L156">
        <f>IF(Table258[[#This Row],[Pclass]]=2, 1,0)</f>
        <v>0</v>
      </c>
      <c r="M156">
        <f>IF(Table258[[#This Row],[Embarked]]="S", 1, 0)</f>
        <v>1</v>
      </c>
      <c r="N156">
        <f>IF(Table258[[#This Row],[Embarked]]="C", 1, 0)</f>
        <v>0</v>
      </c>
      <c r="O156">
        <f>IF(Table258[[#This Row],[Sex]]="male", 1, 0)</f>
        <v>0</v>
      </c>
      <c r="P156">
        <v>1</v>
      </c>
      <c r="V156" s="6"/>
      <c r="W156" s="6"/>
      <c r="X156" s="6"/>
      <c r="Y156" s="6"/>
      <c r="Z156" s="6"/>
      <c r="AA156" s="6"/>
    </row>
    <row r="157" spans="1:27" x14ac:dyDescent="0.2">
      <c r="A157">
        <v>1</v>
      </c>
      <c r="B157" t="s">
        <v>15</v>
      </c>
      <c r="C157">
        <v>2</v>
      </c>
      <c r="D157" t="s">
        <v>13</v>
      </c>
      <c r="E157">
        <v>3</v>
      </c>
      <c r="F157">
        <v>26</v>
      </c>
      <c r="G157">
        <v>1</v>
      </c>
      <c r="H157">
        <v>1</v>
      </c>
      <c r="I157" s="6">
        <f>Table258[[#This Row],[Age]]/$E$1</f>
        <v>3.7499999999999999E-2</v>
      </c>
      <c r="J157" s="6">
        <f>LOG10(Table258[[#This Row],[Fare]] +1)</f>
        <v>1.4313637641589874</v>
      </c>
      <c r="K157">
        <f>IF(Table258[[#This Row],[Pclass]]=1, 1, 0)</f>
        <v>0</v>
      </c>
      <c r="L157">
        <f>IF(Table258[[#This Row],[Pclass]]=2, 1,0)</f>
        <v>1</v>
      </c>
      <c r="M157">
        <f>IF(Table258[[#This Row],[Embarked]]="S", 1, 0)</f>
        <v>1</v>
      </c>
      <c r="N157">
        <f>IF(Table258[[#This Row],[Embarked]]="C", 1, 0)</f>
        <v>0</v>
      </c>
      <c r="O157">
        <f>IF(Table258[[#This Row],[Sex]]="male", 1, 0)</f>
        <v>1</v>
      </c>
      <c r="P157">
        <v>1</v>
      </c>
      <c r="V157" s="6"/>
      <c r="W157" s="6"/>
      <c r="X157" s="6"/>
      <c r="Y157" s="6"/>
      <c r="Z157" s="6"/>
      <c r="AA157" s="6"/>
    </row>
    <row r="158" spans="1:27" x14ac:dyDescent="0.2">
      <c r="A158">
        <v>1</v>
      </c>
      <c r="B158" t="s">
        <v>20</v>
      </c>
      <c r="C158">
        <v>1</v>
      </c>
      <c r="D158" t="s">
        <v>17</v>
      </c>
      <c r="E158">
        <v>44</v>
      </c>
      <c r="F158">
        <v>27.720800000000001</v>
      </c>
      <c r="G158">
        <v>0</v>
      </c>
      <c r="H158">
        <v>0</v>
      </c>
      <c r="I158" s="6">
        <f>Table258[[#This Row],[Age]]/$E$1</f>
        <v>0.55000000000000004</v>
      </c>
      <c r="J158" s="6">
        <f>LOG10(Table258[[#This Row],[Fare]] +1)</f>
        <v>1.4581965327411079</v>
      </c>
      <c r="K158">
        <f>IF(Table258[[#This Row],[Pclass]]=1, 1, 0)</f>
        <v>1</v>
      </c>
      <c r="L158">
        <f>IF(Table258[[#This Row],[Pclass]]=2, 1,0)</f>
        <v>0</v>
      </c>
      <c r="M158">
        <f>IF(Table258[[#This Row],[Embarked]]="S", 1, 0)</f>
        <v>0</v>
      </c>
      <c r="N158">
        <f>IF(Table258[[#This Row],[Embarked]]="C", 1, 0)</f>
        <v>1</v>
      </c>
      <c r="O158">
        <f>IF(Table258[[#This Row],[Sex]]="male", 1, 0)</f>
        <v>0</v>
      </c>
      <c r="P158">
        <v>1</v>
      </c>
      <c r="V158" s="6"/>
      <c r="W158" s="6"/>
      <c r="X158" s="6"/>
      <c r="Y158" s="6"/>
      <c r="Z158" s="6"/>
      <c r="AA158" s="6"/>
    </row>
    <row r="159" spans="1:27" x14ac:dyDescent="0.2">
      <c r="A159">
        <v>1</v>
      </c>
      <c r="B159" t="s">
        <v>20</v>
      </c>
      <c r="C159">
        <v>1</v>
      </c>
      <c r="D159" t="s">
        <v>17</v>
      </c>
      <c r="E159">
        <v>58</v>
      </c>
      <c r="F159">
        <v>146.52080000000001</v>
      </c>
      <c r="G159">
        <v>0</v>
      </c>
      <c r="H159">
        <v>0</v>
      </c>
      <c r="I159" s="6">
        <f>Table258[[#This Row],[Age]]/$E$1</f>
        <v>0.72499999999999998</v>
      </c>
      <c r="J159" s="6">
        <f>LOG10(Table258[[#This Row],[Fare]] +1)</f>
        <v>2.1688532588793175</v>
      </c>
      <c r="K159">
        <f>IF(Table258[[#This Row],[Pclass]]=1, 1, 0)</f>
        <v>1</v>
      </c>
      <c r="L159">
        <f>IF(Table258[[#This Row],[Pclass]]=2, 1,0)</f>
        <v>0</v>
      </c>
      <c r="M159">
        <f>IF(Table258[[#This Row],[Embarked]]="S", 1, 0)</f>
        <v>0</v>
      </c>
      <c r="N159">
        <f>IF(Table258[[#This Row],[Embarked]]="C", 1, 0)</f>
        <v>1</v>
      </c>
      <c r="O159">
        <f>IF(Table258[[#This Row],[Sex]]="male", 1, 0)</f>
        <v>0</v>
      </c>
      <c r="P159">
        <v>1</v>
      </c>
      <c r="V159" s="6"/>
      <c r="W159" s="6"/>
      <c r="X159" s="6"/>
      <c r="Y159" s="6"/>
      <c r="Z159" s="6"/>
      <c r="AA159" s="6"/>
    </row>
    <row r="160" spans="1:27" x14ac:dyDescent="0.2">
      <c r="A160">
        <v>0</v>
      </c>
      <c r="B160" t="s">
        <v>15</v>
      </c>
      <c r="C160">
        <v>3</v>
      </c>
      <c r="D160" t="s">
        <v>13</v>
      </c>
      <c r="E160">
        <v>42</v>
      </c>
      <c r="F160">
        <v>8.4041999999999994</v>
      </c>
      <c r="G160">
        <v>0</v>
      </c>
      <c r="H160">
        <v>1</v>
      </c>
      <c r="I160" s="6">
        <f>Table258[[#This Row],[Age]]/$E$1</f>
        <v>0.52500000000000002</v>
      </c>
      <c r="J160" s="6">
        <f>LOG10(Table258[[#This Row],[Fare]] +1)</f>
        <v>0.97332185673243765</v>
      </c>
      <c r="K160">
        <f>IF(Table258[[#This Row],[Pclass]]=1, 1, 0)</f>
        <v>0</v>
      </c>
      <c r="L160">
        <f>IF(Table258[[#This Row],[Pclass]]=2, 1,0)</f>
        <v>0</v>
      </c>
      <c r="M160">
        <f>IF(Table258[[#This Row],[Embarked]]="S", 1, 0)</f>
        <v>1</v>
      </c>
      <c r="N160">
        <f>IF(Table258[[#This Row],[Embarked]]="C", 1, 0)</f>
        <v>0</v>
      </c>
      <c r="O160">
        <f>IF(Table258[[#This Row],[Sex]]="male", 1, 0)</f>
        <v>1</v>
      </c>
      <c r="P160">
        <v>1</v>
      </c>
      <c r="V160" s="6"/>
      <c r="W160" s="6"/>
      <c r="X160" s="6"/>
      <c r="Y160" s="6"/>
      <c r="Z160" s="6"/>
      <c r="AA160" s="6"/>
    </row>
    <row r="161" spans="1:27" x14ac:dyDescent="0.2">
      <c r="A161">
        <v>0</v>
      </c>
      <c r="B161" t="s">
        <v>15</v>
      </c>
      <c r="C161">
        <v>2</v>
      </c>
      <c r="D161" t="s">
        <v>17</v>
      </c>
      <c r="E161">
        <v>24</v>
      </c>
      <c r="F161">
        <v>13</v>
      </c>
      <c r="G161">
        <v>0</v>
      </c>
      <c r="H161">
        <v>0</v>
      </c>
      <c r="I161" s="6">
        <f>Table258[[#This Row],[Age]]/$E$1</f>
        <v>0.3</v>
      </c>
      <c r="J161" s="6">
        <f>LOG10(Table258[[#This Row],[Fare]] +1)</f>
        <v>1.146128035678238</v>
      </c>
      <c r="K161">
        <f>IF(Table258[[#This Row],[Pclass]]=1, 1, 0)</f>
        <v>0</v>
      </c>
      <c r="L161">
        <f>IF(Table258[[#This Row],[Pclass]]=2, 1,0)</f>
        <v>1</v>
      </c>
      <c r="M161">
        <f>IF(Table258[[#This Row],[Embarked]]="S", 1, 0)</f>
        <v>1</v>
      </c>
      <c r="N161">
        <f>IF(Table258[[#This Row],[Embarked]]="C", 1, 0)</f>
        <v>0</v>
      </c>
      <c r="O161">
        <f>IF(Table258[[#This Row],[Sex]]="male", 1, 0)</f>
        <v>0</v>
      </c>
      <c r="P161">
        <v>1</v>
      </c>
      <c r="V161" s="6"/>
      <c r="W161" s="6"/>
      <c r="X161" s="6"/>
      <c r="Y161" s="6"/>
      <c r="Z161" s="6"/>
      <c r="AA161" s="6"/>
    </row>
    <row r="162" spans="1:27" x14ac:dyDescent="0.2">
      <c r="A162">
        <v>0</v>
      </c>
      <c r="B162" t="s">
        <v>15</v>
      </c>
      <c r="C162">
        <v>3</v>
      </c>
      <c r="D162" t="s">
        <v>13</v>
      </c>
      <c r="E162">
        <v>28</v>
      </c>
      <c r="F162">
        <v>9.5</v>
      </c>
      <c r="G162">
        <v>0</v>
      </c>
      <c r="H162">
        <v>0</v>
      </c>
      <c r="I162" s="6">
        <f>Table258[[#This Row],[Age]]/$E$1</f>
        <v>0.35</v>
      </c>
      <c r="J162" s="6">
        <f>LOG10(Table258[[#This Row],[Fare]] +1)</f>
        <v>1.0211892990699381</v>
      </c>
      <c r="K162">
        <f>IF(Table258[[#This Row],[Pclass]]=1, 1, 0)</f>
        <v>0</v>
      </c>
      <c r="L162">
        <f>IF(Table258[[#This Row],[Pclass]]=2, 1,0)</f>
        <v>0</v>
      </c>
      <c r="M162">
        <f>IF(Table258[[#This Row],[Embarked]]="S", 1, 0)</f>
        <v>1</v>
      </c>
      <c r="N162">
        <f>IF(Table258[[#This Row],[Embarked]]="C", 1, 0)</f>
        <v>0</v>
      </c>
      <c r="O162">
        <f>IF(Table258[[#This Row],[Sex]]="male", 1, 0)</f>
        <v>1</v>
      </c>
      <c r="P162">
        <v>1</v>
      </c>
      <c r="V162" s="6"/>
      <c r="W162" s="6"/>
      <c r="X162" s="6"/>
      <c r="Y162" s="6"/>
      <c r="Z162" s="6"/>
      <c r="AA162" s="6"/>
    </row>
    <row r="163" spans="1:27" x14ac:dyDescent="0.2">
      <c r="A163">
        <v>0</v>
      </c>
      <c r="B163" t="s">
        <v>15</v>
      </c>
      <c r="C163">
        <v>3</v>
      </c>
      <c r="D163" t="s">
        <v>13</v>
      </c>
      <c r="E163">
        <v>34</v>
      </c>
      <c r="F163">
        <v>6.4958</v>
      </c>
      <c r="G163">
        <v>0</v>
      </c>
      <c r="H163">
        <v>0</v>
      </c>
      <c r="I163" s="6">
        <f>Table258[[#This Row],[Age]]/$E$1</f>
        <v>0.42499999999999999</v>
      </c>
      <c r="J163" s="6">
        <f>LOG10(Table258[[#This Row],[Fare]] +1)</f>
        <v>0.87481799035902574</v>
      </c>
      <c r="K163">
        <f>IF(Table258[[#This Row],[Pclass]]=1, 1, 0)</f>
        <v>0</v>
      </c>
      <c r="L163">
        <f>IF(Table258[[#This Row],[Pclass]]=2, 1,0)</f>
        <v>0</v>
      </c>
      <c r="M163">
        <f>IF(Table258[[#This Row],[Embarked]]="S", 1, 0)</f>
        <v>1</v>
      </c>
      <c r="N163">
        <f>IF(Table258[[#This Row],[Embarked]]="C", 1, 0)</f>
        <v>0</v>
      </c>
      <c r="O163">
        <f>IF(Table258[[#This Row],[Sex]]="male", 1, 0)</f>
        <v>1</v>
      </c>
      <c r="P163">
        <v>1</v>
      </c>
      <c r="V163" s="6"/>
      <c r="W163" s="6"/>
      <c r="X163" s="6"/>
      <c r="Y163" s="6"/>
      <c r="Z163" s="6"/>
      <c r="AA163" s="6"/>
    </row>
    <row r="164" spans="1:27" x14ac:dyDescent="0.2">
      <c r="A164">
        <v>0</v>
      </c>
      <c r="B164" t="s">
        <v>20</v>
      </c>
      <c r="C164">
        <v>3</v>
      </c>
      <c r="D164" t="s">
        <v>13</v>
      </c>
      <c r="E164">
        <v>45.5</v>
      </c>
      <c r="F164">
        <v>7.2249999999999996</v>
      </c>
      <c r="G164">
        <v>0</v>
      </c>
      <c r="H164">
        <v>0</v>
      </c>
      <c r="I164" s="6">
        <f>Table258[[#This Row],[Age]]/$E$1</f>
        <v>0.56874999999999998</v>
      </c>
      <c r="J164" s="6">
        <f>LOG10(Table258[[#This Row],[Fare]] +1)</f>
        <v>0.91513590662201194</v>
      </c>
      <c r="K164">
        <f>IF(Table258[[#This Row],[Pclass]]=1, 1, 0)</f>
        <v>0</v>
      </c>
      <c r="L164">
        <f>IF(Table258[[#This Row],[Pclass]]=2, 1,0)</f>
        <v>0</v>
      </c>
      <c r="M164">
        <f>IF(Table258[[#This Row],[Embarked]]="S", 1, 0)</f>
        <v>0</v>
      </c>
      <c r="N164">
        <f>IF(Table258[[#This Row],[Embarked]]="C", 1, 0)</f>
        <v>1</v>
      </c>
      <c r="O164">
        <f>IF(Table258[[#This Row],[Sex]]="male", 1, 0)</f>
        <v>1</v>
      </c>
      <c r="P164">
        <v>1</v>
      </c>
      <c r="V164" s="6"/>
      <c r="W164" s="6"/>
      <c r="X164" s="6"/>
      <c r="Y164" s="6"/>
      <c r="Z164" s="6"/>
      <c r="AA164" s="6"/>
    </row>
    <row r="165" spans="1:27" x14ac:dyDescent="0.2">
      <c r="A165">
        <v>1</v>
      </c>
      <c r="B165" t="s">
        <v>15</v>
      </c>
      <c r="C165">
        <v>3</v>
      </c>
      <c r="D165" t="s">
        <v>13</v>
      </c>
      <c r="E165">
        <v>18</v>
      </c>
      <c r="F165">
        <v>8.0500000000000007</v>
      </c>
      <c r="G165">
        <v>0</v>
      </c>
      <c r="H165">
        <v>0</v>
      </c>
      <c r="I165" s="6">
        <f>Table258[[#This Row],[Age]]/$E$1</f>
        <v>0.22500000000000001</v>
      </c>
      <c r="J165" s="6">
        <f>LOG10(Table258[[#This Row],[Fare]] +1)</f>
        <v>0.9566485792052033</v>
      </c>
      <c r="K165">
        <f>IF(Table258[[#This Row],[Pclass]]=1, 1, 0)</f>
        <v>0</v>
      </c>
      <c r="L165">
        <f>IF(Table258[[#This Row],[Pclass]]=2, 1,0)</f>
        <v>0</v>
      </c>
      <c r="M165">
        <f>IF(Table258[[#This Row],[Embarked]]="S", 1, 0)</f>
        <v>1</v>
      </c>
      <c r="N165">
        <f>IF(Table258[[#This Row],[Embarked]]="C", 1, 0)</f>
        <v>0</v>
      </c>
      <c r="O165">
        <f>IF(Table258[[#This Row],[Sex]]="male", 1, 0)</f>
        <v>1</v>
      </c>
      <c r="P165">
        <v>1</v>
      </c>
      <c r="V165" s="6"/>
      <c r="W165" s="6"/>
      <c r="X165" s="6"/>
      <c r="Y165" s="6"/>
      <c r="Z165" s="6"/>
      <c r="AA165" s="6"/>
    </row>
    <row r="166" spans="1:27" x14ac:dyDescent="0.2">
      <c r="A166">
        <v>0</v>
      </c>
      <c r="B166" t="s">
        <v>15</v>
      </c>
      <c r="C166">
        <v>3</v>
      </c>
      <c r="D166" t="s">
        <v>17</v>
      </c>
      <c r="E166">
        <v>2</v>
      </c>
      <c r="F166">
        <v>10.4625</v>
      </c>
      <c r="G166">
        <v>0</v>
      </c>
      <c r="H166">
        <v>1</v>
      </c>
      <c r="I166" s="6">
        <f>Table258[[#This Row],[Age]]/$E$1</f>
        <v>2.5000000000000001E-2</v>
      </c>
      <c r="J166" s="6">
        <f>LOG10(Table258[[#This Row],[Fare]] +1)</f>
        <v>1.0592793486780776</v>
      </c>
      <c r="K166">
        <f>IF(Table258[[#This Row],[Pclass]]=1, 1, 0)</f>
        <v>0</v>
      </c>
      <c r="L166">
        <f>IF(Table258[[#This Row],[Pclass]]=2, 1,0)</f>
        <v>0</v>
      </c>
      <c r="M166">
        <f>IF(Table258[[#This Row],[Embarked]]="S", 1, 0)</f>
        <v>1</v>
      </c>
      <c r="N166">
        <f>IF(Table258[[#This Row],[Embarked]]="C", 1, 0)</f>
        <v>0</v>
      </c>
      <c r="O166">
        <f>IF(Table258[[#This Row],[Sex]]="male", 1, 0)</f>
        <v>0</v>
      </c>
      <c r="P166">
        <v>1</v>
      </c>
      <c r="V166" s="6"/>
      <c r="W166" s="6"/>
      <c r="X166" s="6"/>
      <c r="Y166" s="6"/>
      <c r="Z166" s="6"/>
      <c r="AA166" s="6"/>
    </row>
    <row r="167" spans="1:27" x14ac:dyDescent="0.2">
      <c r="A167">
        <v>0</v>
      </c>
      <c r="B167" t="s">
        <v>15</v>
      </c>
      <c r="C167">
        <v>3</v>
      </c>
      <c r="D167" t="s">
        <v>13</v>
      </c>
      <c r="E167">
        <v>32</v>
      </c>
      <c r="F167">
        <v>15.85</v>
      </c>
      <c r="G167">
        <v>1</v>
      </c>
      <c r="H167">
        <v>0</v>
      </c>
      <c r="I167" s="6">
        <f>Table258[[#This Row],[Age]]/$E$1</f>
        <v>0.4</v>
      </c>
      <c r="J167" s="6">
        <f>LOG10(Table258[[#This Row],[Fare]] +1)</f>
        <v>1.2265999052073575</v>
      </c>
      <c r="K167">
        <f>IF(Table258[[#This Row],[Pclass]]=1, 1, 0)</f>
        <v>0</v>
      </c>
      <c r="L167">
        <f>IF(Table258[[#This Row],[Pclass]]=2, 1,0)</f>
        <v>0</v>
      </c>
      <c r="M167">
        <f>IF(Table258[[#This Row],[Embarked]]="S", 1, 0)</f>
        <v>1</v>
      </c>
      <c r="N167">
        <f>IF(Table258[[#This Row],[Embarked]]="C", 1, 0)</f>
        <v>0</v>
      </c>
      <c r="O167">
        <f>IF(Table258[[#This Row],[Sex]]="male", 1, 0)</f>
        <v>1</v>
      </c>
      <c r="P167">
        <v>1</v>
      </c>
      <c r="V167" s="6"/>
      <c r="W167" s="6"/>
      <c r="X167" s="6"/>
      <c r="Y167" s="6"/>
      <c r="Z167" s="6"/>
      <c r="AA167" s="6"/>
    </row>
    <row r="168" spans="1:27" x14ac:dyDescent="0.2">
      <c r="A168">
        <v>1</v>
      </c>
      <c r="B168" t="s">
        <v>20</v>
      </c>
      <c r="C168">
        <v>3</v>
      </c>
      <c r="D168" t="s">
        <v>13</v>
      </c>
      <c r="E168">
        <v>26</v>
      </c>
      <c r="F168">
        <v>18.787500000000001</v>
      </c>
      <c r="G168">
        <v>0</v>
      </c>
      <c r="H168">
        <v>0</v>
      </c>
      <c r="I168" s="6">
        <f>Table258[[#This Row],[Age]]/$E$1</f>
        <v>0.32500000000000001</v>
      </c>
      <c r="J168" s="6">
        <f>LOG10(Table258[[#This Row],[Fare]] +1)</f>
        <v>1.2963909278704124</v>
      </c>
      <c r="K168">
        <f>IF(Table258[[#This Row],[Pclass]]=1, 1, 0)</f>
        <v>0</v>
      </c>
      <c r="L168">
        <f>IF(Table258[[#This Row],[Pclass]]=2, 1,0)</f>
        <v>0</v>
      </c>
      <c r="M168">
        <f>IF(Table258[[#This Row],[Embarked]]="S", 1, 0)</f>
        <v>0</v>
      </c>
      <c r="N168">
        <f>IF(Table258[[#This Row],[Embarked]]="C", 1, 0)</f>
        <v>1</v>
      </c>
      <c r="O168">
        <f>IF(Table258[[#This Row],[Sex]]="male", 1, 0)</f>
        <v>1</v>
      </c>
      <c r="P168">
        <v>1</v>
      </c>
      <c r="V168" s="6"/>
      <c r="W168" s="6"/>
      <c r="X168" s="6"/>
      <c r="Y168" s="6"/>
      <c r="Z168" s="6"/>
      <c r="AA168" s="6"/>
    </row>
    <row r="169" spans="1:27" x14ac:dyDescent="0.2">
      <c r="A169">
        <v>1</v>
      </c>
      <c r="B169" t="s">
        <v>27</v>
      </c>
      <c r="C169">
        <v>3</v>
      </c>
      <c r="D169" t="s">
        <v>17</v>
      </c>
      <c r="E169">
        <v>16</v>
      </c>
      <c r="F169">
        <v>7.75</v>
      </c>
      <c r="G169">
        <v>0</v>
      </c>
      <c r="H169">
        <v>0</v>
      </c>
      <c r="I169" s="6">
        <f>Table258[[#This Row],[Age]]/$E$1</f>
        <v>0.2</v>
      </c>
      <c r="J169" s="6">
        <f>LOG10(Table258[[#This Row],[Fare]] +1)</f>
        <v>0.94200805302231327</v>
      </c>
      <c r="K169">
        <f>IF(Table258[[#This Row],[Pclass]]=1, 1, 0)</f>
        <v>0</v>
      </c>
      <c r="L169">
        <f>IF(Table258[[#This Row],[Pclass]]=2, 1,0)</f>
        <v>0</v>
      </c>
      <c r="M169">
        <f>IF(Table258[[#This Row],[Embarked]]="S", 1, 0)</f>
        <v>0</v>
      </c>
      <c r="N169">
        <f>IF(Table258[[#This Row],[Embarked]]="C", 1, 0)</f>
        <v>0</v>
      </c>
      <c r="O169">
        <f>IF(Table258[[#This Row],[Sex]]="male", 1, 0)</f>
        <v>0</v>
      </c>
      <c r="P169">
        <v>1</v>
      </c>
      <c r="V169" s="6"/>
      <c r="W169" s="6"/>
      <c r="X169" s="6"/>
      <c r="Y169" s="6"/>
      <c r="Z169" s="6"/>
      <c r="AA169" s="6"/>
    </row>
    <row r="170" spans="1:27" x14ac:dyDescent="0.2">
      <c r="A170">
        <v>1</v>
      </c>
      <c r="B170" t="s">
        <v>20</v>
      </c>
      <c r="C170">
        <v>1</v>
      </c>
      <c r="D170" t="s">
        <v>13</v>
      </c>
      <c r="E170">
        <v>40</v>
      </c>
      <c r="F170">
        <v>31</v>
      </c>
      <c r="G170">
        <v>0</v>
      </c>
      <c r="H170">
        <v>0</v>
      </c>
      <c r="I170" s="6">
        <f>Table258[[#This Row],[Age]]/$E$1</f>
        <v>0.5</v>
      </c>
      <c r="J170" s="6">
        <f>LOG10(Table258[[#This Row],[Fare]] +1)</f>
        <v>1.505149978319906</v>
      </c>
      <c r="K170">
        <f>IF(Table258[[#This Row],[Pclass]]=1, 1, 0)</f>
        <v>1</v>
      </c>
      <c r="L170">
        <f>IF(Table258[[#This Row],[Pclass]]=2, 1,0)</f>
        <v>0</v>
      </c>
      <c r="M170">
        <f>IF(Table258[[#This Row],[Embarked]]="S", 1, 0)</f>
        <v>0</v>
      </c>
      <c r="N170">
        <f>IF(Table258[[#This Row],[Embarked]]="C", 1, 0)</f>
        <v>1</v>
      </c>
      <c r="O170">
        <f>IF(Table258[[#This Row],[Sex]]="male", 1, 0)</f>
        <v>1</v>
      </c>
      <c r="P170">
        <v>1</v>
      </c>
      <c r="V170" s="6"/>
      <c r="W170" s="6"/>
      <c r="X170" s="6"/>
      <c r="Y170" s="6"/>
      <c r="Z170" s="6"/>
      <c r="AA170" s="6"/>
    </row>
    <row r="171" spans="1:27" x14ac:dyDescent="0.2">
      <c r="A171">
        <v>0</v>
      </c>
      <c r="B171" t="s">
        <v>15</v>
      </c>
      <c r="C171">
        <v>3</v>
      </c>
      <c r="D171" t="s">
        <v>13</v>
      </c>
      <c r="E171">
        <v>24</v>
      </c>
      <c r="F171">
        <v>7.05</v>
      </c>
      <c r="G171">
        <v>0</v>
      </c>
      <c r="H171">
        <v>0</v>
      </c>
      <c r="I171" s="6">
        <f>Table258[[#This Row],[Age]]/$E$1</f>
        <v>0.3</v>
      </c>
      <c r="J171" s="6">
        <f>LOG10(Table258[[#This Row],[Fare]] +1)</f>
        <v>0.90579588036786851</v>
      </c>
      <c r="K171">
        <f>IF(Table258[[#This Row],[Pclass]]=1, 1, 0)</f>
        <v>0</v>
      </c>
      <c r="L171">
        <f>IF(Table258[[#This Row],[Pclass]]=2, 1,0)</f>
        <v>0</v>
      </c>
      <c r="M171">
        <f>IF(Table258[[#This Row],[Embarked]]="S", 1, 0)</f>
        <v>1</v>
      </c>
      <c r="N171">
        <f>IF(Table258[[#This Row],[Embarked]]="C", 1, 0)</f>
        <v>0</v>
      </c>
      <c r="O171">
        <f>IF(Table258[[#This Row],[Sex]]="male", 1, 0)</f>
        <v>1</v>
      </c>
      <c r="P171">
        <v>1</v>
      </c>
      <c r="V171" s="6"/>
      <c r="W171" s="6"/>
      <c r="X171" s="6"/>
      <c r="Y171" s="6"/>
      <c r="Z171" s="6"/>
      <c r="AA171" s="6"/>
    </row>
    <row r="172" spans="1:27" x14ac:dyDescent="0.2">
      <c r="A172">
        <v>1</v>
      </c>
      <c r="B172" t="s">
        <v>15</v>
      </c>
      <c r="C172">
        <v>2</v>
      </c>
      <c r="D172" t="s">
        <v>17</v>
      </c>
      <c r="E172">
        <v>35</v>
      </c>
      <c r="F172">
        <v>21</v>
      </c>
      <c r="G172">
        <v>0</v>
      </c>
      <c r="H172">
        <v>0</v>
      </c>
      <c r="I172" s="6">
        <f>Table258[[#This Row],[Age]]/$E$1</f>
        <v>0.4375</v>
      </c>
      <c r="J172" s="6">
        <f>LOG10(Table258[[#This Row],[Fare]] +1)</f>
        <v>1.3424226808222062</v>
      </c>
      <c r="K172">
        <f>IF(Table258[[#This Row],[Pclass]]=1, 1, 0)</f>
        <v>0</v>
      </c>
      <c r="L172">
        <f>IF(Table258[[#This Row],[Pclass]]=2, 1,0)</f>
        <v>1</v>
      </c>
      <c r="M172">
        <f>IF(Table258[[#This Row],[Embarked]]="S", 1, 0)</f>
        <v>1</v>
      </c>
      <c r="N172">
        <f>IF(Table258[[#This Row],[Embarked]]="C", 1, 0)</f>
        <v>0</v>
      </c>
      <c r="O172">
        <f>IF(Table258[[#This Row],[Sex]]="male", 1, 0)</f>
        <v>0</v>
      </c>
      <c r="P172">
        <v>1</v>
      </c>
      <c r="V172" s="6"/>
      <c r="W172" s="6"/>
      <c r="X172" s="6"/>
      <c r="Y172" s="6"/>
      <c r="Z172" s="6"/>
      <c r="AA172" s="6"/>
    </row>
    <row r="173" spans="1:27" x14ac:dyDescent="0.2">
      <c r="A173">
        <v>0</v>
      </c>
      <c r="B173" t="s">
        <v>15</v>
      </c>
      <c r="C173">
        <v>3</v>
      </c>
      <c r="D173" t="s">
        <v>13</v>
      </c>
      <c r="E173">
        <v>22</v>
      </c>
      <c r="F173">
        <v>7.25</v>
      </c>
      <c r="G173">
        <v>0</v>
      </c>
      <c r="H173">
        <v>0</v>
      </c>
      <c r="I173" s="6">
        <f>Table258[[#This Row],[Age]]/$E$1</f>
        <v>0.27500000000000002</v>
      </c>
      <c r="J173" s="6">
        <f>LOG10(Table258[[#This Row],[Fare]] +1)</f>
        <v>0.91645394854992512</v>
      </c>
      <c r="K173">
        <f>IF(Table258[[#This Row],[Pclass]]=1, 1, 0)</f>
        <v>0</v>
      </c>
      <c r="L173">
        <f>IF(Table258[[#This Row],[Pclass]]=2, 1,0)</f>
        <v>0</v>
      </c>
      <c r="M173">
        <f>IF(Table258[[#This Row],[Embarked]]="S", 1, 0)</f>
        <v>1</v>
      </c>
      <c r="N173">
        <f>IF(Table258[[#This Row],[Embarked]]="C", 1, 0)</f>
        <v>0</v>
      </c>
      <c r="O173">
        <f>IF(Table258[[#This Row],[Sex]]="male", 1, 0)</f>
        <v>1</v>
      </c>
      <c r="P173">
        <v>1</v>
      </c>
      <c r="V173" s="6"/>
      <c r="W173" s="6"/>
      <c r="X173" s="6"/>
      <c r="Y173" s="6"/>
      <c r="Z173" s="6"/>
      <c r="AA173" s="6"/>
    </row>
    <row r="174" spans="1:27" x14ac:dyDescent="0.2">
      <c r="A174">
        <v>0</v>
      </c>
      <c r="B174" t="s">
        <v>15</v>
      </c>
      <c r="C174">
        <v>2</v>
      </c>
      <c r="D174" t="s">
        <v>13</v>
      </c>
      <c r="E174">
        <v>30</v>
      </c>
      <c r="F174">
        <v>13</v>
      </c>
      <c r="G174">
        <v>0</v>
      </c>
      <c r="H174">
        <v>0</v>
      </c>
      <c r="I174" s="6">
        <f>Table258[[#This Row],[Age]]/$E$1</f>
        <v>0.375</v>
      </c>
      <c r="J174" s="6">
        <f>LOG10(Table258[[#This Row],[Fare]] +1)</f>
        <v>1.146128035678238</v>
      </c>
      <c r="K174">
        <f>IF(Table258[[#This Row],[Pclass]]=1, 1, 0)</f>
        <v>0</v>
      </c>
      <c r="L174">
        <f>IF(Table258[[#This Row],[Pclass]]=2, 1,0)</f>
        <v>1</v>
      </c>
      <c r="M174">
        <f>IF(Table258[[#This Row],[Embarked]]="S", 1, 0)</f>
        <v>1</v>
      </c>
      <c r="N174">
        <f>IF(Table258[[#This Row],[Embarked]]="C", 1, 0)</f>
        <v>0</v>
      </c>
      <c r="O174">
        <f>IF(Table258[[#This Row],[Sex]]="male", 1, 0)</f>
        <v>1</v>
      </c>
      <c r="P174">
        <v>1</v>
      </c>
      <c r="V174" s="6"/>
      <c r="W174" s="6"/>
      <c r="X174" s="6"/>
      <c r="Y174" s="6"/>
      <c r="Z174" s="6"/>
      <c r="AA174" s="6"/>
    </row>
    <row r="175" spans="1:27" x14ac:dyDescent="0.2">
      <c r="A175">
        <v>1</v>
      </c>
      <c r="B175" t="s">
        <v>20</v>
      </c>
      <c r="C175">
        <v>1</v>
      </c>
      <c r="D175" t="s">
        <v>17</v>
      </c>
      <c r="E175">
        <v>31</v>
      </c>
      <c r="F175">
        <v>113.27500000000001</v>
      </c>
      <c r="G175">
        <v>1</v>
      </c>
      <c r="H175">
        <v>0</v>
      </c>
      <c r="I175" s="6">
        <f>Table258[[#This Row],[Age]]/$E$1</f>
        <v>0.38750000000000001</v>
      </c>
      <c r="J175" s="6">
        <f>LOG10(Table258[[#This Row],[Fare]] +1)</f>
        <v>2.0579512299613683</v>
      </c>
      <c r="K175">
        <f>IF(Table258[[#This Row],[Pclass]]=1, 1, 0)</f>
        <v>1</v>
      </c>
      <c r="L175">
        <f>IF(Table258[[#This Row],[Pclass]]=2, 1,0)</f>
        <v>0</v>
      </c>
      <c r="M175">
        <f>IF(Table258[[#This Row],[Embarked]]="S", 1, 0)</f>
        <v>0</v>
      </c>
      <c r="N175">
        <f>IF(Table258[[#This Row],[Embarked]]="C", 1, 0)</f>
        <v>1</v>
      </c>
      <c r="O175">
        <f>IF(Table258[[#This Row],[Sex]]="male", 1, 0)</f>
        <v>0</v>
      </c>
      <c r="P175">
        <v>1</v>
      </c>
      <c r="V175" s="6"/>
      <c r="W175" s="6"/>
      <c r="X175" s="6"/>
      <c r="Y175" s="6"/>
      <c r="Z175" s="6"/>
      <c r="AA175" s="6"/>
    </row>
    <row r="176" spans="1:27" x14ac:dyDescent="0.2">
      <c r="A176">
        <v>1</v>
      </c>
      <c r="B176" t="s">
        <v>15</v>
      </c>
      <c r="C176">
        <v>3</v>
      </c>
      <c r="D176" t="s">
        <v>17</v>
      </c>
      <c r="E176">
        <v>27</v>
      </c>
      <c r="F176">
        <v>7.9249999999999998</v>
      </c>
      <c r="G176">
        <v>0</v>
      </c>
      <c r="H176">
        <v>0</v>
      </c>
      <c r="I176" s="6">
        <f>Table258[[#This Row],[Age]]/$E$1</f>
        <v>0.33750000000000002</v>
      </c>
      <c r="J176" s="6">
        <f>LOG10(Table258[[#This Row],[Fare]] +1)</f>
        <v>0.95060822478423079</v>
      </c>
      <c r="K176">
        <f>IF(Table258[[#This Row],[Pclass]]=1, 1, 0)</f>
        <v>0</v>
      </c>
      <c r="L176">
        <f>IF(Table258[[#This Row],[Pclass]]=2, 1,0)</f>
        <v>0</v>
      </c>
      <c r="M176">
        <f>IF(Table258[[#This Row],[Embarked]]="S", 1, 0)</f>
        <v>1</v>
      </c>
      <c r="N176">
        <f>IF(Table258[[#This Row],[Embarked]]="C", 1, 0)</f>
        <v>0</v>
      </c>
      <c r="O176">
        <f>IF(Table258[[#This Row],[Sex]]="male", 1, 0)</f>
        <v>0</v>
      </c>
      <c r="P176">
        <v>1</v>
      </c>
      <c r="V176" s="6"/>
      <c r="W176" s="6"/>
      <c r="X176" s="6"/>
      <c r="Y176" s="6"/>
      <c r="Z176" s="6"/>
      <c r="AA176" s="6"/>
    </row>
    <row r="177" spans="1:27" x14ac:dyDescent="0.2">
      <c r="A177">
        <v>0</v>
      </c>
      <c r="B177" t="s">
        <v>15</v>
      </c>
      <c r="C177">
        <v>2</v>
      </c>
      <c r="D177" t="s">
        <v>13</v>
      </c>
      <c r="E177">
        <v>42</v>
      </c>
      <c r="F177">
        <v>27</v>
      </c>
      <c r="G177">
        <v>1</v>
      </c>
      <c r="H177">
        <v>0</v>
      </c>
      <c r="I177" s="6">
        <f>Table258[[#This Row],[Age]]/$E$1</f>
        <v>0.52500000000000002</v>
      </c>
      <c r="J177" s="6">
        <f>LOG10(Table258[[#This Row],[Fare]] +1)</f>
        <v>1.4471580313422192</v>
      </c>
      <c r="K177">
        <f>IF(Table258[[#This Row],[Pclass]]=1, 1, 0)</f>
        <v>0</v>
      </c>
      <c r="L177">
        <f>IF(Table258[[#This Row],[Pclass]]=2, 1,0)</f>
        <v>1</v>
      </c>
      <c r="M177">
        <f>IF(Table258[[#This Row],[Embarked]]="S", 1, 0)</f>
        <v>1</v>
      </c>
      <c r="N177">
        <f>IF(Table258[[#This Row],[Embarked]]="C", 1, 0)</f>
        <v>0</v>
      </c>
      <c r="O177">
        <f>IF(Table258[[#This Row],[Sex]]="male", 1, 0)</f>
        <v>1</v>
      </c>
      <c r="P177">
        <v>1</v>
      </c>
      <c r="V177" s="6"/>
      <c r="W177" s="6"/>
      <c r="X177" s="6"/>
      <c r="Y177" s="6"/>
      <c r="Z177" s="6"/>
      <c r="AA177" s="6"/>
    </row>
    <row r="178" spans="1:27" x14ac:dyDescent="0.2">
      <c r="A178">
        <v>1</v>
      </c>
      <c r="B178" t="s">
        <v>20</v>
      </c>
      <c r="C178">
        <v>1</v>
      </c>
      <c r="D178" t="s">
        <v>17</v>
      </c>
      <c r="E178">
        <v>32</v>
      </c>
      <c r="F178">
        <v>76.291700000000006</v>
      </c>
      <c r="G178">
        <v>0</v>
      </c>
      <c r="H178">
        <v>0</v>
      </c>
      <c r="I178" s="6">
        <f>Table258[[#This Row],[Age]]/$E$1</f>
        <v>0.4</v>
      </c>
      <c r="J178" s="6">
        <f>LOG10(Table258[[#This Row],[Fare]] +1)</f>
        <v>1.8881328595362299</v>
      </c>
      <c r="K178">
        <f>IF(Table258[[#This Row],[Pclass]]=1, 1, 0)</f>
        <v>1</v>
      </c>
      <c r="L178">
        <f>IF(Table258[[#This Row],[Pclass]]=2, 1,0)</f>
        <v>0</v>
      </c>
      <c r="M178">
        <f>IF(Table258[[#This Row],[Embarked]]="S", 1, 0)</f>
        <v>0</v>
      </c>
      <c r="N178">
        <f>IF(Table258[[#This Row],[Embarked]]="C", 1, 0)</f>
        <v>1</v>
      </c>
      <c r="O178">
        <f>IF(Table258[[#This Row],[Sex]]="male", 1, 0)</f>
        <v>0</v>
      </c>
      <c r="P178">
        <v>1</v>
      </c>
      <c r="V178" s="6"/>
      <c r="W178" s="6"/>
      <c r="X178" s="6"/>
      <c r="Y178" s="6"/>
      <c r="Z178" s="6"/>
      <c r="AA178" s="6"/>
    </row>
    <row r="179" spans="1:27" x14ac:dyDescent="0.2">
      <c r="A179">
        <v>0</v>
      </c>
      <c r="B179" t="s">
        <v>15</v>
      </c>
      <c r="C179">
        <v>2</v>
      </c>
      <c r="D179" t="s">
        <v>13</v>
      </c>
      <c r="E179">
        <v>30</v>
      </c>
      <c r="F179">
        <v>10.5</v>
      </c>
      <c r="G179">
        <v>0</v>
      </c>
      <c r="H179">
        <v>0</v>
      </c>
      <c r="I179" s="6">
        <f>Table258[[#This Row],[Age]]/$E$1</f>
        <v>0.375</v>
      </c>
      <c r="J179" s="6">
        <f>LOG10(Table258[[#This Row],[Fare]] +1)</f>
        <v>1.0606978403536116</v>
      </c>
      <c r="K179">
        <f>IF(Table258[[#This Row],[Pclass]]=1, 1, 0)</f>
        <v>0</v>
      </c>
      <c r="L179">
        <f>IF(Table258[[#This Row],[Pclass]]=2, 1,0)</f>
        <v>1</v>
      </c>
      <c r="M179">
        <f>IF(Table258[[#This Row],[Embarked]]="S", 1, 0)</f>
        <v>1</v>
      </c>
      <c r="N179">
        <f>IF(Table258[[#This Row],[Embarked]]="C", 1, 0)</f>
        <v>0</v>
      </c>
      <c r="O179">
        <f>IF(Table258[[#This Row],[Sex]]="male", 1, 0)</f>
        <v>1</v>
      </c>
      <c r="P179">
        <v>1</v>
      </c>
      <c r="V179" s="6"/>
      <c r="W179" s="6"/>
      <c r="X179" s="6"/>
      <c r="Y179" s="6"/>
      <c r="Z179" s="6"/>
      <c r="AA179" s="6"/>
    </row>
    <row r="180" spans="1:27" x14ac:dyDescent="0.2">
      <c r="A180">
        <v>1</v>
      </c>
      <c r="B180" t="s">
        <v>15</v>
      </c>
      <c r="C180">
        <v>3</v>
      </c>
      <c r="D180" t="s">
        <v>13</v>
      </c>
      <c r="E180">
        <v>16</v>
      </c>
      <c r="F180">
        <v>8.0500000000000007</v>
      </c>
      <c r="G180">
        <v>0</v>
      </c>
      <c r="H180">
        <v>0</v>
      </c>
      <c r="I180" s="6">
        <f>Table258[[#This Row],[Age]]/$E$1</f>
        <v>0.2</v>
      </c>
      <c r="J180" s="6">
        <f>LOG10(Table258[[#This Row],[Fare]] +1)</f>
        <v>0.9566485792052033</v>
      </c>
      <c r="K180">
        <f>IF(Table258[[#This Row],[Pclass]]=1, 1, 0)</f>
        <v>0</v>
      </c>
      <c r="L180">
        <f>IF(Table258[[#This Row],[Pclass]]=2, 1,0)</f>
        <v>0</v>
      </c>
      <c r="M180">
        <f>IF(Table258[[#This Row],[Embarked]]="S", 1, 0)</f>
        <v>1</v>
      </c>
      <c r="N180">
        <f>IF(Table258[[#This Row],[Embarked]]="C", 1, 0)</f>
        <v>0</v>
      </c>
      <c r="O180">
        <f>IF(Table258[[#This Row],[Sex]]="male", 1, 0)</f>
        <v>1</v>
      </c>
      <c r="P180">
        <v>1</v>
      </c>
      <c r="V180" s="6"/>
      <c r="W180" s="6"/>
      <c r="X180" s="6"/>
      <c r="Y180" s="6"/>
      <c r="Z180" s="6"/>
      <c r="AA180" s="6"/>
    </row>
    <row r="181" spans="1:27" x14ac:dyDescent="0.2">
      <c r="A181">
        <v>0</v>
      </c>
      <c r="B181" t="s">
        <v>15</v>
      </c>
      <c r="C181">
        <v>2</v>
      </c>
      <c r="D181" t="s">
        <v>13</v>
      </c>
      <c r="E181">
        <v>27</v>
      </c>
      <c r="F181">
        <v>13</v>
      </c>
      <c r="G181">
        <v>0</v>
      </c>
      <c r="H181">
        <v>0</v>
      </c>
      <c r="I181" s="6">
        <f>Table258[[#This Row],[Age]]/$E$1</f>
        <v>0.33750000000000002</v>
      </c>
      <c r="J181" s="6">
        <f>LOG10(Table258[[#This Row],[Fare]] +1)</f>
        <v>1.146128035678238</v>
      </c>
      <c r="K181">
        <f>IF(Table258[[#This Row],[Pclass]]=1, 1, 0)</f>
        <v>0</v>
      </c>
      <c r="L181">
        <f>IF(Table258[[#This Row],[Pclass]]=2, 1,0)</f>
        <v>1</v>
      </c>
      <c r="M181">
        <f>IF(Table258[[#This Row],[Embarked]]="S", 1, 0)</f>
        <v>1</v>
      </c>
      <c r="N181">
        <f>IF(Table258[[#This Row],[Embarked]]="C", 1, 0)</f>
        <v>0</v>
      </c>
      <c r="O181">
        <f>IF(Table258[[#This Row],[Sex]]="male", 1, 0)</f>
        <v>1</v>
      </c>
      <c r="P181">
        <v>1</v>
      </c>
      <c r="V181" s="6"/>
      <c r="W181" s="6"/>
      <c r="X181" s="6"/>
      <c r="Y181" s="6"/>
      <c r="Z181" s="6"/>
      <c r="AA181" s="6"/>
    </row>
    <row r="182" spans="1:27" x14ac:dyDescent="0.2">
      <c r="A182">
        <v>0</v>
      </c>
      <c r="B182" t="s">
        <v>15</v>
      </c>
      <c r="C182">
        <v>3</v>
      </c>
      <c r="D182" t="s">
        <v>13</v>
      </c>
      <c r="E182">
        <v>51</v>
      </c>
      <c r="F182">
        <v>8.0500000000000007</v>
      </c>
      <c r="G182">
        <v>0</v>
      </c>
      <c r="H182">
        <v>0</v>
      </c>
      <c r="I182" s="6">
        <f>Table258[[#This Row],[Age]]/$E$1</f>
        <v>0.63749999999999996</v>
      </c>
      <c r="J182" s="6">
        <f>LOG10(Table258[[#This Row],[Fare]] +1)</f>
        <v>0.9566485792052033</v>
      </c>
      <c r="K182">
        <f>IF(Table258[[#This Row],[Pclass]]=1, 1, 0)</f>
        <v>0</v>
      </c>
      <c r="L182">
        <f>IF(Table258[[#This Row],[Pclass]]=2, 1,0)</f>
        <v>0</v>
      </c>
      <c r="M182">
        <f>IF(Table258[[#This Row],[Embarked]]="S", 1, 0)</f>
        <v>1</v>
      </c>
      <c r="N182">
        <f>IF(Table258[[#This Row],[Embarked]]="C", 1, 0)</f>
        <v>0</v>
      </c>
      <c r="O182">
        <f>IF(Table258[[#This Row],[Sex]]="male", 1, 0)</f>
        <v>1</v>
      </c>
      <c r="P182">
        <v>1</v>
      </c>
      <c r="V182" s="6"/>
      <c r="W182" s="6"/>
      <c r="X182" s="6"/>
      <c r="Y182" s="6"/>
      <c r="Z182" s="6"/>
      <c r="AA182" s="6"/>
    </row>
    <row r="183" spans="1:27" x14ac:dyDescent="0.2">
      <c r="A183">
        <v>1</v>
      </c>
      <c r="B183" t="s">
        <v>15</v>
      </c>
      <c r="C183">
        <v>1</v>
      </c>
      <c r="D183" t="s">
        <v>13</v>
      </c>
      <c r="E183">
        <v>38</v>
      </c>
      <c r="F183">
        <v>90</v>
      </c>
      <c r="G183">
        <v>1</v>
      </c>
      <c r="H183">
        <v>0</v>
      </c>
      <c r="I183" s="6">
        <f>Table258[[#This Row],[Age]]/$E$1</f>
        <v>0.47499999999999998</v>
      </c>
      <c r="J183" s="6">
        <f>LOG10(Table258[[#This Row],[Fare]] +1)</f>
        <v>1.9590413923210936</v>
      </c>
      <c r="K183">
        <f>IF(Table258[[#This Row],[Pclass]]=1, 1, 0)</f>
        <v>1</v>
      </c>
      <c r="L183">
        <f>IF(Table258[[#This Row],[Pclass]]=2, 1,0)</f>
        <v>0</v>
      </c>
      <c r="M183">
        <f>IF(Table258[[#This Row],[Embarked]]="S", 1, 0)</f>
        <v>1</v>
      </c>
      <c r="N183">
        <f>IF(Table258[[#This Row],[Embarked]]="C", 1, 0)</f>
        <v>0</v>
      </c>
      <c r="O183">
        <f>IF(Table258[[#This Row],[Sex]]="male", 1, 0)</f>
        <v>1</v>
      </c>
      <c r="P183">
        <v>1</v>
      </c>
      <c r="V183" s="6"/>
      <c r="W183" s="6"/>
      <c r="X183" s="6"/>
      <c r="Y183" s="6"/>
      <c r="Z183" s="6"/>
      <c r="AA183" s="6"/>
    </row>
    <row r="184" spans="1:27" x14ac:dyDescent="0.2">
      <c r="A184">
        <v>0</v>
      </c>
      <c r="B184" t="s">
        <v>15</v>
      </c>
      <c r="C184">
        <v>3</v>
      </c>
      <c r="D184" t="s">
        <v>13</v>
      </c>
      <c r="E184">
        <v>22</v>
      </c>
      <c r="F184">
        <v>9.35</v>
      </c>
      <c r="G184">
        <v>0</v>
      </c>
      <c r="H184">
        <v>0</v>
      </c>
      <c r="I184" s="6">
        <f>Table258[[#This Row],[Age]]/$E$1</f>
        <v>0.27500000000000002</v>
      </c>
      <c r="J184" s="6">
        <f>LOG10(Table258[[#This Row],[Fare]] +1)</f>
        <v>1.0149403497929366</v>
      </c>
      <c r="K184">
        <f>IF(Table258[[#This Row],[Pclass]]=1, 1, 0)</f>
        <v>0</v>
      </c>
      <c r="L184">
        <f>IF(Table258[[#This Row],[Pclass]]=2, 1,0)</f>
        <v>0</v>
      </c>
      <c r="M184">
        <f>IF(Table258[[#This Row],[Embarked]]="S", 1, 0)</f>
        <v>1</v>
      </c>
      <c r="N184">
        <f>IF(Table258[[#This Row],[Embarked]]="C", 1, 0)</f>
        <v>0</v>
      </c>
      <c r="O184">
        <f>IF(Table258[[#This Row],[Sex]]="male", 1, 0)</f>
        <v>1</v>
      </c>
      <c r="P184">
        <v>1</v>
      </c>
      <c r="V184" s="6"/>
      <c r="W184" s="6"/>
      <c r="X184" s="6"/>
      <c r="Y184" s="6"/>
      <c r="Z184" s="6"/>
      <c r="AA184" s="6"/>
    </row>
    <row r="185" spans="1:27" x14ac:dyDescent="0.2">
      <c r="A185">
        <v>1</v>
      </c>
      <c r="B185" t="s">
        <v>15</v>
      </c>
      <c r="C185">
        <v>2</v>
      </c>
      <c r="D185" t="s">
        <v>13</v>
      </c>
      <c r="E185">
        <v>19</v>
      </c>
      <c r="F185">
        <v>10.5</v>
      </c>
      <c r="G185">
        <v>0</v>
      </c>
      <c r="H185">
        <v>0</v>
      </c>
      <c r="I185" s="6">
        <f>Table258[[#This Row],[Age]]/$E$1</f>
        <v>0.23749999999999999</v>
      </c>
      <c r="J185" s="6">
        <f>LOG10(Table258[[#This Row],[Fare]] +1)</f>
        <v>1.0606978403536116</v>
      </c>
      <c r="K185">
        <f>IF(Table258[[#This Row],[Pclass]]=1, 1, 0)</f>
        <v>0</v>
      </c>
      <c r="L185">
        <f>IF(Table258[[#This Row],[Pclass]]=2, 1,0)</f>
        <v>1</v>
      </c>
      <c r="M185">
        <f>IF(Table258[[#This Row],[Embarked]]="S", 1, 0)</f>
        <v>1</v>
      </c>
      <c r="N185">
        <f>IF(Table258[[#This Row],[Embarked]]="C", 1, 0)</f>
        <v>0</v>
      </c>
      <c r="O185">
        <f>IF(Table258[[#This Row],[Sex]]="male", 1, 0)</f>
        <v>1</v>
      </c>
      <c r="P185">
        <v>1</v>
      </c>
      <c r="V185" s="6"/>
      <c r="W185" s="6"/>
      <c r="X185" s="6"/>
      <c r="Y185" s="6"/>
      <c r="Z185" s="6"/>
      <c r="AA185" s="6"/>
    </row>
    <row r="186" spans="1:27" x14ac:dyDescent="0.2">
      <c r="A186">
        <v>0</v>
      </c>
      <c r="B186" t="s">
        <v>15</v>
      </c>
      <c r="C186">
        <v>3</v>
      </c>
      <c r="D186" t="s">
        <v>13</v>
      </c>
      <c r="E186">
        <v>20.5</v>
      </c>
      <c r="F186">
        <v>7.25</v>
      </c>
      <c r="G186">
        <v>0</v>
      </c>
      <c r="H186">
        <v>0</v>
      </c>
      <c r="I186" s="6">
        <f>Table258[[#This Row],[Age]]/$E$1</f>
        <v>0.25624999999999998</v>
      </c>
      <c r="J186" s="6">
        <f>LOG10(Table258[[#This Row],[Fare]] +1)</f>
        <v>0.91645394854992512</v>
      </c>
      <c r="K186">
        <f>IF(Table258[[#This Row],[Pclass]]=1, 1, 0)</f>
        <v>0</v>
      </c>
      <c r="L186">
        <f>IF(Table258[[#This Row],[Pclass]]=2, 1,0)</f>
        <v>0</v>
      </c>
      <c r="M186">
        <f>IF(Table258[[#This Row],[Embarked]]="S", 1, 0)</f>
        <v>1</v>
      </c>
      <c r="N186">
        <f>IF(Table258[[#This Row],[Embarked]]="C", 1, 0)</f>
        <v>0</v>
      </c>
      <c r="O186">
        <f>IF(Table258[[#This Row],[Sex]]="male", 1, 0)</f>
        <v>1</v>
      </c>
      <c r="P186">
        <v>1</v>
      </c>
      <c r="V186" s="6"/>
      <c r="W186" s="6"/>
      <c r="X186" s="6"/>
      <c r="Y186" s="6"/>
      <c r="Z186" s="6"/>
      <c r="AA186" s="6"/>
    </row>
    <row r="187" spans="1:27" x14ac:dyDescent="0.2">
      <c r="A187">
        <v>0</v>
      </c>
      <c r="B187" t="s">
        <v>15</v>
      </c>
      <c r="C187">
        <v>2</v>
      </c>
      <c r="D187" t="s">
        <v>13</v>
      </c>
      <c r="E187">
        <v>18</v>
      </c>
      <c r="F187">
        <v>13</v>
      </c>
      <c r="G187">
        <v>0</v>
      </c>
      <c r="H187">
        <v>0</v>
      </c>
      <c r="I187" s="6">
        <f>Table258[[#This Row],[Age]]/$E$1</f>
        <v>0.22500000000000001</v>
      </c>
      <c r="J187" s="6">
        <f>LOG10(Table258[[#This Row],[Fare]] +1)</f>
        <v>1.146128035678238</v>
      </c>
      <c r="K187">
        <f>IF(Table258[[#This Row],[Pclass]]=1, 1, 0)</f>
        <v>0</v>
      </c>
      <c r="L187">
        <f>IF(Table258[[#This Row],[Pclass]]=2, 1,0)</f>
        <v>1</v>
      </c>
      <c r="M187">
        <f>IF(Table258[[#This Row],[Embarked]]="S", 1, 0)</f>
        <v>1</v>
      </c>
      <c r="N187">
        <f>IF(Table258[[#This Row],[Embarked]]="C", 1, 0)</f>
        <v>0</v>
      </c>
      <c r="O187">
        <f>IF(Table258[[#This Row],[Sex]]="male", 1, 0)</f>
        <v>1</v>
      </c>
      <c r="P187">
        <v>1</v>
      </c>
      <c r="V187" s="6"/>
      <c r="W187" s="6"/>
      <c r="X187" s="6"/>
      <c r="Y187" s="6"/>
      <c r="Z187" s="6"/>
      <c r="AA187" s="6"/>
    </row>
    <row r="188" spans="1:27" x14ac:dyDescent="0.2">
      <c r="A188">
        <v>1</v>
      </c>
      <c r="B188" t="s">
        <v>15</v>
      </c>
      <c r="C188">
        <v>1</v>
      </c>
      <c r="D188" t="s">
        <v>17</v>
      </c>
      <c r="E188">
        <v>35</v>
      </c>
      <c r="F188">
        <v>83.474999999999994</v>
      </c>
      <c r="G188">
        <v>1</v>
      </c>
      <c r="H188">
        <v>0</v>
      </c>
      <c r="I188" s="6">
        <f>Table258[[#This Row],[Age]]/$E$1</f>
        <v>0.4375</v>
      </c>
      <c r="J188" s="6">
        <f>LOG10(Table258[[#This Row],[Fare]] +1)</f>
        <v>1.9267282004469339</v>
      </c>
      <c r="K188">
        <f>IF(Table258[[#This Row],[Pclass]]=1, 1, 0)</f>
        <v>1</v>
      </c>
      <c r="L188">
        <f>IF(Table258[[#This Row],[Pclass]]=2, 1,0)</f>
        <v>0</v>
      </c>
      <c r="M188">
        <f>IF(Table258[[#This Row],[Embarked]]="S", 1, 0)</f>
        <v>1</v>
      </c>
      <c r="N188">
        <f>IF(Table258[[#This Row],[Embarked]]="C", 1, 0)</f>
        <v>0</v>
      </c>
      <c r="O188">
        <f>IF(Table258[[#This Row],[Sex]]="male", 1, 0)</f>
        <v>0</v>
      </c>
      <c r="P188">
        <v>1</v>
      </c>
      <c r="V188" s="6"/>
      <c r="W188" s="6"/>
      <c r="X188" s="6"/>
      <c r="Y188" s="6"/>
      <c r="Z188" s="6"/>
      <c r="AA188" s="6"/>
    </row>
    <row r="189" spans="1:27" x14ac:dyDescent="0.2">
      <c r="A189">
        <v>0</v>
      </c>
      <c r="B189" t="s">
        <v>15</v>
      </c>
      <c r="C189">
        <v>3</v>
      </c>
      <c r="D189" t="s">
        <v>13</v>
      </c>
      <c r="E189">
        <v>29</v>
      </c>
      <c r="F189">
        <v>7.7750000000000004</v>
      </c>
      <c r="G189">
        <v>0</v>
      </c>
      <c r="H189">
        <v>0</v>
      </c>
      <c r="I189" s="6">
        <f>Table258[[#This Row],[Age]]/$E$1</f>
        <v>0.36249999999999999</v>
      </c>
      <c r="J189" s="6">
        <f>LOG10(Table258[[#This Row],[Fare]] +1)</f>
        <v>0.94324712513786169</v>
      </c>
      <c r="K189">
        <f>IF(Table258[[#This Row],[Pclass]]=1, 1, 0)</f>
        <v>0</v>
      </c>
      <c r="L189">
        <f>IF(Table258[[#This Row],[Pclass]]=2, 1,0)</f>
        <v>0</v>
      </c>
      <c r="M189">
        <f>IF(Table258[[#This Row],[Embarked]]="S", 1, 0)</f>
        <v>1</v>
      </c>
      <c r="N189">
        <f>IF(Table258[[#This Row],[Embarked]]="C", 1, 0)</f>
        <v>0</v>
      </c>
      <c r="O189">
        <f>IF(Table258[[#This Row],[Sex]]="male", 1, 0)</f>
        <v>1</v>
      </c>
      <c r="P189">
        <v>1</v>
      </c>
      <c r="V189" s="6"/>
      <c r="W189" s="6"/>
      <c r="X189" s="6"/>
      <c r="Y189" s="6"/>
      <c r="Z189" s="6"/>
      <c r="AA189" s="6"/>
    </row>
    <row r="190" spans="1:27" x14ac:dyDescent="0.2">
      <c r="A190">
        <v>0</v>
      </c>
      <c r="B190" t="s">
        <v>15</v>
      </c>
      <c r="C190">
        <v>2</v>
      </c>
      <c r="D190" t="s">
        <v>13</v>
      </c>
      <c r="E190">
        <v>59</v>
      </c>
      <c r="F190">
        <v>13.5</v>
      </c>
      <c r="G190">
        <v>0</v>
      </c>
      <c r="H190">
        <v>0</v>
      </c>
      <c r="I190" s="6">
        <f>Table258[[#This Row],[Age]]/$E$1</f>
        <v>0.73750000000000004</v>
      </c>
      <c r="J190" s="6">
        <f>LOG10(Table258[[#This Row],[Fare]] +1)</f>
        <v>1.1613680022349748</v>
      </c>
      <c r="K190">
        <f>IF(Table258[[#This Row],[Pclass]]=1, 1, 0)</f>
        <v>0</v>
      </c>
      <c r="L190">
        <f>IF(Table258[[#This Row],[Pclass]]=2, 1,0)</f>
        <v>1</v>
      </c>
      <c r="M190">
        <f>IF(Table258[[#This Row],[Embarked]]="S", 1, 0)</f>
        <v>1</v>
      </c>
      <c r="N190">
        <f>IF(Table258[[#This Row],[Embarked]]="C", 1, 0)</f>
        <v>0</v>
      </c>
      <c r="O190">
        <f>IF(Table258[[#This Row],[Sex]]="male", 1, 0)</f>
        <v>1</v>
      </c>
      <c r="P190">
        <v>1</v>
      </c>
      <c r="V190" s="6"/>
      <c r="W190" s="6"/>
      <c r="X190" s="6"/>
      <c r="Y190" s="6"/>
      <c r="Z190" s="6"/>
      <c r="AA190" s="6"/>
    </row>
    <row r="191" spans="1:27" x14ac:dyDescent="0.2">
      <c r="A191">
        <v>1</v>
      </c>
      <c r="B191" t="s">
        <v>15</v>
      </c>
      <c r="C191">
        <v>3</v>
      </c>
      <c r="D191" t="s">
        <v>17</v>
      </c>
      <c r="E191">
        <v>5</v>
      </c>
      <c r="F191">
        <v>31.387499999999999</v>
      </c>
      <c r="G191">
        <v>4</v>
      </c>
      <c r="H191">
        <v>2</v>
      </c>
      <c r="I191" s="6">
        <f>Table258[[#This Row],[Age]]/$E$1</f>
        <v>6.25E-2</v>
      </c>
      <c r="J191" s="6">
        <f>LOG10(Table258[[#This Row],[Fare]] +1)</f>
        <v>1.5103774259938814</v>
      </c>
      <c r="K191">
        <f>IF(Table258[[#This Row],[Pclass]]=1, 1, 0)</f>
        <v>0</v>
      </c>
      <c r="L191">
        <f>IF(Table258[[#This Row],[Pclass]]=2, 1,0)</f>
        <v>0</v>
      </c>
      <c r="M191">
        <f>IF(Table258[[#This Row],[Embarked]]="S", 1, 0)</f>
        <v>1</v>
      </c>
      <c r="N191">
        <f>IF(Table258[[#This Row],[Embarked]]="C", 1, 0)</f>
        <v>0</v>
      </c>
      <c r="O191">
        <f>IF(Table258[[#This Row],[Sex]]="male", 1, 0)</f>
        <v>0</v>
      </c>
      <c r="P191">
        <v>1</v>
      </c>
      <c r="V191" s="6"/>
      <c r="W191" s="6"/>
      <c r="X191" s="6"/>
      <c r="Y191" s="6"/>
      <c r="Z191" s="6"/>
      <c r="AA191" s="6"/>
    </row>
    <row r="192" spans="1:27" x14ac:dyDescent="0.2">
      <c r="A192">
        <v>0</v>
      </c>
      <c r="B192" t="s">
        <v>15</v>
      </c>
      <c r="C192">
        <v>2</v>
      </c>
      <c r="D192" t="s">
        <v>13</v>
      </c>
      <c r="E192">
        <v>24</v>
      </c>
      <c r="F192">
        <v>10.5</v>
      </c>
      <c r="G192">
        <v>0</v>
      </c>
      <c r="H192">
        <v>0</v>
      </c>
      <c r="I192" s="6">
        <f>Table258[[#This Row],[Age]]/$E$1</f>
        <v>0.3</v>
      </c>
      <c r="J192" s="6">
        <f>LOG10(Table258[[#This Row],[Fare]] +1)</f>
        <v>1.0606978403536116</v>
      </c>
      <c r="K192">
        <f>IF(Table258[[#This Row],[Pclass]]=1, 1, 0)</f>
        <v>0</v>
      </c>
      <c r="L192">
        <f>IF(Table258[[#This Row],[Pclass]]=2, 1,0)</f>
        <v>1</v>
      </c>
      <c r="M192">
        <f>IF(Table258[[#This Row],[Embarked]]="S", 1, 0)</f>
        <v>1</v>
      </c>
      <c r="N192">
        <f>IF(Table258[[#This Row],[Embarked]]="C", 1, 0)</f>
        <v>0</v>
      </c>
      <c r="O192">
        <f>IF(Table258[[#This Row],[Sex]]="male", 1, 0)</f>
        <v>1</v>
      </c>
      <c r="P192">
        <v>1</v>
      </c>
      <c r="V192" s="6"/>
      <c r="W192" s="6"/>
      <c r="X192" s="6"/>
      <c r="Y192" s="6"/>
      <c r="Z192" s="6"/>
      <c r="AA192" s="6"/>
    </row>
    <row r="193" spans="1:27" x14ac:dyDescent="0.2">
      <c r="A193">
        <v>0</v>
      </c>
      <c r="B193" t="s">
        <v>15</v>
      </c>
      <c r="C193">
        <v>2</v>
      </c>
      <c r="D193" t="s">
        <v>13</v>
      </c>
      <c r="E193">
        <v>44</v>
      </c>
      <c r="F193">
        <v>26</v>
      </c>
      <c r="G193">
        <v>1</v>
      </c>
      <c r="H193">
        <v>0</v>
      </c>
      <c r="I193" s="6">
        <f>Table258[[#This Row],[Age]]/$E$1</f>
        <v>0.55000000000000004</v>
      </c>
      <c r="J193" s="6">
        <f>LOG10(Table258[[#This Row],[Fare]] +1)</f>
        <v>1.4313637641589874</v>
      </c>
      <c r="K193">
        <f>IF(Table258[[#This Row],[Pclass]]=1, 1, 0)</f>
        <v>0</v>
      </c>
      <c r="L193">
        <f>IF(Table258[[#This Row],[Pclass]]=2, 1,0)</f>
        <v>1</v>
      </c>
      <c r="M193">
        <f>IF(Table258[[#This Row],[Embarked]]="S", 1, 0)</f>
        <v>1</v>
      </c>
      <c r="N193">
        <f>IF(Table258[[#This Row],[Embarked]]="C", 1, 0)</f>
        <v>0</v>
      </c>
      <c r="O193">
        <f>IF(Table258[[#This Row],[Sex]]="male", 1, 0)</f>
        <v>1</v>
      </c>
      <c r="P193">
        <v>1</v>
      </c>
      <c r="V193" s="6"/>
      <c r="W193" s="6"/>
      <c r="X193" s="6"/>
      <c r="Y193" s="6"/>
      <c r="Z193" s="6"/>
      <c r="AA193" s="6"/>
    </row>
    <row r="194" spans="1:27" x14ac:dyDescent="0.2">
      <c r="A194">
        <v>1</v>
      </c>
      <c r="B194" t="s">
        <v>15</v>
      </c>
      <c r="C194">
        <v>2</v>
      </c>
      <c r="D194" t="s">
        <v>17</v>
      </c>
      <c r="E194">
        <v>8</v>
      </c>
      <c r="F194">
        <v>26.25</v>
      </c>
      <c r="G194">
        <v>0</v>
      </c>
      <c r="H194">
        <v>2</v>
      </c>
      <c r="I194" s="6">
        <f>Table258[[#This Row],[Age]]/$E$1</f>
        <v>0.1</v>
      </c>
      <c r="J194" s="6">
        <f>LOG10(Table258[[#This Row],[Fare]] +1)</f>
        <v>1.4353665066126613</v>
      </c>
      <c r="K194">
        <f>IF(Table258[[#This Row],[Pclass]]=1, 1, 0)</f>
        <v>0</v>
      </c>
      <c r="L194">
        <f>IF(Table258[[#This Row],[Pclass]]=2, 1,0)</f>
        <v>1</v>
      </c>
      <c r="M194">
        <f>IF(Table258[[#This Row],[Embarked]]="S", 1, 0)</f>
        <v>1</v>
      </c>
      <c r="N194">
        <f>IF(Table258[[#This Row],[Embarked]]="C", 1, 0)</f>
        <v>0</v>
      </c>
      <c r="O194">
        <f>IF(Table258[[#This Row],[Sex]]="male", 1, 0)</f>
        <v>0</v>
      </c>
      <c r="P194">
        <v>1</v>
      </c>
      <c r="V194" s="6"/>
      <c r="W194" s="6"/>
      <c r="X194" s="6"/>
      <c r="Y194" s="6"/>
      <c r="Z194" s="6"/>
      <c r="AA194" s="6"/>
    </row>
    <row r="195" spans="1:27" x14ac:dyDescent="0.2">
      <c r="A195">
        <v>0</v>
      </c>
      <c r="B195" t="s">
        <v>15</v>
      </c>
      <c r="C195">
        <v>2</v>
      </c>
      <c r="D195" t="s">
        <v>13</v>
      </c>
      <c r="E195">
        <v>19</v>
      </c>
      <c r="F195">
        <v>10.5</v>
      </c>
      <c r="G195">
        <v>0</v>
      </c>
      <c r="H195">
        <v>0</v>
      </c>
      <c r="I195" s="6">
        <f>Table258[[#This Row],[Age]]/$E$1</f>
        <v>0.23749999999999999</v>
      </c>
      <c r="J195" s="6">
        <f>LOG10(Table258[[#This Row],[Fare]] +1)</f>
        <v>1.0606978403536116</v>
      </c>
      <c r="K195">
        <f>IF(Table258[[#This Row],[Pclass]]=1, 1, 0)</f>
        <v>0</v>
      </c>
      <c r="L195">
        <f>IF(Table258[[#This Row],[Pclass]]=2, 1,0)</f>
        <v>1</v>
      </c>
      <c r="M195">
        <f>IF(Table258[[#This Row],[Embarked]]="S", 1, 0)</f>
        <v>1</v>
      </c>
      <c r="N195">
        <f>IF(Table258[[#This Row],[Embarked]]="C", 1, 0)</f>
        <v>0</v>
      </c>
      <c r="O195">
        <f>IF(Table258[[#This Row],[Sex]]="male", 1, 0)</f>
        <v>1</v>
      </c>
      <c r="P195">
        <v>1</v>
      </c>
      <c r="V195" s="6"/>
      <c r="W195" s="6"/>
      <c r="X195" s="6"/>
      <c r="Y195" s="6"/>
      <c r="Z195" s="6"/>
      <c r="AA195" s="6"/>
    </row>
    <row r="196" spans="1:27" x14ac:dyDescent="0.2">
      <c r="A196">
        <v>0</v>
      </c>
      <c r="B196" t="s">
        <v>15</v>
      </c>
      <c r="C196">
        <v>2</v>
      </c>
      <c r="D196" t="s">
        <v>13</v>
      </c>
      <c r="E196">
        <v>33</v>
      </c>
      <c r="F196">
        <v>12.275</v>
      </c>
      <c r="G196">
        <v>0</v>
      </c>
      <c r="H196">
        <v>0</v>
      </c>
      <c r="I196" s="6">
        <f>Table258[[#This Row],[Age]]/$E$1</f>
        <v>0.41249999999999998</v>
      </c>
      <c r="J196" s="6">
        <f>LOG10(Table258[[#This Row],[Fare]] +1)</f>
        <v>1.1230345297535067</v>
      </c>
      <c r="K196">
        <f>IF(Table258[[#This Row],[Pclass]]=1, 1, 0)</f>
        <v>0</v>
      </c>
      <c r="L196">
        <f>IF(Table258[[#This Row],[Pclass]]=2, 1,0)</f>
        <v>1</v>
      </c>
      <c r="M196">
        <f>IF(Table258[[#This Row],[Embarked]]="S", 1, 0)</f>
        <v>1</v>
      </c>
      <c r="N196">
        <f>IF(Table258[[#This Row],[Embarked]]="C", 1, 0)</f>
        <v>0</v>
      </c>
      <c r="O196">
        <f>IF(Table258[[#This Row],[Sex]]="male", 1, 0)</f>
        <v>1</v>
      </c>
      <c r="P196">
        <v>1</v>
      </c>
      <c r="V196" s="6"/>
      <c r="W196" s="6"/>
      <c r="X196" s="6"/>
      <c r="Y196" s="6"/>
      <c r="Z196" s="6"/>
      <c r="AA196" s="6"/>
    </row>
    <row r="197" spans="1:27" x14ac:dyDescent="0.2">
      <c r="A197">
        <v>0</v>
      </c>
      <c r="B197" t="s">
        <v>15</v>
      </c>
      <c r="C197">
        <v>2</v>
      </c>
      <c r="D197" t="s">
        <v>13</v>
      </c>
      <c r="E197">
        <v>29</v>
      </c>
      <c r="F197">
        <v>10.5</v>
      </c>
      <c r="G197">
        <v>0</v>
      </c>
      <c r="H197">
        <v>0</v>
      </c>
      <c r="I197" s="6">
        <f>Table258[[#This Row],[Age]]/$E$1</f>
        <v>0.36249999999999999</v>
      </c>
      <c r="J197" s="6">
        <f>LOG10(Table258[[#This Row],[Fare]] +1)</f>
        <v>1.0606978403536116</v>
      </c>
      <c r="K197">
        <f>IF(Table258[[#This Row],[Pclass]]=1, 1, 0)</f>
        <v>0</v>
      </c>
      <c r="L197">
        <f>IF(Table258[[#This Row],[Pclass]]=2, 1,0)</f>
        <v>1</v>
      </c>
      <c r="M197">
        <f>IF(Table258[[#This Row],[Embarked]]="S", 1, 0)</f>
        <v>1</v>
      </c>
      <c r="N197">
        <f>IF(Table258[[#This Row],[Embarked]]="C", 1, 0)</f>
        <v>0</v>
      </c>
      <c r="O197">
        <f>IF(Table258[[#This Row],[Sex]]="male", 1, 0)</f>
        <v>1</v>
      </c>
      <c r="P197">
        <v>1</v>
      </c>
      <c r="V197" s="6"/>
      <c r="W197" s="6"/>
      <c r="X197" s="6"/>
      <c r="Y197" s="6"/>
      <c r="Z197" s="6"/>
      <c r="AA197" s="6"/>
    </row>
    <row r="198" spans="1:27" x14ac:dyDescent="0.2">
      <c r="A198">
        <v>0</v>
      </c>
      <c r="B198" t="s">
        <v>15</v>
      </c>
      <c r="C198">
        <v>3</v>
      </c>
      <c r="D198" t="s">
        <v>13</v>
      </c>
      <c r="E198">
        <v>22</v>
      </c>
      <c r="F198">
        <v>7.125</v>
      </c>
      <c r="G198">
        <v>0</v>
      </c>
      <c r="H198">
        <v>0</v>
      </c>
      <c r="I198" s="6">
        <f>Table258[[#This Row],[Age]]/$E$1</f>
        <v>0.27500000000000002</v>
      </c>
      <c r="J198" s="6">
        <f>LOG10(Table258[[#This Row],[Fare]] +1)</f>
        <v>0.90982336965091204</v>
      </c>
      <c r="K198">
        <f>IF(Table258[[#This Row],[Pclass]]=1, 1, 0)</f>
        <v>0</v>
      </c>
      <c r="L198">
        <f>IF(Table258[[#This Row],[Pclass]]=2, 1,0)</f>
        <v>0</v>
      </c>
      <c r="M198">
        <f>IF(Table258[[#This Row],[Embarked]]="S", 1, 0)</f>
        <v>1</v>
      </c>
      <c r="N198">
        <f>IF(Table258[[#This Row],[Embarked]]="C", 1, 0)</f>
        <v>0</v>
      </c>
      <c r="O198">
        <f>IF(Table258[[#This Row],[Sex]]="male", 1, 0)</f>
        <v>1</v>
      </c>
      <c r="P198">
        <v>1</v>
      </c>
      <c r="V198" s="6"/>
      <c r="W198" s="6"/>
      <c r="X198" s="6"/>
      <c r="Y198" s="6"/>
      <c r="Z198" s="6"/>
      <c r="AA198" s="6"/>
    </row>
    <row r="199" spans="1:27" x14ac:dyDescent="0.2">
      <c r="A199">
        <v>0</v>
      </c>
      <c r="B199" t="s">
        <v>20</v>
      </c>
      <c r="C199">
        <v>3</v>
      </c>
      <c r="D199" t="s">
        <v>13</v>
      </c>
      <c r="E199">
        <v>30</v>
      </c>
      <c r="F199">
        <v>7.2249999999999996</v>
      </c>
      <c r="G199">
        <v>0</v>
      </c>
      <c r="H199">
        <v>0</v>
      </c>
      <c r="I199" s="6">
        <f>Table258[[#This Row],[Age]]/$E$1</f>
        <v>0.375</v>
      </c>
      <c r="J199" s="6">
        <f>LOG10(Table258[[#This Row],[Fare]] +1)</f>
        <v>0.91513590662201194</v>
      </c>
      <c r="K199">
        <f>IF(Table258[[#This Row],[Pclass]]=1, 1, 0)</f>
        <v>0</v>
      </c>
      <c r="L199">
        <f>IF(Table258[[#This Row],[Pclass]]=2, 1,0)</f>
        <v>0</v>
      </c>
      <c r="M199">
        <f>IF(Table258[[#This Row],[Embarked]]="S", 1, 0)</f>
        <v>0</v>
      </c>
      <c r="N199">
        <f>IF(Table258[[#This Row],[Embarked]]="C", 1, 0)</f>
        <v>1</v>
      </c>
      <c r="O199">
        <f>IF(Table258[[#This Row],[Sex]]="male", 1, 0)</f>
        <v>1</v>
      </c>
      <c r="P199">
        <v>1</v>
      </c>
      <c r="V199" s="6"/>
      <c r="W199" s="6"/>
      <c r="X199" s="6"/>
      <c r="Y199" s="6"/>
      <c r="Z199" s="6"/>
      <c r="AA199" s="6"/>
    </row>
    <row r="200" spans="1:27" x14ac:dyDescent="0.2">
      <c r="A200">
        <v>0</v>
      </c>
      <c r="B200" t="s">
        <v>27</v>
      </c>
      <c r="C200">
        <v>1</v>
      </c>
      <c r="D200" t="s">
        <v>13</v>
      </c>
      <c r="E200">
        <v>44</v>
      </c>
      <c r="F200">
        <v>90</v>
      </c>
      <c r="G200">
        <v>2</v>
      </c>
      <c r="H200">
        <v>0</v>
      </c>
      <c r="I200" s="6">
        <f>Table258[[#This Row],[Age]]/$E$1</f>
        <v>0.55000000000000004</v>
      </c>
      <c r="J200" s="6">
        <f>LOG10(Table258[[#This Row],[Fare]] +1)</f>
        <v>1.9590413923210936</v>
      </c>
      <c r="K200">
        <f>IF(Table258[[#This Row],[Pclass]]=1, 1, 0)</f>
        <v>1</v>
      </c>
      <c r="L200">
        <f>IF(Table258[[#This Row],[Pclass]]=2, 1,0)</f>
        <v>0</v>
      </c>
      <c r="M200">
        <f>IF(Table258[[#This Row],[Embarked]]="S", 1, 0)</f>
        <v>0</v>
      </c>
      <c r="N200">
        <f>IF(Table258[[#This Row],[Embarked]]="C", 1, 0)</f>
        <v>0</v>
      </c>
      <c r="O200">
        <f>IF(Table258[[#This Row],[Sex]]="male", 1, 0)</f>
        <v>1</v>
      </c>
      <c r="P200">
        <v>1</v>
      </c>
      <c r="V200" s="6"/>
      <c r="W200" s="6"/>
      <c r="X200" s="6"/>
      <c r="Y200" s="6"/>
      <c r="Z200" s="6"/>
      <c r="AA200" s="6"/>
    </row>
    <row r="201" spans="1:27" x14ac:dyDescent="0.2">
      <c r="A201">
        <v>0</v>
      </c>
      <c r="B201" t="s">
        <v>15</v>
      </c>
      <c r="C201">
        <v>3</v>
      </c>
      <c r="D201" t="s">
        <v>17</v>
      </c>
      <c r="E201">
        <v>25</v>
      </c>
      <c r="F201">
        <v>7.7750000000000004</v>
      </c>
      <c r="G201">
        <v>0</v>
      </c>
      <c r="H201">
        <v>0</v>
      </c>
      <c r="I201" s="6">
        <f>Table258[[#This Row],[Age]]/$E$1</f>
        <v>0.3125</v>
      </c>
      <c r="J201" s="6">
        <f>LOG10(Table258[[#This Row],[Fare]] +1)</f>
        <v>0.94324712513786169</v>
      </c>
      <c r="K201">
        <f>IF(Table258[[#This Row],[Pclass]]=1, 1, 0)</f>
        <v>0</v>
      </c>
      <c r="L201">
        <f>IF(Table258[[#This Row],[Pclass]]=2, 1,0)</f>
        <v>0</v>
      </c>
      <c r="M201">
        <f>IF(Table258[[#This Row],[Embarked]]="S", 1, 0)</f>
        <v>1</v>
      </c>
      <c r="N201">
        <f>IF(Table258[[#This Row],[Embarked]]="C", 1, 0)</f>
        <v>0</v>
      </c>
      <c r="O201">
        <f>IF(Table258[[#This Row],[Sex]]="male", 1, 0)</f>
        <v>0</v>
      </c>
      <c r="P201">
        <v>1</v>
      </c>
      <c r="V201" s="6"/>
      <c r="W201" s="6"/>
      <c r="X201" s="6"/>
      <c r="Y201" s="6"/>
      <c r="Z201" s="6"/>
      <c r="AA201" s="6"/>
    </row>
    <row r="202" spans="1:27" x14ac:dyDescent="0.2">
      <c r="A202">
        <v>1</v>
      </c>
      <c r="B202" t="s">
        <v>15</v>
      </c>
      <c r="C202">
        <v>2</v>
      </c>
      <c r="D202" t="s">
        <v>17</v>
      </c>
      <c r="E202">
        <v>24</v>
      </c>
      <c r="F202">
        <v>14.5</v>
      </c>
      <c r="G202">
        <v>0</v>
      </c>
      <c r="H202">
        <v>2</v>
      </c>
      <c r="I202" s="6">
        <f>Table258[[#This Row],[Age]]/$E$1</f>
        <v>0.3</v>
      </c>
      <c r="J202" s="6">
        <f>LOG10(Table258[[#This Row],[Fare]] +1)</f>
        <v>1.1903316981702914</v>
      </c>
      <c r="K202">
        <f>IF(Table258[[#This Row],[Pclass]]=1, 1, 0)</f>
        <v>0</v>
      </c>
      <c r="L202">
        <f>IF(Table258[[#This Row],[Pclass]]=2, 1,0)</f>
        <v>1</v>
      </c>
      <c r="M202">
        <f>IF(Table258[[#This Row],[Embarked]]="S", 1, 0)</f>
        <v>1</v>
      </c>
      <c r="N202">
        <f>IF(Table258[[#This Row],[Embarked]]="C", 1, 0)</f>
        <v>0</v>
      </c>
      <c r="O202">
        <f>IF(Table258[[#This Row],[Sex]]="male", 1, 0)</f>
        <v>0</v>
      </c>
      <c r="P202">
        <v>1</v>
      </c>
      <c r="V202" s="6"/>
      <c r="W202" s="6"/>
      <c r="X202" s="6"/>
      <c r="Y202" s="6"/>
      <c r="Z202" s="6"/>
      <c r="AA202" s="6"/>
    </row>
    <row r="203" spans="1:27" x14ac:dyDescent="0.2">
      <c r="A203">
        <v>1</v>
      </c>
      <c r="B203" t="s">
        <v>15</v>
      </c>
      <c r="C203">
        <v>1</v>
      </c>
      <c r="D203" t="s">
        <v>13</v>
      </c>
      <c r="E203">
        <v>37</v>
      </c>
      <c r="F203">
        <v>52.554200000000002</v>
      </c>
      <c r="G203">
        <v>1</v>
      </c>
      <c r="H203">
        <v>1</v>
      </c>
      <c r="I203" s="6">
        <f>Table258[[#This Row],[Age]]/$E$1</f>
        <v>0.46250000000000002</v>
      </c>
      <c r="J203" s="6">
        <f>LOG10(Table258[[#This Row],[Fare]] +1)</f>
        <v>1.7287935361444735</v>
      </c>
      <c r="K203">
        <f>IF(Table258[[#This Row],[Pclass]]=1, 1, 0)</f>
        <v>1</v>
      </c>
      <c r="L203">
        <f>IF(Table258[[#This Row],[Pclass]]=2, 1,0)</f>
        <v>0</v>
      </c>
      <c r="M203">
        <f>IF(Table258[[#This Row],[Embarked]]="S", 1, 0)</f>
        <v>1</v>
      </c>
      <c r="N203">
        <f>IF(Table258[[#This Row],[Embarked]]="C", 1, 0)</f>
        <v>0</v>
      </c>
      <c r="O203">
        <f>IF(Table258[[#This Row],[Sex]]="male", 1, 0)</f>
        <v>1</v>
      </c>
      <c r="P203">
        <v>1</v>
      </c>
      <c r="V203" s="6"/>
      <c r="W203" s="6"/>
      <c r="X203" s="6"/>
      <c r="Y203" s="6"/>
      <c r="Z203" s="6"/>
      <c r="AA203" s="6"/>
    </row>
    <row r="204" spans="1:27" x14ac:dyDescent="0.2">
      <c r="A204">
        <v>0</v>
      </c>
      <c r="B204" t="s">
        <v>15</v>
      </c>
      <c r="C204">
        <v>2</v>
      </c>
      <c r="D204" t="s">
        <v>13</v>
      </c>
      <c r="E204">
        <v>54</v>
      </c>
      <c r="F204">
        <v>26</v>
      </c>
      <c r="G204">
        <v>1</v>
      </c>
      <c r="H204">
        <v>0</v>
      </c>
      <c r="I204" s="6">
        <f>Table258[[#This Row],[Age]]/$E$1</f>
        <v>0.67500000000000004</v>
      </c>
      <c r="J204" s="6">
        <f>LOG10(Table258[[#This Row],[Fare]] +1)</f>
        <v>1.4313637641589874</v>
      </c>
      <c r="K204">
        <f>IF(Table258[[#This Row],[Pclass]]=1, 1, 0)</f>
        <v>0</v>
      </c>
      <c r="L204">
        <f>IF(Table258[[#This Row],[Pclass]]=2, 1,0)</f>
        <v>1</v>
      </c>
      <c r="M204">
        <f>IF(Table258[[#This Row],[Embarked]]="S", 1, 0)</f>
        <v>1</v>
      </c>
      <c r="N204">
        <f>IF(Table258[[#This Row],[Embarked]]="C", 1, 0)</f>
        <v>0</v>
      </c>
      <c r="O204">
        <f>IF(Table258[[#This Row],[Sex]]="male", 1, 0)</f>
        <v>1</v>
      </c>
      <c r="P204">
        <v>1</v>
      </c>
      <c r="V204" s="6"/>
      <c r="W204" s="6"/>
      <c r="X204" s="6"/>
      <c r="Y204" s="6"/>
      <c r="Z204" s="6"/>
      <c r="AA204" s="6"/>
    </row>
    <row r="205" spans="1:27" x14ac:dyDescent="0.2">
      <c r="A205">
        <v>0</v>
      </c>
      <c r="B205" t="s">
        <v>15</v>
      </c>
      <c r="C205">
        <v>3</v>
      </c>
      <c r="D205" t="s">
        <v>17</v>
      </c>
      <c r="E205">
        <v>29</v>
      </c>
      <c r="F205">
        <v>10.4625</v>
      </c>
      <c r="G205">
        <v>1</v>
      </c>
      <c r="H205">
        <v>1</v>
      </c>
      <c r="I205" s="6">
        <f>Table258[[#This Row],[Age]]/$E$1</f>
        <v>0.36249999999999999</v>
      </c>
      <c r="J205" s="6">
        <f>LOG10(Table258[[#This Row],[Fare]] +1)</f>
        <v>1.0592793486780776</v>
      </c>
      <c r="K205">
        <f>IF(Table258[[#This Row],[Pclass]]=1, 1, 0)</f>
        <v>0</v>
      </c>
      <c r="L205">
        <f>IF(Table258[[#This Row],[Pclass]]=2, 1,0)</f>
        <v>0</v>
      </c>
      <c r="M205">
        <f>IF(Table258[[#This Row],[Embarked]]="S", 1, 0)</f>
        <v>1</v>
      </c>
      <c r="N205">
        <f>IF(Table258[[#This Row],[Embarked]]="C", 1, 0)</f>
        <v>0</v>
      </c>
      <c r="O205">
        <f>IF(Table258[[#This Row],[Sex]]="male", 1, 0)</f>
        <v>0</v>
      </c>
      <c r="P205">
        <v>1</v>
      </c>
      <c r="V205" s="6"/>
      <c r="W205" s="6"/>
      <c r="X205" s="6"/>
      <c r="Y205" s="6"/>
      <c r="Z205" s="6"/>
      <c r="AA205" s="6"/>
    </row>
    <row r="206" spans="1:27" x14ac:dyDescent="0.2">
      <c r="A206">
        <v>0</v>
      </c>
      <c r="B206" t="s">
        <v>15</v>
      </c>
      <c r="C206">
        <v>1</v>
      </c>
      <c r="D206" t="s">
        <v>13</v>
      </c>
      <c r="E206">
        <v>62</v>
      </c>
      <c r="F206">
        <v>26.55</v>
      </c>
      <c r="G206">
        <v>0</v>
      </c>
      <c r="H206">
        <v>0</v>
      </c>
      <c r="I206" s="6">
        <f>Table258[[#This Row],[Age]]/$E$1</f>
        <v>0.77500000000000002</v>
      </c>
      <c r="J206" s="6">
        <f>LOG10(Table258[[#This Row],[Fare]] +1)</f>
        <v>1.4401216031878039</v>
      </c>
      <c r="K206">
        <f>IF(Table258[[#This Row],[Pclass]]=1, 1, 0)</f>
        <v>1</v>
      </c>
      <c r="L206">
        <f>IF(Table258[[#This Row],[Pclass]]=2, 1,0)</f>
        <v>0</v>
      </c>
      <c r="M206">
        <f>IF(Table258[[#This Row],[Embarked]]="S", 1, 0)</f>
        <v>1</v>
      </c>
      <c r="N206">
        <f>IF(Table258[[#This Row],[Embarked]]="C", 1, 0)</f>
        <v>0</v>
      </c>
      <c r="O206">
        <f>IF(Table258[[#This Row],[Sex]]="male", 1, 0)</f>
        <v>1</v>
      </c>
      <c r="P206">
        <v>1</v>
      </c>
      <c r="V206" s="6"/>
      <c r="W206" s="6"/>
      <c r="X206" s="6"/>
      <c r="Y206" s="6"/>
      <c r="Z206" s="6"/>
      <c r="AA206" s="6"/>
    </row>
    <row r="207" spans="1:27" x14ac:dyDescent="0.2">
      <c r="A207">
        <v>0</v>
      </c>
      <c r="B207" t="s">
        <v>15</v>
      </c>
      <c r="C207">
        <v>3</v>
      </c>
      <c r="D207" t="s">
        <v>13</v>
      </c>
      <c r="E207">
        <v>30</v>
      </c>
      <c r="F207">
        <v>16.100000000000001</v>
      </c>
      <c r="G207">
        <v>1</v>
      </c>
      <c r="H207">
        <v>0</v>
      </c>
      <c r="I207" s="6">
        <f>Table258[[#This Row],[Age]]/$E$1</f>
        <v>0.375</v>
      </c>
      <c r="J207" s="6">
        <f>LOG10(Table258[[#This Row],[Fare]] +1)</f>
        <v>1.2329961103921538</v>
      </c>
      <c r="K207">
        <f>IF(Table258[[#This Row],[Pclass]]=1, 1, 0)</f>
        <v>0</v>
      </c>
      <c r="L207">
        <f>IF(Table258[[#This Row],[Pclass]]=2, 1,0)</f>
        <v>0</v>
      </c>
      <c r="M207">
        <f>IF(Table258[[#This Row],[Embarked]]="S", 1, 0)</f>
        <v>1</v>
      </c>
      <c r="N207">
        <f>IF(Table258[[#This Row],[Embarked]]="C", 1, 0)</f>
        <v>0</v>
      </c>
      <c r="O207">
        <f>IF(Table258[[#This Row],[Sex]]="male", 1, 0)</f>
        <v>1</v>
      </c>
      <c r="P207">
        <v>1</v>
      </c>
      <c r="V207" s="6"/>
      <c r="W207" s="6"/>
      <c r="X207" s="6"/>
      <c r="Y207" s="6"/>
      <c r="Z207" s="6"/>
      <c r="AA207" s="6"/>
    </row>
    <row r="208" spans="1:27" x14ac:dyDescent="0.2">
      <c r="A208">
        <v>0</v>
      </c>
      <c r="B208" t="s">
        <v>15</v>
      </c>
      <c r="C208">
        <v>3</v>
      </c>
      <c r="D208" t="s">
        <v>17</v>
      </c>
      <c r="E208">
        <v>41</v>
      </c>
      <c r="F208">
        <v>20.212499999999999</v>
      </c>
      <c r="G208">
        <v>0</v>
      </c>
      <c r="H208">
        <v>2</v>
      </c>
      <c r="I208" s="6">
        <f>Table258[[#This Row],[Age]]/$E$1</f>
        <v>0.51249999999999996</v>
      </c>
      <c r="J208" s="6">
        <f>LOG10(Table258[[#This Row],[Fare]] +1)</f>
        <v>1.3265918553257321</v>
      </c>
      <c r="K208">
        <f>IF(Table258[[#This Row],[Pclass]]=1, 1, 0)</f>
        <v>0</v>
      </c>
      <c r="L208">
        <f>IF(Table258[[#This Row],[Pclass]]=2, 1,0)</f>
        <v>0</v>
      </c>
      <c r="M208">
        <f>IF(Table258[[#This Row],[Embarked]]="S", 1, 0)</f>
        <v>1</v>
      </c>
      <c r="N208">
        <f>IF(Table258[[#This Row],[Embarked]]="C", 1, 0)</f>
        <v>0</v>
      </c>
      <c r="O208">
        <f>IF(Table258[[#This Row],[Sex]]="male", 1, 0)</f>
        <v>0</v>
      </c>
      <c r="P208">
        <v>1</v>
      </c>
      <c r="V208" s="6"/>
      <c r="W208" s="6"/>
      <c r="X208" s="6"/>
      <c r="Y208" s="6"/>
      <c r="Z208" s="6"/>
      <c r="AA208" s="6"/>
    </row>
    <row r="209" spans="1:27" x14ac:dyDescent="0.2">
      <c r="A209">
        <v>1</v>
      </c>
      <c r="B209" t="s">
        <v>20</v>
      </c>
      <c r="C209">
        <v>3</v>
      </c>
      <c r="D209" t="s">
        <v>17</v>
      </c>
      <c r="E209">
        <v>29</v>
      </c>
      <c r="F209">
        <v>15.245799999999999</v>
      </c>
      <c r="G209">
        <v>0</v>
      </c>
      <c r="H209">
        <v>2</v>
      </c>
      <c r="I209" s="6">
        <f>Table258[[#This Row],[Age]]/$E$1</f>
        <v>0.36249999999999999</v>
      </c>
      <c r="J209" s="6">
        <f>LOG10(Table258[[#This Row],[Fare]] +1)</f>
        <v>1.2107411023865056</v>
      </c>
      <c r="K209">
        <f>IF(Table258[[#This Row],[Pclass]]=1, 1, 0)</f>
        <v>0</v>
      </c>
      <c r="L209">
        <f>IF(Table258[[#This Row],[Pclass]]=2, 1,0)</f>
        <v>0</v>
      </c>
      <c r="M209">
        <f>IF(Table258[[#This Row],[Embarked]]="S", 1, 0)</f>
        <v>0</v>
      </c>
      <c r="N209">
        <f>IF(Table258[[#This Row],[Embarked]]="C", 1, 0)</f>
        <v>1</v>
      </c>
      <c r="O209">
        <f>IF(Table258[[#This Row],[Sex]]="male", 1, 0)</f>
        <v>0</v>
      </c>
      <c r="P209">
        <v>1</v>
      </c>
      <c r="V209" s="6"/>
      <c r="W209" s="6"/>
      <c r="X209" s="6"/>
      <c r="Y209" s="6"/>
      <c r="Z209" s="6"/>
      <c r="AA209" s="6"/>
    </row>
    <row r="210" spans="1:27" x14ac:dyDescent="0.2">
      <c r="A210">
        <v>1</v>
      </c>
      <c r="B210" t="s">
        <v>15</v>
      </c>
      <c r="C210">
        <v>1</v>
      </c>
      <c r="D210" t="s">
        <v>17</v>
      </c>
      <c r="E210">
        <v>30</v>
      </c>
      <c r="F210">
        <v>86.5</v>
      </c>
      <c r="G210">
        <v>0</v>
      </c>
      <c r="H210">
        <v>0</v>
      </c>
      <c r="I210" s="6">
        <f>Table258[[#This Row],[Age]]/$E$1</f>
        <v>0.375</v>
      </c>
      <c r="J210" s="6">
        <f>LOG10(Table258[[#This Row],[Fare]] +1)</f>
        <v>1.9420080530223132</v>
      </c>
      <c r="K210">
        <f>IF(Table258[[#This Row],[Pclass]]=1, 1, 0)</f>
        <v>1</v>
      </c>
      <c r="L210">
        <f>IF(Table258[[#This Row],[Pclass]]=2, 1,0)</f>
        <v>0</v>
      </c>
      <c r="M210">
        <f>IF(Table258[[#This Row],[Embarked]]="S", 1, 0)</f>
        <v>1</v>
      </c>
      <c r="N210">
        <f>IF(Table258[[#This Row],[Embarked]]="C", 1, 0)</f>
        <v>0</v>
      </c>
      <c r="O210">
        <f>IF(Table258[[#This Row],[Sex]]="male", 1, 0)</f>
        <v>0</v>
      </c>
      <c r="P210">
        <v>1</v>
      </c>
      <c r="V210" s="6"/>
      <c r="W210" s="6"/>
      <c r="X210" s="6"/>
      <c r="Y210" s="6"/>
      <c r="Z210" s="6"/>
      <c r="AA210" s="6"/>
    </row>
    <row r="211" spans="1:27" x14ac:dyDescent="0.2">
      <c r="A211">
        <v>1</v>
      </c>
      <c r="B211" t="s">
        <v>20</v>
      </c>
      <c r="C211">
        <v>1</v>
      </c>
      <c r="D211" t="s">
        <v>17</v>
      </c>
      <c r="E211">
        <v>35</v>
      </c>
      <c r="F211">
        <v>512.32920000000001</v>
      </c>
      <c r="G211">
        <v>0</v>
      </c>
      <c r="H211">
        <v>0</v>
      </c>
      <c r="I211" s="6">
        <f>Table258[[#This Row],[Age]]/$E$1</f>
        <v>0.4375</v>
      </c>
      <c r="J211" s="6">
        <f>LOG10(Table258[[#This Row],[Fare]] +1)</f>
        <v>2.7103959691861146</v>
      </c>
      <c r="K211">
        <f>IF(Table258[[#This Row],[Pclass]]=1, 1, 0)</f>
        <v>1</v>
      </c>
      <c r="L211">
        <f>IF(Table258[[#This Row],[Pclass]]=2, 1,0)</f>
        <v>0</v>
      </c>
      <c r="M211">
        <f>IF(Table258[[#This Row],[Embarked]]="S", 1, 0)</f>
        <v>0</v>
      </c>
      <c r="N211">
        <f>IF(Table258[[#This Row],[Embarked]]="C", 1, 0)</f>
        <v>1</v>
      </c>
      <c r="O211">
        <f>IF(Table258[[#This Row],[Sex]]="male", 1, 0)</f>
        <v>0</v>
      </c>
      <c r="P211">
        <v>1</v>
      </c>
      <c r="V211" s="6"/>
      <c r="W211" s="6"/>
      <c r="X211" s="6"/>
      <c r="Y211" s="6"/>
      <c r="Z211" s="6"/>
      <c r="AA211" s="6"/>
    </row>
    <row r="212" spans="1:27" x14ac:dyDescent="0.2">
      <c r="A212">
        <v>1</v>
      </c>
      <c r="B212" t="s">
        <v>15</v>
      </c>
      <c r="C212">
        <v>2</v>
      </c>
      <c r="D212" t="s">
        <v>17</v>
      </c>
      <c r="E212">
        <v>50</v>
      </c>
      <c r="F212">
        <v>26</v>
      </c>
      <c r="G212">
        <v>0</v>
      </c>
      <c r="H212">
        <v>1</v>
      </c>
      <c r="I212" s="6">
        <f>Table258[[#This Row],[Age]]/$E$1</f>
        <v>0.625</v>
      </c>
      <c r="J212" s="6">
        <f>LOG10(Table258[[#This Row],[Fare]] +1)</f>
        <v>1.4313637641589874</v>
      </c>
      <c r="K212">
        <f>IF(Table258[[#This Row],[Pclass]]=1, 1, 0)</f>
        <v>0</v>
      </c>
      <c r="L212">
        <f>IF(Table258[[#This Row],[Pclass]]=2, 1,0)</f>
        <v>1</v>
      </c>
      <c r="M212">
        <f>IF(Table258[[#This Row],[Embarked]]="S", 1, 0)</f>
        <v>1</v>
      </c>
      <c r="N212">
        <f>IF(Table258[[#This Row],[Embarked]]="C", 1, 0)</f>
        <v>0</v>
      </c>
      <c r="O212">
        <f>IF(Table258[[#This Row],[Sex]]="male", 1, 0)</f>
        <v>0</v>
      </c>
      <c r="P212">
        <v>1</v>
      </c>
      <c r="V212" s="6"/>
      <c r="W212" s="6"/>
      <c r="X212" s="6"/>
      <c r="Y212" s="6"/>
      <c r="Z212" s="6"/>
      <c r="AA212" s="6"/>
    </row>
    <row r="213" spans="1:27" x14ac:dyDescent="0.2">
      <c r="A213">
        <v>1</v>
      </c>
      <c r="B213" t="s">
        <v>15</v>
      </c>
      <c r="C213">
        <v>3</v>
      </c>
      <c r="D213" t="s">
        <v>13</v>
      </c>
      <c r="E213">
        <v>3</v>
      </c>
      <c r="F213">
        <v>31.387499999999999</v>
      </c>
      <c r="G213">
        <v>4</v>
      </c>
      <c r="H213">
        <v>2</v>
      </c>
      <c r="I213" s="6">
        <f>Table258[[#This Row],[Age]]/$E$1</f>
        <v>3.7499999999999999E-2</v>
      </c>
      <c r="J213" s="6">
        <f>LOG10(Table258[[#This Row],[Fare]] +1)</f>
        <v>1.5103774259938814</v>
      </c>
      <c r="K213">
        <f>IF(Table258[[#This Row],[Pclass]]=1, 1, 0)</f>
        <v>0</v>
      </c>
      <c r="L213">
        <f>IF(Table258[[#This Row],[Pclass]]=2, 1,0)</f>
        <v>0</v>
      </c>
      <c r="M213">
        <f>IF(Table258[[#This Row],[Embarked]]="S", 1, 0)</f>
        <v>1</v>
      </c>
      <c r="N213">
        <f>IF(Table258[[#This Row],[Embarked]]="C", 1, 0)</f>
        <v>0</v>
      </c>
      <c r="O213">
        <f>IF(Table258[[#This Row],[Sex]]="male", 1, 0)</f>
        <v>1</v>
      </c>
      <c r="P213">
        <v>1</v>
      </c>
      <c r="V213" s="6"/>
      <c r="W213" s="6"/>
      <c r="X213" s="6"/>
      <c r="Y213" s="6"/>
      <c r="Z213" s="6"/>
      <c r="AA213" s="6"/>
    </row>
    <row r="214" spans="1:27" x14ac:dyDescent="0.2">
      <c r="A214">
        <v>0</v>
      </c>
      <c r="B214" t="s">
        <v>15</v>
      </c>
      <c r="C214">
        <v>1</v>
      </c>
      <c r="D214" t="s">
        <v>13</v>
      </c>
      <c r="E214">
        <v>52</v>
      </c>
      <c r="F214">
        <v>79.650000000000006</v>
      </c>
      <c r="G214">
        <v>1</v>
      </c>
      <c r="H214">
        <v>1</v>
      </c>
      <c r="I214" s="6">
        <f>Table258[[#This Row],[Age]]/$E$1</f>
        <v>0.65</v>
      </c>
      <c r="J214" s="6">
        <f>LOG10(Table258[[#This Row],[Fare]] +1)</f>
        <v>1.9066043717249803</v>
      </c>
      <c r="K214">
        <f>IF(Table258[[#This Row],[Pclass]]=1, 1, 0)</f>
        <v>1</v>
      </c>
      <c r="L214">
        <f>IF(Table258[[#This Row],[Pclass]]=2, 1,0)</f>
        <v>0</v>
      </c>
      <c r="M214">
        <f>IF(Table258[[#This Row],[Embarked]]="S", 1, 0)</f>
        <v>1</v>
      </c>
      <c r="N214">
        <f>IF(Table258[[#This Row],[Embarked]]="C", 1, 0)</f>
        <v>0</v>
      </c>
      <c r="O214">
        <f>IF(Table258[[#This Row],[Sex]]="male", 1, 0)</f>
        <v>1</v>
      </c>
      <c r="P214">
        <v>1</v>
      </c>
      <c r="V214" s="6"/>
      <c r="W214" s="6"/>
      <c r="X214" s="6"/>
      <c r="Y214" s="6"/>
      <c r="Z214" s="6"/>
      <c r="AA214" s="6"/>
    </row>
    <row r="215" spans="1:27" x14ac:dyDescent="0.2">
      <c r="A215">
        <v>0</v>
      </c>
      <c r="B215" t="s">
        <v>15</v>
      </c>
      <c r="C215">
        <v>1</v>
      </c>
      <c r="D215" t="s">
        <v>13</v>
      </c>
      <c r="E215">
        <v>40</v>
      </c>
      <c r="F215">
        <v>0</v>
      </c>
      <c r="G215">
        <v>0</v>
      </c>
      <c r="H215">
        <v>0</v>
      </c>
      <c r="I215" s="6">
        <f>Table258[[#This Row],[Age]]/$E$1</f>
        <v>0.5</v>
      </c>
      <c r="J215" s="6">
        <f>LOG10(Table258[[#This Row],[Fare]] +1)</f>
        <v>0</v>
      </c>
      <c r="K215">
        <f>IF(Table258[[#This Row],[Pclass]]=1, 1, 0)</f>
        <v>1</v>
      </c>
      <c r="L215">
        <f>IF(Table258[[#This Row],[Pclass]]=2, 1,0)</f>
        <v>0</v>
      </c>
      <c r="M215">
        <f>IF(Table258[[#This Row],[Embarked]]="S", 1, 0)</f>
        <v>1</v>
      </c>
      <c r="N215">
        <f>IF(Table258[[#This Row],[Embarked]]="C", 1, 0)</f>
        <v>0</v>
      </c>
      <c r="O215">
        <f>IF(Table258[[#This Row],[Sex]]="male", 1, 0)</f>
        <v>1</v>
      </c>
      <c r="P215">
        <v>1</v>
      </c>
      <c r="V215" s="6"/>
      <c r="W215" s="6"/>
      <c r="X215" s="6"/>
      <c r="Y215" s="6"/>
      <c r="Z215" s="6"/>
      <c r="AA215" s="6"/>
    </row>
    <row r="216" spans="1:27" x14ac:dyDescent="0.2">
      <c r="A216">
        <v>0</v>
      </c>
      <c r="B216" t="s">
        <v>15</v>
      </c>
      <c r="C216">
        <v>2</v>
      </c>
      <c r="D216" t="s">
        <v>13</v>
      </c>
      <c r="E216">
        <v>36</v>
      </c>
      <c r="F216">
        <v>10.5</v>
      </c>
      <c r="G216">
        <v>0</v>
      </c>
      <c r="H216">
        <v>0</v>
      </c>
      <c r="I216" s="6">
        <f>Table258[[#This Row],[Age]]/$E$1</f>
        <v>0.45</v>
      </c>
      <c r="J216" s="6">
        <f>LOG10(Table258[[#This Row],[Fare]] +1)</f>
        <v>1.0606978403536116</v>
      </c>
      <c r="K216">
        <f>IF(Table258[[#This Row],[Pclass]]=1, 1, 0)</f>
        <v>0</v>
      </c>
      <c r="L216">
        <f>IF(Table258[[#This Row],[Pclass]]=2, 1,0)</f>
        <v>1</v>
      </c>
      <c r="M216">
        <f>IF(Table258[[#This Row],[Embarked]]="S", 1, 0)</f>
        <v>1</v>
      </c>
      <c r="N216">
        <f>IF(Table258[[#This Row],[Embarked]]="C", 1, 0)</f>
        <v>0</v>
      </c>
      <c r="O216">
        <f>IF(Table258[[#This Row],[Sex]]="male", 1, 0)</f>
        <v>1</v>
      </c>
      <c r="P216">
        <v>1</v>
      </c>
      <c r="V216" s="6"/>
      <c r="W216" s="6"/>
      <c r="X216" s="6"/>
      <c r="Y216" s="6"/>
      <c r="Z216" s="6"/>
      <c r="AA216" s="6"/>
    </row>
    <row r="217" spans="1:27" x14ac:dyDescent="0.2">
      <c r="A217">
        <v>0</v>
      </c>
      <c r="B217" t="s">
        <v>15</v>
      </c>
      <c r="C217">
        <v>3</v>
      </c>
      <c r="D217" t="s">
        <v>13</v>
      </c>
      <c r="E217">
        <v>16</v>
      </c>
      <c r="F217">
        <v>39.6875</v>
      </c>
      <c r="G217">
        <v>4</v>
      </c>
      <c r="H217">
        <v>1</v>
      </c>
      <c r="I217" s="6">
        <f>Table258[[#This Row],[Age]]/$E$1</f>
        <v>0.2</v>
      </c>
      <c r="J217" s="6">
        <f>LOG10(Table258[[#This Row],[Fare]] +1)</f>
        <v>1.6094610059122672</v>
      </c>
      <c r="K217">
        <f>IF(Table258[[#This Row],[Pclass]]=1, 1, 0)</f>
        <v>0</v>
      </c>
      <c r="L217">
        <f>IF(Table258[[#This Row],[Pclass]]=2, 1,0)</f>
        <v>0</v>
      </c>
      <c r="M217">
        <f>IF(Table258[[#This Row],[Embarked]]="S", 1, 0)</f>
        <v>1</v>
      </c>
      <c r="N217">
        <f>IF(Table258[[#This Row],[Embarked]]="C", 1, 0)</f>
        <v>0</v>
      </c>
      <c r="O217">
        <f>IF(Table258[[#This Row],[Sex]]="male", 1, 0)</f>
        <v>1</v>
      </c>
      <c r="P217">
        <v>1</v>
      </c>
      <c r="V217" s="6"/>
      <c r="W217" s="6"/>
      <c r="X217" s="6"/>
      <c r="Y217" s="6"/>
      <c r="Z217" s="6"/>
      <c r="AA217" s="6"/>
    </row>
    <row r="218" spans="1:27" x14ac:dyDescent="0.2">
      <c r="A218">
        <v>1</v>
      </c>
      <c r="B218" t="s">
        <v>15</v>
      </c>
      <c r="C218">
        <v>3</v>
      </c>
      <c r="D218" t="s">
        <v>13</v>
      </c>
      <c r="E218">
        <v>25</v>
      </c>
      <c r="F218">
        <v>7.7750000000000004</v>
      </c>
      <c r="G218">
        <v>1</v>
      </c>
      <c r="H218">
        <v>0</v>
      </c>
      <c r="I218" s="6">
        <f>Table258[[#This Row],[Age]]/$E$1</f>
        <v>0.3125</v>
      </c>
      <c r="J218" s="6">
        <f>LOG10(Table258[[#This Row],[Fare]] +1)</f>
        <v>0.94324712513786169</v>
      </c>
      <c r="K218">
        <f>IF(Table258[[#This Row],[Pclass]]=1, 1, 0)</f>
        <v>0</v>
      </c>
      <c r="L218">
        <f>IF(Table258[[#This Row],[Pclass]]=2, 1,0)</f>
        <v>0</v>
      </c>
      <c r="M218">
        <f>IF(Table258[[#This Row],[Embarked]]="S", 1, 0)</f>
        <v>1</v>
      </c>
      <c r="N218">
        <f>IF(Table258[[#This Row],[Embarked]]="C", 1, 0)</f>
        <v>0</v>
      </c>
      <c r="O218">
        <f>IF(Table258[[#This Row],[Sex]]="male", 1, 0)</f>
        <v>1</v>
      </c>
      <c r="P218">
        <v>1</v>
      </c>
      <c r="V218" s="6"/>
      <c r="W218" s="6"/>
      <c r="X218" s="6"/>
      <c r="Y218" s="6"/>
      <c r="Z218" s="6"/>
      <c r="AA218" s="6"/>
    </row>
    <row r="219" spans="1:27" x14ac:dyDescent="0.2">
      <c r="A219">
        <v>1</v>
      </c>
      <c r="B219" t="s">
        <v>15</v>
      </c>
      <c r="C219">
        <v>1</v>
      </c>
      <c r="D219" t="s">
        <v>17</v>
      </c>
      <c r="E219">
        <v>58</v>
      </c>
      <c r="F219">
        <v>153.46250000000001</v>
      </c>
      <c r="G219">
        <v>0</v>
      </c>
      <c r="H219">
        <v>1</v>
      </c>
      <c r="I219" s="6">
        <f>Table258[[#This Row],[Age]]/$E$1</f>
        <v>0.72499999999999998</v>
      </c>
      <c r="J219" s="6">
        <f>LOG10(Table258[[#This Row],[Fare]] +1)</f>
        <v>2.1888230596841365</v>
      </c>
      <c r="K219">
        <f>IF(Table258[[#This Row],[Pclass]]=1, 1, 0)</f>
        <v>1</v>
      </c>
      <c r="L219">
        <f>IF(Table258[[#This Row],[Pclass]]=2, 1,0)</f>
        <v>0</v>
      </c>
      <c r="M219">
        <f>IF(Table258[[#This Row],[Embarked]]="S", 1, 0)</f>
        <v>1</v>
      </c>
      <c r="N219">
        <f>IF(Table258[[#This Row],[Embarked]]="C", 1, 0)</f>
        <v>0</v>
      </c>
      <c r="O219">
        <f>IF(Table258[[#This Row],[Sex]]="male", 1, 0)</f>
        <v>0</v>
      </c>
      <c r="P219">
        <v>1</v>
      </c>
      <c r="V219" s="6"/>
      <c r="W219" s="6"/>
      <c r="X219" s="6"/>
      <c r="Y219" s="6"/>
      <c r="Z219" s="6"/>
      <c r="AA219" s="6"/>
    </row>
    <row r="220" spans="1:27" x14ac:dyDescent="0.2">
      <c r="A220">
        <v>1</v>
      </c>
      <c r="B220" t="s">
        <v>15</v>
      </c>
      <c r="C220">
        <v>1</v>
      </c>
      <c r="D220" t="s">
        <v>17</v>
      </c>
      <c r="E220">
        <v>35</v>
      </c>
      <c r="F220">
        <v>135.63329999999999</v>
      </c>
      <c r="G220">
        <v>0</v>
      </c>
      <c r="H220">
        <v>0</v>
      </c>
      <c r="I220" s="6">
        <f>Table258[[#This Row],[Age]]/$E$1</f>
        <v>0.4375</v>
      </c>
      <c r="J220" s="6">
        <f>LOG10(Table258[[#This Row],[Fare]] +1)</f>
        <v>2.1355565576455011</v>
      </c>
      <c r="K220">
        <f>IF(Table258[[#This Row],[Pclass]]=1, 1, 0)</f>
        <v>1</v>
      </c>
      <c r="L220">
        <f>IF(Table258[[#This Row],[Pclass]]=2, 1,0)</f>
        <v>0</v>
      </c>
      <c r="M220">
        <f>IF(Table258[[#This Row],[Embarked]]="S", 1, 0)</f>
        <v>1</v>
      </c>
      <c r="N220">
        <f>IF(Table258[[#This Row],[Embarked]]="C", 1, 0)</f>
        <v>0</v>
      </c>
      <c r="O220">
        <f>IF(Table258[[#This Row],[Sex]]="male", 1, 0)</f>
        <v>0</v>
      </c>
      <c r="P220">
        <v>1</v>
      </c>
      <c r="V220" s="6"/>
      <c r="W220" s="6"/>
      <c r="X220" s="6"/>
      <c r="Y220" s="6"/>
      <c r="Z220" s="6"/>
      <c r="AA220" s="6"/>
    </row>
    <row r="221" spans="1:27" x14ac:dyDescent="0.2">
      <c r="A221">
        <v>1</v>
      </c>
      <c r="B221" t="s">
        <v>15</v>
      </c>
      <c r="C221">
        <v>3</v>
      </c>
      <c r="D221" t="s">
        <v>13</v>
      </c>
      <c r="E221">
        <v>25</v>
      </c>
      <c r="F221">
        <v>0</v>
      </c>
      <c r="G221">
        <v>0</v>
      </c>
      <c r="H221">
        <v>0</v>
      </c>
      <c r="I221" s="6">
        <f>Table258[[#This Row],[Age]]/$E$1</f>
        <v>0.3125</v>
      </c>
      <c r="J221" s="6">
        <f>LOG10(Table258[[#This Row],[Fare]] +1)</f>
        <v>0</v>
      </c>
      <c r="K221">
        <f>IF(Table258[[#This Row],[Pclass]]=1, 1, 0)</f>
        <v>0</v>
      </c>
      <c r="L221">
        <f>IF(Table258[[#This Row],[Pclass]]=2, 1,0)</f>
        <v>0</v>
      </c>
      <c r="M221">
        <f>IF(Table258[[#This Row],[Embarked]]="S", 1, 0)</f>
        <v>1</v>
      </c>
      <c r="N221">
        <f>IF(Table258[[#This Row],[Embarked]]="C", 1, 0)</f>
        <v>0</v>
      </c>
      <c r="O221">
        <f>IF(Table258[[#This Row],[Sex]]="male", 1, 0)</f>
        <v>1</v>
      </c>
      <c r="P221">
        <v>1</v>
      </c>
      <c r="V221" s="6"/>
      <c r="W221" s="6"/>
      <c r="X221" s="6"/>
      <c r="Y221" s="6"/>
      <c r="Z221" s="6"/>
      <c r="AA221" s="6"/>
    </row>
    <row r="222" spans="1:27" x14ac:dyDescent="0.2">
      <c r="A222">
        <v>1</v>
      </c>
      <c r="B222" t="s">
        <v>15</v>
      </c>
      <c r="C222">
        <v>2</v>
      </c>
      <c r="D222" t="s">
        <v>17</v>
      </c>
      <c r="E222">
        <v>41</v>
      </c>
      <c r="F222">
        <v>19.5</v>
      </c>
      <c r="G222">
        <v>0</v>
      </c>
      <c r="H222">
        <v>1</v>
      </c>
      <c r="I222" s="6">
        <f>Table258[[#This Row],[Age]]/$E$1</f>
        <v>0.51249999999999996</v>
      </c>
      <c r="J222" s="6">
        <f>LOG10(Table258[[#This Row],[Fare]] +1)</f>
        <v>1.3117538610557542</v>
      </c>
      <c r="K222">
        <f>IF(Table258[[#This Row],[Pclass]]=1, 1, 0)</f>
        <v>0</v>
      </c>
      <c r="L222">
        <f>IF(Table258[[#This Row],[Pclass]]=2, 1,0)</f>
        <v>1</v>
      </c>
      <c r="M222">
        <f>IF(Table258[[#This Row],[Embarked]]="S", 1, 0)</f>
        <v>1</v>
      </c>
      <c r="N222">
        <f>IF(Table258[[#This Row],[Embarked]]="C", 1, 0)</f>
        <v>0</v>
      </c>
      <c r="O222">
        <f>IF(Table258[[#This Row],[Sex]]="male", 1, 0)</f>
        <v>0</v>
      </c>
      <c r="P222">
        <v>1</v>
      </c>
      <c r="V222" s="6"/>
      <c r="W222" s="6"/>
      <c r="X222" s="6"/>
      <c r="Y222" s="6"/>
      <c r="Z222" s="6"/>
      <c r="AA222" s="6"/>
    </row>
    <row r="223" spans="1:27" x14ac:dyDescent="0.2">
      <c r="A223">
        <v>0</v>
      </c>
      <c r="B223" t="s">
        <v>20</v>
      </c>
      <c r="C223">
        <v>1</v>
      </c>
      <c r="D223" t="s">
        <v>13</v>
      </c>
      <c r="E223">
        <v>37</v>
      </c>
      <c r="F223">
        <v>29.7</v>
      </c>
      <c r="G223">
        <v>0</v>
      </c>
      <c r="H223">
        <v>1</v>
      </c>
      <c r="I223" s="6">
        <f>Table258[[#This Row],[Age]]/$E$1</f>
        <v>0.46250000000000002</v>
      </c>
      <c r="J223" s="6">
        <f>LOG10(Table258[[#This Row],[Fare]] +1)</f>
        <v>1.4871383754771865</v>
      </c>
      <c r="K223">
        <f>IF(Table258[[#This Row],[Pclass]]=1, 1, 0)</f>
        <v>1</v>
      </c>
      <c r="L223">
        <f>IF(Table258[[#This Row],[Pclass]]=2, 1,0)</f>
        <v>0</v>
      </c>
      <c r="M223">
        <f>IF(Table258[[#This Row],[Embarked]]="S", 1, 0)</f>
        <v>0</v>
      </c>
      <c r="N223">
        <f>IF(Table258[[#This Row],[Embarked]]="C", 1, 0)</f>
        <v>1</v>
      </c>
      <c r="O223">
        <f>IF(Table258[[#This Row],[Sex]]="male", 1, 0)</f>
        <v>1</v>
      </c>
      <c r="P223">
        <v>1</v>
      </c>
      <c r="V223" s="6"/>
      <c r="W223" s="6"/>
      <c r="X223" s="6"/>
      <c r="Y223" s="6"/>
      <c r="Z223" s="6"/>
      <c r="AA223" s="6"/>
    </row>
    <row r="224" spans="1:27" x14ac:dyDescent="0.2">
      <c r="A224">
        <v>1</v>
      </c>
      <c r="B224" t="s">
        <v>15</v>
      </c>
      <c r="C224">
        <v>1</v>
      </c>
      <c r="D224" t="s">
        <v>17</v>
      </c>
      <c r="E224">
        <v>63</v>
      </c>
      <c r="F224">
        <v>77.958299999999994</v>
      </c>
      <c r="G224">
        <v>1</v>
      </c>
      <c r="H224">
        <v>0</v>
      </c>
      <c r="I224" s="6">
        <f>Table258[[#This Row],[Age]]/$E$1</f>
        <v>0.78749999999999998</v>
      </c>
      <c r="J224" s="6">
        <f>LOG10(Table258[[#This Row],[Fare]] +1)</f>
        <v>1.8973977892491294</v>
      </c>
      <c r="K224">
        <f>IF(Table258[[#This Row],[Pclass]]=1, 1, 0)</f>
        <v>1</v>
      </c>
      <c r="L224">
        <f>IF(Table258[[#This Row],[Pclass]]=2, 1,0)</f>
        <v>0</v>
      </c>
      <c r="M224">
        <f>IF(Table258[[#This Row],[Embarked]]="S", 1, 0)</f>
        <v>1</v>
      </c>
      <c r="N224">
        <f>IF(Table258[[#This Row],[Embarked]]="C", 1, 0)</f>
        <v>0</v>
      </c>
      <c r="O224">
        <f>IF(Table258[[#This Row],[Sex]]="male", 1, 0)</f>
        <v>0</v>
      </c>
      <c r="P224">
        <v>1</v>
      </c>
      <c r="V224" s="6"/>
      <c r="W224" s="6"/>
      <c r="X224" s="6"/>
      <c r="Y224" s="6"/>
      <c r="Z224" s="6"/>
      <c r="AA224" s="6"/>
    </row>
    <row r="225" spans="1:27" x14ac:dyDescent="0.2">
      <c r="A225">
        <v>0</v>
      </c>
      <c r="B225" t="s">
        <v>15</v>
      </c>
      <c r="C225">
        <v>3</v>
      </c>
      <c r="D225" t="s">
        <v>17</v>
      </c>
      <c r="E225">
        <v>45</v>
      </c>
      <c r="F225">
        <v>7.75</v>
      </c>
      <c r="G225">
        <v>0</v>
      </c>
      <c r="H225">
        <v>0</v>
      </c>
      <c r="I225" s="6">
        <f>Table258[[#This Row],[Age]]/$E$1</f>
        <v>0.5625</v>
      </c>
      <c r="J225" s="6">
        <f>LOG10(Table258[[#This Row],[Fare]] +1)</f>
        <v>0.94200805302231327</v>
      </c>
      <c r="K225">
        <f>IF(Table258[[#This Row],[Pclass]]=1, 1, 0)</f>
        <v>0</v>
      </c>
      <c r="L225">
        <f>IF(Table258[[#This Row],[Pclass]]=2, 1,0)</f>
        <v>0</v>
      </c>
      <c r="M225">
        <f>IF(Table258[[#This Row],[Embarked]]="S", 1, 0)</f>
        <v>1</v>
      </c>
      <c r="N225">
        <f>IF(Table258[[#This Row],[Embarked]]="C", 1, 0)</f>
        <v>0</v>
      </c>
      <c r="O225">
        <f>IF(Table258[[#This Row],[Sex]]="male", 1, 0)</f>
        <v>0</v>
      </c>
      <c r="P225">
        <v>1</v>
      </c>
      <c r="V225" s="6"/>
      <c r="W225" s="6"/>
      <c r="X225" s="6"/>
      <c r="Y225" s="6"/>
      <c r="Z225" s="6"/>
      <c r="AA225" s="6"/>
    </row>
    <row r="226" spans="1:27" x14ac:dyDescent="0.2">
      <c r="A226">
        <v>0</v>
      </c>
      <c r="B226" t="s">
        <v>27</v>
      </c>
      <c r="C226">
        <v>3</v>
      </c>
      <c r="D226" t="s">
        <v>13</v>
      </c>
      <c r="E226">
        <v>7</v>
      </c>
      <c r="F226">
        <v>29.125</v>
      </c>
      <c r="G226">
        <v>4</v>
      </c>
      <c r="H226">
        <v>1</v>
      </c>
      <c r="I226" s="6">
        <f>Table258[[#This Row],[Age]]/$E$1</f>
        <v>8.7499999999999994E-2</v>
      </c>
      <c r="J226" s="6">
        <f>LOG10(Table258[[#This Row],[Fare]] +1)</f>
        <v>1.4789270555829248</v>
      </c>
      <c r="K226">
        <f>IF(Table258[[#This Row],[Pclass]]=1, 1, 0)</f>
        <v>0</v>
      </c>
      <c r="L226">
        <f>IF(Table258[[#This Row],[Pclass]]=2, 1,0)</f>
        <v>0</v>
      </c>
      <c r="M226">
        <f>IF(Table258[[#This Row],[Embarked]]="S", 1, 0)</f>
        <v>0</v>
      </c>
      <c r="N226">
        <f>IF(Table258[[#This Row],[Embarked]]="C", 1, 0)</f>
        <v>0</v>
      </c>
      <c r="O226">
        <f>IF(Table258[[#This Row],[Sex]]="male", 1, 0)</f>
        <v>1</v>
      </c>
      <c r="P226">
        <v>1</v>
      </c>
      <c r="V226" s="6"/>
      <c r="W226" s="6"/>
      <c r="X226" s="6"/>
      <c r="Y226" s="6"/>
      <c r="Z226" s="6"/>
      <c r="AA226" s="6"/>
    </row>
    <row r="227" spans="1:27" x14ac:dyDescent="0.2">
      <c r="A227">
        <v>1</v>
      </c>
      <c r="B227" t="s">
        <v>15</v>
      </c>
      <c r="C227">
        <v>3</v>
      </c>
      <c r="D227" t="s">
        <v>17</v>
      </c>
      <c r="E227">
        <v>35</v>
      </c>
      <c r="F227">
        <v>20.25</v>
      </c>
      <c r="G227">
        <v>1</v>
      </c>
      <c r="H227">
        <v>1</v>
      </c>
      <c r="I227" s="6">
        <f>Table258[[#This Row],[Age]]/$E$1</f>
        <v>0.4375</v>
      </c>
      <c r="J227" s="6">
        <f>LOG10(Table258[[#This Row],[Fare]] +1)</f>
        <v>1.3273589343863303</v>
      </c>
      <c r="K227">
        <f>IF(Table258[[#This Row],[Pclass]]=1, 1, 0)</f>
        <v>0</v>
      </c>
      <c r="L227">
        <f>IF(Table258[[#This Row],[Pclass]]=2, 1,0)</f>
        <v>0</v>
      </c>
      <c r="M227">
        <f>IF(Table258[[#This Row],[Embarked]]="S", 1, 0)</f>
        <v>1</v>
      </c>
      <c r="N227">
        <f>IF(Table258[[#This Row],[Embarked]]="C", 1, 0)</f>
        <v>0</v>
      </c>
      <c r="O227">
        <f>IF(Table258[[#This Row],[Sex]]="male", 1, 0)</f>
        <v>0</v>
      </c>
      <c r="P227">
        <v>1</v>
      </c>
      <c r="V227" s="6"/>
      <c r="W227" s="6"/>
      <c r="X227" s="6"/>
      <c r="Y227" s="6"/>
      <c r="Z227" s="6"/>
      <c r="AA227" s="6"/>
    </row>
    <row r="228" spans="1:27" x14ac:dyDescent="0.2">
      <c r="A228">
        <v>0</v>
      </c>
      <c r="B228" t="s">
        <v>27</v>
      </c>
      <c r="C228">
        <v>3</v>
      </c>
      <c r="D228" t="s">
        <v>13</v>
      </c>
      <c r="E228">
        <v>65</v>
      </c>
      <c r="F228">
        <v>7.75</v>
      </c>
      <c r="G228">
        <v>0</v>
      </c>
      <c r="H228">
        <v>0</v>
      </c>
      <c r="I228" s="6">
        <f>Table258[[#This Row],[Age]]/$E$1</f>
        <v>0.8125</v>
      </c>
      <c r="J228" s="6">
        <f>LOG10(Table258[[#This Row],[Fare]] +1)</f>
        <v>0.94200805302231327</v>
      </c>
      <c r="K228">
        <f>IF(Table258[[#This Row],[Pclass]]=1, 1, 0)</f>
        <v>0</v>
      </c>
      <c r="L228">
        <f>IF(Table258[[#This Row],[Pclass]]=2, 1,0)</f>
        <v>0</v>
      </c>
      <c r="M228">
        <f>IF(Table258[[#This Row],[Embarked]]="S", 1, 0)</f>
        <v>0</v>
      </c>
      <c r="N228">
        <f>IF(Table258[[#This Row],[Embarked]]="C", 1, 0)</f>
        <v>0</v>
      </c>
      <c r="O228">
        <f>IF(Table258[[#This Row],[Sex]]="male", 1, 0)</f>
        <v>1</v>
      </c>
      <c r="P228">
        <v>1</v>
      </c>
      <c r="V228" s="6"/>
      <c r="W228" s="6"/>
      <c r="X228" s="6"/>
      <c r="Y228" s="6"/>
      <c r="Z228" s="6"/>
      <c r="AA228" s="6"/>
    </row>
    <row r="229" spans="1:27" x14ac:dyDescent="0.2">
      <c r="A229">
        <v>0</v>
      </c>
      <c r="B229" t="s">
        <v>15</v>
      </c>
      <c r="C229">
        <v>3</v>
      </c>
      <c r="D229" t="s">
        <v>13</v>
      </c>
      <c r="E229">
        <v>28</v>
      </c>
      <c r="F229">
        <v>7.8541999999999996</v>
      </c>
      <c r="G229">
        <v>0</v>
      </c>
      <c r="H229">
        <v>0</v>
      </c>
      <c r="I229" s="6">
        <f>Table258[[#This Row],[Age]]/$E$1</f>
        <v>0.35</v>
      </c>
      <c r="J229" s="6">
        <f>LOG10(Table258[[#This Row],[Fare]] +1)</f>
        <v>0.94714932766263737</v>
      </c>
      <c r="K229">
        <f>IF(Table258[[#This Row],[Pclass]]=1, 1, 0)</f>
        <v>0</v>
      </c>
      <c r="L229">
        <f>IF(Table258[[#This Row],[Pclass]]=2, 1,0)</f>
        <v>0</v>
      </c>
      <c r="M229">
        <f>IF(Table258[[#This Row],[Embarked]]="S", 1, 0)</f>
        <v>1</v>
      </c>
      <c r="N229">
        <f>IF(Table258[[#This Row],[Embarked]]="C", 1, 0)</f>
        <v>0</v>
      </c>
      <c r="O229">
        <f>IF(Table258[[#This Row],[Sex]]="male", 1, 0)</f>
        <v>1</v>
      </c>
      <c r="P229">
        <v>1</v>
      </c>
      <c r="V229" s="6"/>
      <c r="W229" s="6"/>
      <c r="X229" s="6"/>
      <c r="Y229" s="6"/>
      <c r="Z229" s="6"/>
      <c r="AA229" s="6"/>
    </row>
    <row r="230" spans="1:27" x14ac:dyDescent="0.2">
      <c r="A230">
        <v>0</v>
      </c>
      <c r="B230" t="s">
        <v>15</v>
      </c>
      <c r="C230">
        <v>3</v>
      </c>
      <c r="D230" t="s">
        <v>13</v>
      </c>
      <c r="E230">
        <v>16</v>
      </c>
      <c r="F230">
        <v>9.5</v>
      </c>
      <c r="G230">
        <v>0</v>
      </c>
      <c r="H230">
        <v>0</v>
      </c>
      <c r="I230" s="6">
        <f>Table258[[#This Row],[Age]]/$E$1</f>
        <v>0.2</v>
      </c>
      <c r="J230" s="6">
        <f>LOG10(Table258[[#This Row],[Fare]] +1)</f>
        <v>1.0211892990699381</v>
      </c>
      <c r="K230">
        <f>IF(Table258[[#This Row],[Pclass]]=1, 1, 0)</f>
        <v>0</v>
      </c>
      <c r="L230">
        <f>IF(Table258[[#This Row],[Pclass]]=2, 1,0)</f>
        <v>0</v>
      </c>
      <c r="M230">
        <f>IF(Table258[[#This Row],[Embarked]]="S", 1, 0)</f>
        <v>1</v>
      </c>
      <c r="N230">
        <f>IF(Table258[[#This Row],[Embarked]]="C", 1, 0)</f>
        <v>0</v>
      </c>
      <c r="O230">
        <f>IF(Table258[[#This Row],[Sex]]="male", 1, 0)</f>
        <v>1</v>
      </c>
      <c r="P230">
        <v>1</v>
      </c>
      <c r="V230" s="6"/>
      <c r="W230" s="6"/>
      <c r="X230" s="6"/>
      <c r="Y230" s="6"/>
      <c r="Z230" s="6"/>
      <c r="AA230" s="6"/>
    </row>
    <row r="231" spans="1:27" x14ac:dyDescent="0.2">
      <c r="A231">
        <v>1</v>
      </c>
      <c r="B231" t="s">
        <v>15</v>
      </c>
      <c r="C231">
        <v>3</v>
      </c>
      <c r="D231" t="s">
        <v>13</v>
      </c>
      <c r="E231">
        <v>19</v>
      </c>
      <c r="F231">
        <v>8.0500000000000007</v>
      </c>
      <c r="G231">
        <v>0</v>
      </c>
      <c r="H231">
        <v>0</v>
      </c>
      <c r="I231" s="6">
        <f>Table258[[#This Row],[Age]]/$E$1</f>
        <v>0.23749999999999999</v>
      </c>
      <c r="J231" s="6">
        <f>LOG10(Table258[[#This Row],[Fare]] +1)</f>
        <v>0.9566485792052033</v>
      </c>
      <c r="K231">
        <f>IF(Table258[[#This Row],[Pclass]]=1, 1, 0)</f>
        <v>0</v>
      </c>
      <c r="L231">
        <f>IF(Table258[[#This Row],[Pclass]]=2, 1,0)</f>
        <v>0</v>
      </c>
      <c r="M231">
        <f>IF(Table258[[#This Row],[Embarked]]="S", 1, 0)</f>
        <v>1</v>
      </c>
      <c r="N231">
        <f>IF(Table258[[#This Row],[Embarked]]="C", 1, 0)</f>
        <v>0</v>
      </c>
      <c r="O231">
        <f>IF(Table258[[#This Row],[Sex]]="male", 1, 0)</f>
        <v>1</v>
      </c>
      <c r="P231">
        <v>1</v>
      </c>
      <c r="V231" s="6"/>
      <c r="W231" s="6"/>
      <c r="X231" s="6"/>
      <c r="Y231" s="6"/>
      <c r="Z231" s="6"/>
      <c r="AA231" s="6"/>
    </row>
    <row r="232" spans="1:27" x14ac:dyDescent="0.2">
      <c r="A232">
        <v>0</v>
      </c>
      <c r="B232" t="s">
        <v>20</v>
      </c>
      <c r="C232">
        <v>3</v>
      </c>
      <c r="D232" t="s">
        <v>13</v>
      </c>
      <c r="E232">
        <v>33</v>
      </c>
      <c r="F232">
        <v>8.6624999999999996</v>
      </c>
      <c r="G232">
        <v>0</v>
      </c>
      <c r="H232">
        <v>0</v>
      </c>
      <c r="I232" s="6">
        <f>Table258[[#This Row],[Age]]/$E$1</f>
        <v>0.41249999999999998</v>
      </c>
      <c r="J232" s="6">
        <f>LOG10(Table258[[#This Row],[Fare]] +1)</f>
        <v>0.98508950692638131</v>
      </c>
      <c r="K232">
        <f>IF(Table258[[#This Row],[Pclass]]=1, 1, 0)</f>
        <v>0</v>
      </c>
      <c r="L232">
        <f>IF(Table258[[#This Row],[Pclass]]=2, 1,0)</f>
        <v>0</v>
      </c>
      <c r="M232">
        <f>IF(Table258[[#This Row],[Embarked]]="S", 1, 0)</f>
        <v>0</v>
      </c>
      <c r="N232">
        <f>IF(Table258[[#This Row],[Embarked]]="C", 1, 0)</f>
        <v>1</v>
      </c>
      <c r="O232">
        <f>IF(Table258[[#This Row],[Sex]]="male", 1, 0)</f>
        <v>1</v>
      </c>
      <c r="P232">
        <v>1</v>
      </c>
      <c r="V232" s="6"/>
      <c r="W232" s="6"/>
      <c r="X232" s="6"/>
      <c r="Y232" s="6"/>
      <c r="Z232" s="6"/>
      <c r="AA232" s="6"/>
    </row>
    <row r="233" spans="1:27" x14ac:dyDescent="0.2">
      <c r="A233">
        <v>1</v>
      </c>
      <c r="B233" t="s">
        <v>15</v>
      </c>
      <c r="C233">
        <v>3</v>
      </c>
      <c r="D233" t="s">
        <v>13</v>
      </c>
      <c r="E233">
        <v>30</v>
      </c>
      <c r="F233">
        <v>9.5</v>
      </c>
      <c r="G233">
        <v>0</v>
      </c>
      <c r="H233">
        <v>0</v>
      </c>
      <c r="I233" s="6">
        <f>Table258[[#This Row],[Age]]/$E$1</f>
        <v>0.375</v>
      </c>
      <c r="J233" s="6">
        <f>LOG10(Table258[[#This Row],[Fare]] +1)</f>
        <v>1.0211892990699381</v>
      </c>
      <c r="K233">
        <f>IF(Table258[[#This Row],[Pclass]]=1, 1, 0)</f>
        <v>0</v>
      </c>
      <c r="L233">
        <f>IF(Table258[[#This Row],[Pclass]]=2, 1,0)</f>
        <v>0</v>
      </c>
      <c r="M233">
        <f>IF(Table258[[#This Row],[Embarked]]="S", 1, 0)</f>
        <v>1</v>
      </c>
      <c r="N233">
        <f>IF(Table258[[#This Row],[Embarked]]="C", 1, 0)</f>
        <v>0</v>
      </c>
      <c r="O233">
        <f>IF(Table258[[#This Row],[Sex]]="male", 1, 0)</f>
        <v>1</v>
      </c>
      <c r="P233">
        <v>1</v>
      </c>
      <c r="V233" s="6"/>
      <c r="W233" s="6"/>
      <c r="X233" s="6"/>
      <c r="Y233" s="6"/>
      <c r="Z233" s="6"/>
      <c r="AA233" s="6"/>
    </row>
    <row r="234" spans="1:27" x14ac:dyDescent="0.2">
      <c r="A234">
        <v>0</v>
      </c>
      <c r="B234" t="s">
        <v>15</v>
      </c>
      <c r="C234">
        <v>3</v>
      </c>
      <c r="D234" t="s">
        <v>13</v>
      </c>
      <c r="E234">
        <v>22</v>
      </c>
      <c r="F234">
        <v>7.8958000000000004</v>
      </c>
      <c r="G234">
        <v>0</v>
      </c>
      <c r="H234">
        <v>0</v>
      </c>
      <c r="I234" s="6">
        <f>Table258[[#This Row],[Age]]/$E$1</f>
        <v>0.27500000000000002</v>
      </c>
      <c r="J234" s="6">
        <f>LOG10(Table258[[#This Row],[Fare]] +1)</f>
        <v>0.94918501031343461</v>
      </c>
      <c r="K234">
        <f>IF(Table258[[#This Row],[Pclass]]=1, 1, 0)</f>
        <v>0</v>
      </c>
      <c r="L234">
        <f>IF(Table258[[#This Row],[Pclass]]=2, 1,0)</f>
        <v>0</v>
      </c>
      <c r="M234">
        <f>IF(Table258[[#This Row],[Embarked]]="S", 1, 0)</f>
        <v>1</v>
      </c>
      <c r="N234">
        <f>IF(Table258[[#This Row],[Embarked]]="C", 1, 0)</f>
        <v>0</v>
      </c>
      <c r="O234">
        <f>IF(Table258[[#This Row],[Sex]]="male", 1, 0)</f>
        <v>1</v>
      </c>
      <c r="P234">
        <v>1</v>
      </c>
      <c r="V234" s="6"/>
      <c r="W234" s="6"/>
      <c r="X234" s="6"/>
      <c r="Y234" s="6"/>
      <c r="Z234" s="6"/>
      <c r="AA234" s="6"/>
    </row>
    <row r="235" spans="1:27" x14ac:dyDescent="0.2">
      <c r="A235">
        <v>1</v>
      </c>
      <c r="B235" t="s">
        <v>15</v>
      </c>
      <c r="C235">
        <v>2</v>
      </c>
      <c r="D235" t="s">
        <v>13</v>
      </c>
      <c r="E235">
        <v>42</v>
      </c>
      <c r="F235">
        <v>13</v>
      </c>
      <c r="G235">
        <v>0</v>
      </c>
      <c r="H235">
        <v>0</v>
      </c>
      <c r="I235" s="6">
        <f>Table258[[#This Row],[Age]]/$E$1</f>
        <v>0.52500000000000002</v>
      </c>
      <c r="J235" s="6">
        <f>LOG10(Table258[[#This Row],[Fare]] +1)</f>
        <v>1.146128035678238</v>
      </c>
      <c r="K235">
        <f>IF(Table258[[#This Row],[Pclass]]=1, 1, 0)</f>
        <v>0</v>
      </c>
      <c r="L235">
        <f>IF(Table258[[#This Row],[Pclass]]=2, 1,0)</f>
        <v>1</v>
      </c>
      <c r="M235">
        <f>IF(Table258[[#This Row],[Embarked]]="S", 1, 0)</f>
        <v>1</v>
      </c>
      <c r="N235">
        <f>IF(Table258[[#This Row],[Embarked]]="C", 1, 0)</f>
        <v>0</v>
      </c>
      <c r="O235">
        <f>IF(Table258[[#This Row],[Sex]]="male", 1, 0)</f>
        <v>1</v>
      </c>
      <c r="P235">
        <v>1</v>
      </c>
      <c r="V235" s="6"/>
      <c r="W235" s="6"/>
      <c r="X235" s="6"/>
      <c r="Y235" s="6"/>
      <c r="Z235" s="6"/>
      <c r="AA235" s="6"/>
    </row>
    <row r="236" spans="1:27" x14ac:dyDescent="0.2">
      <c r="A236">
        <v>1</v>
      </c>
      <c r="B236" t="s">
        <v>27</v>
      </c>
      <c r="C236">
        <v>3</v>
      </c>
      <c r="D236" t="s">
        <v>17</v>
      </c>
      <c r="E236">
        <v>22</v>
      </c>
      <c r="F236">
        <v>7.75</v>
      </c>
      <c r="G236">
        <v>0</v>
      </c>
      <c r="H236">
        <v>0</v>
      </c>
      <c r="I236" s="6">
        <f>Table258[[#This Row],[Age]]/$E$1</f>
        <v>0.27500000000000002</v>
      </c>
      <c r="J236" s="6">
        <f>LOG10(Table258[[#This Row],[Fare]] +1)</f>
        <v>0.94200805302231327</v>
      </c>
      <c r="K236">
        <f>IF(Table258[[#This Row],[Pclass]]=1, 1, 0)</f>
        <v>0</v>
      </c>
      <c r="L236">
        <f>IF(Table258[[#This Row],[Pclass]]=2, 1,0)</f>
        <v>0</v>
      </c>
      <c r="M236">
        <f>IF(Table258[[#This Row],[Embarked]]="S", 1, 0)</f>
        <v>0</v>
      </c>
      <c r="N236">
        <f>IF(Table258[[#This Row],[Embarked]]="C", 1, 0)</f>
        <v>0</v>
      </c>
      <c r="O236">
        <f>IF(Table258[[#This Row],[Sex]]="male", 1, 0)</f>
        <v>0</v>
      </c>
      <c r="P236">
        <v>1</v>
      </c>
      <c r="V236" s="6"/>
      <c r="W236" s="6"/>
      <c r="X236" s="6"/>
      <c r="Y236" s="6"/>
      <c r="Z236" s="6"/>
      <c r="AA236" s="6"/>
    </row>
    <row r="237" spans="1:27" x14ac:dyDescent="0.2">
      <c r="A237">
        <v>1</v>
      </c>
      <c r="B237" t="s">
        <v>15</v>
      </c>
      <c r="C237">
        <v>1</v>
      </c>
      <c r="D237" t="s">
        <v>17</v>
      </c>
      <c r="E237">
        <v>26</v>
      </c>
      <c r="F237">
        <v>78.849999999999994</v>
      </c>
      <c r="G237">
        <v>0</v>
      </c>
      <c r="H237">
        <v>0</v>
      </c>
      <c r="I237" s="6">
        <f>Table258[[#This Row],[Age]]/$E$1</f>
        <v>0.32500000000000001</v>
      </c>
      <c r="J237" s="6">
        <f>LOG10(Table258[[#This Row],[Fare]] +1)</f>
        <v>1.9022749204745018</v>
      </c>
      <c r="K237">
        <f>IF(Table258[[#This Row],[Pclass]]=1, 1, 0)</f>
        <v>1</v>
      </c>
      <c r="L237">
        <f>IF(Table258[[#This Row],[Pclass]]=2, 1,0)</f>
        <v>0</v>
      </c>
      <c r="M237">
        <f>IF(Table258[[#This Row],[Embarked]]="S", 1, 0)</f>
        <v>1</v>
      </c>
      <c r="N237">
        <f>IF(Table258[[#This Row],[Embarked]]="C", 1, 0)</f>
        <v>0</v>
      </c>
      <c r="O237">
        <f>IF(Table258[[#This Row],[Sex]]="male", 1, 0)</f>
        <v>0</v>
      </c>
      <c r="P237">
        <v>1</v>
      </c>
      <c r="V237" s="6"/>
      <c r="W237" s="6"/>
      <c r="X237" s="6"/>
      <c r="Y237" s="6"/>
      <c r="Z237" s="6"/>
      <c r="AA237" s="6"/>
    </row>
    <row r="238" spans="1:27" x14ac:dyDescent="0.2">
      <c r="A238">
        <v>1</v>
      </c>
      <c r="B238" t="s">
        <v>20</v>
      </c>
      <c r="C238">
        <v>1</v>
      </c>
      <c r="D238" t="s">
        <v>17</v>
      </c>
      <c r="E238">
        <v>19</v>
      </c>
      <c r="F238">
        <v>91.0792</v>
      </c>
      <c r="G238">
        <v>1</v>
      </c>
      <c r="H238">
        <v>0</v>
      </c>
      <c r="I238" s="6">
        <f>Table258[[#This Row],[Age]]/$E$1</f>
        <v>0.23749999999999999</v>
      </c>
      <c r="J238" s="6">
        <f>LOG10(Table258[[#This Row],[Fare]] +1)</f>
        <v>1.9641615374126258</v>
      </c>
      <c r="K238">
        <f>IF(Table258[[#This Row],[Pclass]]=1, 1, 0)</f>
        <v>1</v>
      </c>
      <c r="L238">
        <f>IF(Table258[[#This Row],[Pclass]]=2, 1,0)</f>
        <v>0</v>
      </c>
      <c r="M238">
        <f>IF(Table258[[#This Row],[Embarked]]="S", 1, 0)</f>
        <v>0</v>
      </c>
      <c r="N238">
        <f>IF(Table258[[#This Row],[Embarked]]="C", 1, 0)</f>
        <v>1</v>
      </c>
      <c r="O238">
        <f>IF(Table258[[#This Row],[Sex]]="male", 1, 0)</f>
        <v>0</v>
      </c>
      <c r="P238">
        <v>1</v>
      </c>
      <c r="V238" s="6"/>
      <c r="W238" s="6"/>
      <c r="X238" s="6"/>
      <c r="Y238" s="6"/>
      <c r="Z238" s="6"/>
      <c r="AA238" s="6"/>
    </row>
    <row r="239" spans="1:27" x14ac:dyDescent="0.2">
      <c r="A239">
        <v>0</v>
      </c>
      <c r="B239" t="s">
        <v>20</v>
      </c>
      <c r="C239">
        <v>2</v>
      </c>
      <c r="D239" t="s">
        <v>13</v>
      </c>
      <c r="E239">
        <v>36</v>
      </c>
      <c r="F239">
        <v>12.875</v>
      </c>
      <c r="G239">
        <v>0</v>
      </c>
      <c r="H239">
        <v>0</v>
      </c>
      <c r="I239" s="6">
        <f>Table258[[#This Row],[Age]]/$E$1</f>
        <v>0.45</v>
      </c>
      <c r="J239" s="6">
        <f>LOG10(Table258[[#This Row],[Fare]] +1)</f>
        <v>1.1422329917947138</v>
      </c>
      <c r="K239">
        <f>IF(Table258[[#This Row],[Pclass]]=1, 1, 0)</f>
        <v>0</v>
      </c>
      <c r="L239">
        <f>IF(Table258[[#This Row],[Pclass]]=2, 1,0)</f>
        <v>1</v>
      </c>
      <c r="M239">
        <f>IF(Table258[[#This Row],[Embarked]]="S", 1, 0)</f>
        <v>0</v>
      </c>
      <c r="N239">
        <f>IF(Table258[[#This Row],[Embarked]]="C", 1, 0)</f>
        <v>1</v>
      </c>
      <c r="O239">
        <f>IF(Table258[[#This Row],[Sex]]="male", 1, 0)</f>
        <v>1</v>
      </c>
      <c r="P239">
        <v>1</v>
      </c>
      <c r="V239" s="6"/>
      <c r="W239" s="6"/>
      <c r="X239" s="6"/>
      <c r="Y239" s="6"/>
      <c r="Z239" s="6"/>
      <c r="AA239" s="6"/>
    </row>
    <row r="240" spans="1:27" x14ac:dyDescent="0.2">
      <c r="A240">
        <v>0</v>
      </c>
      <c r="B240" t="s">
        <v>15</v>
      </c>
      <c r="C240">
        <v>3</v>
      </c>
      <c r="D240" t="s">
        <v>17</v>
      </c>
      <c r="E240">
        <v>24</v>
      </c>
      <c r="F240">
        <v>8.85</v>
      </c>
      <c r="G240">
        <v>0</v>
      </c>
      <c r="H240">
        <v>0</v>
      </c>
      <c r="I240" s="6">
        <f>Table258[[#This Row],[Age]]/$E$1</f>
        <v>0.3</v>
      </c>
      <c r="J240" s="6">
        <f>LOG10(Table258[[#This Row],[Fare]] +1)</f>
        <v>0.99343623049761176</v>
      </c>
      <c r="K240">
        <f>IF(Table258[[#This Row],[Pclass]]=1, 1, 0)</f>
        <v>0</v>
      </c>
      <c r="L240">
        <f>IF(Table258[[#This Row],[Pclass]]=2, 1,0)</f>
        <v>0</v>
      </c>
      <c r="M240">
        <f>IF(Table258[[#This Row],[Embarked]]="S", 1, 0)</f>
        <v>1</v>
      </c>
      <c r="N240">
        <f>IF(Table258[[#This Row],[Embarked]]="C", 1, 0)</f>
        <v>0</v>
      </c>
      <c r="O240">
        <f>IF(Table258[[#This Row],[Sex]]="male", 1, 0)</f>
        <v>0</v>
      </c>
      <c r="P240">
        <v>1</v>
      </c>
      <c r="V240" s="6"/>
      <c r="W240" s="6"/>
      <c r="X240" s="6"/>
      <c r="Y240" s="6"/>
      <c r="Z240" s="6"/>
      <c r="AA240" s="6"/>
    </row>
    <row r="241" spans="1:27" x14ac:dyDescent="0.2">
      <c r="A241">
        <v>0</v>
      </c>
      <c r="B241" t="s">
        <v>15</v>
      </c>
      <c r="C241">
        <v>3</v>
      </c>
      <c r="D241" t="s">
        <v>13</v>
      </c>
      <c r="E241">
        <v>24</v>
      </c>
      <c r="F241">
        <v>7.8958000000000004</v>
      </c>
      <c r="G241">
        <v>0</v>
      </c>
      <c r="H241">
        <v>0</v>
      </c>
      <c r="I241" s="6">
        <f>Table258[[#This Row],[Age]]/$E$1</f>
        <v>0.3</v>
      </c>
      <c r="J241" s="6">
        <f>LOG10(Table258[[#This Row],[Fare]] +1)</f>
        <v>0.94918501031343461</v>
      </c>
      <c r="K241">
        <f>IF(Table258[[#This Row],[Pclass]]=1, 1, 0)</f>
        <v>0</v>
      </c>
      <c r="L241">
        <f>IF(Table258[[#This Row],[Pclass]]=2, 1,0)</f>
        <v>0</v>
      </c>
      <c r="M241">
        <f>IF(Table258[[#This Row],[Embarked]]="S", 1, 0)</f>
        <v>1</v>
      </c>
      <c r="N241">
        <f>IF(Table258[[#This Row],[Embarked]]="C", 1, 0)</f>
        <v>0</v>
      </c>
      <c r="O241">
        <f>IF(Table258[[#This Row],[Sex]]="male", 1, 0)</f>
        <v>1</v>
      </c>
      <c r="P241">
        <v>1</v>
      </c>
      <c r="V241" s="6"/>
      <c r="W241" s="6"/>
      <c r="X241" s="6"/>
      <c r="Y241" s="6"/>
      <c r="Z241" s="6"/>
      <c r="AA241" s="6"/>
    </row>
    <row r="242" spans="1:27" x14ac:dyDescent="0.2">
      <c r="A242">
        <v>0</v>
      </c>
      <c r="B242" t="s">
        <v>20</v>
      </c>
      <c r="C242">
        <v>3</v>
      </c>
      <c r="D242" t="s">
        <v>13</v>
      </c>
      <c r="E242">
        <v>23.5</v>
      </c>
      <c r="F242">
        <v>7.2291999999999996</v>
      </c>
      <c r="G242">
        <v>0</v>
      </c>
      <c r="H242">
        <v>0</v>
      </c>
      <c r="I242" s="6">
        <f>Table258[[#This Row],[Age]]/$E$1</f>
        <v>0.29375000000000001</v>
      </c>
      <c r="J242" s="6">
        <f>LOG10(Table258[[#This Row],[Fare]] +1)</f>
        <v>0.91535761741483168</v>
      </c>
      <c r="K242">
        <f>IF(Table258[[#This Row],[Pclass]]=1, 1, 0)</f>
        <v>0</v>
      </c>
      <c r="L242">
        <f>IF(Table258[[#This Row],[Pclass]]=2, 1,0)</f>
        <v>0</v>
      </c>
      <c r="M242">
        <f>IF(Table258[[#This Row],[Embarked]]="S", 1, 0)</f>
        <v>0</v>
      </c>
      <c r="N242">
        <f>IF(Table258[[#This Row],[Embarked]]="C", 1, 0)</f>
        <v>1</v>
      </c>
      <c r="O242">
        <f>IF(Table258[[#This Row],[Sex]]="male", 1, 0)</f>
        <v>1</v>
      </c>
      <c r="P242">
        <v>1</v>
      </c>
      <c r="V242" s="6"/>
      <c r="W242" s="6"/>
      <c r="X242" s="6"/>
      <c r="Y242" s="6"/>
      <c r="Z242" s="6"/>
      <c r="AA242" s="6"/>
    </row>
    <row r="243" spans="1:27" x14ac:dyDescent="0.2">
      <c r="A243">
        <v>0</v>
      </c>
      <c r="B243" t="s">
        <v>15</v>
      </c>
      <c r="C243">
        <v>1</v>
      </c>
      <c r="D243" t="s">
        <v>17</v>
      </c>
      <c r="E243">
        <v>2</v>
      </c>
      <c r="F243">
        <v>151.55000000000001</v>
      </c>
      <c r="G243">
        <v>1</v>
      </c>
      <c r="H243">
        <v>2</v>
      </c>
      <c r="I243" s="6">
        <f>Table258[[#This Row],[Age]]/$E$1</f>
        <v>2.5000000000000001E-2</v>
      </c>
      <c r="J243" s="6">
        <f>LOG10(Table258[[#This Row],[Fare]] +1)</f>
        <v>2.1834122119784261</v>
      </c>
      <c r="K243">
        <f>IF(Table258[[#This Row],[Pclass]]=1, 1, 0)</f>
        <v>1</v>
      </c>
      <c r="L243">
        <f>IF(Table258[[#This Row],[Pclass]]=2, 1,0)</f>
        <v>0</v>
      </c>
      <c r="M243">
        <f>IF(Table258[[#This Row],[Embarked]]="S", 1, 0)</f>
        <v>1</v>
      </c>
      <c r="N243">
        <f>IF(Table258[[#This Row],[Embarked]]="C", 1, 0)</f>
        <v>0</v>
      </c>
      <c r="O243">
        <f>IF(Table258[[#This Row],[Sex]]="male", 1, 0)</f>
        <v>0</v>
      </c>
      <c r="P243">
        <v>1</v>
      </c>
      <c r="V243" s="6"/>
      <c r="W243" s="6"/>
      <c r="X243" s="6"/>
      <c r="Y243" s="6"/>
      <c r="Z243" s="6"/>
      <c r="AA243" s="6"/>
    </row>
    <row r="244" spans="1:27" x14ac:dyDescent="0.2">
      <c r="A244">
        <v>1</v>
      </c>
      <c r="B244" t="s">
        <v>20</v>
      </c>
      <c r="C244">
        <v>1</v>
      </c>
      <c r="D244" t="s">
        <v>17</v>
      </c>
      <c r="E244">
        <v>50</v>
      </c>
      <c r="F244">
        <v>247.52080000000001</v>
      </c>
      <c r="G244">
        <v>0</v>
      </c>
      <c r="H244">
        <v>1</v>
      </c>
      <c r="I244" s="6">
        <f>Table258[[#This Row],[Age]]/$E$1</f>
        <v>0.625</v>
      </c>
      <c r="J244" s="6">
        <f>LOG10(Table258[[#This Row],[Fare]] +1)</f>
        <v>2.3953627429574396</v>
      </c>
      <c r="K244">
        <f>IF(Table258[[#This Row],[Pclass]]=1, 1, 0)</f>
        <v>1</v>
      </c>
      <c r="L244">
        <f>IF(Table258[[#This Row],[Pclass]]=2, 1,0)</f>
        <v>0</v>
      </c>
      <c r="M244">
        <f>IF(Table258[[#This Row],[Embarked]]="S", 1, 0)</f>
        <v>0</v>
      </c>
      <c r="N244">
        <f>IF(Table258[[#This Row],[Embarked]]="C", 1, 0)</f>
        <v>1</v>
      </c>
      <c r="O244">
        <f>IF(Table258[[#This Row],[Sex]]="male", 1, 0)</f>
        <v>0</v>
      </c>
      <c r="P244">
        <v>1</v>
      </c>
      <c r="V244" s="6"/>
      <c r="W244" s="6"/>
      <c r="X244" s="6"/>
      <c r="Y244" s="6"/>
      <c r="Z244" s="6"/>
      <c r="AA244" s="6"/>
    </row>
    <row r="245" spans="1:27" x14ac:dyDescent="0.2">
      <c r="A245">
        <v>0</v>
      </c>
      <c r="B245" t="s">
        <v>15</v>
      </c>
      <c r="C245">
        <v>3</v>
      </c>
      <c r="D245" t="s">
        <v>13</v>
      </c>
      <c r="E245">
        <v>19</v>
      </c>
      <c r="F245">
        <v>0</v>
      </c>
      <c r="G245">
        <v>0</v>
      </c>
      <c r="H245">
        <v>0</v>
      </c>
      <c r="I245" s="6">
        <f>Table258[[#This Row],[Age]]/$E$1</f>
        <v>0.23749999999999999</v>
      </c>
      <c r="J245" s="6">
        <f>LOG10(Table258[[#This Row],[Fare]] +1)</f>
        <v>0</v>
      </c>
      <c r="K245">
        <f>IF(Table258[[#This Row],[Pclass]]=1, 1, 0)</f>
        <v>0</v>
      </c>
      <c r="L245">
        <f>IF(Table258[[#This Row],[Pclass]]=2, 1,0)</f>
        <v>0</v>
      </c>
      <c r="M245">
        <f>IF(Table258[[#This Row],[Embarked]]="S", 1, 0)</f>
        <v>1</v>
      </c>
      <c r="N245">
        <f>IF(Table258[[#This Row],[Embarked]]="C", 1, 0)</f>
        <v>0</v>
      </c>
      <c r="O245">
        <f>IF(Table258[[#This Row],[Sex]]="male", 1, 0)</f>
        <v>1</v>
      </c>
      <c r="P245">
        <v>1</v>
      </c>
      <c r="V245" s="6"/>
      <c r="W245" s="6"/>
      <c r="X245" s="6"/>
      <c r="Y245" s="6"/>
      <c r="Z245" s="6"/>
      <c r="AA245" s="6"/>
    </row>
    <row r="246" spans="1:27" x14ac:dyDescent="0.2">
      <c r="A246">
        <v>1</v>
      </c>
      <c r="B246" t="s">
        <v>15</v>
      </c>
      <c r="C246">
        <v>1</v>
      </c>
      <c r="D246" t="s">
        <v>13</v>
      </c>
      <c r="E246">
        <v>0.92</v>
      </c>
      <c r="F246">
        <v>151.55000000000001</v>
      </c>
      <c r="G246">
        <v>1</v>
      </c>
      <c r="H246">
        <v>2</v>
      </c>
      <c r="I246" s="6">
        <f>Table258[[#This Row],[Age]]/$E$1</f>
        <v>1.15E-2</v>
      </c>
      <c r="J246" s="6">
        <f>LOG10(Table258[[#This Row],[Fare]] +1)</f>
        <v>2.1834122119784261</v>
      </c>
      <c r="K246">
        <f>IF(Table258[[#This Row],[Pclass]]=1, 1, 0)</f>
        <v>1</v>
      </c>
      <c r="L246">
        <f>IF(Table258[[#This Row],[Pclass]]=2, 1,0)</f>
        <v>0</v>
      </c>
      <c r="M246">
        <f>IF(Table258[[#This Row],[Embarked]]="S", 1, 0)</f>
        <v>1</v>
      </c>
      <c r="N246">
        <f>IF(Table258[[#This Row],[Embarked]]="C", 1, 0)</f>
        <v>0</v>
      </c>
      <c r="O246">
        <f>IF(Table258[[#This Row],[Sex]]="male", 1, 0)</f>
        <v>1</v>
      </c>
      <c r="P246">
        <v>1</v>
      </c>
      <c r="V246" s="6"/>
      <c r="W246" s="6"/>
      <c r="X246" s="6"/>
      <c r="Y246" s="6"/>
      <c r="Z246" s="6"/>
      <c r="AA246" s="6"/>
    </row>
    <row r="247" spans="1:27" x14ac:dyDescent="0.2">
      <c r="A247">
        <v>1</v>
      </c>
      <c r="B247" t="s">
        <v>20</v>
      </c>
      <c r="C247">
        <v>1</v>
      </c>
      <c r="D247" t="s">
        <v>17</v>
      </c>
      <c r="E247">
        <v>17</v>
      </c>
      <c r="F247">
        <v>108.9</v>
      </c>
      <c r="G247">
        <v>1</v>
      </c>
      <c r="H247">
        <v>0</v>
      </c>
      <c r="I247" s="6">
        <f>Table258[[#This Row],[Age]]/$E$1</f>
        <v>0.21249999999999999</v>
      </c>
      <c r="J247" s="6">
        <f>LOG10(Table258[[#This Row],[Fare]] +1)</f>
        <v>2.0409976924234905</v>
      </c>
      <c r="K247">
        <f>IF(Table258[[#This Row],[Pclass]]=1, 1, 0)</f>
        <v>1</v>
      </c>
      <c r="L247">
        <f>IF(Table258[[#This Row],[Pclass]]=2, 1,0)</f>
        <v>0</v>
      </c>
      <c r="M247">
        <f>IF(Table258[[#This Row],[Embarked]]="S", 1, 0)</f>
        <v>0</v>
      </c>
      <c r="N247">
        <f>IF(Table258[[#This Row],[Embarked]]="C", 1, 0)</f>
        <v>1</v>
      </c>
      <c r="O247">
        <f>IF(Table258[[#This Row],[Sex]]="male", 1, 0)</f>
        <v>0</v>
      </c>
      <c r="P247">
        <v>1</v>
      </c>
      <c r="V247" s="6"/>
      <c r="W247" s="6"/>
      <c r="X247" s="6"/>
      <c r="Y247" s="6"/>
      <c r="Z247" s="6"/>
      <c r="AA247" s="6"/>
    </row>
    <row r="248" spans="1:27" x14ac:dyDescent="0.2">
      <c r="A248">
        <v>0</v>
      </c>
      <c r="B248" t="s">
        <v>20</v>
      </c>
      <c r="C248">
        <v>2</v>
      </c>
      <c r="D248" t="s">
        <v>13</v>
      </c>
      <c r="E248">
        <v>30</v>
      </c>
      <c r="F248">
        <v>24</v>
      </c>
      <c r="G248">
        <v>1</v>
      </c>
      <c r="H248">
        <v>0</v>
      </c>
      <c r="I248" s="6">
        <f>Table258[[#This Row],[Age]]/$E$1</f>
        <v>0.375</v>
      </c>
      <c r="J248" s="6">
        <f>LOG10(Table258[[#This Row],[Fare]] +1)</f>
        <v>1.3979400086720377</v>
      </c>
      <c r="K248">
        <f>IF(Table258[[#This Row],[Pclass]]=1, 1, 0)</f>
        <v>0</v>
      </c>
      <c r="L248">
        <f>IF(Table258[[#This Row],[Pclass]]=2, 1,0)</f>
        <v>1</v>
      </c>
      <c r="M248">
        <f>IF(Table258[[#This Row],[Embarked]]="S", 1, 0)</f>
        <v>0</v>
      </c>
      <c r="N248">
        <f>IF(Table258[[#This Row],[Embarked]]="C", 1, 0)</f>
        <v>1</v>
      </c>
      <c r="O248">
        <f>IF(Table258[[#This Row],[Sex]]="male", 1, 0)</f>
        <v>1</v>
      </c>
      <c r="P248">
        <v>1</v>
      </c>
      <c r="V248" s="6"/>
      <c r="W248" s="6"/>
      <c r="X248" s="6"/>
      <c r="Y248" s="6"/>
      <c r="Z248" s="6"/>
      <c r="AA248" s="6"/>
    </row>
    <row r="249" spans="1:27" x14ac:dyDescent="0.2">
      <c r="A249">
        <v>1</v>
      </c>
      <c r="B249" t="s">
        <v>20</v>
      </c>
      <c r="C249">
        <v>1</v>
      </c>
      <c r="D249" t="s">
        <v>17</v>
      </c>
      <c r="E249">
        <v>30</v>
      </c>
      <c r="F249">
        <v>56.929200000000002</v>
      </c>
      <c r="G249">
        <v>0</v>
      </c>
      <c r="H249">
        <v>0</v>
      </c>
      <c r="I249" s="6">
        <f>Table258[[#This Row],[Age]]/$E$1</f>
        <v>0.375</v>
      </c>
      <c r="J249" s="6">
        <f>LOG10(Table258[[#This Row],[Fare]] +1)</f>
        <v>1.7628975309505581</v>
      </c>
      <c r="K249">
        <f>IF(Table258[[#This Row],[Pclass]]=1, 1, 0)</f>
        <v>1</v>
      </c>
      <c r="L249">
        <f>IF(Table258[[#This Row],[Pclass]]=2, 1,0)</f>
        <v>0</v>
      </c>
      <c r="M249">
        <f>IF(Table258[[#This Row],[Embarked]]="S", 1, 0)</f>
        <v>0</v>
      </c>
      <c r="N249">
        <f>IF(Table258[[#This Row],[Embarked]]="C", 1, 0)</f>
        <v>1</v>
      </c>
      <c r="O249">
        <f>IF(Table258[[#This Row],[Sex]]="male", 1, 0)</f>
        <v>0</v>
      </c>
      <c r="P249">
        <v>1</v>
      </c>
      <c r="V249" s="6"/>
      <c r="W249" s="6"/>
      <c r="X249" s="6"/>
      <c r="Y249" s="6"/>
      <c r="Z249" s="6"/>
      <c r="AA249" s="6"/>
    </row>
    <row r="250" spans="1:27" x14ac:dyDescent="0.2">
      <c r="A250">
        <v>1</v>
      </c>
      <c r="B250" t="s">
        <v>20</v>
      </c>
      <c r="C250">
        <v>1</v>
      </c>
      <c r="D250" t="s">
        <v>17</v>
      </c>
      <c r="E250">
        <v>24</v>
      </c>
      <c r="F250">
        <v>83.158299999999997</v>
      </c>
      <c r="G250">
        <v>0</v>
      </c>
      <c r="H250">
        <v>0</v>
      </c>
      <c r="I250" s="6">
        <f>Table258[[#This Row],[Age]]/$E$1</f>
        <v>0.3</v>
      </c>
      <c r="J250" s="6">
        <f>LOG10(Table258[[#This Row],[Fare]] +1)</f>
        <v>1.9250969541376577</v>
      </c>
      <c r="K250">
        <f>IF(Table258[[#This Row],[Pclass]]=1, 1, 0)</f>
        <v>1</v>
      </c>
      <c r="L250">
        <f>IF(Table258[[#This Row],[Pclass]]=2, 1,0)</f>
        <v>0</v>
      </c>
      <c r="M250">
        <f>IF(Table258[[#This Row],[Embarked]]="S", 1, 0)</f>
        <v>0</v>
      </c>
      <c r="N250">
        <f>IF(Table258[[#This Row],[Embarked]]="C", 1, 0)</f>
        <v>1</v>
      </c>
      <c r="O250">
        <f>IF(Table258[[#This Row],[Sex]]="male", 1, 0)</f>
        <v>0</v>
      </c>
      <c r="P250">
        <v>1</v>
      </c>
      <c r="V250" s="6"/>
      <c r="W250" s="6"/>
      <c r="X250" s="6"/>
      <c r="Y250" s="6"/>
      <c r="Z250" s="6"/>
      <c r="AA250" s="6"/>
    </row>
    <row r="251" spans="1:27" x14ac:dyDescent="0.2">
      <c r="A251">
        <v>1</v>
      </c>
      <c r="B251" t="s">
        <v>20</v>
      </c>
      <c r="C251">
        <v>1</v>
      </c>
      <c r="D251" t="s">
        <v>17</v>
      </c>
      <c r="E251">
        <v>18</v>
      </c>
      <c r="F251">
        <v>262.375</v>
      </c>
      <c r="G251">
        <v>2</v>
      </c>
      <c r="H251">
        <v>2</v>
      </c>
      <c r="I251" s="6">
        <f>Table258[[#This Row],[Age]]/$E$1</f>
        <v>0.22500000000000001</v>
      </c>
      <c r="J251" s="6">
        <f>LOG10(Table258[[#This Row],[Fare]] +1)</f>
        <v>2.4205745486161567</v>
      </c>
      <c r="K251">
        <f>IF(Table258[[#This Row],[Pclass]]=1, 1, 0)</f>
        <v>1</v>
      </c>
      <c r="L251">
        <f>IF(Table258[[#This Row],[Pclass]]=2, 1,0)</f>
        <v>0</v>
      </c>
      <c r="M251">
        <f>IF(Table258[[#This Row],[Embarked]]="S", 1, 0)</f>
        <v>0</v>
      </c>
      <c r="N251">
        <f>IF(Table258[[#This Row],[Embarked]]="C", 1, 0)</f>
        <v>1</v>
      </c>
      <c r="O251">
        <f>IF(Table258[[#This Row],[Sex]]="male", 1, 0)</f>
        <v>0</v>
      </c>
      <c r="P251">
        <v>1</v>
      </c>
      <c r="V251" s="6"/>
      <c r="W251" s="6"/>
      <c r="X251" s="6"/>
      <c r="Y251" s="6"/>
      <c r="Z251" s="6"/>
      <c r="AA251" s="6"/>
    </row>
    <row r="252" spans="1:27" x14ac:dyDescent="0.2">
      <c r="A252">
        <v>0</v>
      </c>
      <c r="B252" t="s">
        <v>15</v>
      </c>
      <c r="C252">
        <v>2</v>
      </c>
      <c r="D252" t="s">
        <v>17</v>
      </c>
      <c r="E252">
        <v>26</v>
      </c>
      <c r="F252">
        <v>26</v>
      </c>
      <c r="G252">
        <v>1</v>
      </c>
      <c r="H252">
        <v>1</v>
      </c>
      <c r="I252" s="6">
        <f>Table258[[#This Row],[Age]]/$E$1</f>
        <v>0.32500000000000001</v>
      </c>
      <c r="J252" s="6">
        <f>LOG10(Table258[[#This Row],[Fare]] +1)</f>
        <v>1.4313637641589874</v>
      </c>
      <c r="K252">
        <f>IF(Table258[[#This Row],[Pclass]]=1, 1, 0)</f>
        <v>0</v>
      </c>
      <c r="L252">
        <f>IF(Table258[[#This Row],[Pclass]]=2, 1,0)</f>
        <v>1</v>
      </c>
      <c r="M252">
        <f>IF(Table258[[#This Row],[Embarked]]="S", 1, 0)</f>
        <v>1</v>
      </c>
      <c r="N252">
        <f>IF(Table258[[#This Row],[Embarked]]="C", 1, 0)</f>
        <v>0</v>
      </c>
      <c r="O252">
        <f>IF(Table258[[#This Row],[Sex]]="male", 1, 0)</f>
        <v>0</v>
      </c>
      <c r="P252">
        <v>1</v>
      </c>
      <c r="V252" s="6"/>
      <c r="W252" s="6"/>
      <c r="X252" s="6"/>
      <c r="Y252" s="6"/>
      <c r="Z252" s="6"/>
      <c r="AA252" s="6"/>
    </row>
    <row r="253" spans="1:27" x14ac:dyDescent="0.2">
      <c r="A253">
        <v>0</v>
      </c>
      <c r="B253" t="s">
        <v>15</v>
      </c>
      <c r="C253">
        <v>3</v>
      </c>
      <c r="D253" t="s">
        <v>13</v>
      </c>
      <c r="E253">
        <v>28</v>
      </c>
      <c r="F253">
        <v>7.8958000000000004</v>
      </c>
      <c r="G253">
        <v>0</v>
      </c>
      <c r="H253">
        <v>0</v>
      </c>
      <c r="I253" s="6">
        <f>Table258[[#This Row],[Age]]/$E$1</f>
        <v>0.35</v>
      </c>
      <c r="J253" s="6">
        <f>LOG10(Table258[[#This Row],[Fare]] +1)</f>
        <v>0.94918501031343461</v>
      </c>
      <c r="K253">
        <f>IF(Table258[[#This Row],[Pclass]]=1, 1, 0)</f>
        <v>0</v>
      </c>
      <c r="L253">
        <f>IF(Table258[[#This Row],[Pclass]]=2, 1,0)</f>
        <v>0</v>
      </c>
      <c r="M253">
        <f>IF(Table258[[#This Row],[Embarked]]="S", 1, 0)</f>
        <v>1</v>
      </c>
      <c r="N253">
        <f>IF(Table258[[#This Row],[Embarked]]="C", 1, 0)</f>
        <v>0</v>
      </c>
      <c r="O253">
        <f>IF(Table258[[#This Row],[Sex]]="male", 1, 0)</f>
        <v>1</v>
      </c>
      <c r="P253">
        <v>1</v>
      </c>
      <c r="V253" s="6"/>
      <c r="W253" s="6"/>
      <c r="X253" s="6"/>
      <c r="Y253" s="6"/>
      <c r="Z253" s="6"/>
      <c r="AA253" s="6"/>
    </row>
    <row r="254" spans="1:27" x14ac:dyDescent="0.2">
      <c r="A254">
        <v>0</v>
      </c>
      <c r="B254" t="s">
        <v>15</v>
      </c>
      <c r="C254">
        <v>2</v>
      </c>
      <c r="D254" t="s">
        <v>13</v>
      </c>
      <c r="E254">
        <v>43</v>
      </c>
      <c r="F254">
        <v>26.25</v>
      </c>
      <c r="G254">
        <v>1</v>
      </c>
      <c r="H254">
        <v>1</v>
      </c>
      <c r="I254" s="6">
        <f>Table258[[#This Row],[Age]]/$E$1</f>
        <v>0.53749999999999998</v>
      </c>
      <c r="J254" s="6">
        <f>LOG10(Table258[[#This Row],[Fare]] +1)</f>
        <v>1.4353665066126613</v>
      </c>
      <c r="K254">
        <f>IF(Table258[[#This Row],[Pclass]]=1, 1, 0)</f>
        <v>0</v>
      </c>
      <c r="L254">
        <f>IF(Table258[[#This Row],[Pclass]]=2, 1,0)</f>
        <v>1</v>
      </c>
      <c r="M254">
        <f>IF(Table258[[#This Row],[Embarked]]="S", 1, 0)</f>
        <v>1</v>
      </c>
      <c r="N254">
        <f>IF(Table258[[#This Row],[Embarked]]="C", 1, 0)</f>
        <v>0</v>
      </c>
      <c r="O254">
        <f>IF(Table258[[#This Row],[Sex]]="male", 1, 0)</f>
        <v>1</v>
      </c>
      <c r="P254">
        <v>1</v>
      </c>
      <c r="V254" s="6"/>
      <c r="W254" s="6"/>
      <c r="X254" s="6"/>
      <c r="Y254" s="6"/>
      <c r="Z254" s="6"/>
      <c r="AA254" s="6"/>
    </row>
    <row r="255" spans="1:27" x14ac:dyDescent="0.2">
      <c r="A255">
        <v>1</v>
      </c>
      <c r="B255" t="s">
        <v>15</v>
      </c>
      <c r="C255">
        <v>3</v>
      </c>
      <c r="D255" t="s">
        <v>17</v>
      </c>
      <c r="E255">
        <v>26</v>
      </c>
      <c r="F255">
        <v>7.8541999999999996</v>
      </c>
      <c r="G255">
        <v>0</v>
      </c>
      <c r="H255">
        <v>0</v>
      </c>
      <c r="I255" s="6">
        <f>Table258[[#This Row],[Age]]/$E$1</f>
        <v>0.32500000000000001</v>
      </c>
      <c r="J255" s="6">
        <f>LOG10(Table258[[#This Row],[Fare]] +1)</f>
        <v>0.94714932766263737</v>
      </c>
      <c r="K255">
        <f>IF(Table258[[#This Row],[Pclass]]=1, 1, 0)</f>
        <v>0</v>
      </c>
      <c r="L255">
        <f>IF(Table258[[#This Row],[Pclass]]=2, 1,0)</f>
        <v>0</v>
      </c>
      <c r="M255">
        <f>IF(Table258[[#This Row],[Embarked]]="S", 1, 0)</f>
        <v>1</v>
      </c>
      <c r="N255">
        <f>IF(Table258[[#This Row],[Embarked]]="C", 1, 0)</f>
        <v>0</v>
      </c>
      <c r="O255">
        <f>IF(Table258[[#This Row],[Sex]]="male", 1, 0)</f>
        <v>0</v>
      </c>
      <c r="P255">
        <v>1</v>
      </c>
      <c r="V255" s="6"/>
      <c r="W255" s="6"/>
      <c r="X255" s="6"/>
      <c r="Y255" s="6"/>
      <c r="Z255" s="6"/>
      <c r="AA255" s="6"/>
    </row>
    <row r="256" spans="1:27" x14ac:dyDescent="0.2">
      <c r="A256">
        <v>1</v>
      </c>
      <c r="B256" t="s">
        <v>15</v>
      </c>
      <c r="C256">
        <v>2</v>
      </c>
      <c r="D256" t="s">
        <v>17</v>
      </c>
      <c r="E256">
        <v>24</v>
      </c>
      <c r="F256">
        <v>26</v>
      </c>
      <c r="G256">
        <v>1</v>
      </c>
      <c r="H256">
        <v>0</v>
      </c>
      <c r="I256" s="6">
        <f>Table258[[#This Row],[Age]]/$E$1</f>
        <v>0.3</v>
      </c>
      <c r="J256" s="6">
        <f>LOG10(Table258[[#This Row],[Fare]] +1)</f>
        <v>1.4313637641589874</v>
      </c>
      <c r="K256">
        <f>IF(Table258[[#This Row],[Pclass]]=1, 1, 0)</f>
        <v>0</v>
      </c>
      <c r="L256">
        <f>IF(Table258[[#This Row],[Pclass]]=2, 1,0)</f>
        <v>1</v>
      </c>
      <c r="M256">
        <f>IF(Table258[[#This Row],[Embarked]]="S", 1, 0)</f>
        <v>1</v>
      </c>
      <c r="N256">
        <f>IF(Table258[[#This Row],[Embarked]]="C", 1, 0)</f>
        <v>0</v>
      </c>
      <c r="O256">
        <f>IF(Table258[[#This Row],[Sex]]="male", 1, 0)</f>
        <v>0</v>
      </c>
      <c r="P256">
        <v>1</v>
      </c>
      <c r="V256" s="6"/>
      <c r="W256" s="6"/>
      <c r="X256" s="6"/>
      <c r="Y256" s="6"/>
      <c r="Z256" s="6"/>
      <c r="AA256" s="6"/>
    </row>
    <row r="257" spans="1:27" x14ac:dyDescent="0.2">
      <c r="A257">
        <v>0</v>
      </c>
      <c r="B257" t="s">
        <v>15</v>
      </c>
      <c r="C257">
        <v>2</v>
      </c>
      <c r="D257" t="s">
        <v>13</v>
      </c>
      <c r="E257">
        <v>54</v>
      </c>
      <c r="F257">
        <v>14</v>
      </c>
      <c r="G257">
        <v>0</v>
      </c>
      <c r="H257">
        <v>0</v>
      </c>
      <c r="I257" s="6">
        <f>Table258[[#This Row],[Age]]/$E$1</f>
        <v>0.67500000000000004</v>
      </c>
      <c r="J257" s="6">
        <f>LOG10(Table258[[#This Row],[Fare]] +1)</f>
        <v>1.1760912590556813</v>
      </c>
      <c r="K257">
        <f>IF(Table258[[#This Row],[Pclass]]=1, 1, 0)</f>
        <v>0</v>
      </c>
      <c r="L257">
        <f>IF(Table258[[#This Row],[Pclass]]=2, 1,0)</f>
        <v>1</v>
      </c>
      <c r="M257">
        <f>IF(Table258[[#This Row],[Embarked]]="S", 1, 0)</f>
        <v>1</v>
      </c>
      <c r="N257">
        <f>IF(Table258[[#This Row],[Embarked]]="C", 1, 0)</f>
        <v>0</v>
      </c>
      <c r="O257">
        <f>IF(Table258[[#This Row],[Sex]]="male", 1, 0)</f>
        <v>1</v>
      </c>
      <c r="P257">
        <v>1</v>
      </c>
      <c r="V257" s="6"/>
      <c r="W257" s="6"/>
      <c r="X257" s="6"/>
      <c r="Y257" s="6"/>
      <c r="Z257" s="6"/>
      <c r="AA257" s="6"/>
    </row>
    <row r="258" spans="1:27" x14ac:dyDescent="0.2">
      <c r="A258">
        <v>1</v>
      </c>
      <c r="B258" t="s">
        <v>15</v>
      </c>
      <c r="C258">
        <v>1</v>
      </c>
      <c r="D258" t="s">
        <v>17</v>
      </c>
      <c r="E258">
        <v>31</v>
      </c>
      <c r="F258">
        <v>164.86670000000001</v>
      </c>
      <c r="G258">
        <v>0</v>
      </c>
      <c r="H258">
        <v>2</v>
      </c>
      <c r="I258" s="6">
        <f>Table258[[#This Row],[Age]]/$E$1</f>
        <v>0.38750000000000001</v>
      </c>
      <c r="J258" s="6">
        <f>LOG10(Table258[[#This Row],[Fare]] +1)</f>
        <v>2.2197592042409209</v>
      </c>
      <c r="K258">
        <f>IF(Table258[[#This Row],[Pclass]]=1, 1, 0)</f>
        <v>1</v>
      </c>
      <c r="L258">
        <f>IF(Table258[[#This Row],[Pclass]]=2, 1,0)</f>
        <v>0</v>
      </c>
      <c r="M258">
        <f>IF(Table258[[#This Row],[Embarked]]="S", 1, 0)</f>
        <v>1</v>
      </c>
      <c r="N258">
        <f>IF(Table258[[#This Row],[Embarked]]="C", 1, 0)</f>
        <v>0</v>
      </c>
      <c r="O258">
        <f>IF(Table258[[#This Row],[Sex]]="male", 1, 0)</f>
        <v>0</v>
      </c>
      <c r="P258">
        <v>1</v>
      </c>
      <c r="V258" s="6"/>
      <c r="W258" s="6"/>
      <c r="X258" s="6"/>
      <c r="Y258" s="6"/>
      <c r="Z258" s="6"/>
      <c r="AA258" s="6"/>
    </row>
    <row r="259" spans="1:27" x14ac:dyDescent="0.2">
      <c r="A259">
        <v>1</v>
      </c>
      <c r="B259" t="s">
        <v>20</v>
      </c>
      <c r="C259">
        <v>1</v>
      </c>
      <c r="D259" t="s">
        <v>17</v>
      </c>
      <c r="E259">
        <v>40</v>
      </c>
      <c r="F259">
        <v>134.5</v>
      </c>
      <c r="G259">
        <v>1</v>
      </c>
      <c r="H259">
        <v>1</v>
      </c>
      <c r="I259" s="6">
        <f>Table258[[#This Row],[Age]]/$E$1</f>
        <v>0.5</v>
      </c>
      <c r="J259" s="6">
        <f>LOG10(Table258[[#This Row],[Fare]] +1)</f>
        <v>2.1319392952104246</v>
      </c>
      <c r="K259">
        <f>IF(Table258[[#This Row],[Pclass]]=1, 1, 0)</f>
        <v>1</v>
      </c>
      <c r="L259">
        <f>IF(Table258[[#This Row],[Pclass]]=2, 1,0)</f>
        <v>0</v>
      </c>
      <c r="M259">
        <f>IF(Table258[[#This Row],[Embarked]]="S", 1, 0)</f>
        <v>0</v>
      </c>
      <c r="N259">
        <f>IF(Table258[[#This Row],[Embarked]]="C", 1, 0)</f>
        <v>1</v>
      </c>
      <c r="O259">
        <f>IF(Table258[[#This Row],[Sex]]="male", 1, 0)</f>
        <v>0</v>
      </c>
      <c r="P259">
        <v>1</v>
      </c>
      <c r="V259" s="6"/>
      <c r="W259" s="6"/>
      <c r="X259" s="6"/>
      <c r="Y259" s="6"/>
      <c r="Z259" s="6"/>
      <c r="AA259" s="6"/>
    </row>
    <row r="260" spans="1:27" x14ac:dyDescent="0.2">
      <c r="A260">
        <v>0</v>
      </c>
      <c r="B260" t="s">
        <v>15</v>
      </c>
      <c r="C260">
        <v>3</v>
      </c>
      <c r="D260" t="s">
        <v>13</v>
      </c>
      <c r="E260">
        <v>22</v>
      </c>
      <c r="F260">
        <v>7.25</v>
      </c>
      <c r="G260">
        <v>0</v>
      </c>
      <c r="H260">
        <v>0</v>
      </c>
      <c r="I260" s="6">
        <f>Table258[[#This Row],[Age]]/$E$1</f>
        <v>0.27500000000000002</v>
      </c>
      <c r="J260" s="6">
        <f>LOG10(Table258[[#This Row],[Fare]] +1)</f>
        <v>0.91645394854992512</v>
      </c>
      <c r="K260">
        <f>IF(Table258[[#This Row],[Pclass]]=1, 1, 0)</f>
        <v>0</v>
      </c>
      <c r="L260">
        <f>IF(Table258[[#This Row],[Pclass]]=2, 1,0)</f>
        <v>0</v>
      </c>
      <c r="M260">
        <f>IF(Table258[[#This Row],[Embarked]]="S", 1, 0)</f>
        <v>1</v>
      </c>
      <c r="N260">
        <f>IF(Table258[[#This Row],[Embarked]]="C", 1, 0)</f>
        <v>0</v>
      </c>
      <c r="O260">
        <f>IF(Table258[[#This Row],[Sex]]="male", 1, 0)</f>
        <v>1</v>
      </c>
      <c r="P260">
        <v>1</v>
      </c>
      <c r="V260" s="6"/>
      <c r="W260" s="6"/>
      <c r="X260" s="6"/>
      <c r="Y260" s="6"/>
      <c r="Z260" s="6"/>
      <c r="AA260" s="6"/>
    </row>
    <row r="261" spans="1:27" x14ac:dyDescent="0.2">
      <c r="A261">
        <v>0</v>
      </c>
      <c r="B261" t="s">
        <v>15</v>
      </c>
      <c r="C261">
        <v>3</v>
      </c>
      <c r="D261" t="s">
        <v>13</v>
      </c>
      <c r="E261">
        <v>27</v>
      </c>
      <c r="F261">
        <v>7.8958000000000004</v>
      </c>
      <c r="G261">
        <v>0</v>
      </c>
      <c r="H261">
        <v>0</v>
      </c>
      <c r="I261" s="6">
        <f>Table258[[#This Row],[Age]]/$E$1</f>
        <v>0.33750000000000002</v>
      </c>
      <c r="J261" s="6">
        <f>LOG10(Table258[[#This Row],[Fare]] +1)</f>
        <v>0.94918501031343461</v>
      </c>
      <c r="K261">
        <f>IF(Table258[[#This Row],[Pclass]]=1, 1, 0)</f>
        <v>0</v>
      </c>
      <c r="L261">
        <f>IF(Table258[[#This Row],[Pclass]]=2, 1,0)</f>
        <v>0</v>
      </c>
      <c r="M261">
        <f>IF(Table258[[#This Row],[Embarked]]="S", 1, 0)</f>
        <v>1</v>
      </c>
      <c r="N261">
        <f>IF(Table258[[#This Row],[Embarked]]="C", 1, 0)</f>
        <v>0</v>
      </c>
      <c r="O261">
        <f>IF(Table258[[#This Row],[Sex]]="male", 1, 0)</f>
        <v>1</v>
      </c>
      <c r="P261">
        <v>1</v>
      </c>
      <c r="V261" s="6"/>
      <c r="W261" s="6"/>
      <c r="X261" s="6"/>
      <c r="Y261" s="6"/>
      <c r="Z261" s="6"/>
      <c r="AA261" s="6"/>
    </row>
    <row r="262" spans="1:27" x14ac:dyDescent="0.2">
      <c r="A262">
        <v>1</v>
      </c>
      <c r="B262" t="s">
        <v>27</v>
      </c>
      <c r="C262">
        <v>2</v>
      </c>
      <c r="D262" t="s">
        <v>17</v>
      </c>
      <c r="E262">
        <v>30</v>
      </c>
      <c r="F262">
        <v>12.35</v>
      </c>
      <c r="G262">
        <v>0</v>
      </c>
      <c r="H262">
        <v>0</v>
      </c>
      <c r="I262" s="6">
        <f>Table258[[#This Row],[Age]]/$E$1</f>
        <v>0.375</v>
      </c>
      <c r="J262" s="6">
        <f>LOG10(Table258[[#This Row],[Fare]] +1)</f>
        <v>1.1254812657005939</v>
      </c>
      <c r="K262">
        <f>IF(Table258[[#This Row],[Pclass]]=1, 1, 0)</f>
        <v>0</v>
      </c>
      <c r="L262">
        <f>IF(Table258[[#This Row],[Pclass]]=2, 1,0)</f>
        <v>1</v>
      </c>
      <c r="M262">
        <f>IF(Table258[[#This Row],[Embarked]]="S", 1, 0)</f>
        <v>0</v>
      </c>
      <c r="N262">
        <f>IF(Table258[[#This Row],[Embarked]]="C", 1, 0)</f>
        <v>0</v>
      </c>
      <c r="O262">
        <f>IF(Table258[[#This Row],[Sex]]="male", 1, 0)</f>
        <v>0</v>
      </c>
      <c r="P262">
        <v>1</v>
      </c>
      <c r="V262" s="6"/>
      <c r="W262" s="6"/>
      <c r="X262" s="6"/>
      <c r="Y262" s="6"/>
      <c r="Z262" s="6"/>
      <c r="AA262" s="6"/>
    </row>
    <row r="263" spans="1:27" x14ac:dyDescent="0.2">
      <c r="A263">
        <v>1</v>
      </c>
      <c r="B263" t="s">
        <v>15</v>
      </c>
      <c r="C263">
        <v>2</v>
      </c>
      <c r="D263" t="s">
        <v>17</v>
      </c>
      <c r="E263">
        <v>22</v>
      </c>
      <c r="F263">
        <v>29</v>
      </c>
      <c r="G263">
        <v>1</v>
      </c>
      <c r="H263">
        <v>1</v>
      </c>
      <c r="I263" s="6">
        <f>Table258[[#This Row],[Age]]/$E$1</f>
        <v>0.27500000000000002</v>
      </c>
      <c r="J263" s="6">
        <f>LOG10(Table258[[#This Row],[Fare]] +1)</f>
        <v>1.4771212547196624</v>
      </c>
      <c r="K263">
        <f>IF(Table258[[#This Row],[Pclass]]=1, 1, 0)</f>
        <v>0</v>
      </c>
      <c r="L263">
        <f>IF(Table258[[#This Row],[Pclass]]=2, 1,0)</f>
        <v>1</v>
      </c>
      <c r="M263">
        <f>IF(Table258[[#This Row],[Embarked]]="S", 1, 0)</f>
        <v>1</v>
      </c>
      <c r="N263">
        <f>IF(Table258[[#This Row],[Embarked]]="C", 1, 0)</f>
        <v>0</v>
      </c>
      <c r="O263">
        <f>IF(Table258[[#This Row],[Sex]]="male", 1, 0)</f>
        <v>0</v>
      </c>
      <c r="P263">
        <v>1</v>
      </c>
      <c r="V263" s="6"/>
      <c r="W263" s="6"/>
      <c r="X263" s="6"/>
      <c r="Y263" s="6"/>
      <c r="Z263" s="6"/>
      <c r="AA263" s="6"/>
    </row>
    <row r="264" spans="1:27" x14ac:dyDescent="0.2">
      <c r="A264">
        <v>1</v>
      </c>
      <c r="B264" t="s">
        <v>20</v>
      </c>
      <c r="C264">
        <v>1</v>
      </c>
      <c r="D264" t="s">
        <v>17</v>
      </c>
      <c r="E264">
        <v>36</v>
      </c>
      <c r="F264">
        <v>135.63329999999999</v>
      </c>
      <c r="G264">
        <v>0</v>
      </c>
      <c r="H264">
        <v>0</v>
      </c>
      <c r="I264" s="6">
        <f>Table258[[#This Row],[Age]]/$E$1</f>
        <v>0.45</v>
      </c>
      <c r="J264" s="6">
        <f>LOG10(Table258[[#This Row],[Fare]] +1)</f>
        <v>2.1355565576455011</v>
      </c>
      <c r="K264">
        <f>IF(Table258[[#This Row],[Pclass]]=1, 1, 0)</f>
        <v>1</v>
      </c>
      <c r="L264">
        <f>IF(Table258[[#This Row],[Pclass]]=2, 1,0)</f>
        <v>0</v>
      </c>
      <c r="M264">
        <f>IF(Table258[[#This Row],[Embarked]]="S", 1, 0)</f>
        <v>0</v>
      </c>
      <c r="N264">
        <f>IF(Table258[[#This Row],[Embarked]]="C", 1, 0)</f>
        <v>1</v>
      </c>
      <c r="O264">
        <f>IF(Table258[[#This Row],[Sex]]="male", 1, 0)</f>
        <v>0</v>
      </c>
      <c r="P264">
        <v>1</v>
      </c>
      <c r="V264" s="6"/>
      <c r="W264" s="6"/>
      <c r="X264" s="6"/>
      <c r="Y264" s="6"/>
      <c r="Z264" s="6"/>
      <c r="AA264" s="6"/>
    </row>
    <row r="265" spans="1:27" x14ac:dyDescent="0.2">
      <c r="A265">
        <v>0</v>
      </c>
      <c r="B265" t="s">
        <v>15</v>
      </c>
      <c r="C265">
        <v>3</v>
      </c>
      <c r="D265" t="s">
        <v>13</v>
      </c>
      <c r="E265">
        <v>61</v>
      </c>
      <c r="F265">
        <v>6.2374999999999998</v>
      </c>
      <c r="G265">
        <v>0</v>
      </c>
      <c r="H265">
        <v>0</v>
      </c>
      <c r="I265" s="6">
        <f>Table258[[#This Row],[Age]]/$E$1</f>
        <v>0.76249999999999996</v>
      </c>
      <c r="J265" s="6">
        <f>LOG10(Table258[[#This Row],[Fare]] +1)</f>
        <v>0.8595885767354926</v>
      </c>
      <c r="K265">
        <f>IF(Table258[[#This Row],[Pclass]]=1, 1, 0)</f>
        <v>0</v>
      </c>
      <c r="L265">
        <f>IF(Table258[[#This Row],[Pclass]]=2, 1,0)</f>
        <v>0</v>
      </c>
      <c r="M265">
        <f>IF(Table258[[#This Row],[Embarked]]="S", 1, 0)</f>
        <v>1</v>
      </c>
      <c r="N265">
        <f>IF(Table258[[#This Row],[Embarked]]="C", 1, 0)</f>
        <v>0</v>
      </c>
      <c r="O265">
        <f>IF(Table258[[#This Row],[Sex]]="male", 1, 0)</f>
        <v>1</v>
      </c>
      <c r="P265">
        <v>1</v>
      </c>
      <c r="V265" s="6"/>
      <c r="W265" s="6"/>
      <c r="X265" s="6"/>
      <c r="Y265" s="6"/>
      <c r="Z265" s="6"/>
      <c r="AA265" s="6"/>
    </row>
    <row r="266" spans="1:27" x14ac:dyDescent="0.2">
      <c r="A266">
        <v>1</v>
      </c>
      <c r="B266" t="s">
        <v>15</v>
      </c>
      <c r="C266">
        <v>2</v>
      </c>
      <c r="D266" t="s">
        <v>17</v>
      </c>
      <c r="E266">
        <v>36</v>
      </c>
      <c r="F266">
        <v>13</v>
      </c>
      <c r="G266">
        <v>0</v>
      </c>
      <c r="H266">
        <v>0</v>
      </c>
      <c r="I266" s="6">
        <f>Table258[[#This Row],[Age]]/$E$1</f>
        <v>0.45</v>
      </c>
      <c r="J266" s="6">
        <f>LOG10(Table258[[#This Row],[Fare]] +1)</f>
        <v>1.146128035678238</v>
      </c>
      <c r="K266">
        <f>IF(Table258[[#This Row],[Pclass]]=1, 1, 0)</f>
        <v>0</v>
      </c>
      <c r="L266">
        <f>IF(Table258[[#This Row],[Pclass]]=2, 1,0)</f>
        <v>1</v>
      </c>
      <c r="M266">
        <f>IF(Table258[[#This Row],[Embarked]]="S", 1, 0)</f>
        <v>1</v>
      </c>
      <c r="N266">
        <f>IF(Table258[[#This Row],[Embarked]]="C", 1, 0)</f>
        <v>0</v>
      </c>
      <c r="O266">
        <f>IF(Table258[[#This Row],[Sex]]="male", 1, 0)</f>
        <v>0</v>
      </c>
      <c r="P266">
        <v>1</v>
      </c>
      <c r="V266" s="6"/>
      <c r="W266" s="6"/>
      <c r="X266" s="6"/>
      <c r="Y266" s="6"/>
      <c r="Z266" s="6"/>
      <c r="AA266" s="6"/>
    </row>
    <row r="267" spans="1:27" x14ac:dyDescent="0.2">
      <c r="A267">
        <v>1</v>
      </c>
      <c r="B267" t="s">
        <v>15</v>
      </c>
      <c r="C267">
        <v>3</v>
      </c>
      <c r="D267" t="s">
        <v>17</v>
      </c>
      <c r="E267">
        <v>31</v>
      </c>
      <c r="F267">
        <v>20.524999999999999</v>
      </c>
      <c r="G267">
        <v>1</v>
      </c>
      <c r="H267">
        <v>1</v>
      </c>
      <c r="I267" s="6">
        <f>Table258[[#This Row],[Age]]/$E$1</f>
        <v>0.38750000000000001</v>
      </c>
      <c r="J267" s="6">
        <f>LOG10(Table258[[#This Row],[Fare]] +1)</f>
        <v>1.3329431601256923</v>
      </c>
      <c r="K267">
        <f>IF(Table258[[#This Row],[Pclass]]=1, 1, 0)</f>
        <v>0</v>
      </c>
      <c r="L267">
        <f>IF(Table258[[#This Row],[Pclass]]=2, 1,0)</f>
        <v>0</v>
      </c>
      <c r="M267">
        <f>IF(Table258[[#This Row],[Embarked]]="S", 1, 0)</f>
        <v>1</v>
      </c>
      <c r="N267">
        <f>IF(Table258[[#This Row],[Embarked]]="C", 1, 0)</f>
        <v>0</v>
      </c>
      <c r="O267">
        <f>IF(Table258[[#This Row],[Sex]]="male", 1, 0)</f>
        <v>0</v>
      </c>
      <c r="P267">
        <v>1</v>
      </c>
      <c r="V267" s="6"/>
      <c r="W267" s="6"/>
      <c r="X267" s="6"/>
      <c r="Y267" s="6"/>
      <c r="Z267" s="6"/>
      <c r="AA267" s="6"/>
    </row>
    <row r="268" spans="1:27" x14ac:dyDescent="0.2">
      <c r="A268">
        <v>1</v>
      </c>
      <c r="B268" t="s">
        <v>20</v>
      </c>
      <c r="C268">
        <v>1</v>
      </c>
      <c r="D268" t="s">
        <v>17</v>
      </c>
      <c r="E268">
        <v>16</v>
      </c>
      <c r="F268">
        <v>57.979199999999999</v>
      </c>
      <c r="G268">
        <v>0</v>
      </c>
      <c r="H268">
        <v>1</v>
      </c>
      <c r="I268" s="6">
        <f>Table258[[#This Row],[Age]]/$E$1</f>
        <v>0.2</v>
      </c>
      <c r="J268" s="6">
        <f>LOG10(Table258[[#This Row],[Fare]] +1)</f>
        <v>1.770698877440231</v>
      </c>
      <c r="K268">
        <f>IF(Table258[[#This Row],[Pclass]]=1, 1, 0)</f>
        <v>1</v>
      </c>
      <c r="L268">
        <f>IF(Table258[[#This Row],[Pclass]]=2, 1,0)</f>
        <v>0</v>
      </c>
      <c r="M268">
        <f>IF(Table258[[#This Row],[Embarked]]="S", 1, 0)</f>
        <v>0</v>
      </c>
      <c r="N268">
        <f>IF(Table258[[#This Row],[Embarked]]="C", 1, 0)</f>
        <v>1</v>
      </c>
      <c r="O268">
        <f>IF(Table258[[#This Row],[Sex]]="male", 1, 0)</f>
        <v>0</v>
      </c>
      <c r="P268">
        <v>1</v>
      </c>
      <c r="V268" s="6"/>
      <c r="W268" s="6"/>
      <c r="X268" s="6"/>
      <c r="Y268" s="6"/>
      <c r="Z268" s="6"/>
      <c r="AA268" s="6"/>
    </row>
    <row r="269" spans="1:27" x14ac:dyDescent="0.2">
      <c r="A269">
        <v>0</v>
      </c>
      <c r="B269" t="s">
        <v>15</v>
      </c>
      <c r="C269">
        <v>1</v>
      </c>
      <c r="D269" t="s">
        <v>13</v>
      </c>
      <c r="E269">
        <v>45.5</v>
      </c>
      <c r="F269">
        <v>28.5</v>
      </c>
      <c r="G269">
        <v>0</v>
      </c>
      <c r="H269">
        <v>0</v>
      </c>
      <c r="I269" s="6">
        <f>Table258[[#This Row],[Age]]/$E$1</f>
        <v>0.56874999999999998</v>
      </c>
      <c r="J269" s="6">
        <f>LOG10(Table258[[#This Row],[Fare]] +1)</f>
        <v>1.469822015978163</v>
      </c>
      <c r="K269">
        <f>IF(Table258[[#This Row],[Pclass]]=1, 1, 0)</f>
        <v>1</v>
      </c>
      <c r="L269">
        <f>IF(Table258[[#This Row],[Pclass]]=2, 1,0)</f>
        <v>0</v>
      </c>
      <c r="M269">
        <f>IF(Table258[[#This Row],[Embarked]]="S", 1, 0)</f>
        <v>1</v>
      </c>
      <c r="N269">
        <f>IF(Table258[[#This Row],[Embarked]]="C", 1, 0)</f>
        <v>0</v>
      </c>
      <c r="O269">
        <f>IF(Table258[[#This Row],[Sex]]="male", 1, 0)</f>
        <v>1</v>
      </c>
      <c r="P269">
        <v>1</v>
      </c>
      <c r="V269" s="6"/>
      <c r="W269" s="6"/>
      <c r="X269" s="6"/>
      <c r="Y269" s="6"/>
      <c r="Z269" s="6"/>
      <c r="AA269" s="6"/>
    </row>
    <row r="270" spans="1:27" x14ac:dyDescent="0.2">
      <c r="A270">
        <v>0</v>
      </c>
      <c r="B270" t="s">
        <v>15</v>
      </c>
      <c r="C270">
        <v>1</v>
      </c>
      <c r="D270" t="s">
        <v>13</v>
      </c>
      <c r="E270">
        <v>38</v>
      </c>
      <c r="F270">
        <v>153.46250000000001</v>
      </c>
      <c r="G270">
        <v>0</v>
      </c>
      <c r="H270">
        <v>1</v>
      </c>
      <c r="I270" s="6">
        <f>Table258[[#This Row],[Age]]/$E$1</f>
        <v>0.47499999999999998</v>
      </c>
      <c r="J270" s="6">
        <f>LOG10(Table258[[#This Row],[Fare]] +1)</f>
        <v>2.1888230596841365</v>
      </c>
      <c r="K270">
        <f>IF(Table258[[#This Row],[Pclass]]=1, 1, 0)</f>
        <v>1</v>
      </c>
      <c r="L270">
        <f>IF(Table258[[#This Row],[Pclass]]=2, 1,0)</f>
        <v>0</v>
      </c>
      <c r="M270">
        <f>IF(Table258[[#This Row],[Embarked]]="S", 1, 0)</f>
        <v>1</v>
      </c>
      <c r="N270">
        <f>IF(Table258[[#This Row],[Embarked]]="C", 1, 0)</f>
        <v>0</v>
      </c>
      <c r="O270">
        <f>IF(Table258[[#This Row],[Sex]]="male", 1, 0)</f>
        <v>1</v>
      </c>
      <c r="P270">
        <v>1</v>
      </c>
      <c r="V270" s="6"/>
      <c r="W270" s="6"/>
      <c r="X270" s="6"/>
      <c r="Y270" s="6"/>
      <c r="Z270" s="6"/>
      <c r="AA270" s="6"/>
    </row>
    <row r="271" spans="1:27" x14ac:dyDescent="0.2">
      <c r="A271">
        <v>0</v>
      </c>
      <c r="B271" t="s">
        <v>15</v>
      </c>
      <c r="C271">
        <v>3</v>
      </c>
      <c r="D271" t="s">
        <v>13</v>
      </c>
      <c r="E271">
        <v>16</v>
      </c>
      <c r="F271">
        <v>18</v>
      </c>
      <c r="G271">
        <v>2</v>
      </c>
      <c r="H271">
        <v>0</v>
      </c>
      <c r="I271" s="6">
        <f>Table258[[#This Row],[Age]]/$E$1</f>
        <v>0.2</v>
      </c>
      <c r="J271" s="6">
        <f>LOG10(Table258[[#This Row],[Fare]] +1)</f>
        <v>1.2787536009528289</v>
      </c>
      <c r="K271">
        <f>IF(Table258[[#This Row],[Pclass]]=1, 1, 0)</f>
        <v>0</v>
      </c>
      <c r="L271">
        <f>IF(Table258[[#This Row],[Pclass]]=2, 1,0)</f>
        <v>0</v>
      </c>
      <c r="M271">
        <f>IF(Table258[[#This Row],[Embarked]]="S", 1, 0)</f>
        <v>1</v>
      </c>
      <c r="N271">
        <f>IF(Table258[[#This Row],[Embarked]]="C", 1, 0)</f>
        <v>0</v>
      </c>
      <c r="O271">
        <f>IF(Table258[[#This Row],[Sex]]="male", 1, 0)</f>
        <v>1</v>
      </c>
      <c r="P271">
        <v>1</v>
      </c>
      <c r="V271" s="6"/>
      <c r="W271" s="6"/>
      <c r="X271" s="6"/>
      <c r="Y271" s="6"/>
      <c r="Z271" s="6"/>
      <c r="AA271" s="6"/>
    </row>
    <row r="272" spans="1:27" x14ac:dyDescent="0.2">
      <c r="A272">
        <v>0</v>
      </c>
      <c r="B272" t="s">
        <v>15</v>
      </c>
      <c r="C272">
        <v>1</v>
      </c>
      <c r="D272" t="s">
        <v>13</v>
      </c>
      <c r="E272">
        <v>29</v>
      </c>
      <c r="F272">
        <v>66.599999999999994</v>
      </c>
      <c r="G272">
        <v>1</v>
      </c>
      <c r="H272">
        <v>0</v>
      </c>
      <c r="I272" s="6">
        <f>Table258[[#This Row],[Age]]/$E$1</f>
        <v>0.36249999999999999</v>
      </c>
      <c r="J272" s="6">
        <f>LOG10(Table258[[#This Row],[Fare]] +1)</f>
        <v>1.8299466959416359</v>
      </c>
      <c r="K272">
        <f>IF(Table258[[#This Row],[Pclass]]=1, 1, 0)</f>
        <v>1</v>
      </c>
      <c r="L272">
        <f>IF(Table258[[#This Row],[Pclass]]=2, 1,0)</f>
        <v>0</v>
      </c>
      <c r="M272">
        <f>IF(Table258[[#This Row],[Embarked]]="S", 1, 0)</f>
        <v>1</v>
      </c>
      <c r="N272">
        <f>IF(Table258[[#This Row],[Embarked]]="C", 1, 0)</f>
        <v>0</v>
      </c>
      <c r="O272">
        <f>IF(Table258[[#This Row],[Sex]]="male", 1, 0)</f>
        <v>1</v>
      </c>
      <c r="P272">
        <v>1</v>
      </c>
      <c r="V272" s="6"/>
      <c r="W272" s="6"/>
      <c r="X272" s="6"/>
      <c r="Y272" s="6"/>
      <c r="Z272" s="6"/>
      <c r="AA272" s="6"/>
    </row>
    <row r="273" spans="1:27" x14ac:dyDescent="0.2">
      <c r="A273">
        <v>1</v>
      </c>
      <c r="B273" t="s">
        <v>20</v>
      </c>
      <c r="C273">
        <v>1</v>
      </c>
      <c r="D273" t="s">
        <v>17</v>
      </c>
      <c r="E273">
        <v>41</v>
      </c>
      <c r="F273">
        <v>134.5</v>
      </c>
      <c r="G273">
        <v>0</v>
      </c>
      <c r="H273">
        <v>0</v>
      </c>
      <c r="I273" s="6">
        <f>Table258[[#This Row],[Age]]/$E$1</f>
        <v>0.51249999999999996</v>
      </c>
      <c r="J273" s="6">
        <f>LOG10(Table258[[#This Row],[Fare]] +1)</f>
        <v>2.1319392952104246</v>
      </c>
      <c r="K273">
        <f>IF(Table258[[#This Row],[Pclass]]=1, 1, 0)</f>
        <v>1</v>
      </c>
      <c r="L273">
        <f>IF(Table258[[#This Row],[Pclass]]=2, 1,0)</f>
        <v>0</v>
      </c>
      <c r="M273">
        <f>IF(Table258[[#This Row],[Embarked]]="S", 1, 0)</f>
        <v>0</v>
      </c>
      <c r="N273">
        <f>IF(Table258[[#This Row],[Embarked]]="C", 1, 0)</f>
        <v>1</v>
      </c>
      <c r="O273">
        <f>IF(Table258[[#This Row],[Sex]]="male", 1, 0)</f>
        <v>0</v>
      </c>
      <c r="P273">
        <v>1</v>
      </c>
      <c r="V273" s="6"/>
      <c r="W273" s="6"/>
      <c r="X273" s="6"/>
      <c r="Y273" s="6"/>
      <c r="Z273" s="6"/>
      <c r="AA273" s="6"/>
    </row>
    <row r="274" spans="1:27" x14ac:dyDescent="0.2">
      <c r="A274">
        <v>1</v>
      </c>
      <c r="B274" t="s">
        <v>15</v>
      </c>
      <c r="C274">
        <v>3</v>
      </c>
      <c r="D274" t="s">
        <v>13</v>
      </c>
      <c r="E274">
        <v>45</v>
      </c>
      <c r="F274">
        <v>8.0500000000000007</v>
      </c>
      <c r="G274">
        <v>0</v>
      </c>
      <c r="H274">
        <v>0</v>
      </c>
      <c r="I274" s="6">
        <f>Table258[[#This Row],[Age]]/$E$1</f>
        <v>0.5625</v>
      </c>
      <c r="J274" s="6">
        <f>LOG10(Table258[[#This Row],[Fare]] +1)</f>
        <v>0.9566485792052033</v>
      </c>
      <c r="K274">
        <f>IF(Table258[[#This Row],[Pclass]]=1, 1, 0)</f>
        <v>0</v>
      </c>
      <c r="L274">
        <f>IF(Table258[[#This Row],[Pclass]]=2, 1,0)</f>
        <v>0</v>
      </c>
      <c r="M274">
        <f>IF(Table258[[#This Row],[Embarked]]="S", 1, 0)</f>
        <v>1</v>
      </c>
      <c r="N274">
        <f>IF(Table258[[#This Row],[Embarked]]="C", 1, 0)</f>
        <v>0</v>
      </c>
      <c r="O274">
        <f>IF(Table258[[#This Row],[Sex]]="male", 1, 0)</f>
        <v>1</v>
      </c>
      <c r="P274">
        <v>1</v>
      </c>
      <c r="V274" s="6"/>
      <c r="W274" s="6"/>
      <c r="X274" s="6"/>
      <c r="Y274" s="6"/>
      <c r="Z274" s="6"/>
      <c r="AA274" s="6"/>
    </row>
    <row r="275" spans="1:27" x14ac:dyDescent="0.2">
      <c r="A275">
        <v>0</v>
      </c>
      <c r="B275" t="s">
        <v>15</v>
      </c>
      <c r="C275">
        <v>1</v>
      </c>
      <c r="D275" t="s">
        <v>13</v>
      </c>
      <c r="E275">
        <v>45</v>
      </c>
      <c r="F275">
        <v>35.5</v>
      </c>
      <c r="G275">
        <v>0</v>
      </c>
      <c r="H275">
        <v>0</v>
      </c>
      <c r="I275" s="6">
        <f>Table258[[#This Row],[Age]]/$E$1</f>
        <v>0.5625</v>
      </c>
      <c r="J275" s="6">
        <f>LOG10(Table258[[#This Row],[Fare]] +1)</f>
        <v>1.5622928644564746</v>
      </c>
      <c r="K275">
        <f>IF(Table258[[#This Row],[Pclass]]=1, 1, 0)</f>
        <v>1</v>
      </c>
      <c r="L275">
        <f>IF(Table258[[#This Row],[Pclass]]=2, 1,0)</f>
        <v>0</v>
      </c>
      <c r="M275">
        <f>IF(Table258[[#This Row],[Embarked]]="S", 1, 0)</f>
        <v>1</v>
      </c>
      <c r="N275">
        <f>IF(Table258[[#This Row],[Embarked]]="C", 1, 0)</f>
        <v>0</v>
      </c>
      <c r="O275">
        <f>IF(Table258[[#This Row],[Sex]]="male", 1, 0)</f>
        <v>1</v>
      </c>
      <c r="P275">
        <v>1</v>
      </c>
      <c r="V275" s="6"/>
      <c r="W275" s="6"/>
      <c r="X275" s="6"/>
      <c r="Y275" s="6"/>
      <c r="Z275" s="6"/>
      <c r="AA275" s="6"/>
    </row>
    <row r="276" spans="1:27" x14ac:dyDescent="0.2">
      <c r="A276">
        <v>1</v>
      </c>
      <c r="B276" t="s">
        <v>15</v>
      </c>
      <c r="C276">
        <v>2</v>
      </c>
      <c r="D276" t="s">
        <v>13</v>
      </c>
      <c r="E276">
        <v>2</v>
      </c>
      <c r="F276">
        <v>26</v>
      </c>
      <c r="G276">
        <v>1</v>
      </c>
      <c r="H276">
        <v>1</v>
      </c>
      <c r="I276" s="6">
        <f>Table258[[#This Row],[Age]]/$E$1</f>
        <v>2.5000000000000001E-2</v>
      </c>
      <c r="J276" s="6">
        <f>LOG10(Table258[[#This Row],[Fare]] +1)</f>
        <v>1.4313637641589874</v>
      </c>
      <c r="K276">
        <f>IF(Table258[[#This Row],[Pclass]]=1, 1, 0)</f>
        <v>0</v>
      </c>
      <c r="L276">
        <f>IF(Table258[[#This Row],[Pclass]]=2, 1,0)</f>
        <v>1</v>
      </c>
      <c r="M276">
        <f>IF(Table258[[#This Row],[Embarked]]="S", 1, 0)</f>
        <v>1</v>
      </c>
      <c r="N276">
        <f>IF(Table258[[#This Row],[Embarked]]="C", 1, 0)</f>
        <v>0</v>
      </c>
      <c r="O276">
        <f>IF(Table258[[#This Row],[Sex]]="male", 1, 0)</f>
        <v>1</v>
      </c>
      <c r="P276">
        <v>1</v>
      </c>
      <c r="V276" s="6"/>
      <c r="W276" s="6"/>
      <c r="X276" s="6"/>
      <c r="Y276" s="6"/>
      <c r="Z276" s="6"/>
      <c r="AA276" s="6"/>
    </row>
    <row r="277" spans="1:27" x14ac:dyDescent="0.2">
      <c r="A277">
        <v>1</v>
      </c>
      <c r="B277" t="s">
        <v>15</v>
      </c>
      <c r="C277">
        <v>1</v>
      </c>
      <c r="D277" t="s">
        <v>17</v>
      </c>
      <c r="E277">
        <v>24</v>
      </c>
      <c r="F277">
        <v>263</v>
      </c>
      <c r="G277">
        <v>3</v>
      </c>
      <c r="H277">
        <v>2</v>
      </c>
      <c r="I277" s="6">
        <f>Table258[[#This Row],[Age]]/$E$1</f>
        <v>0.3</v>
      </c>
      <c r="J277" s="6">
        <f>LOG10(Table258[[#This Row],[Fare]] +1)</f>
        <v>2.4216039268698313</v>
      </c>
      <c r="K277">
        <f>IF(Table258[[#This Row],[Pclass]]=1, 1, 0)</f>
        <v>1</v>
      </c>
      <c r="L277">
        <f>IF(Table258[[#This Row],[Pclass]]=2, 1,0)</f>
        <v>0</v>
      </c>
      <c r="M277">
        <f>IF(Table258[[#This Row],[Embarked]]="S", 1, 0)</f>
        <v>1</v>
      </c>
      <c r="N277">
        <f>IF(Table258[[#This Row],[Embarked]]="C", 1, 0)</f>
        <v>0</v>
      </c>
      <c r="O277">
        <f>IF(Table258[[#This Row],[Sex]]="male", 1, 0)</f>
        <v>0</v>
      </c>
      <c r="P277">
        <v>1</v>
      </c>
      <c r="V277" s="6"/>
      <c r="W277" s="6"/>
      <c r="X277" s="6"/>
      <c r="Y277" s="6"/>
      <c r="Z277" s="6"/>
      <c r="AA277" s="6"/>
    </row>
    <row r="278" spans="1:27" x14ac:dyDescent="0.2">
      <c r="A278">
        <v>0</v>
      </c>
      <c r="B278" t="s">
        <v>15</v>
      </c>
      <c r="C278">
        <v>2</v>
      </c>
      <c r="D278" t="s">
        <v>13</v>
      </c>
      <c r="E278">
        <v>28</v>
      </c>
      <c r="F278">
        <v>13</v>
      </c>
      <c r="G278">
        <v>0</v>
      </c>
      <c r="H278">
        <v>0</v>
      </c>
      <c r="I278" s="6">
        <f>Table258[[#This Row],[Age]]/$E$1</f>
        <v>0.35</v>
      </c>
      <c r="J278" s="6">
        <f>LOG10(Table258[[#This Row],[Fare]] +1)</f>
        <v>1.146128035678238</v>
      </c>
      <c r="K278">
        <f>IF(Table258[[#This Row],[Pclass]]=1, 1, 0)</f>
        <v>0</v>
      </c>
      <c r="L278">
        <f>IF(Table258[[#This Row],[Pclass]]=2, 1,0)</f>
        <v>1</v>
      </c>
      <c r="M278">
        <f>IF(Table258[[#This Row],[Embarked]]="S", 1, 0)</f>
        <v>1</v>
      </c>
      <c r="N278">
        <f>IF(Table258[[#This Row],[Embarked]]="C", 1, 0)</f>
        <v>0</v>
      </c>
      <c r="O278">
        <f>IF(Table258[[#This Row],[Sex]]="male", 1, 0)</f>
        <v>1</v>
      </c>
      <c r="P278">
        <v>1</v>
      </c>
      <c r="V278" s="6"/>
      <c r="W278" s="6"/>
      <c r="X278" s="6"/>
      <c r="Y278" s="6"/>
      <c r="Z278" s="6"/>
      <c r="AA278" s="6"/>
    </row>
    <row r="279" spans="1:27" x14ac:dyDescent="0.2">
      <c r="A279">
        <v>0</v>
      </c>
      <c r="B279" t="s">
        <v>15</v>
      </c>
      <c r="C279">
        <v>2</v>
      </c>
      <c r="D279" t="s">
        <v>13</v>
      </c>
      <c r="E279">
        <v>25</v>
      </c>
      <c r="F279">
        <v>13</v>
      </c>
      <c r="G279">
        <v>0</v>
      </c>
      <c r="H279">
        <v>0</v>
      </c>
      <c r="I279" s="6">
        <f>Table258[[#This Row],[Age]]/$E$1</f>
        <v>0.3125</v>
      </c>
      <c r="J279" s="6">
        <f>LOG10(Table258[[#This Row],[Fare]] +1)</f>
        <v>1.146128035678238</v>
      </c>
      <c r="K279">
        <f>IF(Table258[[#This Row],[Pclass]]=1, 1, 0)</f>
        <v>0</v>
      </c>
      <c r="L279">
        <f>IF(Table258[[#This Row],[Pclass]]=2, 1,0)</f>
        <v>1</v>
      </c>
      <c r="M279">
        <f>IF(Table258[[#This Row],[Embarked]]="S", 1, 0)</f>
        <v>1</v>
      </c>
      <c r="N279">
        <f>IF(Table258[[#This Row],[Embarked]]="C", 1, 0)</f>
        <v>0</v>
      </c>
      <c r="O279">
        <f>IF(Table258[[#This Row],[Sex]]="male", 1, 0)</f>
        <v>1</v>
      </c>
      <c r="P279">
        <v>1</v>
      </c>
      <c r="V279" s="6"/>
      <c r="W279" s="6"/>
      <c r="X279" s="6"/>
      <c r="Y279" s="6"/>
      <c r="Z279" s="6"/>
      <c r="AA279" s="6"/>
    </row>
    <row r="280" spans="1:27" x14ac:dyDescent="0.2">
      <c r="A280">
        <v>0</v>
      </c>
      <c r="B280" t="s">
        <v>15</v>
      </c>
      <c r="C280">
        <v>2</v>
      </c>
      <c r="D280" t="s">
        <v>13</v>
      </c>
      <c r="E280">
        <v>36</v>
      </c>
      <c r="F280">
        <v>13</v>
      </c>
      <c r="G280">
        <v>0</v>
      </c>
      <c r="H280">
        <v>0</v>
      </c>
      <c r="I280" s="6">
        <f>Table258[[#This Row],[Age]]/$E$1</f>
        <v>0.45</v>
      </c>
      <c r="J280" s="6">
        <f>LOG10(Table258[[#This Row],[Fare]] +1)</f>
        <v>1.146128035678238</v>
      </c>
      <c r="K280">
        <f>IF(Table258[[#This Row],[Pclass]]=1, 1, 0)</f>
        <v>0</v>
      </c>
      <c r="L280">
        <f>IF(Table258[[#This Row],[Pclass]]=2, 1,0)</f>
        <v>1</v>
      </c>
      <c r="M280">
        <f>IF(Table258[[#This Row],[Embarked]]="S", 1, 0)</f>
        <v>1</v>
      </c>
      <c r="N280">
        <f>IF(Table258[[#This Row],[Embarked]]="C", 1, 0)</f>
        <v>0</v>
      </c>
      <c r="O280">
        <f>IF(Table258[[#This Row],[Sex]]="male", 1, 0)</f>
        <v>1</v>
      </c>
      <c r="P280">
        <v>1</v>
      </c>
      <c r="V280" s="6"/>
      <c r="W280" s="6"/>
      <c r="X280" s="6"/>
      <c r="Y280" s="6"/>
      <c r="Z280" s="6"/>
      <c r="AA280" s="6"/>
    </row>
    <row r="281" spans="1:27" x14ac:dyDescent="0.2">
      <c r="A281">
        <v>1</v>
      </c>
      <c r="B281" t="s">
        <v>15</v>
      </c>
      <c r="C281">
        <v>2</v>
      </c>
      <c r="D281" t="s">
        <v>17</v>
      </c>
      <c r="E281">
        <v>24</v>
      </c>
      <c r="F281">
        <v>13</v>
      </c>
      <c r="G281">
        <v>0</v>
      </c>
      <c r="H281">
        <v>0</v>
      </c>
      <c r="I281" s="6">
        <f>Table258[[#This Row],[Age]]/$E$1</f>
        <v>0.3</v>
      </c>
      <c r="J281" s="6">
        <f>LOG10(Table258[[#This Row],[Fare]] +1)</f>
        <v>1.146128035678238</v>
      </c>
      <c r="K281">
        <f>IF(Table258[[#This Row],[Pclass]]=1, 1, 0)</f>
        <v>0</v>
      </c>
      <c r="L281">
        <f>IF(Table258[[#This Row],[Pclass]]=2, 1,0)</f>
        <v>1</v>
      </c>
      <c r="M281">
        <f>IF(Table258[[#This Row],[Embarked]]="S", 1, 0)</f>
        <v>1</v>
      </c>
      <c r="N281">
        <f>IF(Table258[[#This Row],[Embarked]]="C", 1, 0)</f>
        <v>0</v>
      </c>
      <c r="O281">
        <f>IF(Table258[[#This Row],[Sex]]="male", 1, 0)</f>
        <v>0</v>
      </c>
      <c r="P281">
        <v>1</v>
      </c>
      <c r="V281" s="6"/>
      <c r="W281" s="6"/>
      <c r="X281" s="6"/>
      <c r="Y281" s="6"/>
      <c r="Z281" s="6"/>
      <c r="AA281" s="6"/>
    </row>
    <row r="282" spans="1:27" x14ac:dyDescent="0.2">
      <c r="A282">
        <v>1</v>
      </c>
      <c r="B282" t="s">
        <v>15</v>
      </c>
      <c r="C282">
        <v>2</v>
      </c>
      <c r="D282" t="s">
        <v>17</v>
      </c>
      <c r="E282">
        <v>40</v>
      </c>
      <c r="F282">
        <v>13</v>
      </c>
      <c r="G282">
        <v>0</v>
      </c>
      <c r="H282">
        <v>0</v>
      </c>
      <c r="I282" s="6">
        <f>Table258[[#This Row],[Age]]/$E$1</f>
        <v>0.5</v>
      </c>
      <c r="J282" s="6">
        <f>LOG10(Table258[[#This Row],[Fare]] +1)</f>
        <v>1.146128035678238</v>
      </c>
      <c r="K282">
        <f>IF(Table258[[#This Row],[Pclass]]=1, 1, 0)</f>
        <v>0</v>
      </c>
      <c r="L282">
        <f>IF(Table258[[#This Row],[Pclass]]=2, 1,0)</f>
        <v>1</v>
      </c>
      <c r="M282">
        <f>IF(Table258[[#This Row],[Embarked]]="S", 1, 0)</f>
        <v>1</v>
      </c>
      <c r="N282">
        <f>IF(Table258[[#This Row],[Embarked]]="C", 1, 0)</f>
        <v>0</v>
      </c>
      <c r="O282">
        <f>IF(Table258[[#This Row],[Sex]]="male", 1, 0)</f>
        <v>0</v>
      </c>
      <c r="P282">
        <v>1</v>
      </c>
      <c r="V282" s="6"/>
      <c r="W282" s="6"/>
      <c r="X282" s="6"/>
      <c r="Y282" s="6"/>
      <c r="Z282" s="6"/>
      <c r="AA282" s="6"/>
    </row>
    <row r="283" spans="1:27" x14ac:dyDescent="0.2">
      <c r="A283">
        <v>1</v>
      </c>
      <c r="B283" t="s">
        <v>15</v>
      </c>
      <c r="C283">
        <v>3</v>
      </c>
      <c r="D283" t="s">
        <v>13</v>
      </c>
      <c r="E283">
        <v>3</v>
      </c>
      <c r="F283">
        <v>15.9</v>
      </c>
      <c r="G283">
        <v>1</v>
      </c>
      <c r="H283">
        <v>1</v>
      </c>
      <c r="I283" s="6">
        <f>Table258[[#This Row],[Age]]/$E$1</f>
        <v>3.7499999999999999E-2</v>
      </c>
      <c r="J283" s="6">
        <f>LOG10(Table258[[#This Row],[Fare]] +1)</f>
        <v>1.2278867046136734</v>
      </c>
      <c r="K283">
        <f>IF(Table258[[#This Row],[Pclass]]=1, 1, 0)</f>
        <v>0</v>
      </c>
      <c r="L283">
        <f>IF(Table258[[#This Row],[Pclass]]=2, 1,0)</f>
        <v>0</v>
      </c>
      <c r="M283">
        <f>IF(Table258[[#This Row],[Embarked]]="S", 1, 0)</f>
        <v>1</v>
      </c>
      <c r="N283">
        <f>IF(Table258[[#This Row],[Embarked]]="C", 1, 0)</f>
        <v>0</v>
      </c>
      <c r="O283">
        <f>IF(Table258[[#This Row],[Sex]]="male", 1, 0)</f>
        <v>1</v>
      </c>
      <c r="P283">
        <v>1</v>
      </c>
      <c r="V283" s="6"/>
      <c r="W283" s="6"/>
      <c r="X283" s="6"/>
      <c r="Y283" s="6"/>
      <c r="Z283" s="6"/>
      <c r="AA283" s="6"/>
    </row>
    <row r="284" spans="1:27" x14ac:dyDescent="0.2">
      <c r="A284">
        <v>0</v>
      </c>
      <c r="B284" t="s">
        <v>15</v>
      </c>
      <c r="C284">
        <v>3</v>
      </c>
      <c r="D284" t="s">
        <v>13</v>
      </c>
      <c r="E284">
        <v>42</v>
      </c>
      <c r="F284">
        <v>8.6624999999999996</v>
      </c>
      <c r="G284">
        <v>0</v>
      </c>
      <c r="H284">
        <v>0</v>
      </c>
      <c r="I284" s="6">
        <f>Table258[[#This Row],[Age]]/$E$1</f>
        <v>0.52500000000000002</v>
      </c>
      <c r="J284" s="6">
        <f>LOG10(Table258[[#This Row],[Fare]] +1)</f>
        <v>0.98508950692638131</v>
      </c>
      <c r="K284">
        <f>IF(Table258[[#This Row],[Pclass]]=1, 1, 0)</f>
        <v>0</v>
      </c>
      <c r="L284">
        <f>IF(Table258[[#This Row],[Pclass]]=2, 1,0)</f>
        <v>0</v>
      </c>
      <c r="M284">
        <f>IF(Table258[[#This Row],[Embarked]]="S", 1, 0)</f>
        <v>1</v>
      </c>
      <c r="N284">
        <f>IF(Table258[[#This Row],[Embarked]]="C", 1, 0)</f>
        <v>0</v>
      </c>
      <c r="O284">
        <f>IF(Table258[[#This Row],[Sex]]="male", 1, 0)</f>
        <v>1</v>
      </c>
      <c r="P284">
        <v>1</v>
      </c>
      <c r="V284" s="6"/>
      <c r="W284" s="6"/>
      <c r="X284" s="6"/>
      <c r="Y284" s="6"/>
      <c r="Z284" s="6"/>
      <c r="AA284" s="6"/>
    </row>
    <row r="285" spans="1:27" x14ac:dyDescent="0.2">
      <c r="A285">
        <v>0</v>
      </c>
      <c r="B285" t="s">
        <v>15</v>
      </c>
      <c r="C285">
        <v>3</v>
      </c>
      <c r="D285" t="s">
        <v>13</v>
      </c>
      <c r="E285">
        <v>23</v>
      </c>
      <c r="F285">
        <v>9.2249999999999996</v>
      </c>
      <c r="G285">
        <v>0</v>
      </c>
      <c r="H285">
        <v>0</v>
      </c>
      <c r="I285" s="6">
        <f>Table258[[#This Row],[Age]]/$E$1</f>
        <v>0.28749999999999998</v>
      </c>
      <c r="J285" s="6">
        <f>LOG10(Table258[[#This Row],[Fare]] +1)</f>
        <v>1.0096633166793794</v>
      </c>
      <c r="K285">
        <f>IF(Table258[[#This Row],[Pclass]]=1, 1, 0)</f>
        <v>0</v>
      </c>
      <c r="L285">
        <f>IF(Table258[[#This Row],[Pclass]]=2, 1,0)</f>
        <v>0</v>
      </c>
      <c r="M285">
        <f>IF(Table258[[#This Row],[Embarked]]="S", 1, 0)</f>
        <v>1</v>
      </c>
      <c r="N285">
        <f>IF(Table258[[#This Row],[Embarked]]="C", 1, 0)</f>
        <v>0</v>
      </c>
      <c r="O285">
        <f>IF(Table258[[#This Row],[Sex]]="male", 1, 0)</f>
        <v>1</v>
      </c>
      <c r="P285">
        <v>1</v>
      </c>
      <c r="V285" s="6"/>
      <c r="W285" s="6"/>
      <c r="X285" s="6"/>
      <c r="Y285" s="6"/>
      <c r="Z285" s="6"/>
      <c r="AA285" s="6"/>
    </row>
    <row r="286" spans="1:27" x14ac:dyDescent="0.2">
      <c r="A286">
        <v>0</v>
      </c>
      <c r="B286" t="s">
        <v>20</v>
      </c>
      <c r="C286">
        <v>3</v>
      </c>
      <c r="D286" t="s">
        <v>13</v>
      </c>
      <c r="E286">
        <v>15</v>
      </c>
      <c r="F286">
        <v>7.2291999999999996</v>
      </c>
      <c r="G286">
        <v>1</v>
      </c>
      <c r="H286">
        <v>1</v>
      </c>
      <c r="I286" s="6">
        <f>Table258[[#This Row],[Age]]/$E$1</f>
        <v>0.1875</v>
      </c>
      <c r="J286" s="6">
        <f>LOG10(Table258[[#This Row],[Fare]] +1)</f>
        <v>0.91535761741483168</v>
      </c>
      <c r="K286">
        <f>IF(Table258[[#This Row],[Pclass]]=1, 1, 0)</f>
        <v>0</v>
      </c>
      <c r="L286">
        <f>IF(Table258[[#This Row],[Pclass]]=2, 1,0)</f>
        <v>0</v>
      </c>
      <c r="M286">
        <f>IF(Table258[[#This Row],[Embarked]]="S", 1, 0)</f>
        <v>0</v>
      </c>
      <c r="N286">
        <f>IF(Table258[[#This Row],[Embarked]]="C", 1, 0)</f>
        <v>1</v>
      </c>
      <c r="O286">
        <f>IF(Table258[[#This Row],[Sex]]="male", 1, 0)</f>
        <v>1</v>
      </c>
      <c r="P286">
        <v>1</v>
      </c>
      <c r="V286" s="6"/>
      <c r="W286" s="6"/>
      <c r="X286" s="6"/>
      <c r="Y286" s="6"/>
      <c r="Z286" s="6"/>
      <c r="AA286" s="6"/>
    </row>
    <row r="287" spans="1:27" x14ac:dyDescent="0.2">
      <c r="A287">
        <v>0</v>
      </c>
      <c r="B287" t="s">
        <v>15</v>
      </c>
      <c r="C287">
        <v>3</v>
      </c>
      <c r="D287" t="s">
        <v>13</v>
      </c>
      <c r="E287">
        <v>25</v>
      </c>
      <c r="F287">
        <v>17.8</v>
      </c>
      <c r="G287">
        <v>1</v>
      </c>
      <c r="H287">
        <v>0</v>
      </c>
      <c r="I287" s="6">
        <f>Table258[[#This Row],[Age]]/$E$1</f>
        <v>0.3125</v>
      </c>
      <c r="J287" s="6">
        <f>LOG10(Table258[[#This Row],[Fare]] +1)</f>
        <v>1.2741578492636798</v>
      </c>
      <c r="K287">
        <f>IF(Table258[[#This Row],[Pclass]]=1, 1, 0)</f>
        <v>0</v>
      </c>
      <c r="L287">
        <f>IF(Table258[[#This Row],[Pclass]]=2, 1,0)</f>
        <v>0</v>
      </c>
      <c r="M287">
        <f>IF(Table258[[#This Row],[Embarked]]="S", 1, 0)</f>
        <v>1</v>
      </c>
      <c r="N287">
        <f>IF(Table258[[#This Row],[Embarked]]="C", 1, 0)</f>
        <v>0</v>
      </c>
      <c r="O287">
        <f>IF(Table258[[#This Row],[Sex]]="male", 1, 0)</f>
        <v>1</v>
      </c>
      <c r="P287">
        <v>1</v>
      </c>
      <c r="V287" s="6"/>
      <c r="W287" s="6"/>
      <c r="X287" s="6"/>
      <c r="Y287" s="6"/>
      <c r="Z287" s="6"/>
      <c r="AA287" s="6"/>
    </row>
    <row r="288" spans="1:27" x14ac:dyDescent="0.2">
      <c r="A288">
        <v>0</v>
      </c>
      <c r="B288" t="s">
        <v>15</v>
      </c>
      <c r="C288">
        <v>3</v>
      </c>
      <c r="D288" t="s">
        <v>13</v>
      </c>
      <c r="E288">
        <v>28</v>
      </c>
      <c r="F288">
        <v>9.5</v>
      </c>
      <c r="G288">
        <v>0</v>
      </c>
      <c r="H288">
        <v>0</v>
      </c>
      <c r="I288" s="6">
        <f>Table258[[#This Row],[Age]]/$E$1</f>
        <v>0.35</v>
      </c>
      <c r="J288" s="6">
        <f>LOG10(Table258[[#This Row],[Fare]] +1)</f>
        <v>1.0211892990699381</v>
      </c>
      <c r="K288">
        <f>IF(Table258[[#This Row],[Pclass]]=1, 1, 0)</f>
        <v>0</v>
      </c>
      <c r="L288">
        <f>IF(Table258[[#This Row],[Pclass]]=2, 1,0)</f>
        <v>0</v>
      </c>
      <c r="M288">
        <f>IF(Table258[[#This Row],[Embarked]]="S", 1, 0)</f>
        <v>1</v>
      </c>
      <c r="N288">
        <f>IF(Table258[[#This Row],[Embarked]]="C", 1, 0)</f>
        <v>0</v>
      </c>
      <c r="O288">
        <f>IF(Table258[[#This Row],[Sex]]="male", 1, 0)</f>
        <v>1</v>
      </c>
      <c r="P288">
        <v>1</v>
      </c>
      <c r="V288" s="6"/>
      <c r="W288" s="6"/>
      <c r="X288" s="6"/>
      <c r="Y288" s="6"/>
      <c r="Z288" s="6"/>
      <c r="AA288" s="6"/>
    </row>
    <row r="289" spans="1:27" x14ac:dyDescent="0.2">
      <c r="A289">
        <v>1</v>
      </c>
      <c r="B289" t="s">
        <v>15</v>
      </c>
      <c r="C289">
        <v>1</v>
      </c>
      <c r="D289" t="s">
        <v>17</v>
      </c>
      <c r="E289">
        <v>22</v>
      </c>
      <c r="F289">
        <v>55</v>
      </c>
      <c r="G289">
        <v>0</v>
      </c>
      <c r="H289">
        <v>1</v>
      </c>
      <c r="I289" s="6">
        <f>Table258[[#This Row],[Age]]/$E$1</f>
        <v>0.27500000000000002</v>
      </c>
      <c r="J289" s="6">
        <f>LOG10(Table258[[#This Row],[Fare]] +1)</f>
        <v>1.7481880270062005</v>
      </c>
      <c r="K289">
        <f>IF(Table258[[#This Row],[Pclass]]=1, 1, 0)</f>
        <v>1</v>
      </c>
      <c r="L289">
        <f>IF(Table258[[#This Row],[Pclass]]=2, 1,0)</f>
        <v>0</v>
      </c>
      <c r="M289">
        <f>IF(Table258[[#This Row],[Embarked]]="S", 1, 0)</f>
        <v>1</v>
      </c>
      <c r="N289">
        <f>IF(Table258[[#This Row],[Embarked]]="C", 1, 0)</f>
        <v>0</v>
      </c>
      <c r="O289">
        <f>IF(Table258[[#This Row],[Sex]]="male", 1, 0)</f>
        <v>0</v>
      </c>
      <c r="P289">
        <v>1</v>
      </c>
      <c r="V289" s="6"/>
      <c r="W289" s="6"/>
      <c r="X289" s="6"/>
      <c r="Y289" s="6"/>
      <c r="Z289" s="6"/>
      <c r="AA289" s="6"/>
    </row>
    <row r="290" spans="1:27" x14ac:dyDescent="0.2">
      <c r="A290">
        <v>0</v>
      </c>
      <c r="B290" t="s">
        <v>15</v>
      </c>
      <c r="C290">
        <v>2</v>
      </c>
      <c r="D290" t="s">
        <v>17</v>
      </c>
      <c r="E290">
        <v>38</v>
      </c>
      <c r="F290">
        <v>13</v>
      </c>
      <c r="G290">
        <v>0</v>
      </c>
      <c r="H290">
        <v>0</v>
      </c>
      <c r="I290" s="6">
        <f>Table258[[#This Row],[Age]]/$E$1</f>
        <v>0.47499999999999998</v>
      </c>
      <c r="J290" s="6">
        <f>LOG10(Table258[[#This Row],[Fare]] +1)</f>
        <v>1.146128035678238</v>
      </c>
      <c r="K290">
        <f>IF(Table258[[#This Row],[Pclass]]=1, 1, 0)</f>
        <v>0</v>
      </c>
      <c r="L290">
        <f>IF(Table258[[#This Row],[Pclass]]=2, 1,0)</f>
        <v>1</v>
      </c>
      <c r="M290">
        <f>IF(Table258[[#This Row],[Embarked]]="S", 1, 0)</f>
        <v>1</v>
      </c>
      <c r="N290">
        <f>IF(Table258[[#This Row],[Embarked]]="C", 1, 0)</f>
        <v>0</v>
      </c>
      <c r="O290">
        <f>IF(Table258[[#This Row],[Sex]]="male", 1, 0)</f>
        <v>0</v>
      </c>
      <c r="P290">
        <v>1</v>
      </c>
      <c r="V290" s="6"/>
      <c r="W290" s="6"/>
      <c r="X290" s="6"/>
      <c r="Y290" s="6"/>
      <c r="Z290" s="6"/>
      <c r="AA290" s="6"/>
    </row>
    <row r="291" spans="1:27" x14ac:dyDescent="0.2">
      <c r="A291">
        <v>0</v>
      </c>
      <c r="B291" t="s">
        <v>15</v>
      </c>
      <c r="C291">
        <v>3</v>
      </c>
      <c r="D291" t="s">
        <v>13</v>
      </c>
      <c r="E291">
        <v>40</v>
      </c>
      <c r="F291">
        <v>27.9</v>
      </c>
      <c r="G291">
        <v>1</v>
      </c>
      <c r="H291">
        <v>4</v>
      </c>
      <c r="I291" s="6">
        <f>Table258[[#This Row],[Age]]/$E$1</f>
        <v>0.5</v>
      </c>
      <c r="J291" s="6">
        <f>LOG10(Table258[[#This Row],[Fare]] +1)</f>
        <v>1.4608978427565478</v>
      </c>
      <c r="K291">
        <f>IF(Table258[[#This Row],[Pclass]]=1, 1, 0)</f>
        <v>0</v>
      </c>
      <c r="L291">
        <f>IF(Table258[[#This Row],[Pclass]]=2, 1,0)</f>
        <v>0</v>
      </c>
      <c r="M291">
        <f>IF(Table258[[#This Row],[Embarked]]="S", 1, 0)</f>
        <v>1</v>
      </c>
      <c r="N291">
        <f>IF(Table258[[#This Row],[Embarked]]="C", 1, 0)</f>
        <v>0</v>
      </c>
      <c r="O291">
        <f>IF(Table258[[#This Row],[Sex]]="male", 1, 0)</f>
        <v>1</v>
      </c>
      <c r="P291">
        <v>1</v>
      </c>
      <c r="V291" s="6"/>
      <c r="W291" s="6"/>
      <c r="X291" s="6"/>
      <c r="Y291" s="6"/>
      <c r="Z291" s="6"/>
      <c r="AA291" s="6"/>
    </row>
    <row r="292" spans="1:27" x14ac:dyDescent="0.2">
      <c r="A292">
        <v>0</v>
      </c>
      <c r="B292" t="s">
        <v>20</v>
      </c>
      <c r="C292">
        <v>2</v>
      </c>
      <c r="D292" t="s">
        <v>13</v>
      </c>
      <c r="E292">
        <v>29</v>
      </c>
      <c r="F292">
        <v>27.720800000000001</v>
      </c>
      <c r="G292">
        <v>1</v>
      </c>
      <c r="H292">
        <v>0</v>
      </c>
      <c r="I292" s="6">
        <f>Table258[[#This Row],[Age]]/$E$1</f>
        <v>0.36249999999999999</v>
      </c>
      <c r="J292" s="6">
        <f>LOG10(Table258[[#This Row],[Fare]] +1)</f>
        <v>1.4581965327411079</v>
      </c>
      <c r="K292">
        <f>IF(Table258[[#This Row],[Pclass]]=1, 1, 0)</f>
        <v>0</v>
      </c>
      <c r="L292">
        <f>IF(Table258[[#This Row],[Pclass]]=2, 1,0)</f>
        <v>1</v>
      </c>
      <c r="M292">
        <f>IF(Table258[[#This Row],[Embarked]]="S", 1, 0)</f>
        <v>0</v>
      </c>
      <c r="N292">
        <f>IF(Table258[[#This Row],[Embarked]]="C", 1, 0)</f>
        <v>1</v>
      </c>
      <c r="O292">
        <f>IF(Table258[[#This Row],[Sex]]="male", 1, 0)</f>
        <v>1</v>
      </c>
      <c r="P292">
        <v>1</v>
      </c>
      <c r="V292" s="6"/>
      <c r="W292" s="6"/>
      <c r="X292" s="6"/>
      <c r="Y292" s="6"/>
      <c r="Z292" s="6"/>
      <c r="AA292" s="6"/>
    </row>
    <row r="293" spans="1:27" x14ac:dyDescent="0.2">
      <c r="A293">
        <v>0</v>
      </c>
      <c r="B293" t="s">
        <v>20</v>
      </c>
      <c r="C293">
        <v>3</v>
      </c>
      <c r="D293" t="s">
        <v>17</v>
      </c>
      <c r="E293">
        <v>45</v>
      </c>
      <c r="F293">
        <v>14.4542</v>
      </c>
      <c r="G293">
        <v>0</v>
      </c>
      <c r="H293">
        <v>1</v>
      </c>
      <c r="I293" s="6">
        <f>Table258[[#This Row],[Age]]/$E$1</f>
        <v>0.5625</v>
      </c>
      <c r="J293" s="6">
        <f>LOG10(Table258[[#This Row],[Fare]] +1)</f>
        <v>1.1890465283525415</v>
      </c>
      <c r="K293">
        <f>IF(Table258[[#This Row],[Pclass]]=1, 1, 0)</f>
        <v>0</v>
      </c>
      <c r="L293">
        <f>IF(Table258[[#This Row],[Pclass]]=2, 1,0)</f>
        <v>0</v>
      </c>
      <c r="M293">
        <f>IF(Table258[[#This Row],[Embarked]]="S", 1, 0)</f>
        <v>0</v>
      </c>
      <c r="N293">
        <f>IF(Table258[[#This Row],[Embarked]]="C", 1, 0)</f>
        <v>1</v>
      </c>
      <c r="O293">
        <f>IF(Table258[[#This Row],[Sex]]="male", 1, 0)</f>
        <v>0</v>
      </c>
      <c r="P293">
        <v>1</v>
      </c>
      <c r="V293" s="6"/>
      <c r="W293" s="6"/>
      <c r="X293" s="6"/>
      <c r="Y293" s="6"/>
      <c r="Z293" s="6"/>
      <c r="AA293" s="6"/>
    </row>
    <row r="294" spans="1:27" x14ac:dyDescent="0.2">
      <c r="A294">
        <v>0</v>
      </c>
      <c r="B294" t="s">
        <v>15</v>
      </c>
      <c r="C294">
        <v>3</v>
      </c>
      <c r="D294" t="s">
        <v>13</v>
      </c>
      <c r="E294">
        <v>35</v>
      </c>
      <c r="F294">
        <v>7.05</v>
      </c>
      <c r="G294">
        <v>0</v>
      </c>
      <c r="H294">
        <v>0</v>
      </c>
      <c r="I294" s="6">
        <f>Table258[[#This Row],[Age]]/$E$1</f>
        <v>0.4375</v>
      </c>
      <c r="J294" s="6">
        <f>LOG10(Table258[[#This Row],[Fare]] +1)</f>
        <v>0.90579588036786851</v>
      </c>
      <c r="K294">
        <f>IF(Table258[[#This Row],[Pclass]]=1, 1, 0)</f>
        <v>0</v>
      </c>
      <c r="L294">
        <f>IF(Table258[[#This Row],[Pclass]]=2, 1,0)</f>
        <v>0</v>
      </c>
      <c r="M294">
        <f>IF(Table258[[#This Row],[Embarked]]="S", 1, 0)</f>
        <v>1</v>
      </c>
      <c r="N294">
        <f>IF(Table258[[#This Row],[Embarked]]="C", 1, 0)</f>
        <v>0</v>
      </c>
      <c r="O294">
        <f>IF(Table258[[#This Row],[Sex]]="male", 1, 0)</f>
        <v>1</v>
      </c>
      <c r="P294">
        <v>1</v>
      </c>
      <c r="V294" s="6"/>
      <c r="W294" s="6"/>
      <c r="X294" s="6"/>
      <c r="Y294" s="6"/>
      <c r="Z294" s="6"/>
      <c r="AA294" s="6"/>
    </row>
    <row r="295" spans="1:27" x14ac:dyDescent="0.2">
      <c r="A295">
        <v>0</v>
      </c>
      <c r="B295" t="s">
        <v>15</v>
      </c>
      <c r="C295">
        <v>3</v>
      </c>
      <c r="D295" t="s">
        <v>13</v>
      </c>
      <c r="E295">
        <v>30</v>
      </c>
      <c r="F295">
        <v>7.25</v>
      </c>
      <c r="G295">
        <v>0</v>
      </c>
      <c r="H295">
        <v>0</v>
      </c>
      <c r="I295" s="6">
        <f>Table258[[#This Row],[Age]]/$E$1</f>
        <v>0.375</v>
      </c>
      <c r="J295" s="6">
        <f>LOG10(Table258[[#This Row],[Fare]] +1)</f>
        <v>0.91645394854992512</v>
      </c>
      <c r="K295">
        <f>IF(Table258[[#This Row],[Pclass]]=1, 1, 0)</f>
        <v>0</v>
      </c>
      <c r="L295">
        <f>IF(Table258[[#This Row],[Pclass]]=2, 1,0)</f>
        <v>0</v>
      </c>
      <c r="M295">
        <f>IF(Table258[[#This Row],[Embarked]]="S", 1, 0)</f>
        <v>1</v>
      </c>
      <c r="N295">
        <f>IF(Table258[[#This Row],[Embarked]]="C", 1, 0)</f>
        <v>0</v>
      </c>
      <c r="O295">
        <f>IF(Table258[[#This Row],[Sex]]="male", 1, 0)</f>
        <v>1</v>
      </c>
      <c r="P295">
        <v>1</v>
      </c>
      <c r="V295" s="6"/>
      <c r="W295" s="6"/>
      <c r="X295" s="6"/>
      <c r="Y295" s="6"/>
      <c r="Z295" s="6"/>
      <c r="AA295" s="6"/>
    </row>
    <row r="296" spans="1:27" x14ac:dyDescent="0.2">
      <c r="A296">
        <v>1</v>
      </c>
      <c r="B296" t="s">
        <v>20</v>
      </c>
      <c r="C296">
        <v>1</v>
      </c>
      <c r="D296" t="s">
        <v>17</v>
      </c>
      <c r="E296">
        <v>60</v>
      </c>
      <c r="F296">
        <v>75.25</v>
      </c>
      <c r="G296">
        <v>1</v>
      </c>
      <c r="H296">
        <v>0</v>
      </c>
      <c r="I296" s="6">
        <f>Table258[[#This Row],[Age]]/$E$1</f>
        <v>0.75</v>
      </c>
      <c r="J296" s="6">
        <f>LOG10(Table258[[#This Row],[Fare]] +1)</f>
        <v>1.8822398480188234</v>
      </c>
      <c r="K296">
        <f>IF(Table258[[#This Row],[Pclass]]=1, 1, 0)</f>
        <v>1</v>
      </c>
      <c r="L296">
        <f>IF(Table258[[#This Row],[Pclass]]=2, 1,0)</f>
        <v>0</v>
      </c>
      <c r="M296">
        <f>IF(Table258[[#This Row],[Embarked]]="S", 1, 0)</f>
        <v>0</v>
      </c>
      <c r="N296">
        <f>IF(Table258[[#This Row],[Embarked]]="C", 1, 0)</f>
        <v>1</v>
      </c>
      <c r="O296">
        <f>IF(Table258[[#This Row],[Sex]]="male", 1, 0)</f>
        <v>0</v>
      </c>
      <c r="P296">
        <v>1</v>
      </c>
      <c r="V296" s="6"/>
      <c r="W296" s="6"/>
      <c r="X296" s="6"/>
      <c r="Y296" s="6"/>
      <c r="Z296" s="6"/>
      <c r="AA296" s="6"/>
    </row>
    <row r="297" spans="1:27" x14ac:dyDescent="0.2">
      <c r="A297">
        <v>1</v>
      </c>
      <c r="B297" t="s">
        <v>20</v>
      </c>
      <c r="C297">
        <v>1</v>
      </c>
      <c r="D297" t="s">
        <v>17</v>
      </c>
      <c r="E297">
        <v>24</v>
      </c>
      <c r="F297">
        <v>69.3</v>
      </c>
      <c r="G297">
        <v>0</v>
      </c>
      <c r="H297">
        <v>0</v>
      </c>
      <c r="I297" s="6">
        <f>Table258[[#This Row],[Age]]/$E$1</f>
        <v>0.3</v>
      </c>
      <c r="J297" s="6">
        <f>LOG10(Table258[[#This Row],[Fare]] +1)</f>
        <v>1.8469553250198238</v>
      </c>
      <c r="K297">
        <f>IF(Table258[[#This Row],[Pclass]]=1, 1, 0)</f>
        <v>1</v>
      </c>
      <c r="L297">
        <f>IF(Table258[[#This Row],[Pclass]]=2, 1,0)</f>
        <v>0</v>
      </c>
      <c r="M297">
        <f>IF(Table258[[#This Row],[Embarked]]="S", 1, 0)</f>
        <v>0</v>
      </c>
      <c r="N297">
        <f>IF(Table258[[#This Row],[Embarked]]="C", 1, 0)</f>
        <v>1</v>
      </c>
      <c r="O297">
        <f>IF(Table258[[#This Row],[Sex]]="male", 1, 0)</f>
        <v>0</v>
      </c>
      <c r="P297">
        <v>1</v>
      </c>
      <c r="V297" s="6"/>
      <c r="W297" s="6"/>
      <c r="X297" s="6"/>
      <c r="Y297" s="6"/>
      <c r="Z297" s="6"/>
      <c r="AA297" s="6"/>
    </row>
    <row r="298" spans="1:27" x14ac:dyDescent="0.2">
      <c r="A298">
        <v>1</v>
      </c>
      <c r="B298" t="s">
        <v>20</v>
      </c>
      <c r="C298">
        <v>1</v>
      </c>
      <c r="D298" t="s">
        <v>13</v>
      </c>
      <c r="E298">
        <v>25</v>
      </c>
      <c r="F298">
        <v>55.441699999999997</v>
      </c>
      <c r="G298">
        <v>1</v>
      </c>
      <c r="H298">
        <v>0</v>
      </c>
      <c r="I298" s="6">
        <f>Table258[[#This Row],[Age]]/$E$1</f>
        <v>0.3125</v>
      </c>
      <c r="J298" s="6">
        <f>LOG10(Table258[[#This Row],[Fare]] +1)</f>
        <v>1.7516000860444023</v>
      </c>
      <c r="K298">
        <f>IF(Table258[[#This Row],[Pclass]]=1, 1, 0)</f>
        <v>1</v>
      </c>
      <c r="L298">
        <f>IF(Table258[[#This Row],[Pclass]]=2, 1,0)</f>
        <v>0</v>
      </c>
      <c r="M298">
        <f>IF(Table258[[#This Row],[Embarked]]="S", 1, 0)</f>
        <v>0</v>
      </c>
      <c r="N298">
        <f>IF(Table258[[#This Row],[Embarked]]="C", 1, 0)</f>
        <v>1</v>
      </c>
      <c r="O298">
        <f>IF(Table258[[#This Row],[Sex]]="male", 1, 0)</f>
        <v>1</v>
      </c>
      <c r="P298">
        <v>1</v>
      </c>
      <c r="V298" s="6"/>
      <c r="W298" s="6"/>
      <c r="X298" s="6"/>
      <c r="Y298" s="6"/>
      <c r="Z298" s="6"/>
      <c r="AA298" s="6"/>
    </row>
    <row r="299" spans="1:27" x14ac:dyDescent="0.2">
      <c r="A299">
        <v>0</v>
      </c>
      <c r="B299" t="s">
        <v>15</v>
      </c>
      <c r="C299">
        <v>3</v>
      </c>
      <c r="D299" t="s">
        <v>13</v>
      </c>
      <c r="E299">
        <v>18</v>
      </c>
      <c r="F299">
        <v>6.4958</v>
      </c>
      <c r="G299">
        <v>1</v>
      </c>
      <c r="H299">
        <v>0</v>
      </c>
      <c r="I299" s="6">
        <f>Table258[[#This Row],[Age]]/$E$1</f>
        <v>0.22500000000000001</v>
      </c>
      <c r="J299" s="6">
        <f>LOG10(Table258[[#This Row],[Fare]] +1)</f>
        <v>0.87481799035902574</v>
      </c>
      <c r="K299">
        <f>IF(Table258[[#This Row],[Pclass]]=1, 1, 0)</f>
        <v>0</v>
      </c>
      <c r="L299">
        <f>IF(Table258[[#This Row],[Pclass]]=2, 1,0)</f>
        <v>0</v>
      </c>
      <c r="M299">
        <f>IF(Table258[[#This Row],[Embarked]]="S", 1, 0)</f>
        <v>1</v>
      </c>
      <c r="N299">
        <f>IF(Table258[[#This Row],[Embarked]]="C", 1, 0)</f>
        <v>0</v>
      </c>
      <c r="O299">
        <f>IF(Table258[[#This Row],[Sex]]="male", 1, 0)</f>
        <v>1</v>
      </c>
      <c r="P299">
        <v>1</v>
      </c>
      <c r="V299" s="6"/>
      <c r="W299" s="6"/>
      <c r="X299" s="6"/>
      <c r="Y299" s="6"/>
      <c r="Z299" s="6"/>
      <c r="AA299" s="6"/>
    </row>
    <row r="300" spans="1:27" x14ac:dyDescent="0.2">
      <c r="A300">
        <v>0</v>
      </c>
      <c r="B300" t="s">
        <v>15</v>
      </c>
      <c r="C300">
        <v>3</v>
      </c>
      <c r="D300" t="s">
        <v>13</v>
      </c>
      <c r="E300">
        <v>19</v>
      </c>
      <c r="F300">
        <v>8.0500000000000007</v>
      </c>
      <c r="G300">
        <v>0</v>
      </c>
      <c r="H300">
        <v>0</v>
      </c>
      <c r="I300" s="6">
        <f>Table258[[#This Row],[Age]]/$E$1</f>
        <v>0.23749999999999999</v>
      </c>
      <c r="J300" s="6">
        <f>LOG10(Table258[[#This Row],[Fare]] +1)</f>
        <v>0.9566485792052033</v>
      </c>
      <c r="K300">
        <f>IF(Table258[[#This Row],[Pclass]]=1, 1, 0)</f>
        <v>0</v>
      </c>
      <c r="L300">
        <f>IF(Table258[[#This Row],[Pclass]]=2, 1,0)</f>
        <v>0</v>
      </c>
      <c r="M300">
        <f>IF(Table258[[#This Row],[Embarked]]="S", 1, 0)</f>
        <v>1</v>
      </c>
      <c r="N300">
        <f>IF(Table258[[#This Row],[Embarked]]="C", 1, 0)</f>
        <v>0</v>
      </c>
      <c r="O300">
        <f>IF(Table258[[#This Row],[Sex]]="male", 1, 0)</f>
        <v>1</v>
      </c>
      <c r="P300">
        <v>1</v>
      </c>
      <c r="V300" s="6"/>
      <c r="W300" s="6"/>
      <c r="X300" s="6"/>
      <c r="Y300" s="6"/>
      <c r="Z300" s="6"/>
      <c r="AA300" s="6"/>
    </row>
    <row r="301" spans="1:27" x14ac:dyDescent="0.2">
      <c r="A301">
        <v>0</v>
      </c>
      <c r="B301" t="s">
        <v>20</v>
      </c>
      <c r="C301">
        <v>1</v>
      </c>
      <c r="D301" t="s">
        <v>13</v>
      </c>
      <c r="E301">
        <v>22</v>
      </c>
      <c r="F301">
        <v>135.63329999999999</v>
      </c>
      <c r="G301">
        <v>0</v>
      </c>
      <c r="H301">
        <v>0</v>
      </c>
      <c r="I301" s="6">
        <f>Table258[[#This Row],[Age]]/$E$1</f>
        <v>0.27500000000000002</v>
      </c>
      <c r="J301" s="6">
        <f>LOG10(Table258[[#This Row],[Fare]] +1)</f>
        <v>2.1355565576455011</v>
      </c>
      <c r="K301">
        <f>IF(Table258[[#This Row],[Pclass]]=1, 1, 0)</f>
        <v>1</v>
      </c>
      <c r="L301">
        <f>IF(Table258[[#This Row],[Pclass]]=2, 1,0)</f>
        <v>0</v>
      </c>
      <c r="M301">
        <f>IF(Table258[[#This Row],[Embarked]]="S", 1, 0)</f>
        <v>0</v>
      </c>
      <c r="N301">
        <f>IF(Table258[[#This Row],[Embarked]]="C", 1, 0)</f>
        <v>1</v>
      </c>
      <c r="O301">
        <f>IF(Table258[[#This Row],[Sex]]="male", 1, 0)</f>
        <v>1</v>
      </c>
      <c r="P301">
        <v>1</v>
      </c>
      <c r="V301" s="6"/>
      <c r="W301" s="6"/>
      <c r="X301" s="6"/>
      <c r="Y301" s="6"/>
      <c r="Z301" s="6"/>
      <c r="AA301" s="6"/>
    </row>
    <row r="302" spans="1:27" x14ac:dyDescent="0.2">
      <c r="A302">
        <v>0</v>
      </c>
      <c r="B302" t="s">
        <v>15</v>
      </c>
      <c r="C302">
        <v>3</v>
      </c>
      <c r="D302" t="s">
        <v>17</v>
      </c>
      <c r="E302">
        <v>3</v>
      </c>
      <c r="F302">
        <v>21.074999999999999</v>
      </c>
      <c r="G302">
        <v>3</v>
      </c>
      <c r="H302">
        <v>1</v>
      </c>
      <c r="I302" s="6">
        <f>Table258[[#This Row],[Age]]/$E$1</f>
        <v>3.7499999999999999E-2</v>
      </c>
      <c r="J302" s="6">
        <f>LOG10(Table258[[#This Row],[Fare]] +1)</f>
        <v>1.3439007122496063</v>
      </c>
      <c r="K302">
        <f>IF(Table258[[#This Row],[Pclass]]=1, 1, 0)</f>
        <v>0</v>
      </c>
      <c r="L302">
        <f>IF(Table258[[#This Row],[Pclass]]=2, 1,0)</f>
        <v>0</v>
      </c>
      <c r="M302">
        <f>IF(Table258[[#This Row],[Embarked]]="S", 1, 0)</f>
        <v>1</v>
      </c>
      <c r="N302">
        <f>IF(Table258[[#This Row],[Embarked]]="C", 1, 0)</f>
        <v>0</v>
      </c>
      <c r="O302">
        <f>IF(Table258[[#This Row],[Sex]]="male", 1, 0)</f>
        <v>0</v>
      </c>
      <c r="P302">
        <v>1</v>
      </c>
      <c r="V302" s="6"/>
      <c r="W302" s="6"/>
      <c r="X302" s="6"/>
      <c r="Y302" s="6"/>
      <c r="Z302" s="6"/>
      <c r="AA302" s="6"/>
    </row>
    <row r="303" spans="1:27" x14ac:dyDescent="0.2">
      <c r="A303">
        <v>1</v>
      </c>
      <c r="B303" t="s">
        <v>15</v>
      </c>
      <c r="C303">
        <v>3</v>
      </c>
      <c r="D303" t="s">
        <v>17</v>
      </c>
      <c r="E303">
        <v>22</v>
      </c>
      <c r="F303">
        <v>7.25</v>
      </c>
      <c r="G303">
        <v>0</v>
      </c>
      <c r="H303">
        <v>0</v>
      </c>
      <c r="I303" s="6">
        <f>Table258[[#This Row],[Age]]/$E$1</f>
        <v>0.27500000000000002</v>
      </c>
      <c r="J303" s="6">
        <f>LOG10(Table258[[#This Row],[Fare]] +1)</f>
        <v>0.91645394854992512</v>
      </c>
      <c r="K303">
        <f>IF(Table258[[#This Row],[Pclass]]=1, 1, 0)</f>
        <v>0</v>
      </c>
      <c r="L303">
        <f>IF(Table258[[#This Row],[Pclass]]=2, 1,0)</f>
        <v>0</v>
      </c>
      <c r="M303">
        <f>IF(Table258[[#This Row],[Embarked]]="S", 1, 0)</f>
        <v>1</v>
      </c>
      <c r="N303">
        <f>IF(Table258[[#This Row],[Embarked]]="C", 1, 0)</f>
        <v>0</v>
      </c>
      <c r="O303">
        <f>IF(Table258[[#This Row],[Sex]]="male", 1, 0)</f>
        <v>0</v>
      </c>
      <c r="P303">
        <v>1</v>
      </c>
      <c r="V303" s="6"/>
      <c r="W303" s="6"/>
      <c r="X303" s="6"/>
      <c r="Y303" s="6"/>
      <c r="Z303" s="6"/>
      <c r="AA303" s="6"/>
    </row>
    <row r="304" spans="1:27" x14ac:dyDescent="0.2">
      <c r="A304">
        <v>0</v>
      </c>
      <c r="B304" t="s">
        <v>20</v>
      </c>
      <c r="C304">
        <v>1</v>
      </c>
      <c r="D304" t="s">
        <v>13</v>
      </c>
      <c r="E304">
        <v>27</v>
      </c>
      <c r="F304">
        <v>211.5</v>
      </c>
      <c r="G304">
        <v>0</v>
      </c>
      <c r="H304">
        <v>2</v>
      </c>
      <c r="I304" s="6">
        <f>Table258[[#This Row],[Age]]/$E$1</f>
        <v>0.33750000000000002</v>
      </c>
      <c r="J304" s="6">
        <f>LOG10(Table258[[#This Row],[Fare]] +1)</f>
        <v>2.3273589343863303</v>
      </c>
      <c r="K304">
        <f>IF(Table258[[#This Row],[Pclass]]=1, 1, 0)</f>
        <v>1</v>
      </c>
      <c r="L304">
        <f>IF(Table258[[#This Row],[Pclass]]=2, 1,0)</f>
        <v>0</v>
      </c>
      <c r="M304">
        <f>IF(Table258[[#This Row],[Embarked]]="S", 1, 0)</f>
        <v>0</v>
      </c>
      <c r="N304">
        <f>IF(Table258[[#This Row],[Embarked]]="C", 1, 0)</f>
        <v>1</v>
      </c>
      <c r="O304">
        <f>IF(Table258[[#This Row],[Sex]]="male", 1, 0)</f>
        <v>1</v>
      </c>
      <c r="P304">
        <v>1</v>
      </c>
      <c r="V304" s="6"/>
      <c r="W304" s="6"/>
      <c r="X304" s="6"/>
      <c r="Y304" s="6"/>
      <c r="Z304" s="6"/>
      <c r="AA304" s="6"/>
    </row>
    <row r="305" spans="1:27" x14ac:dyDescent="0.2">
      <c r="A305">
        <v>0</v>
      </c>
      <c r="B305" t="s">
        <v>20</v>
      </c>
      <c r="C305">
        <v>3</v>
      </c>
      <c r="D305" t="s">
        <v>13</v>
      </c>
      <c r="E305">
        <v>20</v>
      </c>
      <c r="F305">
        <v>4.0125000000000002</v>
      </c>
      <c r="G305">
        <v>0</v>
      </c>
      <c r="H305">
        <v>0</v>
      </c>
      <c r="I305" s="6">
        <f>Table258[[#This Row],[Age]]/$E$1</f>
        <v>0.25</v>
      </c>
      <c r="J305" s="6">
        <f>LOG10(Table258[[#This Row],[Fare]] +1)</f>
        <v>0.70005438562823874</v>
      </c>
      <c r="K305">
        <f>IF(Table258[[#This Row],[Pclass]]=1, 1, 0)</f>
        <v>0</v>
      </c>
      <c r="L305">
        <f>IF(Table258[[#This Row],[Pclass]]=2, 1,0)</f>
        <v>0</v>
      </c>
      <c r="M305">
        <f>IF(Table258[[#This Row],[Embarked]]="S", 1, 0)</f>
        <v>0</v>
      </c>
      <c r="N305">
        <f>IF(Table258[[#This Row],[Embarked]]="C", 1, 0)</f>
        <v>1</v>
      </c>
      <c r="O305">
        <f>IF(Table258[[#This Row],[Sex]]="male", 1, 0)</f>
        <v>1</v>
      </c>
      <c r="P305">
        <v>1</v>
      </c>
      <c r="V305" s="6"/>
      <c r="W305" s="6"/>
      <c r="X305" s="6"/>
      <c r="Y305" s="6"/>
      <c r="Z305" s="6"/>
      <c r="AA305" s="6"/>
    </row>
    <row r="306" spans="1:27" x14ac:dyDescent="0.2">
      <c r="A306">
        <v>0</v>
      </c>
      <c r="B306" t="s">
        <v>15</v>
      </c>
      <c r="C306">
        <v>3</v>
      </c>
      <c r="D306" t="s">
        <v>13</v>
      </c>
      <c r="E306">
        <v>19</v>
      </c>
      <c r="F306">
        <v>7.7750000000000004</v>
      </c>
      <c r="G306">
        <v>0</v>
      </c>
      <c r="H306">
        <v>0</v>
      </c>
      <c r="I306" s="6">
        <f>Table258[[#This Row],[Age]]/$E$1</f>
        <v>0.23749999999999999</v>
      </c>
      <c r="J306" s="6">
        <f>LOG10(Table258[[#This Row],[Fare]] +1)</f>
        <v>0.94324712513786169</v>
      </c>
      <c r="K306">
        <f>IF(Table258[[#This Row],[Pclass]]=1, 1, 0)</f>
        <v>0</v>
      </c>
      <c r="L306">
        <f>IF(Table258[[#This Row],[Pclass]]=2, 1,0)</f>
        <v>0</v>
      </c>
      <c r="M306">
        <f>IF(Table258[[#This Row],[Embarked]]="S", 1, 0)</f>
        <v>1</v>
      </c>
      <c r="N306">
        <f>IF(Table258[[#This Row],[Embarked]]="C", 1, 0)</f>
        <v>0</v>
      </c>
      <c r="O306">
        <f>IF(Table258[[#This Row],[Sex]]="male", 1, 0)</f>
        <v>1</v>
      </c>
      <c r="P306">
        <v>1</v>
      </c>
      <c r="V306" s="6"/>
      <c r="W306" s="6"/>
      <c r="X306" s="6"/>
      <c r="Y306" s="6"/>
      <c r="Z306" s="6"/>
      <c r="AA306" s="6"/>
    </row>
    <row r="307" spans="1:27" x14ac:dyDescent="0.2">
      <c r="A307">
        <v>1</v>
      </c>
      <c r="B307" t="s">
        <v>20</v>
      </c>
      <c r="C307">
        <v>1</v>
      </c>
      <c r="D307" t="s">
        <v>17</v>
      </c>
      <c r="E307">
        <v>42</v>
      </c>
      <c r="F307">
        <v>227.52500000000001</v>
      </c>
      <c r="G307">
        <v>0</v>
      </c>
      <c r="H307">
        <v>0</v>
      </c>
      <c r="I307" s="6">
        <f>Table258[[#This Row],[Age]]/$E$1</f>
        <v>0.52500000000000002</v>
      </c>
      <c r="J307" s="6">
        <f>LOG10(Table258[[#This Row],[Fare]] +1)</f>
        <v>2.3589337176143736</v>
      </c>
      <c r="K307">
        <f>IF(Table258[[#This Row],[Pclass]]=1, 1, 0)</f>
        <v>1</v>
      </c>
      <c r="L307">
        <f>IF(Table258[[#This Row],[Pclass]]=2, 1,0)</f>
        <v>0</v>
      </c>
      <c r="M307">
        <f>IF(Table258[[#This Row],[Embarked]]="S", 1, 0)</f>
        <v>0</v>
      </c>
      <c r="N307">
        <f>IF(Table258[[#This Row],[Embarked]]="C", 1, 0)</f>
        <v>1</v>
      </c>
      <c r="O307">
        <f>IF(Table258[[#This Row],[Sex]]="male", 1, 0)</f>
        <v>0</v>
      </c>
      <c r="P307">
        <v>1</v>
      </c>
      <c r="V307" s="6"/>
      <c r="W307" s="6"/>
      <c r="X307" s="6"/>
      <c r="Y307" s="6"/>
      <c r="Z307" s="6"/>
      <c r="AA307" s="6"/>
    </row>
    <row r="308" spans="1:27" x14ac:dyDescent="0.2">
      <c r="A308">
        <v>1</v>
      </c>
      <c r="B308" t="s">
        <v>20</v>
      </c>
      <c r="C308">
        <v>3</v>
      </c>
      <c r="D308" t="s">
        <v>17</v>
      </c>
      <c r="E308">
        <v>1</v>
      </c>
      <c r="F308">
        <v>15.7417</v>
      </c>
      <c r="G308">
        <v>0</v>
      </c>
      <c r="H308">
        <v>2</v>
      </c>
      <c r="I308" s="6">
        <f>Table258[[#This Row],[Age]]/$E$1</f>
        <v>1.2500000000000001E-2</v>
      </c>
      <c r="J308" s="6">
        <f>LOG10(Table258[[#This Row],[Fare]] +1)</f>
        <v>1.2237995553975871</v>
      </c>
      <c r="K308">
        <f>IF(Table258[[#This Row],[Pclass]]=1, 1, 0)</f>
        <v>0</v>
      </c>
      <c r="L308">
        <f>IF(Table258[[#This Row],[Pclass]]=2, 1,0)</f>
        <v>0</v>
      </c>
      <c r="M308">
        <f>IF(Table258[[#This Row],[Embarked]]="S", 1, 0)</f>
        <v>0</v>
      </c>
      <c r="N308">
        <f>IF(Table258[[#This Row],[Embarked]]="C", 1, 0)</f>
        <v>1</v>
      </c>
      <c r="O308">
        <f>IF(Table258[[#This Row],[Sex]]="male", 1, 0)</f>
        <v>0</v>
      </c>
      <c r="P308">
        <v>1</v>
      </c>
      <c r="V308" s="6"/>
      <c r="W308" s="6"/>
      <c r="X308" s="6"/>
      <c r="Y308" s="6"/>
      <c r="Z308" s="6"/>
      <c r="AA308" s="6"/>
    </row>
    <row r="309" spans="1:27" x14ac:dyDescent="0.2">
      <c r="A309">
        <v>0</v>
      </c>
      <c r="B309" t="s">
        <v>15</v>
      </c>
      <c r="C309">
        <v>3</v>
      </c>
      <c r="D309" t="s">
        <v>13</v>
      </c>
      <c r="E309">
        <v>32</v>
      </c>
      <c r="F309">
        <v>7.9249999999999998</v>
      </c>
      <c r="G309">
        <v>0</v>
      </c>
      <c r="H309">
        <v>0</v>
      </c>
      <c r="I309" s="6">
        <f>Table258[[#This Row],[Age]]/$E$1</f>
        <v>0.4</v>
      </c>
      <c r="J309" s="6">
        <f>LOG10(Table258[[#This Row],[Fare]] +1)</f>
        <v>0.95060822478423079</v>
      </c>
      <c r="K309">
        <f>IF(Table258[[#This Row],[Pclass]]=1, 1, 0)</f>
        <v>0</v>
      </c>
      <c r="L309">
        <f>IF(Table258[[#This Row],[Pclass]]=2, 1,0)</f>
        <v>0</v>
      </c>
      <c r="M309">
        <f>IF(Table258[[#This Row],[Embarked]]="S", 1, 0)</f>
        <v>1</v>
      </c>
      <c r="N309">
        <f>IF(Table258[[#This Row],[Embarked]]="C", 1, 0)</f>
        <v>0</v>
      </c>
      <c r="O309">
        <f>IF(Table258[[#This Row],[Sex]]="male", 1, 0)</f>
        <v>1</v>
      </c>
      <c r="P309">
        <v>1</v>
      </c>
      <c r="V309" s="6"/>
      <c r="W309" s="6"/>
      <c r="X309" s="6"/>
      <c r="Y309" s="6"/>
      <c r="Z309" s="6"/>
      <c r="AA309" s="6"/>
    </row>
    <row r="310" spans="1:27" x14ac:dyDescent="0.2">
      <c r="A310">
        <v>1</v>
      </c>
      <c r="B310" t="s">
        <v>15</v>
      </c>
      <c r="C310">
        <v>1</v>
      </c>
      <c r="D310" t="s">
        <v>17</v>
      </c>
      <c r="E310">
        <v>35</v>
      </c>
      <c r="F310">
        <v>52</v>
      </c>
      <c r="G310">
        <v>1</v>
      </c>
      <c r="H310">
        <v>0</v>
      </c>
      <c r="I310" s="6">
        <f>Table258[[#This Row],[Age]]/$E$1</f>
        <v>0.4375</v>
      </c>
      <c r="J310" s="6">
        <f>LOG10(Table258[[#This Row],[Fare]] +1)</f>
        <v>1.7242758696007889</v>
      </c>
      <c r="K310">
        <f>IF(Table258[[#This Row],[Pclass]]=1, 1, 0)</f>
        <v>1</v>
      </c>
      <c r="L310">
        <f>IF(Table258[[#This Row],[Pclass]]=2, 1,0)</f>
        <v>0</v>
      </c>
      <c r="M310">
        <f>IF(Table258[[#This Row],[Embarked]]="S", 1, 0)</f>
        <v>1</v>
      </c>
      <c r="N310">
        <f>IF(Table258[[#This Row],[Embarked]]="C", 1, 0)</f>
        <v>0</v>
      </c>
      <c r="O310">
        <f>IF(Table258[[#This Row],[Sex]]="male", 1, 0)</f>
        <v>0</v>
      </c>
      <c r="P310">
        <v>1</v>
      </c>
      <c r="V310" s="6"/>
      <c r="W310" s="6"/>
      <c r="X310" s="6"/>
      <c r="Y310" s="6"/>
      <c r="Z310" s="6"/>
      <c r="AA310" s="6"/>
    </row>
    <row r="311" spans="1:27" x14ac:dyDescent="0.2">
      <c r="A311">
        <v>0</v>
      </c>
      <c r="B311" t="s">
        <v>15</v>
      </c>
      <c r="C311">
        <v>2</v>
      </c>
      <c r="D311" t="s">
        <v>13</v>
      </c>
      <c r="E311">
        <v>18</v>
      </c>
      <c r="F311">
        <v>73.5</v>
      </c>
      <c r="G311">
        <v>0</v>
      </c>
      <c r="H311">
        <v>0</v>
      </c>
      <c r="I311" s="6">
        <f>Table258[[#This Row],[Age]]/$E$1</f>
        <v>0.22500000000000001</v>
      </c>
      <c r="J311" s="6">
        <f>LOG10(Table258[[#This Row],[Fare]] +1)</f>
        <v>1.8721562727482928</v>
      </c>
      <c r="K311">
        <f>IF(Table258[[#This Row],[Pclass]]=1, 1, 0)</f>
        <v>0</v>
      </c>
      <c r="L311">
        <f>IF(Table258[[#This Row],[Pclass]]=2, 1,0)</f>
        <v>1</v>
      </c>
      <c r="M311">
        <f>IF(Table258[[#This Row],[Embarked]]="S", 1, 0)</f>
        <v>1</v>
      </c>
      <c r="N311">
        <f>IF(Table258[[#This Row],[Embarked]]="C", 1, 0)</f>
        <v>0</v>
      </c>
      <c r="O311">
        <f>IF(Table258[[#This Row],[Sex]]="male", 1, 0)</f>
        <v>1</v>
      </c>
      <c r="P311">
        <v>1</v>
      </c>
      <c r="V311" s="6"/>
      <c r="W311" s="6"/>
      <c r="X311" s="6"/>
      <c r="Y311" s="6"/>
      <c r="Z311" s="6"/>
      <c r="AA311" s="6"/>
    </row>
    <row r="312" spans="1:27" x14ac:dyDescent="0.2">
      <c r="A312">
        <v>0</v>
      </c>
      <c r="B312" t="s">
        <v>15</v>
      </c>
      <c r="C312">
        <v>3</v>
      </c>
      <c r="D312" t="s">
        <v>13</v>
      </c>
      <c r="E312">
        <v>1</v>
      </c>
      <c r="F312">
        <v>46.9</v>
      </c>
      <c r="G312">
        <v>5</v>
      </c>
      <c r="H312">
        <v>2</v>
      </c>
      <c r="I312" s="6">
        <f>Table258[[#This Row],[Age]]/$E$1</f>
        <v>1.2500000000000001E-2</v>
      </c>
      <c r="J312" s="6">
        <f>LOG10(Table258[[#This Row],[Fare]] +1)</f>
        <v>1.6803355134145632</v>
      </c>
      <c r="K312">
        <f>IF(Table258[[#This Row],[Pclass]]=1, 1, 0)</f>
        <v>0</v>
      </c>
      <c r="L312">
        <f>IF(Table258[[#This Row],[Pclass]]=2, 1,0)</f>
        <v>0</v>
      </c>
      <c r="M312">
        <f>IF(Table258[[#This Row],[Embarked]]="S", 1, 0)</f>
        <v>1</v>
      </c>
      <c r="N312">
        <f>IF(Table258[[#This Row],[Embarked]]="C", 1, 0)</f>
        <v>0</v>
      </c>
      <c r="O312">
        <f>IF(Table258[[#This Row],[Sex]]="male", 1, 0)</f>
        <v>1</v>
      </c>
      <c r="P312">
        <v>1</v>
      </c>
      <c r="V312" s="6"/>
      <c r="W312" s="6"/>
      <c r="X312" s="6"/>
      <c r="Y312" s="6"/>
      <c r="Z312" s="6"/>
      <c r="AA312" s="6"/>
    </row>
    <row r="313" spans="1:27" x14ac:dyDescent="0.2">
      <c r="A313">
        <v>1</v>
      </c>
      <c r="B313" t="s">
        <v>15</v>
      </c>
      <c r="C313">
        <v>2</v>
      </c>
      <c r="D313" t="s">
        <v>17</v>
      </c>
      <c r="E313">
        <v>36</v>
      </c>
      <c r="F313">
        <v>13</v>
      </c>
      <c r="G313">
        <v>0</v>
      </c>
      <c r="H313">
        <v>0</v>
      </c>
      <c r="I313" s="6">
        <f>Table258[[#This Row],[Age]]/$E$1</f>
        <v>0.45</v>
      </c>
      <c r="J313" s="6">
        <f>LOG10(Table258[[#This Row],[Fare]] +1)</f>
        <v>1.146128035678238</v>
      </c>
      <c r="K313">
        <f>IF(Table258[[#This Row],[Pclass]]=1, 1, 0)</f>
        <v>0</v>
      </c>
      <c r="L313">
        <f>IF(Table258[[#This Row],[Pclass]]=2, 1,0)</f>
        <v>1</v>
      </c>
      <c r="M313">
        <f>IF(Table258[[#This Row],[Embarked]]="S", 1, 0)</f>
        <v>1</v>
      </c>
      <c r="N313">
        <f>IF(Table258[[#This Row],[Embarked]]="C", 1, 0)</f>
        <v>0</v>
      </c>
      <c r="O313">
        <f>IF(Table258[[#This Row],[Sex]]="male", 1, 0)</f>
        <v>0</v>
      </c>
      <c r="P313">
        <v>1</v>
      </c>
      <c r="V313" s="6"/>
      <c r="W313" s="6"/>
      <c r="X313" s="6"/>
      <c r="Y313" s="6"/>
      <c r="Z313" s="6"/>
      <c r="AA313" s="6"/>
    </row>
    <row r="314" spans="1:27" x14ac:dyDescent="0.2">
      <c r="A314">
        <v>1</v>
      </c>
      <c r="B314" t="s">
        <v>20</v>
      </c>
      <c r="C314">
        <v>2</v>
      </c>
      <c r="D314" t="s">
        <v>17</v>
      </c>
      <c r="E314">
        <v>17</v>
      </c>
      <c r="F314">
        <v>12</v>
      </c>
      <c r="G314">
        <v>0</v>
      </c>
      <c r="H314">
        <v>0</v>
      </c>
      <c r="I314" s="6">
        <f>Table258[[#This Row],[Age]]/$E$1</f>
        <v>0.21249999999999999</v>
      </c>
      <c r="J314" s="6">
        <f>LOG10(Table258[[#This Row],[Fare]] +1)</f>
        <v>1.1139433523068367</v>
      </c>
      <c r="K314">
        <f>IF(Table258[[#This Row],[Pclass]]=1, 1, 0)</f>
        <v>0</v>
      </c>
      <c r="L314">
        <f>IF(Table258[[#This Row],[Pclass]]=2, 1,0)</f>
        <v>1</v>
      </c>
      <c r="M314">
        <f>IF(Table258[[#This Row],[Embarked]]="S", 1, 0)</f>
        <v>0</v>
      </c>
      <c r="N314">
        <f>IF(Table258[[#This Row],[Embarked]]="C", 1, 0)</f>
        <v>1</v>
      </c>
      <c r="O314">
        <f>IF(Table258[[#This Row],[Sex]]="male", 1, 0)</f>
        <v>0</v>
      </c>
      <c r="P314">
        <v>1</v>
      </c>
      <c r="V314" s="6"/>
      <c r="W314" s="6"/>
      <c r="X314" s="6"/>
      <c r="Y314" s="6"/>
      <c r="Z314" s="6"/>
      <c r="AA314" s="6"/>
    </row>
    <row r="315" spans="1:27" x14ac:dyDescent="0.2">
      <c r="A315">
        <v>1</v>
      </c>
      <c r="B315" t="s">
        <v>15</v>
      </c>
      <c r="C315">
        <v>1</v>
      </c>
      <c r="D315" t="s">
        <v>13</v>
      </c>
      <c r="E315">
        <v>36</v>
      </c>
      <c r="F315">
        <v>120</v>
      </c>
      <c r="G315">
        <v>1</v>
      </c>
      <c r="H315">
        <v>2</v>
      </c>
      <c r="I315" s="6">
        <f>Table258[[#This Row],[Age]]/$E$1</f>
        <v>0.45</v>
      </c>
      <c r="J315" s="6">
        <f>LOG10(Table258[[#This Row],[Fare]] +1)</f>
        <v>2.0827853703164503</v>
      </c>
      <c r="K315">
        <f>IF(Table258[[#This Row],[Pclass]]=1, 1, 0)</f>
        <v>1</v>
      </c>
      <c r="L315">
        <f>IF(Table258[[#This Row],[Pclass]]=2, 1,0)</f>
        <v>0</v>
      </c>
      <c r="M315">
        <f>IF(Table258[[#This Row],[Embarked]]="S", 1, 0)</f>
        <v>1</v>
      </c>
      <c r="N315">
        <f>IF(Table258[[#This Row],[Embarked]]="C", 1, 0)</f>
        <v>0</v>
      </c>
      <c r="O315">
        <f>IF(Table258[[#This Row],[Sex]]="male", 1, 0)</f>
        <v>1</v>
      </c>
      <c r="P315">
        <v>1</v>
      </c>
      <c r="V315" s="6"/>
      <c r="W315" s="6"/>
      <c r="X315" s="6"/>
      <c r="Y315" s="6"/>
      <c r="Z315" s="6"/>
      <c r="AA315" s="6"/>
    </row>
    <row r="316" spans="1:27" x14ac:dyDescent="0.2">
      <c r="A316">
        <v>1</v>
      </c>
      <c r="B316" t="s">
        <v>15</v>
      </c>
      <c r="C316">
        <v>3</v>
      </c>
      <c r="D316" t="s">
        <v>13</v>
      </c>
      <c r="E316">
        <v>21</v>
      </c>
      <c r="F316">
        <v>7.7957999999999998</v>
      </c>
      <c r="G316">
        <v>0</v>
      </c>
      <c r="H316">
        <v>0</v>
      </c>
      <c r="I316" s="6">
        <f>Table258[[#This Row],[Age]]/$E$1</f>
        <v>0.26250000000000001</v>
      </c>
      <c r="J316" s="6">
        <f>LOG10(Table258[[#This Row],[Fare]] +1)</f>
        <v>0.94427534575879857</v>
      </c>
      <c r="K316">
        <f>IF(Table258[[#This Row],[Pclass]]=1, 1, 0)</f>
        <v>0</v>
      </c>
      <c r="L316">
        <f>IF(Table258[[#This Row],[Pclass]]=2, 1,0)</f>
        <v>0</v>
      </c>
      <c r="M316">
        <f>IF(Table258[[#This Row],[Embarked]]="S", 1, 0)</f>
        <v>1</v>
      </c>
      <c r="N316">
        <f>IF(Table258[[#This Row],[Embarked]]="C", 1, 0)</f>
        <v>0</v>
      </c>
      <c r="O316">
        <f>IF(Table258[[#This Row],[Sex]]="male", 1, 0)</f>
        <v>1</v>
      </c>
      <c r="P316">
        <v>1</v>
      </c>
      <c r="V316" s="6"/>
      <c r="W316" s="6"/>
      <c r="X316" s="6"/>
      <c r="Y316" s="6"/>
      <c r="Z316" s="6"/>
      <c r="AA316" s="6"/>
    </row>
    <row r="317" spans="1:27" x14ac:dyDescent="0.2">
      <c r="A317">
        <v>0</v>
      </c>
      <c r="B317" t="s">
        <v>15</v>
      </c>
      <c r="C317">
        <v>3</v>
      </c>
      <c r="D317" t="s">
        <v>13</v>
      </c>
      <c r="E317">
        <v>28</v>
      </c>
      <c r="F317">
        <v>7.9249999999999998</v>
      </c>
      <c r="G317">
        <v>2</v>
      </c>
      <c r="H317">
        <v>0</v>
      </c>
      <c r="I317" s="6">
        <f>Table258[[#This Row],[Age]]/$E$1</f>
        <v>0.35</v>
      </c>
      <c r="J317" s="6">
        <f>LOG10(Table258[[#This Row],[Fare]] +1)</f>
        <v>0.95060822478423079</v>
      </c>
      <c r="K317">
        <f>IF(Table258[[#This Row],[Pclass]]=1, 1, 0)</f>
        <v>0</v>
      </c>
      <c r="L317">
        <f>IF(Table258[[#This Row],[Pclass]]=2, 1,0)</f>
        <v>0</v>
      </c>
      <c r="M317">
        <f>IF(Table258[[#This Row],[Embarked]]="S", 1, 0)</f>
        <v>1</v>
      </c>
      <c r="N317">
        <f>IF(Table258[[#This Row],[Embarked]]="C", 1, 0)</f>
        <v>0</v>
      </c>
      <c r="O317">
        <f>IF(Table258[[#This Row],[Sex]]="male", 1, 0)</f>
        <v>1</v>
      </c>
      <c r="P317">
        <v>1</v>
      </c>
      <c r="V317" s="6"/>
      <c r="W317" s="6"/>
      <c r="X317" s="6"/>
      <c r="Y317" s="6"/>
      <c r="Z317" s="6"/>
      <c r="AA317" s="6"/>
    </row>
    <row r="318" spans="1:27" x14ac:dyDescent="0.2">
      <c r="A318">
        <v>1</v>
      </c>
      <c r="B318" t="s">
        <v>20</v>
      </c>
      <c r="C318">
        <v>1</v>
      </c>
      <c r="D318" t="s">
        <v>17</v>
      </c>
      <c r="E318">
        <v>23</v>
      </c>
      <c r="F318">
        <v>113.27500000000001</v>
      </c>
      <c r="G318">
        <v>1</v>
      </c>
      <c r="H318">
        <v>0</v>
      </c>
      <c r="I318" s="6">
        <f>Table258[[#This Row],[Age]]/$E$1</f>
        <v>0.28749999999999998</v>
      </c>
      <c r="J318" s="6">
        <f>LOG10(Table258[[#This Row],[Fare]] +1)</f>
        <v>2.0579512299613683</v>
      </c>
      <c r="K318">
        <f>IF(Table258[[#This Row],[Pclass]]=1, 1, 0)</f>
        <v>1</v>
      </c>
      <c r="L318">
        <f>IF(Table258[[#This Row],[Pclass]]=2, 1,0)</f>
        <v>0</v>
      </c>
      <c r="M318">
        <f>IF(Table258[[#This Row],[Embarked]]="S", 1, 0)</f>
        <v>0</v>
      </c>
      <c r="N318">
        <f>IF(Table258[[#This Row],[Embarked]]="C", 1, 0)</f>
        <v>1</v>
      </c>
      <c r="O318">
        <f>IF(Table258[[#This Row],[Sex]]="male", 1, 0)</f>
        <v>0</v>
      </c>
      <c r="P318">
        <v>1</v>
      </c>
      <c r="V318" s="6"/>
      <c r="W318" s="6"/>
      <c r="X318" s="6"/>
      <c r="Y318" s="6"/>
      <c r="Z318" s="6"/>
      <c r="AA318" s="6"/>
    </row>
    <row r="319" spans="1:27" x14ac:dyDescent="0.2">
      <c r="A319">
        <v>1</v>
      </c>
      <c r="B319" t="s">
        <v>15</v>
      </c>
      <c r="C319">
        <v>3</v>
      </c>
      <c r="D319" t="s">
        <v>17</v>
      </c>
      <c r="E319">
        <v>24</v>
      </c>
      <c r="F319">
        <v>16.7</v>
      </c>
      <c r="G319">
        <v>0</v>
      </c>
      <c r="H319">
        <v>2</v>
      </c>
      <c r="I319" s="6">
        <f>Table258[[#This Row],[Age]]/$E$1</f>
        <v>0.3</v>
      </c>
      <c r="J319" s="6">
        <f>LOG10(Table258[[#This Row],[Fare]] +1)</f>
        <v>1.2479732663618066</v>
      </c>
      <c r="K319">
        <f>IF(Table258[[#This Row],[Pclass]]=1, 1, 0)</f>
        <v>0</v>
      </c>
      <c r="L319">
        <f>IF(Table258[[#This Row],[Pclass]]=2, 1,0)</f>
        <v>0</v>
      </c>
      <c r="M319">
        <f>IF(Table258[[#This Row],[Embarked]]="S", 1, 0)</f>
        <v>1</v>
      </c>
      <c r="N319">
        <f>IF(Table258[[#This Row],[Embarked]]="C", 1, 0)</f>
        <v>0</v>
      </c>
      <c r="O319">
        <f>IF(Table258[[#This Row],[Sex]]="male", 1, 0)</f>
        <v>0</v>
      </c>
      <c r="P319">
        <v>1</v>
      </c>
      <c r="V319" s="6"/>
      <c r="W319" s="6"/>
      <c r="X319" s="6"/>
      <c r="Y319" s="6"/>
      <c r="Z319" s="6"/>
      <c r="AA319" s="6"/>
    </row>
    <row r="320" spans="1:27" x14ac:dyDescent="0.2">
      <c r="A320">
        <v>0</v>
      </c>
      <c r="B320" t="s">
        <v>15</v>
      </c>
      <c r="C320">
        <v>3</v>
      </c>
      <c r="D320" t="s">
        <v>13</v>
      </c>
      <c r="E320">
        <v>22</v>
      </c>
      <c r="F320">
        <v>7.7957999999999998</v>
      </c>
      <c r="G320">
        <v>0</v>
      </c>
      <c r="H320">
        <v>0</v>
      </c>
      <c r="I320" s="6">
        <f>Table258[[#This Row],[Age]]/$E$1</f>
        <v>0.27500000000000002</v>
      </c>
      <c r="J320" s="6">
        <f>LOG10(Table258[[#This Row],[Fare]] +1)</f>
        <v>0.94427534575879857</v>
      </c>
      <c r="K320">
        <f>IF(Table258[[#This Row],[Pclass]]=1, 1, 0)</f>
        <v>0</v>
      </c>
      <c r="L320">
        <f>IF(Table258[[#This Row],[Pclass]]=2, 1,0)</f>
        <v>0</v>
      </c>
      <c r="M320">
        <f>IF(Table258[[#This Row],[Embarked]]="S", 1, 0)</f>
        <v>1</v>
      </c>
      <c r="N320">
        <f>IF(Table258[[#This Row],[Embarked]]="C", 1, 0)</f>
        <v>0</v>
      </c>
      <c r="O320">
        <f>IF(Table258[[#This Row],[Sex]]="male", 1, 0)</f>
        <v>1</v>
      </c>
      <c r="P320">
        <v>1</v>
      </c>
      <c r="V320" s="6"/>
      <c r="W320" s="6"/>
      <c r="X320" s="6"/>
      <c r="Y320" s="6"/>
      <c r="Z320" s="6"/>
      <c r="AA320" s="6"/>
    </row>
    <row r="321" spans="1:27" x14ac:dyDescent="0.2">
      <c r="A321">
        <v>0</v>
      </c>
      <c r="B321" t="s">
        <v>15</v>
      </c>
      <c r="C321">
        <v>3</v>
      </c>
      <c r="D321" t="s">
        <v>17</v>
      </c>
      <c r="E321">
        <v>31</v>
      </c>
      <c r="F321">
        <v>7.8541999999999996</v>
      </c>
      <c r="G321">
        <v>0</v>
      </c>
      <c r="H321">
        <v>0</v>
      </c>
      <c r="I321" s="6">
        <f>Table258[[#This Row],[Age]]/$E$1</f>
        <v>0.38750000000000001</v>
      </c>
      <c r="J321" s="6">
        <f>LOG10(Table258[[#This Row],[Fare]] +1)</f>
        <v>0.94714932766263737</v>
      </c>
      <c r="K321">
        <f>IF(Table258[[#This Row],[Pclass]]=1, 1, 0)</f>
        <v>0</v>
      </c>
      <c r="L321">
        <f>IF(Table258[[#This Row],[Pclass]]=2, 1,0)</f>
        <v>0</v>
      </c>
      <c r="M321">
        <f>IF(Table258[[#This Row],[Embarked]]="S", 1, 0)</f>
        <v>1</v>
      </c>
      <c r="N321">
        <f>IF(Table258[[#This Row],[Embarked]]="C", 1, 0)</f>
        <v>0</v>
      </c>
      <c r="O321">
        <f>IF(Table258[[#This Row],[Sex]]="male", 1, 0)</f>
        <v>0</v>
      </c>
      <c r="P321">
        <v>1</v>
      </c>
      <c r="V321" s="6"/>
      <c r="W321" s="6"/>
      <c r="X321" s="6"/>
      <c r="Y321" s="6"/>
      <c r="Z321" s="6"/>
      <c r="AA321" s="6"/>
    </row>
    <row r="322" spans="1:27" x14ac:dyDescent="0.2">
      <c r="A322">
        <v>0</v>
      </c>
      <c r="B322" t="s">
        <v>15</v>
      </c>
      <c r="C322">
        <v>2</v>
      </c>
      <c r="D322" t="s">
        <v>13</v>
      </c>
      <c r="E322">
        <v>46</v>
      </c>
      <c r="F322">
        <v>26</v>
      </c>
      <c r="G322">
        <v>0</v>
      </c>
      <c r="H322">
        <v>0</v>
      </c>
      <c r="I322" s="6">
        <f>Table258[[#This Row],[Age]]/$E$1</f>
        <v>0.57499999999999996</v>
      </c>
      <c r="J322" s="6">
        <f>LOG10(Table258[[#This Row],[Fare]] +1)</f>
        <v>1.4313637641589874</v>
      </c>
      <c r="K322">
        <f>IF(Table258[[#This Row],[Pclass]]=1, 1, 0)</f>
        <v>0</v>
      </c>
      <c r="L322">
        <f>IF(Table258[[#This Row],[Pclass]]=2, 1,0)</f>
        <v>1</v>
      </c>
      <c r="M322">
        <f>IF(Table258[[#This Row],[Embarked]]="S", 1, 0)</f>
        <v>1</v>
      </c>
      <c r="N322">
        <f>IF(Table258[[#This Row],[Embarked]]="C", 1, 0)</f>
        <v>0</v>
      </c>
      <c r="O322">
        <f>IF(Table258[[#This Row],[Sex]]="male", 1, 0)</f>
        <v>1</v>
      </c>
      <c r="P322">
        <v>1</v>
      </c>
      <c r="V322" s="6"/>
      <c r="W322" s="6"/>
      <c r="X322" s="6"/>
      <c r="Y322" s="6"/>
      <c r="Z322" s="6"/>
      <c r="AA322" s="6"/>
    </row>
    <row r="323" spans="1:27" x14ac:dyDescent="0.2">
      <c r="A323">
        <v>0</v>
      </c>
      <c r="B323" t="s">
        <v>15</v>
      </c>
      <c r="C323">
        <v>2</v>
      </c>
      <c r="D323" t="s">
        <v>13</v>
      </c>
      <c r="E323">
        <v>23</v>
      </c>
      <c r="F323">
        <v>10.5</v>
      </c>
      <c r="G323">
        <v>0</v>
      </c>
      <c r="H323">
        <v>0</v>
      </c>
      <c r="I323" s="6">
        <f>Table258[[#This Row],[Age]]/$E$1</f>
        <v>0.28749999999999998</v>
      </c>
      <c r="J323" s="6">
        <f>LOG10(Table258[[#This Row],[Fare]] +1)</f>
        <v>1.0606978403536116</v>
      </c>
      <c r="K323">
        <f>IF(Table258[[#This Row],[Pclass]]=1, 1, 0)</f>
        <v>0</v>
      </c>
      <c r="L323">
        <f>IF(Table258[[#This Row],[Pclass]]=2, 1,0)</f>
        <v>1</v>
      </c>
      <c r="M323">
        <f>IF(Table258[[#This Row],[Embarked]]="S", 1, 0)</f>
        <v>1</v>
      </c>
      <c r="N323">
        <f>IF(Table258[[#This Row],[Embarked]]="C", 1, 0)</f>
        <v>0</v>
      </c>
      <c r="O323">
        <f>IF(Table258[[#This Row],[Sex]]="male", 1, 0)</f>
        <v>1</v>
      </c>
      <c r="P323">
        <v>1</v>
      </c>
      <c r="V323" s="6"/>
      <c r="W323" s="6"/>
      <c r="X323" s="6"/>
      <c r="Y323" s="6"/>
      <c r="Z323" s="6"/>
      <c r="AA323" s="6"/>
    </row>
    <row r="324" spans="1:27" x14ac:dyDescent="0.2">
      <c r="A324">
        <v>1</v>
      </c>
      <c r="B324" t="s">
        <v>15</v>
      </c>
      <c r="C324">
        <v>2</v>
      </c>
      <c r="D324" t="s">
        <v>17</v>
      </c>
      <c r="E324">
        <v>28</v>
      </c>
      <c r="F324">
        <v>12.65</v>
      </c>
      <c r="G324">
        <v>0</v>
      </c>
      <c r="H324">
        <v>0</v>
      </c>
      <c r="I324" s="6">
        <f>Table258[[#This Row],[Age]]/$E$1</f>
        <v>0.35</v>
      </c>
      <c r="J324" s="6">
        <f>LOG10(Table258[[#This Row],[Fare]] +1)</f>
        <v>1.1351326513767748</v>
      </c>
      <c r="K324">
        <f>IF(Table258[[#This Row],[Pclass]]=1, 1, 0)</f>
        <v>0</v>
      </c>
      <c r="L324">
        <f>IF(Table258[[#This Row],[Pclass]]=2, 1,0)</f>
        <v>1</v>
      </c>
      <c r="M324">
        <f>IF(Table258[[#This Row],[Embarked]]="S", 1, 0)</f>
        <v>1</v>
      </c>
      <c r="N324">
        <f>IF(Table258[[#This Row],[Embarked]]="C", 1, 0)</f>
        <v>0</v>
      </c>
      <c r="O324">
        <f>IF(Table258[[#This Row],[Sex]]="male", 1, 0)</f>
        <v>0</v>
      </c>
      <c r="P324">
        <v>1</v>
      </c>
      <c r="V324" s="6"/>
      <c r="W324" s="6"/>
      <c r="X324" s="6"/>
      <c r="Y324" s="6"/>
      <c r="Z324" s="6"/>
      <c r="AA324" s="6"/>
    </row>
    <row r="325" spans="1:27" x14ac:dyDescent="0.2">
      <c r="A325">
        <v>1</v>
      </c>
      <c r="B325" t="s">
        <v>15</v>
      </c>
      <c r="C325">
        <v>3</v>
      </c>
      <c r="D325" t="s">
        <v>13</v>
      </c>
      <c r="E325">
        <v>39</v>
      </c>
      <c r="F325">
        <v>7.9249999999999998</v>
      </c>
      <c r="G325">
        <v>0</v>
      </c>
      <c r="H325">
        <v>0</v>
      </c>
      <c r="I325" s="6">
        <f>Table258[[#This Row],[Age]]/$E$1</f>
        <v>0.48749999999999999</v>
      </c>
      <c r="J325" s="6">
        <f>LOG10(Table258[[#This Row],[Fare]] +1)</f>
        <v>0.95060822478423079</v>
      </c>
      <c r="K325">
        <f>IF(Table258[[#This Row],[Pclass]]=1, 1, 0)</f>
        <v>0</v>
      </c>
      <c r="L325">
        <f>IF(Table258[[#This Row],[Pclass]]=2, 1,0)</f>
        <v>0</v>
      </c>
      <c r="M325">
        <f>IF(Table258[[#This Row],[Embarked]]="S", 1, 0)</f>
        <v>1</v>
      </c>
      <c r="N325">
        <f>IF(Table258[[#This Row],[Embarked]]="C", 1, 0)</f>
        <v>0</v>
      </c>
      <c r="O325">
        <f>IF(Table258[[#This Row],[Sex]]="male", 1, 0)</f>
        <v>1</v>
      </c>
      <c r="P325">
        <v>1</v>
      </c>
      <c r="V325" s="6"/>
      <c r="W325" s="6"/>
      <c r="X325" s="6"/>
      <c r="Y325" s="6"/>
      <c r="Z325" s="6"/>
      <c r="AA325" s="6"/>
    </row>
    <row r="326" spans="1:27" x14ac:dyDescent="0.2">
      <c r="A326">
        <v>0</v>
      </c>
      <c r="B326" t="s">
        <v>15</v>
      </c>
      <c r="C326">
        <v>3</v>
      </c>
      <c r="D326" t="s">
        <v>13</v>
      </c>
      <c r="E326">
        <v>26</v>
      </c>
      <c r="F326">
        <v>8.0500000000000007</v>
      </c>
      <c r="G326">
        <v>0</v>
      </c>
      <c r="H326">
        <v>0</v>
      </c>
      <c r="I326" s="6">
        <f>Table258[[#This Row],[Age]]/$E$1</f>
        <v>0.32500000000000001</v>
      </c>
      <c r="J326" s="6">
        <f>LOG10(Table258[[#This Row],[Fare]] +1)</f>
        <v>0.9566485792052033</v>
      </c>
      <c r="K326">
        <f>IF(Table258[[#This Row],[Pclass]]=1, 1, 0)</f>
        <v>0</v>
      </c>
      <c r="L326">
        <f>IF(Table258[[#This Row],[Pclass]]=2, 1,0)</f>
        <v>0</v>
      </c>
      <c r="M326">
        <f>IF(Table258[[#This Row],[Embarked]]="S", 1, 0)</f>
        <v>1</v>
      </c>
      <c r="N326">
        <f>IF(Table258[[#This Row],[Embarked]]="C", 1, 0)</f>
        <v>0</v>
      </c>
      <c r="O326">
        <f>IF(Table258[[#This Row],[Sex]]="male", 1, 0)</f>
        <v>1</v>
      </c>
      <c r="P326">
        <v>1</v>
      </c>
      <c r="V326" s="6"/>
      <c r="W326" s="6"/>
      <c r="X326" s="6"/>
      <c r="Y326" s="6"/>
      <c r="Z326" s="6"/>
      <c r="AA326" s="6"/>
    </row>
    <row r="327" spans="1:27" x14ac:dyDescent="0.2">
      <c r="A327">
        <v>0</v>
      </c>
      <c r="B327" t="s">
        <v>15</v>
      </c>
      <c r="C327">
        <v>3</v>
      </c>
      <c r="D327" t="s">
        <v>17</v>
      </c>
      <c r="E327">
        <v>21</v>
      </c>
      <c r="F327">
        <v>9.8249999999999993</v>
      </c>
      <c r="G327">
        <v>1</v>
      </c>
      <c r="H327">
        <v>0</v>
      </c>
      <c r="I327" s="6">
        <f>Table258[[#This Row],[Age]]/$E$1</f>
        <v>0.26250000000000001</v>
      </c>
      <c r="J327" s="6">
        <f>LOG10(Table258[[#This Row],[Fare]] +1)</f>
        <v>1.034427905025403</v>
      </c>
      <c r="K327">
        <f>IF(Table258[[#This Row],[Pclass]]=1, 1, 0)</f>
        <v>0</v>
      </c>
      <c r="L327">
        <f>IF(Table258[[#This Row],[Pclass]]=2, 1,0)</f>
        <v>0</v>
      </c>
      <c r="M327">
        <f>IF(Table258[[#This Row],[Embarked]]="S", 1, 0)</f>
        <v>1</v>
      </c>
      <c r="N327">
        <f>IF(Table258[[#This Row],[Embarked]]="C", 1, 0)</f>
        <v>0</v>
      </c>
      <c r="O327">
        <f>IF(Table258[[#This Row],[Sex]]="male", 1, 0)</f>
        <v>0</v>
      </c>
      <c r="P327">
        <v>1</v>
      </c>
      <c r="V327" s="6"/>
      <c r="W327" s="6"/>
      <c r="X327" s="6"/>
      <c r="Y327" s="6"/>
      <c r="Z327" s="6"/>
      <c r="AA327" s="6"/>
    </row>
    <row r="328" spans="1:27" x14ac:dyDescent="0.2">
      <c r="A328">
        <v>0</v>
      </c>
      <c r="B328" t="s">
        <v>15</v>
      </c>
      <c r="C328">
        <v>3</v>
      </c>
      <c r="D328" t="s">
        <v>13</v>
      </c>
      <c r="E328">
        <v>28</v>
      </c>
      <c r="F328">
        <v>15.85</v>
      </c>
      <c r="G328">
        <v>1</v>
      </c>
      <c r="H328">
        <v>0</v>
      </c>
      <c r="I328" s="6">
        <f>Table258[[#This Row],[Age]]/$E$1</f>
        <v>0.35</v>
      </c>
      <c r="J328" s="6">
        <f>LOG10(Table258[[#This Row],[Fare]] +1)</f>
        <v>1.2265999052073575</v>
      </c>
      <c r="K328">
        <f>IF(Table258[[#This Row],[Pclass]]=1, 1, 0)</f>
        <v>0</v>
      </c>
      <c r="L328">
        <f>IF(Table258[[#This Row],[Pclass]]=2, 1,0)</f>
        <v>0</v>
      </c>
      <c r="M328">
        <f>IF(Table258[[#This Row],[Embarked]]="S", 1, 0)</f>
        <v>1</v>
      </c>
      <c r="N328">
        <f>IF(Table258[[#This Row],[Embarked]]="C", 1, 0)</f>
        <v>0</v>
      </c>
      <c r="O328">
        <f>IF(Table258[[#This Row],[Sex]]="male", 1, 0)</f>
        <v>1</v>
      </c>
      <c r="P328">
        <v>1</v>
      </c>
      <c r="V328" s="6"/>
      <c r="W328" s="6"/>
      <c r="X328" s="6"/>
      <c r="Y328" s="6"/>
      <c r="Z328" s="6"/>
      <c r="AA328" s="6"/>
    </row>
    <row r="329" spans="1:27" x14ac:dyDescent="0.2">
      <c r="A329">
        <v>0</v>
      </c>
      <c r="B329" t="s">
        <v>15</v>
      </c>
      <c r="C329">
        <v>3</v>
      </c>
      <c r="D329" t="s">
        <v>17</v>
      </c>
      <c r="E329">
        <v>20</v>
      </c>
      <c r="F329">
        <v>8.6624999999999996</v>
      </c>
      <c r="G329">
        <v>0</v>
      </c>
      <c r="H329">
        <v>0</v>
      </c>
      <c r="I329" s="6">
        <f>Table258[[#This Row],[Age]]/$E$1</f>
        <v>0.25</v>
      </c>
      <c r="J329" s="6">
        <f>LOG10(Table258[[#This Row],[Fare]] +1)</f>
        <v>0.98508950692638131</v>
      </c>
      <c r="K329">
        <f>IF(Table258[[#This Row],[Pclass]]=1, 1, 0)</f>
        <v>0</v>
      </c>
      <c r="L329">
        <f>IF(Table258[[#This Row],[Pclass]]=2, 1,0)</f>
        <v>0</v>
      </c>
      <c r="M329">
        <f>IF(Table258[[#This Row],[Embarked]]="S", 1, 0)</f>
        <v>1</v>
      </c>
      <c r="N329">
        <f>IF(Table258[[#This Row],[Embarked]]="C", 1, 0)</f>
        <v>0</v>
      </c>
      <c r="O329">
        <f>IF(Table258[[#This Row],[Sex]]="male", 1, 0)</f>
        <v>0</v>
      </c>
      <c r="P329">
        <v>1</v>
      </c>
      <c r="V329" s="6"/>
      <c r="W329" s="6"/>
      <c r="X329" s="6"/>
      <c r="Y329" s="6"/>
      <c r="Z329" s="6"/>
      <c r="AA329" s="6"/>
    </row>
    <row r="330" spans="1:27" x14ac:dyDescent="0.2">
      <c r="A330">
        <v>0</v>
      </c>
      <c r="B330" t="s">
        <v>15</v>
      </c>
      <c r="C330">
        <v>2</v>
      </c>
      <c r="D330" t="s">
        <v>13</v>
      </c>
      <c r="E330">
        <v>34</v>
      </c>
      <c r="F330">
        <v>21</v>
      </c>
      <c r="G330">
        <v>1</v>
      </c>
      <c r="H330">
        <v>0</v>
      </c>
      <c r="I330" s="6">
        <f>Table258[[#This Row],[Age]]/$E$1</f>
        <v>0.42499999999999999</v>
      </c>
      <c r="J330" s="6">
        <f>LOG10(Table258[[#This Row],[Fare]] +1)</f>
        <v>1.3424226808222062</v>
      </c>
      <c r="K330">
        <f>IF(Table258[[#This Row],[Pclass]]=1, 1, 0)</f>
        <v>0</v>
      </c>
      <c r="L330">
        <f>IF(Table258[[#This Row],[Pclass]]=2, 1,0)</f>
        <v>1</v>
      </c>
      <c r="M330">
        <f>IF(Table258[[#This Row],[Embarked]]="S", 1, 0)</f>
        <v>1</v>
      </c>
      <c r="N330">
        <f>IF(Table258[[#This Row],[Embarked]]="C", 1, 0)</f>
        <v>0</v>
      </c>
      <c r="O330">
        <f>IF(Table258[[#This Row],[Sex]]="male", 1, 0)</f>
        <v>1</v>
      </c>
      <c r="P330">
        <v>1</v>
      </c>
      <c r="V330" s="6"/>
      <c r="W330" s="6"/>
      <c r="X330" s="6"/>
      <c r="Y330" s="6"/>
      <c r="Z330" s="6"/>
      <c r="AA330" s="6"/>
    </row>
    <row r="331" spans="1:27" x14ac:dyDescent="0.2">
      <c r="A331">
        <v>0</v>
      </c>
      <c r="B331" t="s">
        <v>15</v>
      </c>
      <c r="C331">
        <v>3</v>
      </c>
      <c r="D331" t="s">
        <v>13</v>
      </c>
      <c r="E331">
        <v>51</v>
      </c>
      <c r="F331">
        <v>7.75</v>
      </c>
      <c r="G331">
        <v>0</v>
      </c>
      <c r="H331">
        <v>0</v>
      </c>
      <c r="I331" s="6">
        <f>Table258[[#This Row],[Age]]/$E$1</f>
        <v>0.63749999999999996</v>
      </c>
      <c r="J331" s="6">
        <f>LOG10(Table258[[#This Row],[Fare]] +1)</f>
        <v>0.94200805302231327</v>
      </c>
      <c r="K331">
        <f>IF(Table258[[#This Row],[Pclass]]=1, 1, 0)</f>
        <v>0</v>
      </c>
      <c r="L331">
        <f>IF(Table258[[#This Row],[Pclass]]=2, 1,0)</f>
        <v>0</v>
      </c>
      <c r="M331">
        <f>IF(Table258[[#This Row],[Embarked]]="S", 1, 0)</f>
        <v>1</v>
      </c>
      <c r="N331">
        <f>IF(Table258[[#This Row],[Embarked]]="C", 1, 0)</f>
        <v>0</v>
      </c>
      <c r="O331">
        <f>IF(Table258[[#This Row],[Sex]]="male", 1, 0)</f>
        <v>1</v>
      </c>
      <c r="P331">
        <v>1</v>
      </c>
      <c r="V331" s="6"/>
      <c r="W331" s="6"/>
      <c r="X331" s="6"/>
      <c r="Y331" s="6"/>
      <c r="Z331" s="6"/>
      <c r="AA331" s="6"/>
    </row>
    <row r="332" spans="1:27" x14ac:dyDescent="0.2">
      <c r="A332">
        <v>1</v>
      </c>
      <c r="B332" t="s">
        <v>15</v>
      </c>
      <c r="C332">
        <v>2</v>
      </c>
      <c r="D332" t="s">
        <v>13</v>
      </c>
      <c r="E332">
        <v>3</v>
      </c>
      <c r="F332">
        <v>18.75</v>
      </c>
      <c r="G332">
        <v>1</v>
      </c>
      <c r="H332">
        <v>1</v>
      </c>
      <c r="I332" s="6">
        <f>Table258[[#This Row],[Age]]/$E$1</f>
        <v>3.7499999999999999E-2</v>
      </c>
      <c r="J332" s="6">
        <f>LOG10(Table258[[#This Row],[Fare]] +1)</f>
        <v>1.2955670999624791</v>
      </c>
      <c r="K332">
        <f>IF(Table258[[#This Row],[Pclass]]=1, 1, 0)</f>
        <v>0</v>
      </c>
      <c r="L332">
        <f>IF(Table258[[#This Row],[Pclass]]=2, 1,0)</f>
        <v>1</v>
      </c>
      <c r="M332">
        <f>IF(Table258[[#This Row],[Embarked]]="S", 1, 0)</f>
        <v>1</v>
      </c>
      <c r="N332">
        <f>IF(Table258[[#This Row],[Embarked]]="C", 1, 0)</f>
        <v>0</v>
      </c>
      <c r="O332">
        <f>IF(Table258[[#This Row],[Sex]]="male", 1, 0)</f>
        <v>1</v>
      </c>
      <c r="P332">
        <v>1</v>
      </c>
      <c r="V332" s="6"/>
      <c r="W332" s="6"/>
      <c r="X332" s="6"/>
      <c r="Y332" s="6"/>
      <c r="Z332" s="6"/>
      <c r="AA332" s="6"/>
    </row>
    <row r="333" spans="1:27" x14ac:dyDescent="0.2">
      <c r="A333">
        <v>0</v>
      </c>
      <c r="B333" t="s">
        <v>15</v>
      </c>
      <c r="C333">
        <v>3</v>
      </c>
      <c r="D333" t="s">
        <v>13</v>
      </c>
      <c r="E333">
        <v>21</v>
      </c>
      <c r="F333">
        <v>7.7750000000000004</v>
      </c>
      <c r="G333">
        <v>0</v>
      </c>
      <c r="H333">
        <v>0</v>
      </c>
      <c r="I333" s="6">
        <f>Table258[[#This Row],[Age]]/$E$1</f>
        <v>0.26250000000000001</v>
      </c>
      <c r="J333" s="6">
        <f>LOG10(Table258[[#This Row],[Fare]] +1)</f>
        <v>0.94324712513786169</v>
      </c>
      <c r="K333">
        <f>IF(Table258[[#This Row],[Pclass]]=1, 1, 0)</f>
        <v>0</v>
      </c>
      <c r="L333">
        <f>IF(Table258[[#This Row],[Pclass]]=2, 1,0)</f>
        <v>0</v>
      </c>
      <c r="M333">
        <f>IF(Table258[[#This Row],[Embarked]]="S", 1, 0)</f>
        <v>1</v>
      </c>
      <c r="N333">
        <f>IF(Table258[[#This Row],[Embarked]]="C", 1, 0)</f>
        <v>0</v>
      </c>
      <c r="O333">
        <f>IF(Table258[[#This Row],[Sex]]="male", 1, 0)</f>
        <v>1</v>
      </c>
      <c r="P333">
        <v>1</v>
      </c>
      <c r="V333" s="6"/>
      <c r="W333" s="6"/>
      <c r="X333" s="6"/>
      <c r="Y333" s="6"/>
      <c r="Z333" s="6"/>
      <c r="AA333" s="6"/>
    </row>
    <row r="334" spans="1:27" x14ac:dyDescent="0.2">
      <c r="A334">
        <v>1</v>
      </c>
      <c r="B334" t="s">
        <v>27</v>
      </c>
      <c r="C334">
        <v>1</v>
      </c>
      <c r="D334" t="s">
        <v>17</v>
      </c>
      <c r="E334">
        <v>33</v>
      </c>
      <c r="F334">
        <v>90</v>
      </c>
      <c r="G334">
        <v>1</v>
      </c>
      <c r="H334">
        <v>0</v>
      </c>
      <c r="I334" s="6">
        <f>Table258[[#This Row],[Age]]/$E$1</f>
        <v>0.41249999999999998</v>
      </c>
      <c r="J334" s="6">
        <f>LOG10(Table258[[#This Row],[Fare]] +1)</f>
        <v>1.9590413923210936</v>
      </c>
      <c r="K334">
        <f>IF(Table258[[#This Row],[Pclass]]=1, 1, 0)</f>
        <v>1</v>
      </c>
      <c r="L334">
        <f>IF(Table258[[#This Row],[Pclass]]=2, 1,0)</f>
        <v>0</v>
      </c>
      <c r="M334">
        <f>IF(Table258[[#This Row],[Embarked]]="S", 1, 0)</f>
        <v>0</v>
      </c>
      <c r="N334">
        <f>IF(Table258[[#This Row],[Embarked]]="C", 1, 0)</f>
        <v>0</v>
      </c>
      <c r="O334">
        <f>IF(Table258[[#This Row],[Sex]]="male", 1, 0)</f>
        <v>0</v>
      </c>
      <c r="P334">
        <v>1</v>
      </c>
      <c r="V334" s="6"/>
      <c r="W334" s="6"/>
      <c r="X334" s="6"/>
      <c r="Y334" s="6"/>
      <c r="Z334" s="6"/>
      <c r="AA334" s="6"/>
    </row>
    <row r="335" spans="1:27" x14ac:dyDescent="0.2">
      <c r="A335">
        <v>1</v>
      </c>
      <c r="B335" t="s">
        <v>15</v>
      </c>
      <c r="C335">
        <v>3</v>
      </c>
      <c r="D335" t="s">
        <v>13</v>
      </c>
      <c r="E335">
        <v>44</v>
      </c>
      <c r="F335">
        <v>7.9249999999999998</v>
      </c>
      <c r="G335">
        <v>0</v>
      </c>
      <c r="H335">
        <v>0</v>
      </c>
      <c r="I335" s="6">
        <f>Table258[[#This Row],[Age]]/$E$1</f>
        <v>0.55000000000000004</v>
      </c>
      <c r="J335" s="6">
        <f>LOG10(Table258[[#This Row],[Fare]] +1)</f>
        <v>0.95060822478423079</v>
      </c>
      <c r="K335">
        <f>IF(Table258[[#This Row],[Pclass]]=1, 1, 0)</f>
        <v>0</v>
      </c>
      <c r="L335">
        <f>IF(Table258[[#This Row],[Pclass]]=2, 1,0)</f>
        <v>0</v>
      </c>
      <c r="M335">
        <f>IF(Table258[[#This Row],[Embarked]]="S", 1, 0)</f>
        <v>1</v>
      </c>
      <c r="N335">
        <f>IF(Table258[[#This Row],[Embarked]]="C", 1, 0)</f>
        <v>0</v>
      </c>
      <c r="O335">
        <f>IF(Table258[[#This Row],[Sex]]="male", 1, 0)</f>
        <v>1</v>
      </c>
      <c r="P335">
        <v>1</v>
      </c>
      <c r="V335" s="6"/>
      <c r="W335" s="6"/>
      <c r="X335" s="6"/>
      <c r="Y335" s="6"/>
      <c r="Z335" s="6"/>
      <c r="AA335" s="6"/>
    </row>
    <row r="336" spans="1:27" x14ac:dyDescent="0.2">
      <c r="A336">
        <v>1</v>
      </c>
      <c r="B336" t="s">
        <v>15</v>
      </c>
      <c r="C336">
        <v>2</v>
      </c>
      <c r="D336" t="s">
        <v>17</v>
      </c>
      <c r="E336">
        <v>34</v>
      </c>
      <c r="F336">
        <v>32.5</v>
      </c>
      <c r="G336">
        <v>1</v>
      </c>
      <c r="H336">
        <v>1</v>
      </c>
      <c r="I336" s="6">
        <f>Table258[[#This Row],[Age]]/$E$1</f>
        <v>0.42499999999999999</v>
      </c>
      <c r="J336" s="6">
        <f>LOG10(Table258[[#This Row],[Fare]] +1)</f>
        <v>1.5250448070368452</v>
      </c>
      <c r="K336">
        <f>IF(Table258[[#This Row],[Pclass]]=1, 1, 0)</f>
        <v>0</v>
      </c>
      <c r="L336">
        <f>IF(Table258[[#This Row],[Pclass]]=2, 1,0)</f>
        <v>1</v>
      </c>
      <c r="M336">
        <f>IF(Table258[[#This Row],[Embarked]]="S", 1, 0)</f>
        <v>1</v>
      </c>
      <c r="N336">
        <f>IF(Table258[[#This Row],[Embarked]]="C", 1, 0)</f>
        <v>0</v>
      </c>
      <c r="O336">
        <f>IF(Table258[[#This Row],[Sex]]="male", 1, 0)</f>
        <v>0</v>
      </c>
      <c r="P336">
        <v>1</v>
      </c>
      <c r="V336" s="6"/>
      <c r="W336" s="6"/>
      <c r="X336" s="6"/>
      <c r="Y336" s="6"/>
      <c r="Z336" s="6"/>
      <c r="AA336" s="6"/>
    </row>
    <row r="337" spans="1:27" x14ac:dyDescent="0.2">
      <c r="A337">
        <v>1</v>
      </c>
      <c r="B337" t="s">
        <v>15</v>
      </c>
      <c r="C337">
        <v>2</v>
      </c>
      <c r="D337" t="s">
        <v>17</v>
      </c>
      <c r="E337">
        <v>18</v>
      </c>
      <c r="F337">
        <v>13</v>
      </c>
      <c r="G337">
        <v>0</v>
      </c>
      <c r="H337">
        <v>2</v>
      </c>
      <c r="I337" s="6">
        <f>Table258[[#This Row],[Age]]/$E$1</f>
        <v>0.22500000000000001</v>
      </c>
      <c r="J337" s="6">
        <f>LOG10(Table258[[#This Row],[Fare]] +1)</f>
        <v>1.146128035678238</v>
      </c>
      <c r="K337">
        <f>IF(Table258[[#This Row],[Pclass]]=1, 1, 0)</f>
        <v>0</v>
      </c>
      <c r="L337">
        <f>IF(Table258[[#This Row],[Pclass]]=2, 1,0)</f>
        <v>1</v>
      </c>
      <c r="M337">
        <f>IF(Table258[[#This Row],[Embarked]]="S", 1, 0)</f>
        <v>1</v>
      </c>
      <c r="N337">
        <f>IF(Table258[[#This Row],[Embarked]]="C", 1, 0)</f>
        <v>0</v>
      </c>
      <c r="O337">
        <f>IF(Table258[[#This Row],[Sex]]="male", 1, 0)</f>
        <v>0</v>
      </c>
      <c r="P337">
        <v>1</v>
      </c>
      <c r="V337" s="6"/>
      <c r="W337" s="6"/>
      <c r="X337" s="6"/>
      <c r="Y337" s="6"/>
      <c r="Z337" s="6"/>
      <c r="AA337" s="6"/>
    </row>
    <row r="338" spans="1:27" x14ac:dyDescent="0.2">
      <c r="A338">
        <v>0</v>
      </c>
      <c r="B338" t="s">
        <v>15</v>
      </c>
      <c r="C338">
        <v>2</v>
      </c>
      <c r="D338" t="s">
        <v>13</v>
      </c>
      <c r="E338">
        <v>30</v>
      </c>
      <c r="F338">
        <v>13</v>
      </c>
      <c r="G338">
        <v>0</v>
      </c>
      <c r="H338">
        <v>0</v>
      </c>
      <c r="I338" s="6">
        <f>Table258[[#This Row],[Age]]/$E$1</f>
        <v>0.375</v>
      </c>
      <c r="J338" s="6">
        <f>LOG10(Table258[[#This Row],[Fare]] +1)</f>
        <v>1.146128035678238</v>
      </c>
      <c r="K338">
        <f>IF(Table258[[#This Row],[Pclass]]=1, 1, 0)</f>
        <v>0</v>
      </c>
      <c r="L338">
        <f>IF(Table258[[#This Row],[Pclass]]=2, 1,0)</f>
        <v>1</v>
      </c>
      <c r="M338">
        <f>IF(Table258[[#This Row],[Embarked]]="S", 1, 0)</f>
        <v>1</v>
      </c>
      <c r="N338">
        <f>IF(Table258[[#This Row],[Embarked]]="C", 1, 0)</f>
        <v>0</v>
      </c>
      <c r="O338">
        <f>IF(Table258[[#This Row],[Sex]]="male", 1, 0)</f>
        <v>1</v>
      </c>
      <c r="P338">
        <v>1</v>
      </c>
      <c r="V338" s="6"/>
      <c r="W338" s="6"/>
      <c r="X338" s="6"/>
      <c r="Y338" s="6"/>
      <c r="Z338" s="6"/>
      <c r="AA338" s="6"/>
    </row>
    <row r="339" spans="1:27" x14ac:dyDescent="0.2">
      <c r="A339">
        <v>0</v>
      </c>
      <c r="B339" t="s">
        <v>15</v>
      </c>
      <c r="C339">
        <v>3</v>
      </c>
      <c r="D339" t="s">
        <v>17</v>
      </c>
      <c r="E339">
        <v>10</v>
      </c>
      <c r="F339">
        <v>24.15</v>
      </c>
      <c r="G339">
        <v>0</v>
      </c>
      <c r="H339">
        <v>2</v>
      </c>
      <c r="I339" s="6">
        <f>Table258[[#This Row],[Age]]/$E$1</f>
        <v>0.125</v>
      </c>
      <c r="J339" s="6">
        <f>LOG10(Table258[[#This Row],[Fare]] +1)</f>
        <v>1.4005379893919461</v>
      </c>
      <c r="K339">
        <f>IF(Table258[[#This Row],[Pclass]]=1, 1, 0)</f>
        <v>0</v>
      </c>
      <c r="L339">
        <f>IF(Table258[[#This Row],[Pclass]]=2, 1,0)</f>
        <v>0</v>
      </c>
      <c r="M339">
        <f>IF(Table258[[#This Row],[Embarked]]="S", 1, 0)</f>
        <v>1</v>
      </c>
      <c r="N339">
        <f>IF(Table258[[#This Row],[Embarked]]="C", 1, 0)</f>
        <v>0</v>
      </c>
      <c r="O339">
        <f>IF(Table258[[#This Row],[Sex]]="male", 1, 0)</f>
        <v>0</v>
      </c>
      <c r="P339">
        <v>1</v>
      </c>
      <c r="V339" s="6"/>
      <c r="W339" s="6"/>
      <c r="X339" s="6"/>
      <c r="Y339" s="6"/>
      <c r="Z339" s="6"/>
      <c r="AA339" s="6"/>
    </row>
    <row r="340" spans="1:27" x14ac:dyDescent="0.2">
      <c r="A340">
        <v>0</v>
      </c>
      <c r="B340" t="s">
        <v>27</v>
      </c>
      <c r="C340">
        <v>3</v>
      </c>
      <c r="D340" t="s">
        <v>13</v>
      </c>
      <c r="E340">
        <v>21</v>
      </c>
      <c r="F340">
        <v>7.7332999999999998</v>
      </c>
      <c r="G340">
        <v>0</v>
      </c>
      <c r="H340">
        <v>0</v>
      </c>
      <c r="I340" s="6">
        <f>Table258[[#This Row],[Age]]/$E$1</f>
        <v>0.26250000000000001</v>
      </c>
      <c r="J340" s="6">
        <f>LOG10(Table258[[#This Row],[Fare]] +1)</f>
        <v>0.94117837898439327</v>
      </c>
      <c r="K340">
        <f>IF(Table258[[#This Row],[Pclass]]=1, 1, 0)</f>
        <v>0</v>
      </c>
      <c r="L340">
        <f>IF(Table258[[#This Row],[Pclass]]=2, 1,0)</f>
        <v>0</v>
      </c>
      <c r="M340">
        <f>IF(Table258[[#This Row],[Embarked]]="S", 1, 0)</f>
        <v>0</v>
      </c>
      <c r="N340">
        <f>IF(Table258[[#This Row],[Embarked]]="C", 1, 0)</f>
        <v>0</v>
      </c>
      <c r="O340">
        <f>IF(Table258[[#This Row],[Sex]]="male", 1, 0)</f>
        <v>1</v>
      </c>
      <c r="P340">
        <v>1</v>
      </c>
      <c r="V340" s="6"/>
      <c r="W340" s="6"/>
      <c r="X340" s="6"/>
      <c r="Y340" s="6"/>
      <c r="Z340" s="6"/>
      <c r="AA340" s="6"/>
    </row>
    <row r="341" spans="1:27" x14ac:dyDescent="0.2">
      <c r="A341">
        <v>0</v>
      </c>
      <c r="B341" t="s">
        <v>15</v>
      </c>
      <c r="C341">
        <v>3</v>
      </c>
      <c r="D341" t="s">
        <v>13</v>
      </c>
      <c r="E341">
        <v>29</v>
      </c>
      <c r="F341">
        <v>7.875</v>
      </c>
      <c r="G341">
        <v>0</v>
      </c>
      <c r="H341">
        <v>0</v>
      </c>
      <c r="I341" s="6">
        <f>Table258[[#This Row],[Age]]/$E$1</f>
        <v>0.36249999999999999</v>
      </c>
      <c r="J341" s="6">
        <f>LOG10(Table258[[#This Row],[Fare]] +1)</f>
        <v>0.9481683617271317</v>
      </c>
      <c r="K341">
        <f>IF(Table258[[#This Row],[Pclass]]=1, 1, 0)</f>
        <v>0</v>
      </c>
      <c r="L341">
        <f>IF(Table258[[#This Row],[Pclass]]=2, 1,0)</f>
        <v>0</v>
      </c>
      <c r="M341">
        <f>IF(Table258[[#This Row],[Embarked]]="S", 1, 0)</f>
        <v>1</v>
      </c>
      <c r="N341">
        <f>IF(Table258[[#This Row],[Embarked]]="C", 1, 0)</f>
        <v>0</v>
      </c>
      <c r="O341">
        <f>IF(Table258[[#This Row],[Sex]]="male", 1, 0)</f>
        <v>1</v>
      </c>
      <c r="P341">
        <v>1</v>
      </c>
      <c r="V341" s="6"/>
      <c r="W341" s="6"/>
      <c r="X341" s="6"/>
      <c r="Y341" s="6"/>
      <c r="Z341" s="6"/>
      <c r="AA341" s="6"/>
    </row>
    <row r="342" spans="1:27" x14ac:dyDescent="0.2">
      <c r="A342">
        <v>0</v>
      </c>
      <c r="B342" t="s">
        <v>15</v>
      </c>
      <c r="C342">
        <v>3</v>
      </c>
      <c r="D342" t="s">
        <v>17</v>
      </c>
      <c r="E342">
        <v>28</v>
      </c>
      <c r="F342">
        <v>14.4</v>
      </c>
      <c r="G342">
        <v>1</v>
      </c>
      <c r="H342">
        <v>1</v>
      </c>
      <c r="I342" s="6">
        <f>Table258[[#This Row],[Age]]/$E$1</f>
        <v>0.35</v>
      </c>
      <c r="J342" s="6">
        <f>LOG10(Table258[[#This Row],[Fare]] +1)</f>
        <v>1.1875207208364631</v>
      </c>
      <c r="K342">
        <f>IF(Table258[[#This Row],[Pclass]]=1, 1, 0)</f>
        <v>0</v>
      </c>
      <c r="L342">
        <f>IF(Table258[[#This Row],[Pclass]]=2, 1,0)</f>
        <v>0</v>
      </c>
      <c r="M342">
        <f>IF(Table258[[#This Row],[Embarked]]="S", 1, 0)</f>
        <v>1</v>
      </c>
      <c r="N342">
        <f>IF(Table258[[#This Row],[Embarked]]="C", 1, 0)</f>
        <v>0</v>
      </c>
      <c r="O342">
        <f>IF(Table258[[#This Row],[Sex]]="male", 1, 0)</f>
        <v>0</v>
      </c>
      <c r="P342">
        <v>1</v>
      </c>
      <c r="V342" s="6"/>
      <c r="W342" s="6"/>
      <c r="X342" s="6"/>
      <c r="Y342" s="6"/>
      <c r="Z342" s="6"/>
      <c r="AA342" s="6"/>
    </row>
    <row r="343" spans="1:27" x14ac:dyDescent="0.2">
      <c r="A343">
        <v>0</v>
      </c>
      <c r="B343" t="s">
        <v>15</v>
      </c>
      <c r="C343">
        <v>3</v>
      </c>
      <c r="D343" t="s">
        <v>13</v>
      </c>
      <c r="E343">
        <v>18</v>
      </c>
      <c r="F343">
        <v>20.212499999999999</v>
      </c>
      <c r="G343">
        <v>1</v>
      </c>
      <c r="H343">
        <v>1</v>
      </c>
      <c r="I343" s="6">
        <f>Table258[[#This Row],[Age]]/$E$1</f>
        <v>0.22500000000000001</v>
      </c>
      <c r="J343" s="6">
        <f>LOG10(Table258[[#This Row],[Fare]] +1)</f>
        <v>1.3265918553257321</v>
      </c>
      <c r="K343">
        <f>IF(Table258[[#This Row],[Pclass]]=1, 1, 0)</f>
        <v>0</v>
      </c>
      <c r="L343">
        <f>IF(Table258[[#This Row],[Pclass]]=2, 1,0)</f>
        <v>0</v>
      </c>
      <c r="M343">
        <f>IF(Table258[[#This Row],[Embarked]]="S", 1, 0)</f>
        <v>1</v>
      </c>
      <c r="N343">
        <f>IF(Table258[[#This Row],[Embarked]]="C", 1, 0)</f>
        <v>0</v>
      </c>
      <c r="O343">
        <f>IF(Table258[[#This Row],[Sex]]="male", 1, 0)</f>
        <v>1</v>
      </c>
      <c r="P343">
        <v>1</v>
      </c>
      <c r="V343" s="6"/>
      <c r="W343" s="6"/>
      <c r="X343" s="6"/>
      <c r="Y343" s="6"/>
      <c r="Z343" s="6"/>
      <c r="AA343" s="6"/>
    </row>
    <row r="344" spans="1:27" x14ac:dyDescent="0.2">
      <c r="A344">
        <v>1</v>
      </c>
      <c r="B344" t="s">
        <v>15</v>
      </c>
      <c r="C344">
        <v>2</v>
      </c>
      <c r="D344" t="s">
        <v>17</v>
      </c>
      <c r="E344">
        <v>28</v>
      </c>
      <c r="F344">
        <v>26</v>
      </c>
      <c r="G344">
        <v>1</v>
      </c>
      <c r="H344">
        <v>0</v>
      </c>
      <c r="I344" s="6">
        <f>Table258[[#This Row],[Age]]/$E$1</f>
        <v>0.35</v>
      </c>
      <c r="J344" s="6">
        <f>LOG10(Table258[[#This Row],[Fare]] +1)</f>
        <v>1.4313637641589874</v>
      </c>
      <c r="K344">
        <f>IF(Table258[[#This Row],[Pclass]]=1, 1, 0)</f>
        <v>0</v>
      </c>
      <c r="L344">
        <f>IF(Table258[[#This Row],[Pclass]]=2, 1,0)</f>
        <v>1</v>
      </c>
      <c r="M344">
        <f>IF(Table258[[#This Row],[Embarked]]="S", 1, 0)</f>
        <v>1</v>
      </c>
      <c r="N344">
        <f>IF(Table258[[#This Row],[Embarked]]="C", 1, 0)</f>
        <v>0</v>
      </c>
      <c r="O344">
        <f>IF(Table258[[#This Row],[Sex]]="male", 1, 0)</f>
        <v>0</v>
      </c>
      <c r="P344">
        <v>1</v>
      </c>
      <c r="V344" s="6"/>
      <c r="W344" s="6"/>
      <c r="X344" s="6"/>
      <c r="Y344" s="6"/>
      <c r="Z344" s="6"/>
      <c r="AA344" s="6"/>
    </row>
    <row r="345" spans="1:27" x14ac:dyDescent="0.2">
      <c r="A345">
        <v>1</v>
      </c>
      <c r="B345" t="s">
        <v>15</v>
      </c>
      <c r="C345">
        <v>2</v>
      </c>
      <c r="D345" t="s">
        <v>17</v>
      </c>
      <c r="E345">
        <v>19</v>
      </c>
      <c r="F345">
        <v>26</v>
      </c>
      <c r="G345">
        <v>0</v>
      </c>
      <c r="H345">
        <v>0</v>
      </c>
      <c r="I345" s="6">
        <f>Table258[[#This Row],[Age]]/$E$1</f>
        <v>0.23749999999999999</v>
      </c>
      <c r="J345" s="6">
        <f>LOG10(Table258[[#This Row],[Fare]] +1)</f>
        <v>1.4313637641589874</v>
      </c>
      <c r="K345">
        <f>IF(Table258[[#This Row],[Pclass]]=1, 1, 0)</f>
        <v>0</v>
      </c>
      <c r="L345">
        <f>IF(Table258[[#This Row],[Pclass]]=2, 1,0)</f>
        <v>1</v>
      </c>
      <c r="M345">
        <f>IF(Table258[[#This Row],[Embarked]]="S", 1, 0)</f>
        <v>1</v>
      </c>
      <c r="N345">
        <f>IF(Table258[[#This Row],[Embarked]]="C", 1, 0)</f>
        <v>0</v>
      </c>
      <c r="O345">
        <f>IF(Table258[[#This Row],[Sex]]="male", 1, 0)</f>
        <v>0</v>
      </c>
      <c r="P345">
        <v>1</v>
      </c>
      <c r="V345" s="6"/>
      <c r="W345" s="6"/>
      <c r="X345" s="6"/>
      <c r="Y345" s="6"/>
      <c r="Z345" s="6"/>
      <c r="AA345" s="6"/>
    </row>
    <row r="346" spans="1:27" x14ac:dyDescent="0.2">
      <c r="A346">
        <v>1</v>
      </c>
      <c r="B346" t="s">
        <v>15</v>
      </c>
      <c r="C346">
        <v>3</v>
      </c>
      <c r="D346" t="s">
        <v>13</v>
      </c>
      <c r="E346">
        <v>32</v>
      </c>
      <c r="F346">
        <v>8.0500000000000007</v>
      </c>
      <c r="G346">
        <v>0</v>
      </c>
      <c r="H346">
        <v>0</v>
      </c>
      <c r="I346" s="6">
        <f>Table258[[#This Row],[Age]]/$E$1</f>
        <v>0.4</v>
      </c>
      <c r="J346" s="6">
        <f>LOG10(Table258[[#This Row],[Fare]] +1)</f>
        <v>0.9566485792052033</v>
      </c>
      <c r="K346">
        <f>IF(Table258[[#This Row],[Pclass]]=1, 1, 0)</f>
        <v>0</v>
      </c>
      <c r="L346">
        <f>IF(Table258[[#This Row],[Pclass]]=2, 1,0)</f>
        <v>0</v>
      </c>
      <c r="M346">
        <f>IF(Table258[[#This Row],[Embarked]]="S", 1, 0)</f>
        <v>1</v>
      </c>
      <c r="N346">
        <f>IF(Table258[[#This Row],[Embarked]]="C", 1, 0)</f>
        <v>0</v>
      </c>
      <c r="O346">
        <f>IF(Table258[[#This Row],[Sex]]="male", 1, 0)</f>
        <v>1</v>
      </c>
      <c r="P346">
        <v>1</v>
      </c>
      <c r="V346" s="6"/>
      <c r="W346" s="6"/>
      <c r="X346" s="6"/>
      <c r="Y346" s="6"/>
      <c r="Z346" s="6"/>
      <c r="AA346" s="6"/>
    </row>
    <row r="347" spans="1:27" x14ac:dyDescent="0.2">
      <c r="A347">
        <v>1</v>
      </c>
      <c r="B347" t="s">
        <v>15</v>
      </c>
      <c r="C347">
        <v>1</v>
      </c>
      <c r="D347" t="s">
        <v>13</v>
      </c>
      <c r="E347">
        <v>28</v>
      </c>
      <c r="F347">
        <v>26.55</v>
      </c>
      <c r="G347">
        <v>0</v>
      </c>
      <c r="H347">
        <v>0</v>
      </c>
      <c r="I347" s="6">
        <f>Table258[[#This Row],[Age]]/$E$1</f>
        <v>0.35</v>
      </c>
      <c r="J347" s="6">
        <f>LOG10(Table258[[#This Row],[Fare]] +1)</f>
        <v>1.4401216031878039</v>
      </c>
      <c r="K347">
        <f>IF(Table258[[#This Row],[Pclass]]=1, 1, 0)</f>
        <v>1</v>
      </c>
      <c r="L347">
        <f>IF(Table258[[#This Row],[Pclass]]=2, 1,0)</f>
        <v>0</v>
      </c>
      <c r="M347">
        <f>IF(Table258[[#This Row],[Embarked]]="S", 1, 0)</f>
        <v>1</v>
      </c>
      <c r="N347">
        <f>IF(Table258[[#This Row],[Embarked]]="C", 1, 0)</f>
        <v>0</v>
      </c>
      <c r="O347">
        <f>IF(Table258[[#This Row],[Sex]]="male", 1, 0)</f>
        <v>1</v>
      </c>
      <c r="P347">
        <v>1</v>
      </c>
      <c r="V347" s="6"/>
      <c r="W347" s="6"/>
      <c r="X347" s="6"/>
      <c r="Y347" s="6"/>
      <c r="Z347" s="6"/>
      <c r="AA347" s="6"/>
    </row>
    <row r="348" spans="1:27" x14ac:dyDescent="0.2">
      <c r="A348">
        <v>1</v>
      </c>
      <c r="B348" t="s">
        <v>15</v>
      </c>
      <c r="C348">
        <v>2</v>
      </c>
      <c r="D348" t="s">
        <v>17</v>
      </c>
      <c r="E348">
        <v>42</v>
      </c>
      <c r="F348">
        <v>26</v>
      </c>
      <c r="G348">
        <v>1</v>
      </c>
      <c r="H348">
        <v>0</v>
      </c>
      <c r="I348" s="6">
        <f>Table258[[#This Row],[Age]]/$E$1</f>
        <v>0.52500000000000002</v>
      </c>
      <c r="J348" s="6">
        <f>LOG10(Table258[[#This Row],[Fare]] +1)</f>
        <v>1.4313637641589874</v>
      </c>
      <c r="K348">
        <f>IF(Table258[[#This Row],[Pclass]]=1, 1, 0)</f>
        <v>0</v>
      </c>
      <c r="L348">
        <f>IF(Table258[[#This Row],[Pclass]]=2, 1,0)</f>
        <v>1</v>
      </c>
      <c r="M348">
        <f>IF(Table258[[#This Row],[Embarked]]="S", 1, 0)</f>
        <v>1</v>
      </c>
      <c r="N348">
        <f>IF(Table258[[#This Row],[Embarked]]="C", 1, 0)</f>
        <v>0</v>
      </c>
      <c r="O348">
        <f>IF(Table258[[#This Row],[Sex]]="male", 1, 0)</f>
        <v>0</v>
      </c>
      <c r="P348">
        <v>1</v>
      </c>
      <c r="V348" s="6"/>
      <c r="W348" s="6"/>
      <c r="X348" s="6"/>
      <c r="Y348" s="6"/>
      <c r="Z348" s="6"/>
      <c r="AA348" s="6"/>
    </row>
    <row r="349" spans="1:27" x14ac:dyDescent="0.2">
      <c r="A349">
        <v>0</v>
      </c>
      <c r="B349" t="s">
        <v>15</v>
      </c>
      <c r="C349">
        <v>3</v>
      </c>
      <c r="D349" t="s">
        <v>13</v>
      </c>
      <c r="E349">
        <v>17</v>
      </c>
      <c r="F349">
        <v>7.125</v>
      </c>
      <c r="G349">
        <v>0</v>
      </c>
      <c r="H349">
        <v>0</v>
      </c>
      <c r="I349" s="6">
        <f>Table258[[#This Row],[Age]]/$E$1</f>
        <v>0.21249999999999999</v>
      </c>
      <c r="J349" s="6">
        <f>LOG10(Table258[[#This Row],[Fare]] +1)</f>
        <v>0.90982336965091204</v>
      </c>
      <c r="K349">
        <f>IF(Table258[[#This Row],[Pclass]]=1, 1, 0)</f>
        <v>0</v>
      </c>
      <c r="L349">
        <f>IF(Table258[[#This Row],[Pclass]]=2, 1,0)</f>
        <v>0</v>
      </c>
      <c r="M349">
        <f>IF(Table258[[#This Row],[Embarked]]="S", 1, 0)</f>
        <v>1</v>
      </c>
      <c r="N349">
        <f>IF(Table258[[#This Row],[Embarked]]="C", 1, 0)</f>
        <v>0</v>
      </c>
      <c r="O349">
        <f>IF(Table258[[#This Row],[Sex]]="male", 1, 0)</f>
        <v>1</v>
      </c>
      <c r="P349">
        <v>1</v>
      </c>
      <c r="V349" s="6"/>
      <c r="W349" s="6"/>
      <c r="X349" s="6"/>
      <c r="Y349" s="6"/>
      <c r="Z349" s="6"/>
      <c r="AA349" s="6"/>
    </row>
    <row r="350" spans="1:27" x14ac:dyDescent="0.2">
      <c r="A350">
        <v>0</v>
      </c>
      <c r="B350" t="s">
        <v>15</v>
      </c>
      <c r="C350">
        <v>1</v>
      </c>
      <c r="D350" t="s">
        <v>13</v>
      </c>
      <c r="E350">
        <v>50</v>
      </c>
      <c r="F350">
        <v>55.9</v>
      </c>
      <c r="G350">
        <v>1</v>
      </c>
      <c r="H350">
        <v>0</v>
      </c>
      <c r="I350" s="6">
        <f>Table258[[#This Row],[Age]]/$E$1</f>
        <v>0.625</v>
      </c>
      <c r="J350" s="6">
        <f>LOG10(Table258[[#This Row],[Fare]] +1)</f>
        <v>1.7551122663950711</v>
      </c>
      <c r="K350">
        <f>IF(Table258[[#This Row],[Pclass]]=1, 1, 0)</f>
        <v>1</v>
      </c>
      <c r="L350">
        <f>IF(Table258[[#This Row],[Pclass]]=2, 1,0)</f>
        <v>0</v>
      </c>
      <c r="M350">
        <f>IF(Table258[[#This Row],[Embarked]]="S", 1, 0)</f>
        <v>1</v>
      </c>
      <c r="N350">
        <f>IF(Table258[[#This Row],[Embarked]]="C", 1, 0)</f>
        <v>0</v>
      </c>
      <c r="O350">
        <f>IF(Table258[[#This Row],[Sex]]="male", 1, 0)</f>
        <v>1</v>
      </c>
      <c r="P350">
        <v>1</v>
      </c>
      <c r="V350" s="6"/>
      <c r="W350" s="6"/>
      <c r="X350" s="6"/>
      <c r="Y350" s="6"/>
      <c r="Z350" s="6"/>
      <c r="AA350" s="6"/>
    </row>
    <row r="351" spans="1:27" x14ac:dyDescent="0.2">
      <c r="A351">
        <v>1</v>
      </c>
      <c r="B351" t="s">
        <v>15</v>
      </c>
      <c r="C351">
        <v>1</v>
      </c>
      <c r="D351" t="s">
        <v>17</v>
      </c>
      <c r="E351">
        <v>14</v>
      </c>
      <c r="F351">
        <v>120</v>
      </c>
      <c r="G351">
        <v>1</v>
      </c>
      <c r="H351">
        <v>2</v>
      </c>
      <c r="I351" s="6">
        <f>Table258[[#This Row],[Age]]/$E$1</f>
        <v>0.17499999999999999</v>
      </c>
      <c r="J351" s="6">
        <f>LOG10(Table258[[#This Row],[Fare]] +1)</f>
        <v>2.0827853703164503</v>
      </c>
      <c r="K351">
        <f>IF(Table258[[#This Row],[Pclass]]=1, 1, 0)</f>
        <v>1</v>
      </c>
      <c r="L351">
        <f>IF(Table258[[#This Row],[Pclass]]=2, 1,0)</f>
        <v>0</v>
      </c>
      <c r="M351">
        <f>IF(Table258[[#This Row],[Embarked]]="S", 1, 0)</f>
        <v>1</v>
      </c>
      <c r="N351">
        <f>IF(Table258[[#This Row],[Embarked]]="C", 1, 0)</f>
        <v>0</v>
      </c>
      <c r="O351">
        <f>IF(Table258[[#This Row],[Sex]]="male", 1, 0)</f>
        <v>0</v>
      </c>
      <c r="P351">
        <v>1</v>
      </c>
      <c r="V351" s="6"/>
      <c r="W351" s="6"/>
      <c r="X351" s="6"/>
      <c r="Y351" s="6"/>
      <c r="Z351" s="6"/>
      <c r="AA351" s="6"/>
    </row>
    <row r="352" spans="1:27" x14ac:dyDescent="0.2">
      <c r="A352">
        <v>0</v>
      </c>
      <c r="B352" t="s">
        <v>15</v>
      </c>
      <c r="C352">
        <v>3</v>
      </c>
      <c r="D352" t="s">
        <v>17</v>
      </c>
      <c r="E352">
        <v>21</v>
      </c>
      <c r="F352">
        <v>34.375</v>
      </c>
      <c r="G352">
        <v>2</v>
      </c>
      <c r="H352">
        <v>2</v>
      </c>
      <c r="I352" s="6">
        <f>Table258[[#This Row],[Age]]/$E$1</f>
        <v>0.26250000000000001</v>
      </c>
      <c r="J352" s="6">
        <f>LOG10(Table258[[#This Row],[Fare]] +1)</f>
        <v>1.5486964485323467</v>
      </c>
      <c r="K352">
        <f>IF(Table258[[#This Row],[Pclass]]=1, 1, 0)</f>
        <v>0</v>
      </c>
      <c r="L352">
        <f>IF(Table258[[#This Row],[Pclass]]=2, 1,0)</f>
        <v>0</v>
      </c>
      <c r="M352">
        <f>IF(Table258[[#This Row],[Embarked]]="S", 1, 0)</f>
        <v>1</v>
      </c>
      <c r="N352">
        <f>IF(Table258[[#This Row],[Embarked]]="C", 1, 0)</f>
        <v>0</v>
      </c>
      <c r="O352">
        <f>IF(Table258[[#This Row],[Sex]]="male", 1, 0)</f>
        <v>0</v>
      </c>
      <c r="P352">
        <v>1</v>
      </c>
      <c r="V352" s="6"/>
      <c r="W352" s="6"/>
      <c r="X352" s="6"/>
      <c r="Y352" s="6"/>
      <c r="Z352" s="6"/>
      <c r="AA352" s="6"/>
    </row>
    <row r="353" spans="1:27" x14ac:dyDescent="0.2">
      <c r="A353">
        <v>1</v>
      </c>
      <c r="B353" t="s">
        <v>15</v>
      </c>
      <c r="C353">
        <v>2</v>
      </c>
      <c r="D353" t="s">
        <v>17</v>
      </c>
      <c r="E353">
        <v>24</v>
      </c>
      <c r="F353">
        <v>18.75</v>
      </c>
      <c r="G353">
        <v>2</v>
      </c>
      <c r="H353">
        <v>3</v>
      </c>
      <c r="I353" s="6">
        <f>Table258[[#This Row],[Age]]/$E$1</f>
        <v>0.3</v>
      </c>
      <c r="J353" s="6">
        <f>LOG10(Table258[[#This Row],[Fare]] +1)</f>
        <v>1.2955670999624791</v>
      </c>
      <c r="K353">
        <f>IF(Table258[[#This Row],[Pclass]]=1, 1, 0)</f>
        <v>0</v>
      </c>
      <c r="L353">
        <f>IF(Table258[[#This Row],[Pclass]]=2, 1,0)</f>
        <v>1</v>
      </c>
      <c r="M353">
        <f>IF(Table258[[#This Row],[Embarked]]="S", 1, 0)</f>
        <v>1</v>
      </c>
      <c r="N353">
        <f>IF(Table258[[#This Row],[Embarked]]="C", 1, 0)</f>
        <v>0</v>
      </c>
      <c r="O353">
        <f>IF(Table258[[#This Row],[Sex]]="male", 1, 0)</f>
        <v>0</v>
      </c>
      <c r="P353">
        <v>1</v>
      </c>
      <c r="V353" s="6"/>
      <c r="W353" s="6"/>
      <c r="X353" s="6"/>
      <c r="Y353" s="6"/>
      <c r="Z353" s="6"/>
      <c r="AA353" s="6"/>
    </row>
    <row r="354" spans="1:27" x14ac:dyDescent="0.2">
      <c r="A354">
        <v>0</v>
      </c>
      <c r="B354" t="s">
        <v>15</v>
      </c>
      <c r="C354">
        <v>1</v>
      </c>
      <c r="D354" t="s">
        <v>13</v>
      </c>
      <c r="E354">
        <v>64</v>
      </c>
      <c r="F354">
        <v>263</v>
      </c>
      <c r="G354">
        <v>1</v>
      </c>
      <c r="H354">
        <v>4</v>
      </c>
      <c r="I354" s="6">
        <f>Table258[[#This Row],[Age]]/$E$1</f>
        <v>0.8</v>
      </c>
      <c r="J354" s="6">
        <f>LOG10(Table258[[#This Row],[Fare]] +1)</f>
        <v>2.4216039268698313</v>
      </c>
      <c r="K354">
        <f>IF(Table258[[#This Row],[Pclass]]=1, 1, 0)</f>
        <v>1</v>
      </c>
      <c r="L354">
        <f>IF(Table258[[#This Row],[Pclass]]=2, 1,0)</f>
        <v>0</v>
      </c>
      <c r="M354">
        <f>IF(Table258[[#This Row],[Embarked]]="S", 1, 0)</f>
        <v>1</v>
      </c>
      <c r="N354">
        <f>IF(Table258[[#This Row],[Embarked]]="C", 1, 0)</f>
        <v>0</v>
      </c>
      <c r="O354">
        <f>IF(Table258[[#This Row],[Sex]]="male", 1, 0)</f>
        <v>1</v>
      </c>
      <c r="P354">
        <v>1</v>
      </c>
      <c r="V354" s="6"/>
      <c r="W354" s="6"/>
      <c r="X354" s="6"/>
      <c r="Y354" s="6"/>
      <c r="Z354" s="6"/>
      <c r="AA354" s="6"/>
    </row>
    <row r="355" spans="1:27" x14ac:dyDescent="0.2">
      <c r="A355">
        <v>0</v>
      </c>
      <c r="B355" t="s">
        <v>15</v>
      </c>
      <c r="C355">
        <v>2</v>
      </c>
      <c r="D355" t="s">
        <v>13</v>
      </c>
      <c r="E355">
        <v>31</v>
      </c>
      <c r="F355">
        <v>10.5</v>
      </c>
      <c r="G355">
        <v>0</v>
      </c>
      <c r="H355">
        <v>0</v>
      </c>
      <c r="I355" s="6">
        <f>Table258[[#This Row],[Age]]/$E$1</f>
        <v>0.38750000000000001</v>
      </c>
      <c r="J355" s="6">
        <f>LOG10(Table258[[#This Row],[Fare]] +1)</f>
        <v>1.0606978403536116</v>
      </c>
      <c r="K355">
        <f>IF(Table258[[#This Row],[Pclass]]=1, 1, 0)</f>
        <v>0</v>
      </c>
      <c r="L355">
        <f>IF(Table258[[#This Row],[Pclass]]=2, 1,0)</f>
        <v>1</v>
      </c>
      <c r="M355">
        <f>IF(Table258[[#This Row],[Embarked]]="S", 1, 0)</f>
        <v>1</v>
      </c>
      <c r="N355">
        <f>IF(Table258[[#This Row],[Embarked]]="C", 1, 0)</f>
        <v>0</v>
      </c>
      <c r="O355">
        <f>IF(Table258[[#This Row],[Sex]]="male", 1, 0)</f>
        <v>1</v>
      </c>
      <c r="P355">
        <v>1</v>
      </c>
      <c r="V355" s="6"/>
      <c r="W355" s="6"/>
      <c r="X355" s="6"/>
      <c r="Y355" s="6"/>
      <c r="Z355" s="6"/>
      <c r="AA355" s="6"/>
    </row>
    <row r="356" spans="1:27" x14ac:dyDescent="0.2">
      <c r="A356">
        <v>1</v>
      </c>
      <c r="B356" t="s">
        <v>15</v>
      </c>
      <c r="C356">
        <v>2</v>
      </c>
      <c r="D356" t="s">
        <v>17</v>
      </c>
      <c r="E356">
        <v>45</v>
      </c>
      <c r="F356">
        <v>26.25</v>
      </c>
      <c r="G356">
        <v>1</v>
      </c>
      <c r="H356">
        <v>1</v>
      </c>
      <c r="I356" s="6">
        <f>Table258[[#This Row],[Age]]/$E$1</f>
        <v>0.5625</v>
      </c>
      <c r="J356" s="6">
        <f>LOG10(Table258[[#This Row],[Fare]] +1)</f>
        <v>1.4353665066126613</v>
      </c>
      <c r="K356">
        <f>IF(Table258[[#This Row],[Pclass]]=1, 1, 0)</f>
        <v>0</v>
      </c>
      <c r="L356">
        <f>IF(Table258[[#This Row],[Pclass]]=2, 1,0)</f>
        <v>1</v>
      </c>
      <c r="M356">
        <f>IF(Table258[[#This Row],[Embarked]]="S", 1, 0)</f>
        <v>1</v>
      </c>
      <c r="N356">
        <f>IF(Table258[[#This Row],[Embarked]]="C", 1, 0)</f>
        <v>0</v>
      </c>
      <c r="O356">
        <f>IF(Table258[[#This Row],[Sex]]="male", 1, 0)</f>
        <v>0</v>
      </c>
      <c r="P356">
        <v>1</v>
      </c>
      <c r="V356" s="6"/>
      <c r="W356" s="6"/>
      <c r="X356" s="6"/>
      <c r="Y356" s="6"/>
      <c r="Z356" s="6"/>
      <c r="AA356" s="6"/>
    </row>
    <row r="357" spans="1:27" x14ac:dyDescent="0.2">
      <c r="A357">
        <v>0</v>
      </c>
      <c r="B357" t="s">
        <v>15</v>
      </c>
      <c r="C357">
        <v>3</v>
      </c>
      <c r="D357" t="s">
        <v>13</v>
      </c>
      <c r="E357">
        <v>20</v>
      </c>
      <c r="F357">
        <v>9.5</v>
      </c>
      <c r="G357">
        <v>0</v>
      </c>
      <c r="H357">
        <v>0</v>
      </c>
      <c r="I357" s="6">
        <f>Table258[[#This Row],[Age]]/$E$1</f>
        <v>0.25</v>
      </c>
      <c r="J357" s="6">
        <f>LOG10(Table258[[#This Row],[Fare]] +1)</f>
        <v>1.0211892990699381</v>
      </c>
      <c r="K357">
        <f>IF(Table258[[#This Row],[Pclass]]=1, 1, 0)</f>
        <v>0</v>
      </c>
      <c r="L357">
        <f>IF(Table258[[#This Row],[Pclass]]=2, 1,0)</f>
        <v>0</v>
      </c>
      <c r="M357">
        <f>IF(Table258[[#This Row],[Embarked]]="S", 1, 0)</f>
        <v>1</v>
      </c>
      <c r="N357">
        <f>IF(Table258[[#This Row],[Embarked]]="C", 1, 0)</f>
        <v>0</v>
      </c>
      <c r="O357">
        <f>IF(Table258[[#This Row],[Sex]]="male", 1, 0)</f>
        <v>1</v>
      </c>
      <c r="P357">
        <v>1</v>
      </c>
      <c r="V357" s="6"/>
      <c r="W357" s="6"/>
      <c r="X357" s="6"/>
      <c r="Y357" s="6"/>
      <c r="Z357" s="6"/>
      <c r="AA357" s="6"/>
    </row>
    <row r="358" spans="1:27" x14ac:dyDescent="0.2">
      <c r="A358">
        <v>0</v>
      </c>
      <c r="B358" t="s">
        <v>15</v>
      </c>
      <c r="C358">
        <v>3</v>
      </c>
      <c r="D358" t="s">
        <v>13</v>
      </c>
      <c r="E358">
        <v>25</v>
      </c>
      <c r="F358">
        <v>7.7750000000000004</v>
      </c>
      <c r="G358">
        <v>1</v>
      </c>
      <c r="H358">
        <v>0</v>
      </c>
      <c r="I358" s="6">
        <f>Table258[[#This Row],[Age]]/$E$1</f>
        <v>0.3125</v>
      </c>
      <c r="J358" s="6">
        <f>LOG10(Table258[[#This Row],[Fare]] +1)</f>
        <v>0.94324712513786169</v>
      </c>
      <c r="K358">
        <f>IF(Table258[[#This Row],[Pclass]]=1, 1, 0)</f>
        <v>0</v>
      </c>
      <c r="L358">
        <f>IF(Table258[[#This Row],[Pclass]]=2, 1,0)</f>
        <v>0</v>
      </c>
      <c r="M358">
        <f>IF(Table258[[#This Row],[Embarked]]="S", 1, 0)</f>
        <v>1</v>
      </c>
      <c r="N358">
        <f>IF(Table258[[#This Row],[Embarked]]="C", 1, 0)</f>
        <v>0</v>
      </c>
      <c r="O358">
        <f>IF(Table258[[#This Row],[Sex]]="male", 1, 0)</f>
        <v>1</v>
      </c>
      <c r="P358">
        <v>1</v>
      </c>
      <c r="V358" s="6"/>
      <c r="W358" s="6"/>
      <c r="X358" s="6"/>
      <c r="Y358" s="6"/>
      <c r="Z358" s="6"/>
      <c r="AA358" s="6"/>
    </row>
    <row r="359" spans="1:27" x14ac:dyDescent="0.2">
      <c r="A359">
        <v>1</v>
      </c>
      <c r="B359" t="s">
        <v>15</v>
      </c>
      <c r="C359">
        <v>2</v>
      </c>
      <c r="D359" t="s">
        <v>17</v>
      </c>
      <c r="E359">
        <v>28</v>
      </c>
      <c r="F359">
        <v>13</v>
      </c>
      <c r="G359">
        <v>0</v>
      </c>
      <c r="H359">
        <v>0</v>
      </c>
      <c r="I359" s="6">
        <f>Table258[[#This Row],[Age]]/$E$1</f>
        <v>0.35</v>
      </c>
      <c r="J359" s="6">
        <f>LOG10(Table258[[#This Row],[Fare]] +1)</f>
        <v>1.146128035678238</v>
      </c>
      <c r="K359">
        <f>IF(Table258[[#This Row],[Pclass]]=1, 1, 0)</f>
        <v>0</v>
      </c>
      <c r="L359">
        <f>IF(Table258[[#This Row],[Pclass]]=2, 1,0)</f>
        <v>1</v>
      </c>
      <c r="M359">
        <f>IF(Table258[[#This Row],[Embarked]]="S", 1, 0)</f>
        <v>1</v>
      </c>
      <c r="N359">
        <f>IF(Table258[[#This Row],[Embarked]]="C", 1, 0)</f>
        <v>0</v>
      </c>
      <c r="O359">
        <f>IF(Table258[[#This Row],[Sex]]="male", 1, 0)</f>
        <v>0</v>
      </c>
      <c r="P359">
        <v>1</v>
      </c>
      <c r="V359" s="6"/>
      <c r="W359" s="6"/>
      <c r="X359" s="6"/>
      <c r="Y359" s="6"/>
      <c r="Z359" s="6"/>
      <c r="AA359" s="6"/>
    </row>
    <row r="360" spans="1:27" x14ac:dyDescent="0.2">
      <c r="A360">
        <v>1</v>
      </c>
      <c r="B360" t="s">
        <v>15</v>
      </c>
      <c r="C360">
        <v>1</v>
      </c>
      <c r="D360" t="s">
        <v>13</v>
      </c>
      <c r="E360">
        <v>4</v>
      </c>
      <c r="F360">
        <v>81.8583</v>
      </c>
      <c r="G360">
        <v>0</v>
      </c>
      <c r="H360">
        <v>2</v>
      </c>
      <c r="I360" s="6">
        <f>Table258[[#This Row],[Age]]/$E$1</f>
        <v>0.05</v>
      </c>
      <c r="J360" s="6">
        <f>LOG10(Table258[[#This Row],[Fare]] +1)</f>
        <v>1.9183360186534042</v>
      </c>
      <c r="K360">
        <f>IF(Table258[[#This Row],[Pclass]]=1, 1, 0)</f>
        <v>1</v>
      </c>
      <c r="L360">
        <f>IF(Table258[[#This Row],[Pclass]]=2, 1,0)</f>
        <v>0</v>
      </c>
      <c r="M360">
        <f>IF(Table258[[#This Row],[Embarked]]="S", 1, 0)</f>
        <v>1</v>
      </c>
      <c r="N360">
        <f>IF(Table258[[#This Row],[Embarked]]="C", 1, 0)</f>
        <v>0</v>
      </c>
      <c r="O360">
        <f>IF(Table258[[#This Row],[Sex]]="male", 1, 0)</f>
        <v>1</v>
      </c>
      <c r="P360">
        <v>1</v>
      </c>
      <c r="V360" s="6"/>
      <c r="W360" s="6"/>
      <c r="X360" s="6"/>
      <c r="Y360" s="6"/>
      <c r="Z360" s="6"/>
      <c r="AA360" s="6"/>
    </row>
    <row r="361" spans="1:27" x14ac:dyDescent="0.2">
      <c r="A361">
        <v>1</v>
      </c>
      <c r="B361" t="s">
        <v>15</v>
      </c>
      <c r="C361">
        <v>2</v>
      </c>
      <c r="D361" t="s">
        <v>17</v>
      </c>
      <c r="E361">
        <v>13</v>
      </c>
      <c r="F361">
        <v>19.5</v>
      </c>
      <c r="G361">
        <v>0</v>
      </c>
      <c r="H361">
        <v>1</v>
      </c>
      <c r="I361" s="6">
        <f>Table258[[#This Row],[Age]]/$E$1</f>
        <v>0.16250000000000001</v>
      </c>
      <c r="J361" s="6">
        <f>LOG10(Table258[[#This Row],[Fare]] +1)</f>
        <v>1.3117538610557542</v>
      </c>
      <c r="K361">
        <f>IF(Table258[[#This Row],[Pclass]]=1, 1, 0)</f>
        <v>0</v>
      </c>
      <c r="L361">
        <f>IF(Table258[[#This Row],[Pclass]]=2, 1,0)</f>
        <v>1</v>
      </c>
      <c r="M361">
        <f>IF(Table258[[#This Row],[Embarked]]="S", 1, 0)</f>
        <v>1</v>
      </c>
      <c r="N361">
        <f>IF(Table258[[#This Row],[Embarked]]="C", 1, 0)</f>
        <v>0</v>
      </c>
      <c r="O361">
        <f>IF(Table258[[#This Row],[Sex]]="male", 1, 0)</f>
        <v>0</v>
      </c>
      <c r="P361">
        <v>1</v>
      </c>
      <c r="V361" s="6"/>
      <c r="W361" s="6"/>
      <c r="X361" s="6"/>
      <c r="Y361" s="6"/>
      <c r="Z361" s="6"/>
      <c r="AA361" s="6"/>
    </row>
    <row r="362" spans="1:27" x14ac:dyDescent="0.2">
      <c r="A362">
        <v>1</v>
      </c>
      <c r="B362" t="s">
        <v>15</v>
      </c>
      <c r="C362">
        <v>1</v>
      </c>
      <c r="D362" t="s">
        <v>13</v>
      </c>
      <c r="E362">
        <v>34</v>
      </c>
      <c r="F362">
        <v>26.55</v>
      </c>
      <c r="G362">
        <v>0</v>
      </c>
      <c r="H362">
        <v>0</v>
      </c>
      <c r="I362" s="6">
        <f>Table258[[#This Row],[Age]]/$E$1</f>
        <v>0.42499999999999999</v>
      </c>
      <c r="J362" s="6">
        <f>LOG10(Table258[[#This Row],[Fare]] +1)</f>
        <v>1.4401216031878039</v>
      </c>
      <c r="K362">
        <f>IF(Table258[[#This Row],[Pclass]]=1, 1, 0)</f>
        <v>1</v>
      </c>
      <c r="L362">
        <f>IF(Table258[[#This Row],[Pclass]]=2, 1,0)</f>
        <v>0</v>
      </c>
      <c r="M362">
        <f>IF(Table258[[#This Row],[Embarked]]="S", 1, 0)</f>
        <v>1</v>
      </c>
      <c r="N362">
        <f>IF(Table258[[#This Row],[Embarked]]="C", 1, 0)</f>
        <v>0</v>
      </c>
      <c r="O362">
        <f>IF(Table258[[#This Row],[Sex]]="male", 1, 0)</f>
        <v>1</v>
      </c>
      <c r="P362">
        <v>1</v>
      </c>
      <c r="V362" s="6"/>
      <c r="W362" s="6"/>
      <c r="X362" s="6"/>
      <c r="Y362" s="6"/>
      <c r="Z362" s="6"/>
      <c r="AA362" s="6"/>
    </row>
    <row r="363" spans="1:27" x14ac:dyDescent="0.2">
      <c r="A363">
        <v>1</v>
      </c>
      <c r="B363" t="s">
        <v>20</v>
      </c>
      <c r="C363">
        <v>3</v>
      </c>
      <c r="D363" t="s">
        <v>17</v>
      </c>
      <c r="E363">
        <v>5</v>
      </c>
      <c r="F363">
        <v>19.258299999999998</v>
      </c>
      <c r="G363">
        <v>2</v>
      </c>
      <c r="H363">
        <v>1</v>
      </c>
      <c r="I363" s="6">
        <f>Table258[[#This Row],[Age]]/$E$1</f>
        <v>6.25E-2</v>
      </c>
      <c r="J363" s="6">
        <f>LOG10(Table258[[#This Row],[Fare]] +1)</f>
        <v>1.3066029982011584</v>
      </c>
      <c r="K363">
        <f>IF(Table258[[#This Row],[Pclass]]=1, 1, 0)</f>
        <v>0</v>
      </c>
      <c r="L363">
        <f>IF(Table258[[#This Row],[Pclass]]=2, 1,0)</f>
        <v>0</v>
      </c>
      <c r="M363">
        <f>IF(Table258[[#This Row],[Embarked]]="S", 1, 0)</f>
        <v>0</v>
      </c>
      <c r="N363">
        <f>IF(Table258[[#This Row],[Embarked]]="C", 1, 0)</f>
        <v>1</v>
      </c>
      <c r="O363">
        <f>IF(Table258[[#This Row],[Sex]]="male", 1, 0)</f>
        <v>0</v>
      </c>
      <c r="P363">
        <v>1</v>
      </c>
      <c r="V363" s="6"/>
      <c r="W363" s="6"/>
      <c r="X363" s="6"/>
      <c r="Y363" s="6"/>
      <c r="Z363" s="6"/>
      <c r="AA363" s="6"/>
    </row>
    <row r="364" spans="1:27" x14ac:dyDescent="0.2">
      <c r="A364">
        <v>1</v>
      </c>
      <c r="B364" t="s">
        <v>15</v>
      </c>
      <c r="C364">
        <v>1</v>
      </c>
      <c r="D364" t="s">
        <v>13</v>
      </c>
      <c r="E364">
        <v>52</v>
      </c>
      <c r="F364">
        <v>30.5</v>
      </c>
      <c r="G364">
        <v>0</v>
      </c>
      <c r="H364">
        <v>0</v>
      </c>
      <c r="I364" s="6">
        <f>Table258[[#This Row],[Age]]/$E$1</f>
        <v>0.65</v>
      </c>
      <c r="J364" s="6">
        <f>LOG10(Table258[[#This Row],[Fare]] +1)</f>
        <v>1.4983105537896004</v>
      </c>
      <c r="K364">
        <f>IF(Table258[[#This Row],[Pclass]]=1, 1, 0)</f>
        <v>1</v>
      </c>
      <c r="L364">
        <f>IF(Table258[[#This Row],[Pclass]]=2, 1,0)</f>
        <v>0</v>
      </c>
      <c r="M364">
        <f>IF(Table258[[#This Row],[Embarked]]="S", 1, 0)</f>
        <v>1</v>
      </c>
      <c r="N364">
        <f>IF(Table258[[#This Row],[Embarked]]="C", 1, 0)</f>
        <v>0</v>
      </c>
      <c r="O364">
        <f>IF(Table258[[#This Row],[Sex]]="male", 1, 0)</f>
        <v>1</v>
      </c>
      <c r="P364">
        <v>1</v>
      </c>
      <c r="V364" s="6"/>
      <c r="W364" s="6"/>
      <c r="X364" s="6"/>
      <c r="Y364" s="6"/>
      <c r="Z364" s="6"/>
      <c r="AA364" s="6"/>
    </row>
    <row r="365" spans="1:27" x14ac:dyDescent="0.2">
      <c r="A365">
        <v>0</v>
      </c>
      <c r="B365" t="s">
        <v>15</v>
      </c>
      <c r="C365">
        <v>2</v>
      </c>
      <c r="D365" t="s">
        <v>13</v>
      </c>
      <c r="E365">
        <v>36</v>
      </c>
      <c r="F365">
        <v>27.75</v>
      </c>
      <c r="G365">
        <v>1</v>
      </c>
      <c r="H365">
        <v>2</v>
      </c>
      <c r="I365" s="6">
        <f>Table258[[#This Row],[Age]]/$E$1</f>
        <v>0.45</v>
      </c>
      <c r="J365" s="6">
        <f>LOG10(Table258[[#This Row],[Fare]] +1)</f>
        <v>1.4586378490256493</v>
      </c>
      <c r="K365">
        <f>IF(Table258[[#This Row],[Pclass]]=1, 1, 0)</f>
        <v>0</v>
      </c>
      <c r="L365">
        <f>IF(Table258[[#This Row],[Pclass]]=2, 1,0)</f>
        <v>1</v>
      </c>
      <c r="M365">
        <f>IF(Table258[[#This Row],[Embarked]]="S", 1, 0)</f>
        <v>1</v>
      </c>
      <c r="N365">
        <f>IF(Table258[[#This Row],[Embarked]]="C", 1, 0)</f>
        <v>0</v>
      </c>
      <c r="O365">
        <f>IF(Table258[[#This Row],[Sex]]="male", 1, 0)</f>
        <v>1</v>
      </c>
      <c r="P365">
        <v>1</v>
      </c>
      <c r="V365" s="6"/>
      <c r="W365" s="6"/>
      <c r="X365" s="6"/>
      <c r="Y365" s="6"/>
      <c r="Z365" s="6"/>
      <c r="AA365" s="6"/>
    </row>
    <row r="366" spans="1:27" x14ac:dyDescent="0.2">
      <c r="A366">
        <v>0</v>
      </c>
      <c r="B366" t="s">
        <v>20</v>
      </c>
      <c r="C366">
        <v>1</v>
      </c>
      <c r="D366" t="s">
        <v>13</v>
      </c>
      <c r="E366">
        <v>30</v>
      </c>
      <c r="F366">
        <v>27.75</v>
      </c>
      <c r="G366">
        <v>0</v>
      </c>
      <c r="H366">
        <v>0</v>
      </c>
      <c r="I366" s="6">
        <f>Table258[[#This Row],[Age]]/$E$1</f>
        <v>0.375</v>
      </c>
      <c r="J366" s="6">
        <f>LOG10(Table258[[#This Row],[Fare]] +1)</f>
        <v>1.4586378490256493</v>
      </c>
      <c r="K366">
        <f>IF(Table258[[#This Row],[Pclass]]=1, 1, 0)</f>
        <v>1</v>
      </c>
      <c r="L366">
        <f>IF(Table258[[#This Row],[Pclass]]=2, 1,0)</f>
        <v>0</v>
      </c>
      <c r="M366">
        <f>IF(Table258[[#This Row],[Embarked]]="S", 1, 0)</f>
        <v>0</v>
      </c>
      <c r="N366">
        <f>IF(Table258[[#This Row],[Embarked]]="C", 1, 0)</f>
        <v>1</v>
      </c>
      <c r="O366">
        <f>IF(Table258[[#This Row],[Sex]]="male", 1, 0)</f>
        <v>1</v>
      </c>
      <c r="P366">
        <v>1</v>
      </c>
      <c r="V366" s="6"/>
      <c r="W366" s="6"/>
      <c r="X366" s="6"/>
      <c r="Y366" s="6"/>
      <c r="Z366" s="6"/>
      <c r="AA366" s="6"/>
    </row>
    <row r="367" spans="1:27" x14ac:dyDescent="0.2">
      <c r="A367">
        <v>1</v>
      </c>
      <c r="B367" t="s">
        <v>20</v>
      </c>
      <c r="C367">
        <v>1</v>
      </c>
      <c r="D367" t="s">
        <v>13</v>
      </c>
      <c r="E367">
        <v>49</v>
      </c>
      <c r="F367">
        <v>89.104200000000006</v>
      </c>
      <c r="G367">
        <v>1</v>
      </c>
      <c r="H367">
        <v>0</v>
      </c>
      <c r="I367" s="6">
        <f>Table258[[#This Row],[Age]]/$E$1</f>
        <v>0.61250000000000004</v>
      </c>
      <c r="J367" s="6">
        <f>LOG10(Table258[[#This Row],[Fare]] +1)</f>
        <v>1.9547450350890707</v>
      </c>
      <c r="K367">
        <f>IF(Table258[[#This Row],[Pclass]]=1, 1, 0)</f>
        <v>1</v>
      </c>
      <c r="L367">
        <f>IF(Table258[[#This Row],[Pclass]]=2, 1,0)</f>
        <v>0</v>
      </c>
      <c r="M367">
        <f>IF(Table258[[#This Row],[Embarked]]="S", 1, 0)</f>
        <v>0</v>
      </c>
      <c r="N367">
        <f>IF(Table258[[#This Row],[Embarked]]="C", 1, 0)</f>
        <v>1</v>
      </c>
      <c r="O367">
        <f>IF(Table258[[#This Row],[Sex]]="male", 1, 0)</f>
        <v>1</v>
      </c>
      <c r="P367">
        <v>1</v>
      </c>
      <c r="V367" s="6"/>
      <c r="W367" s="6"/>
      <c r="X367" s="6"/>
      <c r="Y367" s="6"/>
      <c r="Z367" s="6"/>
      <c r="AA367" s="6"/>
    </row>
    <row r="368" spans="1:27" x14ac:dyDescent="0.2">
      <c r="A368">
        <v>1</v>
      </c>
      <c r="B368" t="s">
        <v>20</v>
      </c>
      <c r="C368">
        <v>3</v>
      </c>
      <c r="D368" t="s">
        <v>13</v>
      </c>
      <c r="E368">
        <v>29</v>
      </c>
      <c r="F368">
        <v>7.8958000000000004</v>
      </c>
      <c r="G368">
        <v>0</v>
      </c>
      <c r="H368">
        <v>0</v>
      </c>
      <c r="I368" s="6">
        <f>Table258[[#This Row],[Age]]/$E$1</f>
        <v>0.36249999999999999</v>
      </c>
      <c r="J368" s="6">
        <f>LOG10(Table258[[#This Row],[Fare]] +1)</f>
        <v>0.94918501031343461</v>
      </c>
      <c r="K368">
        <f>IF(Table258[[#This Row],[Pclass]]=1, 1, 0)</f>
        <v>0</v>
      </c>
      <c r="L368">
        <f>IF(Table258[[#This Row],[Pclass]]=2, 1,0)</f>
        <v>0</v>
      </c>
      <c r="M368">
        <f>IF(Table258[[#This Row],[Embarked]]="S", 1, 0)</f>
        <v>0</v>
      </c>
      <c r="N368">
        <f>IF(Table258[[#This Row],[Embarked]]="C", 1, 0)</f>
        <v>1</v>
      </c>
      <c r="O368">
        <f>IF(Table258[[#This Row],[Sex]]="male", 1, 0)</f>
        <v>1</v>
      </c>
      <c r="P368">
        <v>1</v>
      </c>
      <c r="V368" s="6"/>
      <c r="W368" s="6"/>
      <c r="X368" s="6"/>
      <c r="Y368" s="6"/>
      <c r="Z368" s="6"/>
      <c r="AA368" s="6"/>
    </row>
    <row r="369" spans="1:27" x14ac:dyDescent="0.2">
      <c r="A369">
        <v>0</v>
      </c>
      <c r="B369" t="s">
        <v>15</v>
      </c>
      <c r="C369">
        <v>1</v>
      </c>
      <c r="D369" t="s">
        <v>13</v>
      </c>
      <c r="E369">
        <v>65</v>
      </c>
      <c r="F369">
        <v>26.55</v>
      </c>
      <c r="G369">
        <v>0</v>
      </c>
      <c r="H369">
        <v>0</v>
      </c>
      <c r="I369" s="6">
        <f>Table258[[#This Row],[Age]]/$E$1</f>
        <v>0.8125</v>
      </c>
      <c r="J369" s="6">
        <f>LOG10(Table258[[#This Row],[Fare]] +1)</f>
        <v>1.4401216031878039</v>
      </c>
      <c r="K369">
        <f>IF(Table258[[#This Row],[Pclass]]=1, 1, 0)</f>
        <v>1</v>
      </c>
      <c r="L369">
        <f>IF(Table258[[#This Row],[Pclass]]=2, 1,0)</f>
        <v>0</v>
      </c>
      <c r="M369">
        <f>IF(Table258[[#This Row],[Embarked]]="S", 1, 0)</f>
        <v>1</v>
      </c>
      <c r="N369">
        <f>IF(Table258[[#This Row],[Embarked]]="C", 1, 0)</f>
        <v>0</v>
      </c>
      <c r="O369">
        <f>IF(Table258[[#This Row],[Sex]]="male", 1, 0)</f>
        <v>1</v>
      </c>
      <c r="P369">
        <v>1</v>
      </c>
      <c r="V369" s="6"/>
      <c r="W369" s="6"/>
      <c r="X369" s="6"/>
      <c r="Y369" s="6"/>
      <c r="Z369" s="6"/>
      <c r="AA369" s="6"/>
    </row>
    <row r="370" spans="1:27" x14ac:dyDescent="0.2">
      <c r="A370">
        <v>1</v>
      </c>
      <c r="B370" t="s">
        <v>15</v>
      </c>
      <c r="C370">
        <v>2</v>
      </c>
      <c r="D370" t="s">
        <v>17</v>
      </c>
      <c r="E370">
        <v>50</v>
      </c>
      <c r="F370">
        <v>10.5</v>
      </c>
      <c r="G370">
        <v>0</v>
      </c>
      <c r="H370">
        <v>0</v>
      </c>
      <c r="I370" s="6">
        <f>Table258[[#This Row],[Age]]/$E$1</f>
        <v>0.625</v>
      </c>
      <c r="J370" s="6">
        <f>LOG10(Table258[[#This Row],[Fare]] +1)</f>
        <v>1.0606978403536116</v>
      </c>
      <c r="K370">
        <f>IF(Table258[[#This Row],[Pclass]]=1, 1, 0)</f>
        <v>0</v>
      </c>
      <c r="L370">
        <f>IF(Table258[[#This Row],[Pclass]]=2, 1,0)</f>
        <v>1</v>
      </c>
      <c r="M370">
        <f>IF(Table258[[#This Row],[Embarked]]="S", 1, 0)</f>
        <v>1</v>
      </c>
      <c r="N370">
        <f>IF(Table258[[#This Row],[Embarked]]="C", 1, 0)</f>
        <v>0</v>
      </c>
      <c r="O370">
        <f>IF(Table258[[#This Row],[Sex]]="male", 1, 0)</f>
        <v>0</v>
      </c>
      <c r="P370">
        <v>1</v>
      </c>
      <c r="V370" s="6"/>
      <c r="W370" s="6"/>
      <c r="X370" s="6"/>
      <c r="Y370" s="6"/>
      <c r="Z370" s="6"/>
      <c r="AA370" s="6"/>
    </row>
    <row r="371" spans="1:27" x14ac:dyDescent="0.2">
      <c r="A371">
        <v>1</v>
      </c>
      <c r="B371" t="s">
        <v>15</v>
      </c>
      <c r="C371">
        <v>1</v>
      </c>
      <c r="D371" t="s">
        <v>13</v>
      </c>
      <c r="E371">
        <v>48</v>
      </c>
      <c r="F371">
        <v>26.55</v>
      </c>
      <c r="G371">
        <v>0</v>
      </c>
      <c r="H371">
        <v>0</v>
      </c>
      <c r="I371" s="6">
        <f>Table258[[#This Row],[Age]]/$E$1</f>
        <v>0.6</v>
      </c>
      <c r="J371" s="6">
        <f>LOG10(Table258[[#This Row],[Fare]] +1)</f>
        <v>1.4401216031878039</v>
      </c>
      <c r="K371">
        <f>IF(Table258[[#This Row],[Pclass]]=1, 1, 0)</f>
        <v>1</v>
      </c>
      <c r="L371">
        <f>IF(Table258[[#This Row],[Pclass]]=2, 1,0)</f>
        <v>0</v>
      </c>
      <c r="M371">
        <f>IF(Table258[[#This Row],[Embarked]]="S", 1, 0)</f>
        <v>1</v>
      </c>
      <c r="N371">
        <f>IF(Table258[[#This Row],[Embarked]]="C", 1, 0)</f>
        <v>0</v>
      </c>
      <c r="O371">
        <f>IF(Table258[[#This Row],[Sex]]="male", 1, 0)</f>
        <v>1</v>
      </c>
      <c r="P371">
        <v>1</v>
      </c>
      <c r="V371" s="6"/>
      <c r="W371" s="6"/>
      <c r="X371" s="6"/>
      <c r="Y371" s="6"/>
      <c r="Z371" s="6"/>
      <c r="AA371" s="6"/>
    </row>
    <row r="372" spans="1:27" x14ac:dyDescent="0.2">
      <c r="A372">
        <v>0</v>
      </c>
      <c r="B372" t="s">
        <v>15</v>
      </c>
      <c r="C372">
        <v>3</v>
      </c>
      <c r="D372" t="s">
        <v>13</v>
      </c>
      <c r="E372">
        <v>34</v>
      </c>
      <c r="F372">
        <v>8.0500000000000007</v>
      </c>
      <c r="G372">
        <v>0</v>
      </c>
      <c r="H372">
        <v>0</v>
      </c>
      <c r="I372" s="6">
        <f>Table258[[#This Row],[Age]]/$E$1</f>
        <v>0.42499999999999999</v>
      </c>
      <c r="J372" s="6">
        <f>LOG10(Table258[[#This Row],[Fare]] +1)</f>
        <v>0.9566485792052033</v>
      </c>
      <c r="K372">
        <f>IF(Table258[[#This Row],[Pclass]]=1, 1, 0)</f>
        <v>0</v>
      </c>
      <c r="L372">
        <f>IF(Table258[[#This Row],[Pclass]]=2, 1,0)</f>
        <v>0</v>
      </c>
      <c r="M372">
        <f>IF(Table258[[#This Row],[Embarked]]="S", 1, 0)</f>
        <v>1</v>
      </c>
      <c r="N372">
        <f>IF(Table258[[#This Row],[Embarked]]="C", 1, 0)</f>
        <v>0</v>
      </c>
      <c r="O372">
        <f>IF(Table258[[#This Row],[Sex]]="male", 1, 0)</f>
        <v>1</v>
      </c>
      <c r="P372">
        <v>1</v>
      </c>
      <c r="V372" s="6"/>
      <c r="W372" s="6"/>
      <c r="X372" s="6"/>
      <c r="Y372" s="6"/>
      <c r="Z372" s="6"/>
      <c r="AA372" s="6"/>
    </row>
    <row r="373" spans="1:27" x14ac:dyDescent="0.2">
      <c r="A373">
        <v>0</v>
      </c>
      <c r="B373" t="s">
        <v>15</v>
      </c>
      <c r="C373">
        <v>1</v>
      </c>
      <c r="D373" t="s">
        <v>13</v>
      </c>
      <c r="E373">
        <v>47</v>
      </c>
      <c r="F373">
        <v>38.5</v>
      </c>
      <c r="G373">
        <v>0</v>
      </c>
      <c r="H373">
        <v>0</v>
      </c>
      <c r="I373" s="6">
        <f>Table258[[#This Row],[Age]]/$E$1</f>
        <v>0.58750000000000002</v>
      </c>
      <c r="J373" s="6">
        <f>LOG10(Table258[[#This Row],[Fare]] +1)</f>
        <v>1.5965970956264601</v>
      </c>
      <c r="K373">
        <f>IF(Table258[[#This Row],[Pclass]]=1, 1, 0)</f>
        <v>1</v>
      </c>
      <c r="L373">
        <f>IF(Table258[[#This Row],[Pclass]]=2, 1,0)</f>
        <v>0</v>
      </c>
      <c r="M373">
        <f>IF(Table258[[#This Row],[Embarked]]="S", 1, 0)</f>
        <v>1</v>
      </c>
      <c r="N373">
        <f>IF(Table258[[#This Row],[Embarked]]="C", 1, 0)</f>
        <v>0</v>
      </c>
      <c r="O373">
        <f>IF(Table258[[#This Row],[Sex]]="male", 1, 0)</f>
        <v>1</v>
      </c>
      <c r="P373">
        <v>1</v>
      </c>
      <c r="V373" s="6"/>
      <c r="W373" s="6"/>
      <c r="X373" s="6"/>
      <c r="Y373" s="6"/>
      <c r="Z373" s="6"/>
      <c r="AA373" s="6"/>
    </row>
    <row r="374" spans="1:27" x14ac:dyDescent="0.2">
      <c r="A374">
        <v>0</v>
      </c>
      <c r="B374" t="s">
        <v>15</v>
      </c>
      <c r="C374">
        <v>2</v>
      </c>
      <c r="D374" t="s">
        <v>13</v>
      </c>
      <c r="E374">
        <v>48</v>
      </c>
      <c r="F374">
        <v>13</v>
      </c>
      <c r="G374">
        <v>0</v>
      </c>
      <c r="H374">
        <v>0</v>
      </c>
      <c r="I374" s="6">
        <f>Table258[[#This Row],[Age]]/$E$1</f>
        <v>0.6</v>
      </c>
      <c r="J374" s="6">
        <f>LOG10(Table258[[#This Row],[Fare]] +1)</f>
        <v>1.146128035678238</v>
      </c>
      <c r="K374">
        <f>IF(Table258[[#This Row],[Pclass]]=1, 1, 0)</f>
        <v>0</v>
      </c>
      <c r="L374">
        <f>IF(Table258[[#This Row],[Pclass]]=2, 1,0)</f>
        <v>1</v>
      </c>
      <c r="M374">
        <f>IF(Table258[[#This Row],[Embarked]]="S", 1, 0)</f>
        <v>1</v>
      </c>
      <c r="N374">
        <f>IF(Table258[[#This Row],[Embarked]]="C", 1, 0)</f>
        <v>0</v>
      </c>
      <c r="O374">
        <f>IF(Table258[[#This Row],[Sex]]="male", 1, 0)</f>
        <v>1</v>
      </c>
      <c r="P374">
        <v>1</v>
      </c>
      <c r="V374" s="6"/>
      <c r="W374" s="6"/>
      <c r="X374" s="6"/>
      <c r="Y374" s="6"/>
      <c r="Z374" s="6"/>
      <c r="AA374" s="6"/>
    </row>
    <row r="375" spans="1:27" x14ac:dyDescent="0.2">
      <c r="A375">
        <v>0</v>
      </c>
      <c r="B375" t="s">
        <v>15</v>
      </c>
      <c r="C375">
        <v>3</v>
      </c>
      <c r="D375" t="s">
        <v>13</v>
      </c>
      <c r="E375">
        <v>38</v>
      </c>
      <c r="F375">
        <v>7.05</v>
      </c>
      <c r="G375">
        <v>0</v>
      </c>
      <c r="H375">
        <v>0</v>
      </c>
      <c r="I375" s="6">
        <f>Table258[[#This Row],[Age]]/$E$1</f>
        <v>0.47499999999999998</v>
      </c>
      <c r="J375" s="6">
        <f>LOG10(Table258[[#This Row],[Fare]] +1)</f>
        <v>0.90579588036786851</v>
      </c>
      <c r="K375">
        <f>IF(Table258[[#This Row],[Pclass]]=1, 1, 0)</f>
        <v>0</v>
      </c>
      <c r="L375">
        <f>IF(Table258[[#This Row],[Pclass]]=2, 1,0)</f>
        <v>0</v>
      </c>
      <c r="M375">
        <f>IF(Table258[[#This Row],[Embarked]]="S", 1, 0)</f>
        <v>1</v>
      </c>
      <c r="N375">
        <f>IF(Table258[[#This Row],[Embarked]]="C", 1, 0)</f>
        <v>0</v>
      </c>
      <c r="O375">
        <f>IF(Table258[[#This Row],[Sex]]="male", 1, 0)</f>
        <v>1</v>
      </c>
      <c r="P375">
        <v>1</v>
      </c>
      <c r="V375" s="6"/>
      <c r="W375" s="6"/>
      <c r="X375" s="6"/>
      <c r="Y375" s="6"/>
      <c r="Z375" s="6"/>
      <c r="AA375" s="6"/>
    </row>
    <row r="376" spans="1:27" x14ac:dyDescent="0.2">
      <c r="A376">
        <v>0</v>
      </c>
      <c r="B376" t="s">
        <v>15</v>
      </c>
      <c r="C376">
        <v>1</v>
      </c>
      <c r="D376" t="s">
        <v>13</v>
      </c>
      <c r="E376">
        <v>56</v>
      </c>
      <c r="F376">
        <v>26.55</v>
      </c>
      <c r="G376">
        <v>0</v>
      </c>
      <c r="H376">
        <v>0</v>
      </c>
      <c r="I376" s="6">
        <f>Table258[[#This Row],[Age]]/$E$1</f>
        <v>0.7</v>
      </c>
      <c r="J376" s="6">
        <f>LOG10(Table258[[#This Row],[Fare]] +1)</f>
        <v>1.4401216031878039</v>
      </c>
      <c r="K376">
        <f>IF(Table258[[#This Row],[Pclass]]=1, 1, 0)</f>
        <v>1</v>
      </c>
      <c r="L376">
        <f>IF(Table258[[#This Row],[Pclass]]=2, 1,0)</f>
        <v>0</v>
      </c>
      <c r="M376">
        <f>IF(Table258[[#This Row],[Embarked]]="S", 1, 0)</f>
        <v>1</v>
      </c>
      <c r="N376">
        <f>IF(Table258[[#This Row],[Embarked]]="C", 1, 0)</f>
        <v>0</v>
      </c>
      <c r="O376">
        <f>IF(Table258[[#This Row],[Sex]]="male", 1, 0)</f>
        <v>1</v>
      </c>
      <c r="P376">
        <v>1</v>
      </c>
      <c r="V376" s="6"/>
      <c r="W376" s="6"/>
      <c r="X376" s="6"/>
      <c r="Y376" s="6"/>
      <c r="Z376" s="6"/>
      <c r="AA376" s="6"/>
    </row>
    <row r="377" spans="1:27" x14ac:dyDescent="0.2">
      <c r="A377">
        <v>1</v>
      </c>
      <c r="B377" t="s">
        <v>20</v>
      </c>
      <c r="C377">
        <v>3</v>
      </c>
      <c r="D377" t="s">
        <v>17</v>
      </c>
      <c r="E377">
        <v>0.75</v>
      </c>
      <c r="F377">
        <v>19.258299999999998</v>
      </c>
      <c r="G377">
        <v>2</v>
      </c>
      <c r="H377">
        <v>1</v>
      </c>
      <c r="I377" s="6">
        <f>Table258[[#This Row],[Age]]/$E$1</f>
        <v>9.3749999999999997E-3</v>
      </c>
      <c r="J377" s="6">
        <f>LOG10(Table258[[#This Row],[Fare]] +1)</f>
        <v>1.3066029982011584</v>
      </c>
      <c r="K377">
        <f>IF(Table258[[#This Row],[Pclass]]=1, 1, 0)</f>
        <v>0</v>
      </c>
      <c r="L377">
        <f>IF(Table258[[#This Row],[Pclass]]=2, 1,0)</f>
        <v>0</v>
      </c>
      <c r="M377">
        <f>IF(Table258[[#This Row],[Embarked]]="S", 1, 0)</f>
        <v>0</v>
      </c>
      <c r="N377">
        <f>IF(Table258[[#This Row],[Embarked]]="C", 1, 0)</f>
        <v>1</v>
      </c>
      <c r="O377">
        <f>IF(Table258[[#This Row],[Sex]]="male", 1, 0)</f>
        <v>0</v>
      </c>
      <c r="P377">
        <v>1</v>
      </c>
      <c r="V377" s="6"/>
      <c r="W377" s="6"/>
      <c r="X377" s="6"/>
      <c r="Y377" s="6"/>
      <c r="Z377" s="6"/>
      <c r="AA377" s="6"/>
    </row>
    <row r="378" spans="1:27" x14ac:dyDescent="0.2">
      <c r="A378">
        <v>0</v>
      </c>
      <c r="B378" t="s">
        <v>15</v>
      </c>
      <c r="C378">
        <v>3</v>
      </c>
      <c r="D378" t="s">
        <v>13</v>
      </c>
      <c r="E378">
        <v>38</v>
      </c>
      <c r="F378">
        <v>8.6624999999999996</v>
      </c>
      <c r="G378">
        <v>0</v>
      </c>
      <c r="H378">
        <v>0</v>
      </c>
      <c r="I378" s="6">
        <f>Table258[[#This Row],[Age]]/$E$1</f>
        <v>0.47499999999999998</v>
      </c>
      <c r="J378" s="6">
        <f>LOG10(Table258[[#This Row],[Fare]] +1)</f>
        <v>0.98508950692638131</v>
      </c>
      <c r="K378">
        <f>IF(Table258[[#This Row],[Pclass]]=1, 1, 0)</f>
        <v>0</v>
      </c>
      <c r="L378">
        <f>IF(Table258[[#This Row],[Pclass]]=2, 1,0)</f>
        <v>0</v>
      </c>
      <c r="M378">
        <f>IF(Table258[[#This Row],[Embarked]]="S", 1, 0)</f>
        <v>1</v>
      </c>
      <c r="N378">
        <f>IF(Table258[[#This Row],[Embarked]]="C", 1, 0)</f>
        <v>0</v>
      </c>
      <c r="O378">
        <f>IF(Table258[[#This Row],[Sex]]="male", 1, 0)</f>
        <v>1</v>
      </c>
      <c r="P378">
        <v>1</v>
      </c>
      <c r="V378" s="6"/>
      <c r="W378" s="6"/>
      <c r="X378" s="6"/>
      <c r="Y378" s="6"/>
      <c r="Z378" s="6"/>
      <c r="AA378" s="6"/>
    </row>
    <row r="379" spans="1:27" x14ac:dyDescent="0.2">
      <c r="A379">
        <v>1</v>
      </c>
      <c r="B379" t="s">
        <v>15</v>
      </c>
      <c r="C379">
        <v>2</v>
      </c>
      <c r="D379" t="s">
        <v>17</v>
      </c>
      <c r="E379">
        <v>33</v>
      </c>
      <c r="F379">
        <v>27.75</v>
      </c>
      <c r="G379">
        <v>1</v>
      </c>
      <c r="H379">
        <v>2</v>
      </c>
      <c r="I379" s="6">
        <f>Table258[[#This Row],[Age]]/$E$1</f>
        <v>0.41249999999999998</v>
      </c>
      <c r="J379" s="6">
        <f>LOG10(Table258[[#This Row],[Fare]] +1)</f>
        <v>1.4586378490256493</v>
      </c>
      <c r="K379">
        <f>IF(Table258[[#This Row],[Pclass]]=1, 1, 0)</f>
        <v>0</v>
      </c>
      <c r="L379">
        <f>IF(Table258[[#This Row],[Pclass]]=2, 1,0)</f>
        <v>1</v>
      </c>
      <c r="M379">
        <f>IF(Table258[[#This Row],[Embarked]]="S", 1, 0)</f>
        <v>1</v>
      </c>
      <c r="N379">
        <f>IF(Table258[[#This Row],[Embarked]]="C", 1, 0)</f>
        <v>0</v>
      </c>
      <c r="O379">
        <f>IF(Table258[[#This Row],[Sex]]="male", 1, 0)</f>
        <v>0</v>
      </c>
      <c r="P379">
        <v>1</v>
      </c>
      <c r="V379" s="6"/>
      <c r="W379" s="6"/>
      <c r="X379" s="6"/>
      <c r="Y379" s="6"/>
      <c r="Z379" s="6"/>
      <c r="AA379" s="6"/>
    </row>
    <row r="380" spans="1:27" x14ac:dyDescent="0.2">
      <c r="A380">
        <v>1</v>
      </c>
      <c r="B380" t="s">
        <v>20</v>
      </c>
      <c r="C380">
        <v>2</v>
      </c>
      <c r="D380" t="s">
        <v>17</v>
      </c>
      <c r="E380">
        <v>23</v>
      </c>
      <c r="F380">
        <v>13.791700000000001</v>
      </c>
      <c r="G380">
        <v>0</v>
      </c>
      <c r="H380">
        <v>0</v>
      </c>
      <c r="I380" s="6">
        <f>Table258[[#This Row],[Age]]/$E$1</f>
        <v>0.28749999999999998</v>
      </c>
      <c r="J380" s="6">
        <f>LOG10(Table258[[#This Row],[Fare]] +1)</f>
        <v>1.1700180900341755</v>
      </c>
      <c r="K380">
        <f>IF(Table258[[#This Row],[Pclass]]=1, 1, 0)</f>
        <v>0</v>
      </c>
      <c r="L380">
        <f>IF(Table258[[#This Row],[Pclass]]=2, 1,0)</f>
        <v>1</v>
      </c>
      <c r="M380">
        <f>IF(Table258[[#This Row],[Embarked]]="S", 1, 0)</f>
        <v>0</v>
      </c>
      <c r="N380">
        <f>IF(Table258[[#This Row],[Embarked]]="C", 1, 0)</f>
        <v>1</v>
      </c>
      <c r="O380">
        <f>IF(Table258[[#This Row],[Sex]]="male", 1, 0)</f>
        <v>0</v>
      </c>
      <c r="P380">
        <v>1</v>
      </c>
      <c r="V380" s="6"/>
      <c r="W380" s="6"/>
      <c r="X380" s="6"/>
      <c r="Y380" s="6"/>
      <c r="Z380" s="6"/>
      <c r="AA380" s="6"/>
    </row>
    <row r="381" spans="1:27" x14ac:dyDescent="0.2">
      <c r="A381">
        <v>0</v>
      </c>
      <c r="B381" t="s">
        <v>15</v>
      </c>
      <c r="C381">
        <v>3</v>
      </c>
      <c r="D381" t="s">
        <v>17</v>
      </c>
      <c r="E381">
        <v>22</v>
      </c>
      <c r="F381">
        <v>9.8375000000000004</v>
      </c>
      <c r="G381">
        <v>0</v>
      </c>
      <c r="H381">
        <v>0</v>
      </c>
      <c r="I381" s="6">
        <f>Table258[[#This Row],[Age]]/$E$1</f>
        <v>0.27500000000000002</v>
      </c>
      <c r="J381" s="6">
        <f>LOG10(Table258[[#This Row],[Fare]] +1)</f>
        <v>1.0349291104842666</v>
      </c>
      <c r="K381">
        <f>IF(Table258[[#This Row],[Pclass]]=1, 1, 0)</f>
        <v>0</v>
      </c>
      <c r="L381">
        <f>IF(Table258[[#This Row],[Pclass]]=2, 1,0)</f>
        <v>0</v>
      </c>
      <c r="M381">
        <f>IF(Table258[[#This Row],[Embarked]]="S", 1, 0)</f>
        <v>1</v>
      </c>
      <c r="N381">
        <f>IF(Table258[[#This Row],[Embarked]]="C", 1, 0)</f>
        <v>0</v>
      </c>
      <c r="O381">
        <f>IF(Table258[[#This Row],[Sex]]="male", 1, 0)</f>
        <v>0</v>
      </c>
      <c r="P381">
        <v>1</v>
      </c>
      <c r="V381" s="6"/>
      <c r="W381" s="6"/>
      <c r="X381" s="6"/>
      <c r="Y381" s="6"/>
      <c r="Z381" s="6"/>
      <c r="AA381" s="6"/>
    </row>
    <row r="382" spans="1:27" x14ac:dyDescent="0.2">
      <c r="A382">
        <v>0</v>
      </c>
      <c r="B382" t="s">
        <v>15</v>
      </c>
      <c r="C382">
        <v>2</v>
      </c>
      <c r="D382" t="s">
        <v>13</v>
      </c>
      <c r="E382">
        <v>34</v>
      </c>
      <c r="F382">
        <v>21</v>
      </c>
      <c r="G382">
        <v>1</v>
      </c>
      <c r="H382">
        <v>0</v>
      </c>
      <c r="I382" s="6">
        <f>Table258[[#This Row],[Age]]/$E$1</f>
        <v>0.42499999999999999</v>
      </c>
      <c r="J382" s="6">
        <f>LOG10(Table258[[#This Row],[Fare]] +1)</f>
        <v>1.3424226808222062</v>
      </c>
      <c r="K382">
        <f>IF(Table258[[#This Row],[Pclass]]=1, 1, 0)</f>
        <v>0</v>
      </c>
      <c r="L382">
        <f>IF(Table258[[#This Row],[Pclass]]=2, 1,0)</f>
        <v>1</v>
      </c>
      <c r="M382">
        <f>IF(Table258[[#This Row],[Embarked]]="S", 1, 0)</f>
        <v>1</v>
      </c>
      <c r="N382">
        <f>IF(Table258[[#This Row],[Embarked]]="C", 1, 0)</f>
        <v>0</v>
      </c>
      <c r="O382">
        <f>IF(Table258[[#This Row],[Sex]]="male", 1, 0)</f>
        <v>1</v>
      </c>
      <c r="P382">
        <v>1</v>
      </c>
      <c r="V382" s="6"/>
      <c r="W382" s="6"/>
      <c r="X382" s="6"/>
      <c r="Y382" s="6"/>
      <c r="Z382" s="6"/>
      <c r="AA382" s="6"/>
    </row>
    <row r="383" spans="1:27" x14ac:dyDescent="0.2">
      <c r="A383">
        <v>0</v>
      </c>
      <c r="B383" t="s">
        <v>15</v>
      </c>
      <c r="C383">
        <v>3</v>
      </c>
      <c r="D383" t="s">
        <v>13</v>
      </c>
      <c r="E383">
        <v>29</v>
      </c>
      <c r="F383">
        <v>7.0457999999999998</v>
      </c>
      <c r="G383">
        <v>1</v>
      </c>
      <c r="H383">
        <v>0</v>
      </c>
      <c r="I383" s="6">
        <f>Table258[[#This Row],[Age]]/$E$1</f>
        <v>0.36249999999999999</v>
      </c>
      <c r="J383" s="6">
        <f>LOG10(Table258[[#This Row],[Fare]] +1)</f>
        <v>0.90556923281193558</v>
      </c>
      <c r="K383">
        <f>IF(Table258[[#This Row],[Pclass]]=1, 1, 0)</f>
        <v>0</v>
      </c>
      <c r="L383">
        <f>IF(Table258[[#This Row],[Pclass]]=2, 1,0)</f>
        <v>0</v>
      </c>
      <c r="M383">
        <f>IF(Table258[[#This Row],[Embarked]]="S", 1, 0)</f>
        <v>1</v>
      </c>
      <c r="N383">
        <f>IF(Table258[[#This Row],[Embarked]]="C", 1, 0)</f>
        <v>0</v>
      </c>
      <c r="O383">
        <f>IF(Table258[[#This Row],[Sex]]="male", 1, 0)</f>
        <v>1</v>
      </c>
      <c r="P383">
        <v>1</v>
      </c>
      <c r="V383" s="6"/>
      <c r="W383" s="6"/>
      <c r="X383" s="6"/>
      <c r="Y383" s="6"/>
      <c r="Z383" s="6"/>
      <c r="AA383" s="6"/>
    </row>
    <row r="384" spans="1:27" x14ac:dyDescent="0.2">
      <c r="A384">
        <v>0</v>
      </c>
      <c r="B384" t="s">
        <v>15</v>
      </c>
      <c r="C384">
        <v>3</v>
      </c>
      <c r="D384" t="s">
        <v>13</v>
      </c>
      <c r="E384">
        <v>22</v>
      </c>
      <c r="F384">
        <v>7.5208000000000004</v>
      </c>
      <c r="G384">
        <v>0</v>
      </c>
      <c r="H384">
        <v>0</v>
      </c>
      <c r="I384" s="6">
        <f>Table258[[#This Row],[Age]]/$E$1</f>
        <v>0.27500000000000002</v>
      </c>
      <c r="J384" s="6">
        <f>LOG10(Table258[[#This Row],[Fare]] +1)</f>
        <v>0.93048037167691311</v>
      </c>
      <c r="K384">
        <f>IF(Table258[[#This Row],[Pclass]]=1, 1, 0)</f>
        <v>0</v>
      </c>
      <c r="L384">
        <f>IF(Table258[[#This Row],[Pclass]]=2, 1,0)</f>
        <v>0</v>
      </c>
      <c r="M384">
        <f>IF(Table258[[#This Row],[Embarked]]="S", 1, 0)</f>
        <v>1</v>
      </c>
      <c r="N384">
        <f>IF(Table258[[#This Row],[Embarked]]="C", 1, 0)</f>
        <v>0</v>
      </c>
      <c r="O384">
        <f>IF(Table258[[#This Row],[Sex]]="male", 1, 0)</f>
        <v>1</v>
      </c>
      <c r="P384">
        <v>1</v>
      </c>
      <c r="V384" s="6"/>
      <c r="W384" s="6"/>
      <c r="X384" s="6"/>
      <c r="Y384" s="6"/>
      <c r="Z384" s="6"/>
      <c r="AA384" s="6"/>
    </row>
    <row r="385" spans="1:27" x14ac:dyDescent="0.2">
      <c r="A385">
        <v>1</v>
      </c>
      <c r="B385" t="s">
        <v>15</v>
      </c>
      <c r="C385">
        <v>3</v>
      </c>
      <c r="D385" t="s">
        <v>17</v>
      </c>
      <c r="E385">
        <v>2</v>
      </c>
      <c r="F385">
        <v>12.2875</v>
      </c>
      <c r="G385">
        <v>0</v>
      </c>
      <c r="H385">
        <v>1</v>
      </c>
      <c r="I385" s="6">
        <f>Table258[[#This Row],[Age]]/$E$1</f>
        <v>2.5000000000000001E-2</v>
      </c>
      <c r="J385" s="6">
        <f>LOG10(Table258[[#This Row],[Fare]] +1)</f>
        <v>1.1234432775313532</v>
      </c>
      <c r="K385">
        <f>IF(Table258[[#This Row],[Pclass]]=1, 1, 0)</f>
        <v>0</v>
      </c>
      <c r="L385">
        <f>IF(Table258[[#This Row],[Pclass]]=2, 1,0)</f>
        <v>0</v>
      </c>
      <c r="M385">
        <f>IF(Table258[[#This Row],[Embarked]]="S", 1, 0)</f>
        <v>1</v>
      </c>
      <c r="N385">
        <f>IF(Table258[[#This Row],[Embarked]]="C", 1, 0)</f>
        <v>0</v>
      </c>
      <c r="O385">
        <f>IF(Table258[[#This Row],[Sex]]="male", 1, 0)</f>
        <v>0</v>
      </c>
      <c r="P385">
        <v>1</v>
      </c>
      <c r="V385" s="6"/>
      <c r="W385" s="6"/>
      <c r="X385" s="6"/>
      <c r="Y385" s="6"/>
      <c r="Z385" s="6"/>
      <c r="AA385" s="6"/>
    </row>
    <row r="386" spans="1:27" x14ac:dyDescent="0.2">
      <c r="A386">
        <v>0</v>
      </c>
      <c r="B386" t="s">
        <v>15</v>
      </c>
      <c r="C386">
        <v>3</v>
      </c>
      <c r="D386" t="s">
        <v>13</v>
      </c>
      <c r="E386">
        <v>9</v>
      </c>
      <c r="F386">
        <v>46.9</v>
      </c>
      <c r="G386">
        <v>5</v>
      </c>
      <c r="H386">
        <v>2</v>
      </c>
      <c r="I386" s="6">
        <f>Table258[[#This Row],[Age]]/$E$1</f>
        <v>0.1125</v>
      </c>
      <c r="J386" s="6">
        <f>LOG10(Table258[[#This Row],[Fare]] +1)</f>
        <v>1.6803355134145632</v>
      </c>
      <c r="K386">
        <f>IF(Table258[[#This Row],[Pclass]]=1, 1, 0)</f>
        <v>0</v>
      </c>
      <c r="L386">
        <f>IF(Table258[[#This Row],[Pclass]]=2, 1,0)</f>
        <v>0</v>
      </c>
      <c r="M386">
        <f>IF(Table258[[#This Row],[Embarked]]="S", 1, 0)</f>
        <v>1</v>
      </c>
      <c r="N386">
        <f>IF(Table258[[#This Row],[Embarked]]="C", 1, 0)</f>
        <v>0</v>
      </c>
      <c r="O386">
        <f>IF(Table258[[#This Row],[Sex]]="male", 1, 0)</f>
        <v>1</v>
      </c>
      <c r="P386">
        <v>1</v>
      </c>
      <c r="V386" s="6"/>
      <c r="W386" s="6"/>
      <c r="X386" s="6"/>
      <c r="Y386" s="6"/>
      <c r="Z386" s="6"/>
      <c r="AA386" s="6"/>
    </row>
    <row r="387" spans="1:27" x14ac:dyDescent="0.2">
      <c r="A387">
        <v>0</v>
      </c>
      <c r="B387" t="s">
        <v>15</v>
      </c>
      <c r="C387">
        <v>3</v>
      </c>
      <c r="D387" t="s">
        <v>13</v>
      </c>
      <c r="E387">
        <v>50</v>
      </c>
      <c r="F387">
        <v>8.0500000000000007</v>
      </c>
      <c r="G387">
        <v>0</v>
      </c>
      <c r="H387">
        <v>0</v>
      </c>
      <c r="I387" s="6">
        <f>Table258[[#This Row],[Age]]/$E$1</f>
        <v>0.625</v>
      </c>
      <c r="J387" s="6">
        <f>LOG10(Table258[[#This Row],[Fare]] +1)</f>
        <v>0.9566485792052033</v>
      </c>
      <c r="K387">
        <f>IF(Table258[[#This Row],[Pclass]]=1, 1, 0)</f>
        <v>0</v>
      </c>
      <c r="L387">
        <f>IF(Table258[[#This Row],[Pclass]]=2, 1,0)</f>
        <v>0</v>
      </c>
      <c r="M387">
        <f>IF(Table258[[#This Row],[Embarked]]="S", 1, 0)</f>
        <v>1</v>
      </c>
      <c r="N387">
        <f>IF(Table258[[#This Row],[Embarked]]="C", 1, 0)</f>
        <v>0</v>
      </c>
      <c r="O387">
        <f>IF(Table258[[#This Row],[Sex]]="male", 1, 0)</f>
        <v>1</v>
      </c>
      <c r="P387">
        <v>1</v>
      </c>
      <c r="V387" s="6"/>
      <c r="W387" s="6"/>
      <c r="X387" s="6"/>
      <c r="Y387" s="6"/>
      <c r="Z387" s="6"/>
      <c r="AA387" s="6"/>
    </row>
    <row r="388" spans="1:27" x14ac:dyDescent="0.2">
      <c r="A388">
        <v>1</v>
      </c>
      <c r="B388" t="s">
        <v>15</v>
      </c>
      <c r="C388">
        <v>3</v>
      </c>
      <c r="D388" t="s">
        <v>17</v>
      </c>
      <c r="E388">
        <v>63</v>
      </c>
      <c r="F388">
        <v>9.5875000000000004</v>
      </c>
      <c r="G388">
        <v>0</v>
      </c>
      <c r="H388">
        <v>0</v>
      </c>
      <c r="I388" s="6">
        <f>Table258[[#This Row],[Age]]/$E$1</f>
        <v>0.78749999999999998</v>
      </c>
      <c r="J388" s="6">
        <f>LOG10(Table258[[#This Row],[Fare]] +1)</f>
        <v>1.0247934233387634</v>
      </c>
      <c r="K388">
        <f>IF(Table258[[#This Row],[Pclass]]=1, 1, 0)</f>
        <v>0</v>
      </c>
      <c r="L388">
        <f>IF(Table258[[#This Row],[Pclass]]=2, 1,0)</f>
        <v>0</v>
      </c>
      <c r="M388">
        <f>IF(Table258[[#This Row],[Embarked]]="S", 1, 0)</f>
        <v>1</v>
      </c>
      <c r="N388">
        <f>IF(Table258[[#This Row],[Embarked]]="C", 1, 0)</f>
        <v>0</v>
      </c>
      <c r="O388">
        <f>IF(Table258[[#This Row],[Sex]]="male", 1, 0)</f>
        <v>0</v>
      </c>
      <c r="P388">
        <v>1</v>
      </c>
      <c r="V388" s="6"/>
      <c r="W388" s="6"/>
      <c r="X388" s="6"/>
      <c r="Y388" s="6"/>
      <c r="Z388" s="6"/>
      <c r="AA388" s="6"/>
    </row>
    <row r="389" spans="1:27" x14ac:dyDescent="0.2">
      <c r="A389">
        <v>1</v>
      </c>
      <c r="B389" t="s">
        <v>20</v>
      </c>
      <c r="C389">
        <v>1</v>
      </c>
      <c r="D389" t="s">
        <v>13</v>
      </c>
      <c r="E389">
        <v>25</v>
      </c>
      <c r="F389">
        <v>91.0792</v>
      </c>
      <c r="G389">
        <v>1</v>
      </c>
      <c r="H389">
        <v>0</v>
      </c>
      <c r="I389" s="6">
        <f>Table258[[#This Row],[Age]]/$E$1</f>
        <v>0.3125</v>
      </c>
      <c r="J389" s="6">
        <f>LOG10(Table258[[#This Row],[Fare]] +1)</f>
        <v>1.9641615374126258</v>
      </c>
      <c r="K389">
        <f>IF(Table258[[#This Row],[Pclass]]=1, 1, 0)</f>
        <v>1</v>
      </c>
      <c r="L389">
        <f>IF(Table258[[#This Row],[Pclass]]=2, 1,0)</f>
        <v>0</v>
      </c>
      <c r="M389">
        <f>IF(Table258[[#This Row],[Embarked]]="S", 1, 0)</f>
        <v>0</v>
      </c>
      <c r="N389">
        <f>IF(Table258[[#This Row],[Embarked]]="C", 1, 0)</f>
        <v>1</v>
      </c>
      <c r="O389">
        <f>IF(Table258[[#This Row],[Sex]]="male", 1, 0)</f>
        <v>1</v>
      </c>
      <c r="P389">
        <v>1</v>
      </c>
      <c r="V389" s="6"/>
      <c r="W389" s="6"/>
      <c r="X389" s="6"/>
      <c r="Y389" s="6"/>
      <c r="Z389" s="6"/>
      <c r="AA389" s="6"/>
    </row>
    <row r="390" spans="1:27" x14ac:dyDescent="0.2">
      <c r="A390">
        <v>1</v>
      </c>
      <c r="B390" t="s">
        <v>15</v>
      </c>
      <c r="C390">
        <v>1</v>
      </c>
      <c r="D390" t="s">
        <v>17</v>
      </c>
      <c r="E390">
        <v>35</v>
      </c>
      <c r="F390">
        <v>90</v>
      </c>
      <c r="G390">
        <v>1</v>
      </c>
      <c r="H390">
        <v>0</v>
      </c>
      <c r="I390" s="6">
        <f>Table258[[#This Row],[Age]]/$E$1</f>
        <v>0.4375</v>
      </c>
      <c r="J390" s="6">
        <f>LOG10(Table258[[#This Row],[Fare]] +1)</f>
        <v>1.9590413923210936</v>
      </c>
      <c r="K390">
        <f>IF(Table258[[#This Row],[Pclass]]=1, 1, 0)</f>
        <v>1</v>
      </c>
      <c r="L390">
        <f>IF(Table258[[#This Row],[Pclass]]=2, 1,0)</f>
        <v>0</v>
      </c>
      <c r="M390">
        <f>IF(Table258[[#This Row],[Embarked]]="S", 1, 0)</f>
        <v>1</v>
      </c>
      <c r="N390">
        <f>IF(Table258[[#This Row],[Embarked]]="C", 1, 0)</f>
        <v>0</v>
      </c>
      <c r="O390">
        <f>IF(Table258[[#This Row],[Sex]]="male", 1, 0)</f>
        <v>0</v>
      </c>
      <c r="P390">
        <v>1</v>
      </c>
      <c r="V390" s="6"/>
      <c r="W390" s="6"/>
      <c r="X390" s="6"/>
      <c r="Y390" s="6"/>
      <c r="Z390" s="6"/>
      <c r="AA390" s="6"/>
    </row>
    <row r="391" spans="1:27" x14ac:dyDescent="0.2">
      <c r="A391">
        <v>0</v>
      </c>
      <c r="B391" t="s">
        <v>20</v>
      </c>
      <c r="C391">
        <v>1</v>
      </c>
      <c r="D391" t="s">
        <v>13</v>
      </c>
      <c r="E391">
        <v>58</v>
      </c>
      <c r="F391">
        <v>29.7</v>
      </c>
      <c r="G391">
        <v>0</v>
      </c>
      <c r="H391">
        <v>0</v>
      </c>
      <c r="I391" s="6">
        <f>Table258[[#This Row],[Age]]/$E$1</f>
        <v>0.72499999999999998</v>
      </c>
      <c r="J391" s="6">
        <f>LOG10(Table258[[#This Row],[Fare]] +1)</f>
        <v>1.4871383754771865</v>
      </c>
      <c r="K391">
        <f>IF(Table258[[#This Row],[Pclass]]=1, 1, 0)</f>
        <v>1</v>
      </c>
      <c r="L391">
        <f>IF(Table258[[#This Row],[Pclass]]=2, 1,0)</f>
        <v>0</v>
      </c>
      <c r="M391">
        <f>IF(Table258[[#This Row],[Embarked]]="S", 1, 0)</f>
        <v>0</v>
      </c>
      <c r="N391">
        <f>IF(Table258[[#This Row],[Embarked]]="C", 1, 0)</f>
        <v>1</v>
      </c>
      <c r="O391">
        <f>IF(Table258[[#This Row],[Sex]]="male", 1, 0)</f>
        <v>1</v>
      </c>
      <c r="P391">
        <v>1</v>
      </c>
      <c r="V391" s="6"/>
      <c r="W391" s="6"/>
      <c r="X391" s="6"/>
      <c r="Y391" s="6"/>
      <c r="Z391" s="6"/>
      <c r="AA391" s="6"/>
    </row>
    <row r="392" spans="1:27" x14ac:dyDescent="0.2">
      <c r="A392">
        <v>0</v>
      </c>
      <c r="B392" t="s">
        <v>15</v>
      </c>
      <c r="C392">
        <v>3</v>
      </c>
      <c r="D392" t="s">
        <v>13</v>
      </c>
      <c r="E392">
        <v>30</v>
      </c>
      <c r="F392">
        <v>8.0500000000000007</v>
      </c>
      <c r="G392">
        <v>0</v>
      </c>
      <c r="H392">
        <v>0</v>
      </c>
      <c r="I392" s="6">
        <f>Table258[[#This Row],[Age]]/$E$1</f>
        <v>0.375</v>
      </c>
      <c r="J392" s="6">
        <f>LOG10(Table258[[#This Row],[Fare]] +1)</f>
        <v>0.9566485792052033</v>
      </c>
      <c r="K392">
        <f>IF(Table258[[#This Row],[Pclass]]=1, 1, 0)</f>
        <v>0</v>
      </c>
      <c r="L392">
        <f>IF(Table258[[#This Row],[Pclass]]=2, 1,0)</f>
        <v>0</v>
      </c>
      <c r="M392">
        <f>IF(Table258[[#This Row],[Embarked]]="S", 1, 0)</f>
        <v>1</v>
      </c>
      <c r="N392">
        <f>IF(Table258[[#This Row],[Embarked]]="C", 1, 0)</f>
        <v>0</v>
      </c>
      <c r="O392">
        <f>IF(Table258[[#This Row],[Sex]]="male", 1, 0)</f>
        <v>1</v>
      </c>
      <c r="P392">
        <v>1</v>
      </c>
      <c r="V392" s="6"/>
      <c r="W392" s="6"/>
      <c r="X392" s="6"/>
      <c r="Y392" s="6"/>
      <c r="Z392" s="6"/>
      <c r="AA392" s="6"/>
    </row>
    <row r="393" spans="1:27" x14ac:dyDescent="0.2">
      <c r="A393">
        <v>1</v>
      </c>
      <c r="B393" t="s">
        <v>15</v>
      </c>
      <c r="C393">
        <v>3</v>
      </c>
      <c r="D393" t="s">
        <v>13</v>
      </c>
      <c r="E393">
        <v>9</v>
      </c>
      <c r="F393">
        <v>15.9</v>
      </c>
      <c r="G393">
        <v>1</v>
      </c>
      <c r="H393">
        <v>1</v>
      </c>
      <c r="I393" s="6">
        <f>Table258[[#This Row],[Age]]/$E$1</f>
        <v>0.1125</v>
      </c>
      <c r="J393" s="6">
        <f>LOG10(Table258[[#This Row],[Fare]] +1)</f>
        <v>1.2278867046136734</v>
      </c>
      <c r="K393">
        <f>IF(Table258[[#This Row],[Pclass]]=1, 1, 0)</f>
        <v>0</v>
      </c>
      <c r="L393">
        <f>IF(Table258[[#This Row],[Pclass]]=2, 1,0)</f>
        <v>0</v>
      </c>
      <c r="M393">
        <f>IF(Table258[[#This Row],[Embarked]]="S", 1, 0)</f>
        <v>1</v>
      </c>
      <c r="N393">
        <f>IF(Table258[[#This Row],[Embarked]]="C", 1, 0)</f>
        <v>0</v>
      </c>
      <c r="O393">
        <f>IF(Table258[[#This Row],[Sex]]="male", 1, 0)</f>
        <v>1</v>
      </c>
      <c r="P393">
        <v>1</v>
      </c>
      <c r="V393" s="6"/>
      <c r="W393" s="6"/>
      <c r="X393" s="6"/>
      <c r="Y393" s="6"/>
      <c r="Z393" s="6"/>
      <c r="AA393" s="6"/>
    </row>
    <row r="394" spans="1:27" x14ac:dyDescent="0.2">
      <c r="A394">
        <v>0</v>
      </c>
      <c r="B394" t="s">
        <v>15</v>
      </c>
      <c r="C394">
        <v>3</v>
      </c>
      <c r="D394" t="s">
        <v>13</v>
      </c>
      <c r="E394">
        <v>21</v>
      </c>
      <c r="F394">
        <v>7.25</v>
      </c>
      <c r="G394">
        <v>0</v>
      </c>
      <c r="H394">
        <v>0</v>
      </c>
      <c r="I394" s="6">
        <f>Table258[[#This Row],[Age]]/$E$1</f>
        <v>0.26250000000000001</v>
      </c>
      <c r="J394" s="6">
        <f>LOG10(Table258[[#This Row],[Fare]] +1)</f>
        <v>0.91645394854992512</v>
      </c>
      <c r="K394">
        <f>IF(Table258[[#This Row],[Pclass]]=1, 1, 0)</f>
        <v>0</v>
      </c>
      <c r="L394">
        <f>IF(Table258[[#This Row],[Pclass]]=2, 1,0)</f>
        <v>0</v>
      </c>
      <c r="M394">
        <f>IF(Table258[[#This Row],[Embarked]]="S", 1, 0)</f>
        <v>1</v>
      </c>
      <c r="N394">
        <f>IF(Table258[[#This Row],[Embarked]]="C", 1, 0)</f>
        <v>0</v>
      </c>
      <c r="O394">
        <f>IF(Table258[[#This Row],[Sex]]="male", 1, 0)</f>
        <v>1</v>
      </c>
      <c r="P394">
        <v>1</v>
      </c>
      <c r="V394" s="6"/>
      <c r="W394" s="6"/>
      <c r="X394" s="6"/>
      <c r="Y394" s="6"/>
      <c r="Z394" s="6"/>
      <c r="AA394" s="6"/>
    </row>
    <row r="395" spans="1:27" x14ac:dyDescent="0.2">
      <c r="A395">
        <v>0</v>
      </c>
      <c r="B395" t="s">
        <v>15</v>
      </c>
      <c r="C395">
        <v>1</v>
      </c>
      <c r="D395" t="s">
        <v>13</v>
      </c>
      <c r="E395">
        <v>55</v>
      </c>
      <c r="F395">
        <v>30.5</v>
      </c>
      <c r="G395">
        <v>0</v>
      </c>
      <c r="H395">
        <v>0</v>
      </c>
      <c r="I395" s="6">
        <f>Table258[[#This Row],[Age]]/$E$1</f>
        <v>0.6875</v>
      </c>
      <c r="J395" s="6">
        <f>LOG10(Table258[[#This Row],[Fare]] +1)</f>
        <v>1.4983105537896004</v>
      </c>
      <c r="K395">
        <f>IF(Table258[[#This Row],[Pclass]]=1, 1, 0)</f>
        <v>1</v>
      </c>
      <c r="L395">
        <f>IF(Table258[[#This Row],[Pclass]]=2, 1,0)</f>
        <v>0</v>
      </c>
      <c r="M395">
        <f>IF(Table258[[#This Row],[Embarked]]="S", 1, 0)</f>
        <v>1</v>
      </c>
      <c r="N395">
        <f>IF(Table258[[#This Row],[Embarked]]="C", 1, 0)</f>
        <v>0</v>
      </c>
      <c r="O395">
        <f>IF(Table258[[#This Row],[Sex]]="male", 1, 0)</f>
        <v>1</v>
      </c>
      <c r="P395">
        <v>1</v>
      </c>
      <c r="V395" s="6"/>
      <c r="W395" s="6"/>
      <c r="X395" s="6"/>
      <c r="Y395" s="6"/>
      <c r="Z395" s="6"/>
      <c r="AA395" s="6"/>
    </row>
    <row r="396" spans="1:27" x14ac:dyDescent="0.2">
      <c r="A396">
        <v>0</v>
      </c>
      <c r="B396" t="s">
        <v>20</v>
      </c>
      <c r="C396">
        <v>1</v>
      </c>
      <c r="D396" t="s">
        <v>13</v>
      </c>
      <c r="E396">
        <v>71</v>
      </c>
      <c r="F396">
        <v>49.504199999999997</v>
      </c>
      <c r="G396">
        <v>0</v>
      </c>
      <c r="H396">
        <v>0</v>
      </c>
      <c r="I396" s="6">
        <f>Table258[[#This Row],[Age]]/$E$1</f>
        <v>0.88749999999999996</v>
      </c>
      <c r="J396" s="6">
        <f>LOG10(Table258[[#This Row],[Fare]] +1)</f>
        <v>1.7033274961578131</v>
      </c>
      <c r="K396">
        <f>IF(Table258[[#This Row],[Pclass]]=1, 1, 0)</f>
        <v>1</v>
      </c>
      <c r="L396">
        <f>IF(Table258[[#This Row],[Pclass]]=2, 1,0)</f>
        <v>0</v>
      </c>
      <c r="M396">
        <f>IF(Table258[[#This Row],[Embarked]]="S", 1, 0)</f>
        <v>0</v>
      </c>
      <c r="N396">
        <f>IF(Table258[[#This Row],[Embarked]]="C", 1, 0)</f>
        <v>1</v>
      </c>
      <c r="O396">
        <f>IF(Table258[[#This Row],[Sex]]="male", 1, 0)</f>
        <v>1</v>
      </c>
      <c r="P396">
        <v>1</v>
      </c>
      <c r="V396" s="6"/>
      <c r="W396" s="6"/>
      <c r="X396" s="6"/>
      <c r="Y396" s="6"/>
      <c r="Z396" s="6"/>
      <c r="AA396" s="6"/>
    </row>
    <row r="397" spans="1:27" x14ac:dyDescent="0.2">
      <c r="A397">
        <v>0</v>
      </c>
      <c r="B397" t="s">
        <v>15</v>
      </c>
      <c r="C397">
        <v>3</v>
      </c>
      <c r="D397" t="s">
        <v>13</v>
      </c>
      <c r="E397">
        <v>21</v>
      </c>
      <c r="F397">
        <v>8.0500000000000007</v>
      </c>
      <c r="G397">
        <v>0</v>
      </c>
      <c r="H397">
        <v>0</v>
      </c>
      <c r="I397" s="6">
        <f>Table258[[#This Row],[Age]]/$E$1</f>
        <v>0.26250000000000001</v>
      </c>
      <c r="J397" s="6">
        <f>LOG10(Table258[[#This Row],[Fare]] +1)</f>
        <v>0.9566485792052033</v>
      </c>
      <c r="K397">
        <f>IF(Table258[[#This Row],[Pclass]]=1, 1, 0)</f>
        <v>0</v>
      </c>
      <c r="L397">
        <f>IF(Table258[[#This Row],[Pclass]]=2, 1,0)</f>
        <v>0</v>
      </c>
      <c r="M397">
        <f>IF(Table258[[#This Row],[Embarked]]="S", 1, 0)</f>
        <v>1</v>
      </c>
      <c r="N397">
        <f>IF(Table258[[#This Row],[Embarked]]="C", 1, 0)</f>
        <v>0</v>
      </c>
      <c r="O397">
        <f>IF(Table258[[#This Row],[Sex]]="male", 1, 0)</f>
        <v>1</v>
      </c>
      <c r="P397">
        <v>1</v>
      </c>
      <c r="V397" s="6"/>
      <c r="W397" s="6"/>
      <c r="X397" s="6"/>
      <c r="Y397" s="6"/>
      <c r="Z397" s="6"/>
      <c r="AA397" s="6"/>
    </row>
    <row r="398" spans="1:27" x14ac:dyDescent="0.2">
      <c r="A398">
        <v>1</v>
      </c>
      <c r="B398" t="s">
        <v>20</v>
      </c>
      <c r="C398">
        <v>1</v>
      </c>
      <c r="D398" t="s">
        <v>17</v>
      </c>
      <c r="E398">
        <v>54</v>
      </c>
      <c r="F398">
        <v>78.2667</v>
      </c>
      <c r="G398">
        <v>1</v>
      </c>
      <c r="H398">
        <v>0</v>
      </c>
      <c r="I398" s="6">
        <f>Table258[[#This Row],[Age]]/$E$1</f>
        <v>0.67500000000000004</v>
      </c>
      <c r="J398" s="6">
        <f>LOG10(Table258[[#This Row],[Fare]] +1)</f>
        <v>1.8990907781931157</v>
      </c>
      <c r="K398">
        <f>IF(Table258[[#This Row],[Pclass]]=1, 1, 0)</f>
        <v>1</v>
      </c>
      <c r="L398">
        <f>IF(Table258[[#This Row],[Pclass]]=2, 1,0)</f>
        <v>0</v>
      </c>
      <c r="M398">
        <f>IF(Table258[[#This Row],[Embarked]]="S", 1, 0)</f>
        <v>0</v>
      </c>
      <c r="N398">
        <f>IF(Table258[[#This Row],[Embarked]]="C", 1, 0)</f>
        <v>1</v>
      </c>
      <c r="O398">
        <f>IF(Table258[[#This Row],[Sex]]="male", 1, 0)</f>
        <v>0</v>
      </c>
      <c r="P398">
        <v>1</v>
      </c>
      <c r="V398" s="6"/>
      <c r="W398" s="6"/>
      <c r="X398" s="6"/>
      <c r="Y398" s="6"/>
      <c r="Z398" s="6"/>
      <c r="AA398" s="6"/>
    </row>
    <row r="399" spans="1:27" x14ac:dyDescent="0.2">
      <c r="A399">
        <v>0</v>
      </c>
      <c r="B399" t="s">
        <v>15</v>
      </c>
      <c r="C399">
        <v>1</v>
      </c>
      <c r="D399" t="s">
        <v>17</v>
      </c>
      <c r="E399">
        <v>25</v>
      </c>
      <c r="F399">
        <v>151.55000000000001</v>
      </c>
      <c r="G399">
        <v>1</v>
      </c>
      <c r="H399">
        <v>2</v>
      </c>
      <c r="I399" s="6">
        <f>Table258[[#This Row],[Age]]/$E$1</f>
        <v>0.3125</v>
      </c>
      <c r="J399" s="6">
        <f>LOG10(Table258[[#This Row],[Fare]] +1)</f>
        <v>2.1834122119784261</v>
      </c>
      <c r="K399">
        <f>IF(Table258[[#This Row],[Pclass]]=1, 1, 0)</f>
        <v>1</v>
      </c>
      <c r="L399">
        <f>IF(Table258[[#This Row],[Pclass]]=2, 1,0)</f>
        <v>0</v>
      </c>
      <c r="M399">
        <f>IF(Table258[[#This Row],[Embarked]]="S", 1, 0)</f>
        <v>1</v>
      </c>
      <c r="N399">
        <f>IF(Table258[[#This Row],[Embarked]]="C", 1, 0)</f>
        <v>0</v>
      </c>
      <c r="O399">
        <f>IF(Table258[[#This Row],[Sex]]="male", 1, 0)</f>
        <v>0</v>
      </c>
      <c r="P399">
        <v>1</v>
      </c>
      <c r="V399" s="6"/>
      <c r="W399" s="6"/>
      <c r="X399" s="6"/>
      <c r="Y399" s="6"/>
      <c r="Z399" s="6"/>
      <c r="AA399" s="6"/>
    </row>
    <row r="400" spans="1:27" x14ac:dyDescent="0.2">
      <c r="A400">
        <v>0</v>
      </c>
      <c r="B400" t="s">
        <v>15</v>
      </c>
      <c r="C400">
        <v>3</v>
      </c>
      <c r="D400" t="s">
        <v>13</v>
      </c>
      <c r="E400">
        <v>24</v>
      </c>
      <c r="F400">
        <v>7.7957999999999998</v>
      </c>
      <c r="G400">
        <v>0</v>
      </c>
      <c r="H400">
        <v>0</v>
      </c>
      <c r="I400" s="6">
        <f>Table258[[#This Row],[Age]]/$E$1</f>
        <v>0.3</v>
      </c>
      <c r="J400" s="6">
        <f>LOG10(Table258[[#This Row],[Fare]] +1)</f>
        <v>0.94427534575879857</v>
      </c>
      <c r="K400">
        <f>IF(Table258[[#This Row],[Pclass]]=1, 1, 0)</f>
        <v>0</v>
      </c>
      <c r="L400">
        <f>IF(Table258[[#This Row],[Pclass]]=2, 1,0)</f>
        <v>0</v>
      </c>
      <c r="M400">
        <f>IF(Table258[[#This Row],[Embarked]]="S", 1, 0)</f>
        <v>1</v>
      </c>
      <c r="N400">
        <f>IF(Table258[[#This Row],[Embarked]]="C", 1, 0)</f>
        <v>0</v>
      </c>
      <c r="O400">
        <f>IF(Table258[[#This Row],[Sex]]="male", 1, 0)</f>
        <v>1</v>
      </c>
      <c r="P400">
        <v>1</v>
      </c>
      <c r="V400" s="6"/>
      <c r="W400" s="6"/>
      <c r="X400" s="6"/>
      <c r="Y400" s="6"/>
      <c r="Z400" s="6"/>
      <c r="AA400" s="6"/>
    </row>
    <row r="401" spans="1:27" x14ac:dyDescent="0.2">
      <c r="A401">
        <v>0</v>
      </c>
      <c r="B401" t="s">
        <v>15</v>
      </c>
      <c r="C401">
        <v>3</v>
      </c>
      <c r="D401" t="s">
        <v>13</v>
      </c>
      <c r="E401">
        <v>17</v>
      </c>
      <c r="F401">
        <v>8.6624999999999996</v>
      </c>
      <c r="G401">
        <v>0</v>
      </c>
      <c r="H401">
        <v>0</v>
      </c>
      <c r="I401" s="6">
        <f>Table258[[#This Row],[Age]]/$E$1</f>
        <v>0.21249999999999999</v>
      </c>
      <c r="J401" s="6">
        <f>LOG10(Table258[[#This Row],[Fare]] +1)</f>
        <v>0.98508950692638131</v>
      </c>
      <c r="K401">
        <f>IF(Table258[[#This Row],[Pclass]]=1, 1, 0)</f>
        <v>0</v>
      </c>
      <c r="L401">
        <f>IF(Table258[[#This Row],[Pclass]]=2, 1,0)</f>
        <v>0</v>
      </c>
      <c r="M401">
        <f>IF(Table258[[#This Row],[Embarked]]="S", 1, 0)</f>
        <v>1</v>
      </c>
      <c r="N401">
        <f>IF(Table258[[#This Row],[Embarked]]="C", 1, 0)</f>
        <v>0</v>
      </c>
      <c r="O401">
        <f>IF(Table258[[#This Row],[Sex]]="male", 1, 0)</f>
        <v>1</v>
      </c>
      <c r="P401">
        <v>1</v>
      </c>
      <c r="V401" s="6"/>
      <c r="W401" s="6"/>
      <c r="X401" s="6"/>
      <c r="Y401" s="6"/>
      <c r="Z401" s="6"/>
      <c r="AA401" s="6"/>
    </row>
    <row r="402" spans="1:27" x14ac:dyDescent="0.2">
      <c r="A402">
        <v>0</v>
      </c>
      <c r="B402" t="s">
        <v>27</v>
      </c>
      <c r="C402">
        <v>3</v>
      </c>
      <c r="D402" t="s">
        <v>17</v>
      </c>
      <c r="E402">
        <v>21</v>
      </c>
      <c r="F402">
        <v>7.75</v>
      </c>
      <c r="G402">
        <v>0</v>
      </c>
      <c r="H402">
        <v>0</v>
      </c>
      <c r="I402" s="6">
        <f>Table258[[#This Row],[Age]]/$E$1</f>
        <v>0.26250000000000001</v>
      </c>
      <c r="J402" s="6">
        <f>LOG10(Table258[[#This Row],[Fare]] +1)</f>
        <v>0.94200805302231327</v>
      </c>
      <c r="K402">
        <f>IF(Table258[[#This Row],[Pclass]]=1, 1, 0)</f>
        <v>0</v>
      </c>
      <c r="L402">
        <f>IF(Table258[[#This Row],[Pclass]]=2, 1,0)</f>
        <v>0</v>
      </c>
      <c r="M402">
        <f>IF(Table258[[#This Row],[Embarked]]="S", 1, 0)</f>
        <v>0</v>
      </c>
      <c r="N402">
        <f>IF(Table258[[#This Row],[Embarked]]="C", 1, 0)</f>
        <v>0</v>
      </c>
      <c r="O402">
        <f>IF(Table258[[#This Row],[Sex]]="male", 1, 0)</f>
        <v>0</v>
      </c>
      <c r="P402">
        <v>1</v>
      </c>
      <c r="V402" s="6"/>
      <c r="W402" s="6"/>
      <c r="X402" s="6"/>
      <c r="Y402" s="6"/>
      <c r="Z402" s="6"/>
      <c r="AA402" s="6"/>
    </row>
    <row r="403" spans="1:27" x14ac:dyDescent="0.2">
      <c r="A403">
        <v>0</v>
      </c>
      <c r="B403" t="s">
        <v>15</v>
      </c>
      <c r="C403">
        <v>3</v>
      </c>
      <c r="D403" t="s">
        <v>17</v>
      </c>
      <c r="E403">
        <v>37</v>
      </c>
      <c r="F403">
        <v>9.5875000000000004</v>
      </c>
      <c r="G403">
        <v>0</v>
      </c>
      <c r="H403">
        <v>0</v>
      </c>
      <c r="I403" s="6">
        <f>Table258[[#This Row],[Age]]/$E$1</f>
        <v>0.46250000000000002</v>
      </c>
      <c r="J403" s="6">
        <f>LOG10(Table258[[#This Row],[Fare]] +1)</f>
        <v>1.0247934233387634</v>
      </c>
      <c r="K403">
        <f>IF(Table258[[#This Row],[Pclass]]=1, 1, 0)</f>
        <v>0</v>
      </c>
      <c r="L403">
        <f>IF(Table258[[#This Row],[Pclass]]=2, 1,0)</f>
        <v>0</v>
      </c>
      <c r="M403">
        <f>IF(Table258[[#This Row],[Embarked]]="S", 1, 0)</f>
        <v>1</v>
      </c>
      <c r="N403">
        <f>IF(Table258[[#This Row],[Embarked]]="C", 1, 0)</f>
        <v>0</v>
      </c>
      <c r="O403">
        <f>IF(Table258[[#This Row],[Sex]]="male", 1, 0)</f>
        <v>0</v>
      </c>
      <c r="P403">
        <v>1</v>
      </c>
      <c r="V403" s="6"/>
      <c r="W403" s="6"/>
      <c r="X403" s="6"/>
      <c r="Y403" s="6"/>
      <c r="Z403" s="6"/>
      <c r="AA403" s="6"/>
    </row>
    <row r="404" spans="1:27" x14ac:dyDescent="0.2">
      <c r="A404">
        <v>1</v>
      </c>
      <c r="B404" t="s">
        <v>15</v>
      </c>
      <c r="C404">
        <v>1</v>
      </c>
      <c r="D404" t="s">
        <v>17</v>
      </c>
      <c r="E404">
        <v>16</v>
      </c>
      <c r="F404">
        <v>86.5</v>
      </c>
      <c r="G404">
        <v>0</v>
      </c>
      <c r="H404">
        <v>0</v>
      </c>
      <c r="I404" s="6">
        <f>Table258[[#This Row],[Age]]/$E$1</f>
        <v>0.2</v>
      </c>
      <c r="J404" s="6">
        <f>LOG10(Table258[[#This Row],[Fare]] +1)</f>
        <v>1.9420080530223132</v>
      </c>
      <c r="K404">
        <f>IF(Table258[[#This Row],[Pclass]]=1, 1, 0)</f>
        <v>1</v>
      </c>
      <c r="L404">
        <f>IF(Table258[[#This Row],[Pclass]]=2, 1,0)</f>
        <v>0</v>
      </c>
      <c r="M404">
        <f>IF(Table258[[#This Row],[Embarked]]="S", 1, 0)</f>
        <v>1</v>
      </c>
      <c r="N404">
        <f>IF(Table258[[#This Row],[Embarked]]="C", 1, 0)</f>
        <v>0</v>
      </c>
      <c r="O404">
        <f>IF(Table258[[#This Row],[Sex]]="male", 1, 0)</f>
        <v>0</v>
      </c>
      <c r="P404">
        <v>1</v>
      </c>
      <c r="V404" s="6"/>
      <c r="W404" s="6"/>
      <c r="X404" s="6"/>
      <c r="Y404" s="6"/>
      <c r="Z404" s="6"/>
      <c r="AA404" s="6"/>
    </row>
    <row r="405" spans="1:27" x14ac:dyDescent="0.2">
      <c r="A405">
        <v>0</v>
      </c>
      <c r="B405" t="s">
        <v>20</v>
      </c>
      <c r="C405">
        <v>1</v>
      </c>
      <c r="D405" t="s">
        <v>13</v>
      </c>
      <c r="E405">
        <v>18</v>
      </c>
      <c r="F405">
        <v>108.9</v>
      </c>
      <c r="G405">
        <v>1</v>
      </c>
      <c r="H405">
        <v>0</v>
      </c>
      <c r="I405" s="6">
        <f>Table258[[#This Row],[Age]]/$E$1</f>
        <v>0.22500000000000001</v>
      </c>
      <c r="J405" s="6">
        <f>LOG10(Table258[[#This Row],[Fare]] +1)</f>
        <v>2.0409976924234905</v>
      </c>
      <c r="K405">
        <f>IF(Table258[[#This Row],[Pclass]]=1, 1, 0)</f>
        <v>1</v>
      </c>
      <c r="L405">
        <f>IF(Table258[[#This Row],[Pclass]]=2, 1,0)</f>
        <v>0</v>
      </c>
      <c r="M405">
        <f>IF(Table258[[#This Row],[Embarked]]="S", 1, 0)</f>
        <v>0</v>
      </c>
      <c r="N405">
        <f>IF(Table258[[#This Row],[Embarked]]="C", 1, 0)</f>
        <v>1</v>
      </c>
      <c r="O405">
        <f>IF(Table258[[#This Row],[Sex]]="male", 1, 0)</f>
        <v>1</v>
      </c>
      <c r="P405">
        <v>1</v>
      </c>
      <c r="V405" s="6"/>
      <c r="W405" s="6"/>
      <c r="X405" s="6"/>
      <c r="Y405" s="6"/>
      <c r="Z405" s="6"/>
      <c r="AA405" s="6"/>
    </row>
    <row r="406" spans="1:27" x14ac:dyDescent="0.2">
      <c r="A406">
        <v>1</v>
      </c>
      <c r="B406" t="s">
        <v>15</v>
      </c>
      <c r="C406">
        <v>2</v>
      </c>
      <c r="D406" t="s">
        <v>17</v>
      </c>
      <c r="E406">
        <v>33</v>
      </c>
      <c r="F406">
        <v>26</v>
      </c>
      <c r="G406">
        <v>0</v>
      </c>
      <c r="H406">
        <v>2</v>
      </c>
      <c r="I406" s="6">
        <f>Table258[[#This Row],[Age]]/$E$1</f>
        <v>0.41249999999999998</v>
      </c>
      <c r="J406" s="6">
        <f>LOG10(Table258[[#This Row],[Fare]] +1)</f>
        <v>1.4313637641589874</v>
      </c>
      <c r="K406">
        <f>IF(Table258[[#This Row],[Pclass]]=1, 1, 0)</f>
        <v>0</v>
      </c>
      <c r="L406">
        <f>IF(Table258[[#This Row],[Pclass]]=2, 1,0)</f>
        <v>1</v>
      </c>
      <c r="M406">
        <f>IF(Table258[[#This Row],[Embarked]]="S", 1, 0)</f>
        <v>1</v>
      </c>
      <c r="N406">
        <f>IF(Table258[[#This Row],[Embarked]]="C", 1, 0)</f>
        <v>0</v>
      </c>
      <c r="O406">
        <f>IF(Table258[[#This Row],[Sex]]="male", 1, 0)</f>
        <v>0</v>
      </c>
      <c r="P406">
        <v>1</v>
      </c>
      <c r="V406" s="6"/>
      <c r="W406" s="6"/>
      <c r="X406" s="6"/>
      <c r="Y406" s="6"/>
      <c r="Z406" s="6"/>
      <c r="AA406" s="6"/>
    </row>
    <row r="407" spans="1:27" x14ac:dyDescent="0.2">
      <c r="A407">
        <v>0</v>
      </c>
      <c r="B407" t="s">
        <v>15</v>
      </c>
      <c r="C407">
        <v>3</v>
      </c>
      <c r="D407" t="s">
        <v>13</v>
      </c>
      <c r="E407">
        <v>28</v>
      </c>
      <c r="F407">
        <v>22.524999999999999</v>
      </c>
      <c r="G407">
        <v>0</v>
      </c>
      <c r="H407">
        <v>0</v>
      </c>
      <c r="I407" s="6">
        <f>Table258[[#This Row],[Age]]/$E$1</f>
        <v>0.35</v>
      </c>
      <c r="J407" s="6">
        <f>LOG10(Table258[[#This Row],[Fare]] +1)</f>
        <v>1.3715296320992945</v>
      </c>
      <c r="K407">
        <f>IF(Table258[[#This Row],[Pclass]]=1, 1, 0)</f>
        <v>0</v>
      </c>
      <c r="L407">
        <f>IF(Table258[[#This Row],[Pclass]]=2, 1,0)</f>
        <v>0</v>
      </c>
      <c r="M407">
        <f>IF(Table258[[#This Row],[Embarked]]="S", 1, 0)</f>
        <v>1</v>
      </c>
      <c r="N407">
        <f>IF(Table258[[#This Row],[Embarked]]="C", 1, 0)</f>
        <v>0</v>
      </c>
      <c r="O407">
        <f>IF(Table258[[#This Row],[Sex]]="male", 1, 0)</f>
        <v>1</v>
      </c>
      <c r="P407">
        <v>1</v>
      </c>
      <c r="V407" s="6"/>
      <c r="W407" s="6"/>
      <c r="X407" s="6"/>
      <c r="Y407" s="6"/>
      <c r="Z407" s="6"/>
      <c r="AA407" s="6"/>
    </row>
    <row r="408" spans="1:27" x14ac:dyDescent="0.2">
      <c r="A408">
        <v>1</v>
      </c>
      <c r="B408" t="s">
        <v>15</v>
      </c>
      <c r="C408">
        <v>3</v>
      </c>
      <c r="D408" t="s">
        <v>13</v>
      </c>
      <c r="E408">
        <v>26</v>
      </c>
      <c r="F408">
        <v>56.495800000000003</v>
      </c>
      <c r="G408">
        <v>0</v>
      </c>
      <c r="H408">
        <v>0</v>
      </c>
      <c r="I408" s="6">
        <f>Table258[[#This Row],[Age]]/$E$1</f>
        <v>0.32500000000000001</v>
      </c>
      <c r="J408" s="6">
        <f>LOG10(Table258[[#This Row],[Fare]] +1)</f>
        <v>1.7596361211514699</v>
      </c>
      <c r="K408">
        <f>IF(Table258[[#This Row],[Pclass]]=1, 1, 0)</f>
        <v>0</v>
      </c>
      <c r="L408">
        <f>IF(Table258[[#This Row],[Pclass]]=2, 1,0)</f>
        <v>0</v>
      </c>
      <c r="M408">
        <f>IF(Table258[[#This Row],[Embarked]]="S", 1, 0)</f>
        <v>1</v>
      </c>
      <c r="N408">
        <f>IF(Table258[[#This Row],[Embarked]]="C", 1, 0)</f>
        <v>0</v>
      </c>
      <c r="O408">
        <f>IF(Table258[[#This Row],[Sex]]="male", 1, 0)</f>
        <v>1</v>
      </c>
      <c r="P408">
        <v>1</v>
      </c>
      <c r="V408" s="6"/>
      <c r="W408" s="6"/>
      <c r="X408" s="6"/>
      <c r="Y408" s="6"/>
      <c r="Z408" s="6"/>
      <c r="AA408" s="6"/>
    </row>
    <row r="409" spans="1:27" x14ac:dyDescent="0.2">
      <c r="A409">
        <v>1</v>
      </c>
      <c r="B409" t="s">
        <v>27</v>
      </c>
      <c r="C409">
        <v>3</v>
      </c>
      <c r="D409" t="s">
        <v>13</v>
      </c>
      <c r="E409">
        <v>29</v>
      </c>
      <c r="F409">
        <v>7.75</v>
      </c>
      <c r="G409">
        <v>0</v>
      </c>
      <c r="H409">
        <v>0</v>
      </c>
      <c r="I409" s="6">
        <f>Table258[[#This Row],[Age]]/$E$1</f>
        <v>0.36249999999999999</v>
      </c>
      <c r="J409" s="6">
        <f>LOG10(Table258[[#This Row],[Fare]] +1)</f>
        <v>0.94200805302231327</v>
      </c>
      <c r="K409">
        <f>IF(Table258[[#This Row],[Pclass]]=1, 1, 0)</f>
        <v>0</v>
      </c>
      <c r="L409">
        <f>IF(Table258[[#This Row],[Pclass]]=2, 1,0)</f>
        <v>0</v>
      </c>
      <c r="M409">
        <f>IF(Table258[[#This Row],[Embarked]]="S", 1, 0)</f>
        <v>0</v>
      </c>
      <c r="N409">
        <f>IF(Table258[[#This Row],[Embarked]]="C", 1, 0)</f>
        <v>0</v>
      </c>
      <c r="O409">
        <f>IF(Table258[[#This Row],[Sex]]="male", 1, 0)</f>
        <v>1</v>
      </c>
      <c r="P409">
        <v>1</v>
      </c>
      <c r="V409" s="6"/>
      <c r="W409" s="6"/>
      <c r="X409" s="6"/>
      <c r="Y409" s="6"/>
      <c r="Z409" s="6"/>
      <c r="AA409" s="6"/>
    </row>
    <row r="410" spans="1:27" x14ac:dyDescent="0.2">
      <c r="A410">
        <v>1</v>
      </c>
      <c r="B410" t="s">
        <v>15</v>
      </c>
      <c r="C410">
        <v>1</v>
      </c>
      <c r="D410" t="s">
        <v>13</v>
      </c>
      <c r="E410">
        <v>36</v>
      </c>
      <c r="F410">
        <v>26.287500000000001</v>
      </c>
      <c r="G410">
        <v>0</v>
      </c>
      <c r="H410">
        <v>0</v>
      </c>
      <c r="I410" s="6">
        <f>Table258[[#This Row],[Age]]/$E$1</f>
        <v>0.45</v>
      </c>
      <c r="J410" s="6">
        <f>LOG10(Table258[[#This Row],[Fare]] +1)</f>
        <v>1.4359637487171957</v>
      </c>
      <c r="K410">
        <f>IF(Table258[[#This Row],[Pclass]]=1, 1, 0)</f>
        <v>1</v>
      </c>
      <c r="L410">
        <f>IF(Table258[[#This Row],[Pclass]]=2, 1,0)</f>
        <v>0</v>
      </c>
      <c r="M410">
        <f>IF(Table258[[#This Row],[Embarked]]="S", 1, 0)</f>
        <v>1</v>
      </c>
      <c r="N410">
        <f>IF(Table258[[#This Row],[Embarked]]="C", 1, 0)</f>
        <v>0</v>
      </c>
      <c r="O410">
        <f>IF(Table258[[#This Row],[Sex]]="male", 1, 0)</f>
        <v>1</v>
      </c>
      <c r="P410">
        <v>1</v>
      </c>
      <c r="V410" s="6"/>
      <c r="W410" s="6"/>
      <c r="X410" s="6"/>
      <c r="Y410" s="6"/>
      <c r="Z410" s="6"/>
      <c r="AA410" s="6"/>
    </row>
    <row r="411" spans="1:27" x14ac:dyDescent="0.2">
      <c r="A411">
        <v>1</v>
      </c>
      <c r="B411" t="s">
        <v>20</v>
      </c>
      <c r="C411">
        <v>1</v>
      </c>
      <c r="D411" t="s">
        <v>17</v>
      </c>
      <c r="E411">
        <v>54</v>
      </c>
      <c r="F411">
        <v>59.4</v>
      </c>
      <c r="G411">
        <v>1</v>
      </c>
      <c r="H411">
        <v>0</v>
      </c>
      <c r="I411" s="6">
        <f>Table258[[#This Row],[Age]]/$E$1</f>
        <v>0.67500000000000004</v>
      </c>
      <c r="J411" s="6">
        <f>LOG10(Table258[[#This Row],[Fare]] +1)</f>
        <v>1.7810369386211318</v>
      </c>
      <c r="K411">
        <f>IF(Table258[[#This Row],[Pclass]]=1, 1, 0)</f>
        <v>1</v>
      </c>
      <c r="L411">
        <f>IF(Table258[[#This Row],[Pclass]]=2, 1,0)</f>
        <v>0</v>
      </c>
      <c r="M411">
        <f>IF(Table258[[#This Row],[Embarked]]="S", 1, 0)</f>
        <v>0</v>
      </c>
      <c r="N411">
        <f>IF(Table258[[#This Row],[Embarked]]="C", 1, 0)</f>
        <v>1</v>
      </c>
      <c r="O411">
        <f>IF(Table258[[#This Row],[Sex]]="male", 1, 0)</f>
        <v>0</v>
      </c>
      <c r="P411">
        <v>1</v>
      </c>
      <c r="V411" s="6"/>
      <c r="W411" s="6"/>
      <c r="X411" s="6"/>
      <c r="Y411" s="6"/>
      <c r="Z411" s="6"/>
      <c r="AA411" s="6"/>
    </row>
    <row r="412" spans="1:27" x14ac:dyDescent="0.2">
      <c r="A412">
        <v>0</v>
      </c>
      <c r="B412" t="s">
        <v>15</v>
      </c>
      <c r="C412">
        <v>3</v>
      </c>
      <c r="D412" t="s">
        <v>13</v>
      </c>
      <c r="E412">
        <v>24</v>
      </c>
      <c r="F412">
        <v>7.4958</v>
      </c>
      <c r="G412">
        <v>0</v>
      </c>
      <c r="H412">
        <v>0</v>
      </c>
      <c r="I412" s="6">
        <f>Table258[[#This Row],[Age]]/$E$1</f>
        <v>0.3</v>
      </c>
      <c r="J412" s="6">
        <f>LOG10(Table258[[#This Row],[Fare]] +1)</f>
        <v>0.92920428011230582</v>
      </c>
      <c r="K412">
        <f>IF(Table258[[#This Row],[Pclass]]=1, 1, 0)</f>
        <v>0</v>
      </c>
      <c r="L412">
        <f>IF(Table258[[#This Row],[Pclass]]=2, 1,0)</f>
        <v>0</v>
      </c>
      <c r="M412">
        <f>IF(Table258[[#This Row],[Embarked]]="S", 1, 0)</f>
        <v>1</v>
      </c>
      <c r="N412">
        <f>IF(Table258[[#This Row],[Embarked]]="C", 1, 0)</f>
        <v>0</v>
      </c>
      <c r="O412">
        <f>IF(Table258[[#This Row],[Sex]]="male", 1, 0)</f>
        <v>1</v>
      </c>
      <c r="P412">
        <v>1</v>
      </c>
      <c r="V412" s="6"/>
      <c r="W412" s="6"/>
      <c r="X412" s="6"/>
      <c r="Y412" s="6"/>
      <c r="Z412" s="6"/>
      <c r="AA412" s="6"/>
    </row>
    <row r="413" spans="1:27" x14ac:dyDescent="0.2">
      <c r="A413">
        <v>0</v>
      </c>
      <c r="B413" t="s">
        <v>15</v>
      </c>
      <c r="C413">
        <v>1</v>
      </c>
      <c r="D413" t="s">
        <v>13</v>
      </c>
      <c r="E413">
        <v>47</v>
      </c>
      <c r="F413">
        <v>34.020800000000001</v>
      </c>
      <c r="G413">
        <v>0</v>
      </c>
      <c r="H413">
        <v>0</v>
      </c>
      <c r="I413" s="6">
        <f>Table258[[#This Row],[Age]]/$E$1</f>
        <v>0.58750000000000002</v>
      </c>
      <c r="J413" s="6">
        <f>LOG10(Table258[[#This Row],[Fare]] +1)</f>
        <v>1.544326062695947</v>
      </c>
      <c r="K413">
        <f>IF(Table258[[#This Row],[Pclass]]=1, 1, 0)</f>
        <v>1</v>
      </c>
      <c r="L413">
        <f>IF(Table258[[#This Row],[Pclass]]=2, 1,0)</f>
        <v>0</v>
      </c>
      <c r="M413">
        <f>IF(Table258[[#This Row],[Embarked]]="S", 1, 0)</f>
        <v>1</v>
      </c>
      <c r="N413">
        <f>IF(Table258[[#This Row],[Embarked]]="C", 1, 0)</f>
        <v>0</v>
      </c>
      <c r="O413">
        <f>IF(Table258[[#This Row],[Sex]]="male", 1, 0)</f>
        <v>1</v>
      </c>
      <c r="P413">
        <v>1</v>
      </c>
      <c r="V413" s="6"/>
      <c r="W413" s="6"/>
      <c r="X413" s="6"/>
      <c r="Y413" s="6"/>
      <c r="Z413" s="6"/>
      <c r="AA413" s="6"/>
    </row>
    <row r="414" spans="1:27" x14ac:dyDescent="0.2">
      <c r="A414">
        <v>1</v>
      </c>
      <c r="B414" t="s">
        <v>15</v>
      </c>
      <c r="C414">
        <v>2</v>
      </c>
      <c r="D414" t="s">
        <v>17</v>
      </c>
      <c r="E414">
        <v>34</v>
      </c>
      <c r="F414">
        <v>10.5</v>
      </c>
      <c r="G414">
        <v>0</v>
      </c>
      <c r="H414">
        <v>0</v>
      </c>
      <c r="I414" s="6">
        <f>Table258[[#This Row],[Age]]/$E$1</f>
        <v>0.42499999999999999</v>
      </c>
      <c r="J414" s="6">
        <f>LOG10(Table258[[#This Row],[Fare]] +1)</f>
        <v>1.0606978403536116</v>
      </c>
      <c r="K414">
        <f>IF(Table258[[#This Row],[Pclass]]=1, 1, 0)</f>
        <v>0</v>
      </c>
      <c r="L414">
        <f>IF(Table258[[#This Row],[Pclass]]=2, 1,0)</f>
        <v>1</v>
      </c>
      <c r="M414">
        <f>IF(Table258[[#This Row],[Embarked]]="S", 1, 0)</f>
        <v>1</v>
      </c>
      <c r="N414">
        <f>IF(Table258[[#This Row],[Embarked]]="C", 1, 0)</f>
        <v>0</v>
      </c>
      <c r="O414">
        <f>IF(Table258[[#This Row],[Sex]]="male", 1, 0)</f>
        <v>0</v>
      </c>
      <c r="P414">
        <v>1</v>
      </c>
      <c r="V414" s="6"/>
      <c r="W414" s="6"/>
      <c r="X414" s="6"/>
      <c r="Y414" s="6"/>
      <c r="Z414" s="6"/>
      <c r="AA414" s="6"/>
    </row>
    <row r="415" spans="1:27" x14ac:dyDescent="0.2">
      <c r="A415">
        <v>1</v>
      </c>
      <c r="B415" t="s">
        <v>15</v>
      </c>
      <c r="C415">
        <v>2</v>
      </c>
      <c r="D415" t="s">
        <v>17</v>
      </c>
      <c r="E415">
        <v>36</v>
      </c>
      <c r="F415">
        <v>26</v>
      </c>
      <c r="G415">
        <v>1</v>
      </c>
      <c r="H415">
        <v>0</v>
      </c>
      <c r="I415" s="6">
        <f>Table258[[#This Row],[Age]]/$E$1</f>
        <v>0.45</v>
      </c>
      <c r="J415" s="6">
        <f>LOG10(Table258[[#This Row],[Fare]] +1)</f>
        <v>1.4313637641589874</v>
      </c>
      <c r="K415">
        <f>IF(Table258[[#This Row],[Pclass]]=1, 1, 0)</f>
        <v>0</v>
      </c>
      <c r="L415">
        <f>IF(Table258[[#This Row],[Pclass]]=2, 1,0)</f>
        <v>1</v>
      </c>
      <c r="M415">
        <f>IF(Table258[[#This Row],[Embarked]]="S", 1, 0)</f>
        <v>1</v>
      </c>
      <c r="N415">
        <f>IF(Table258[[#This Row],[Embarked]]="C", 1, 0)</f>
        <v>0</v>
      </c>
      <c r="O415">
        <f>IF(Table258[[#This Row],[Sex]]="male", 1, 0)</f>
        <v>0</v>
      </c>
      <c r="P415">
        <v>1</v>
      </c>
      <c r="V415" s="6"/>
      <c r="W415" s="6"/>
      <c r="X415" s="6"/>
      <c r="Y415" s="6"/>
      <c r="Z415" s="6"/>
      <c r="AA415" s="6"/>
    </row>
    <row r="416" spans="1:27" x14ac:dyDescent="0.2">
      <c r="A416">
        <v>0</v>
      </c>
      <c r="B416" t="s">
        <v>15</v>
      </c>
      <c r="C416">
        <v>3</v>
      </c>
      <c r="D416" t="s">
        <v>13</v>
      </c>
      <c r="E416">
        <v>32</v>
      </c>
      <c r="F416">
        <v>7.8958000000000004</v>
      </c>
      <c r="G416">
        <v>0</v>
      </c>
      <c r="H416">
        <v>0</v>
      </c>
      <c r="I416" s="6">
        <f>Table258[[#This Row],[Age]]/$E$1</f>
        <v>0.4</v>
      </c>
      <c r="J416" s="6">
        <f>LOG10(Table258[[#This Row],[Fare]] +1)</f>
        <v>0.94918501031343461</v>
      </c>
      <c r="K416">
        <f>IF(Table258[[#This Row],[Pclass]]=1, 1, 0)</f>
        <v>0</v>
      </c>
      <c r="L416">
        <f>IF(Table258[[#This Row],[Pclass]]=2, 1,0)</f>
        <v>0</v>
      </c>
      <c r="M416">
        <f>IF(Table258[[#This Row],[Embarked]]="S", 1, 0)</f>
        <v>1</v>
      </c>
      <c r="N416">
        <f>IF(Table258[[#This Row],[Embarked]]="C", 1, 0)</f>
        <v>0</v>
      </c>
      <c r="O416">
        <f>IF(Table258[[#This Row],[Sex]]="male", 1, 0)</f>
        <v>1</v>
      </c>
      <c r="P416">
        <v>1</v>
      </c>
      <c r="V416" s="6"/>
      <c r="W416" s="6"/>
      <c r="X416" s="6"/>
      <c r="Y416" s="6"/>
      <c r="Z416" s="6"/>
      <c r="AA416" s="6"/>
    </row>
    <row r="417" spans="1:27" x14ac:dyDescent="0.2">
      <c r="A417">
        <v>1</v>
      </c>
      <c r="B417" t="s">
        <v>15</v>
      </c>
      <c r="C417">
        <v>1</v>
      </c>
      <c r="D417" t="s">
        <v>17</v>
      </c>
      <c r="E417">
        <v>30</v>
      </c>
      <c r="F417">
        <v>93.5</v>
      </c>
      <c r="G417">
        <v>0</v>
      </c>
      <c r="H417">
        <v>0</v>
      </c>
      <c r="I417" s="6">
        <f>Table258[[#This Row],[Age]]/$E$1</f>
        <v>0.375</v>
      </c>
      <c r="J417" s="6">
        <f>LOG10(Table258[[#This Row],[Fare]] +1)</f>
        <v>1.975431808509263</v>
      </c>
      <c r="K417">
        <f>IF(Table258[[#This Row],[Pclass]]=1, 1, 0)</f>
        <v>1</v>
      </c>
      <c r="L417">
        <f>IF(Table258[[#This Row],[Pclass]]=2, 1,0)</f>
        <v>0</v>
      </c>
      <c r="M417">
        <f>IF(Table258[[#This Row],[Embarked]]="S", 1, 0)</f>
        <v>1</v>
      </c>
      <c r="N417">
        <f>IF(Table258[[#This Row],[Embarked]]="C", 1, 0)</f>
        <v>0</v>
      </c>
      <c r="O417">
        <f>IF(Table258[[#This Row],[Sex]]="male", 1, 0)</f>
        <v>0</v>
      </c>
      <c r="P417">
        <v>1</v>
      </c>
      <c r="V417" s="6"/>
      <c r="W417" s="6"/>
      <c r="X417" s="6"/>
      <c r="Y417" s="6"/>
      <c r="Z417" s="6"/>
      <c r="AA417" s="6"/>
    </row>
    <row r="418" spans="1:27" x14ac:dyDescent="0.2">
      <c r="A418">
        <v>0</v>
      </c>
      <c r="B418" t="s">
        <v>15</v>
      </c>
      <c r="C418">
        <v>3</v>
      </c>
      <c r="D418" t="s">
        <v>13</v>
      </c>
      <c r="E418">
        <v>22</v>
      </c>
      <c r="F418">
        <v>7.8958000000000004</v>
      </c>
      <c r="G418">
        <v>0</v>
      </c>
      <c r="H418">
        <v>0</v>
      </c>
      <c r="I418" s="6">
        <f>Table258[[#This Row],[Age]]/$E$1</f>
        <v>0.27500000000000002</v>
      </c>
      <c r="J418" s="6">
        <f>LOG10(Table258[[#This Row],[Fare]] +1)</f>
        <v>0.94918501031343461</v>
      </c>
      <c r="K418">
        <f>IF(Table258[[#This Row],[Pclass]]=1, 1, 0)</f>
        <v>0</v>
      </c>
      <c r="L418">
        <f>IF(Table258[[#This Row],[Pclass]]=2, 1,0)</f>
        <v>0</v>
      </c>
      <c r="M418">
        <f>IF(Table258[[#This Row],[Embarked]]="S", 1, 0)</f>
        <v>1</v>
      </c>
      <c r="N418">
        <f>IF(Table258[[#This Row],[Embarked]]="C", 1, 0)</f>
        <v>0</v>
      </c>
      <c r="O418">
        <f>IF(Table258[[#This Row],[Sex]]="male", 1, 0)</f>
        <v>1</v>
      </c>
      <c r="P418">
        <v>1</v>
      </c>
      <c r="V418" s="6"/>
      <c r="W418" s="6"/>
      <c r="X418" s="6"/>
      <c r="Y418" s="6"/>
      <c r="Z418" s="6"/>
      <c r="AA418" s="6"/>
    </row>
    <row r="419" spans="1:27" x14ac:dyDescent="0.2">
      <c r="A419">
        <v>1</v>
      </c>
      <c r="B419" t="s">
        <v>20</v>
      </c>
      <c r="C419">
        <v>1</v>
      </c>
      <c r="D419" t="s">
        <v>17</v>
      </c>
      <c r="E419">
        <v>44</v>
      </c>
      <c r="F419">
        <v>57.979199999999999</v>
      </c>
      <c r="G419">
        <v>0</v>
      </c>
      <c r="H419">
        <v>1</v>
      </c>
      <c r="I419" s="6">
        <f>Table258[[#This Row],[Age]]/$E$1</f>
        <v>0.55000000000000004</v>
      </c>
      <c r="J419" s="6">
        <f>LOG10(Table258[[#This Row],[Fare]] +1)</f>
        <v>1.770698877440231</v>
      </c>
      <c r="K419">
        <f>IF(Table258[[#This Row],[Pclass]]=1, 1, 0)</f>
        <v>1</v>
      </c>
      <c r="L419">
        <f>IF(Table258[[#This Row],[Pclass]]=2, 1,0)</f>
        <v>0</v>
      </c>
      <c r="M419">
        <f>IF(Table258[[#This Row],[Embarked]]="S", 1, 0)</f>
        <v>0</v>
      </c>
      <c r="N419">
        <f>IF(Table258[[#This Row],[Embarked]]="C", 1, 0)</f>
        <v>1</v>
      </c>
      <c r="O419">
        <f>IF(Table258[[#This Row],[Sex]]="male", 1, 0)</f>
        <v>0</v>
      </c>
      <c r="P419">
        <v>1</v>
      </c>
      <c r="V419" s="6"/>
      <c r="W419" s="6"/>
      <c r="X419" s="6"/>
      <c r="Y419" s="6"/>
      <c r="Z419" s="6"/>
      <c r="AA419" s="6"/>
    </row>
    <row r="420" spans="1:27" x14ac:dyDescent="0.2">
      <c r="A420">
        <v>0</v>
      </c>
      <c r="B420" t="s">
        <v>27</v>
      </c>
      <c r="C420">
        <v>3</v>
      </c>
      <c r="D420" t="s">
        <v>13</v>
      </c>
      <c r="E420">
        <v>40.5</v>
      </c>
      <c r="F420">
        <v>7.75</v>
      </c>
      <c r="G420">
        <v>0</v>
      </c>
      <c r="H420">
        <v>0</v>
      </c>
      <c r="I420" s="6">
        <f>Table258[[#This Row],[Age]]/$E$1</f>
        <v>0.50624999999999998</v>
      </c>
      <c r="J420" s="6">
        <f>LOG10(Table258[[#This Row],[Fare]] +1)</f>
        <v>0.94200805302231327</v>
      </c>
      <c r="K420">
        <f>IF(Table258[[#This Row],[Pclass]]=1, 1, 0)</f>
        <v>0</v>
      </c>
      <c r="L420">
        <f>IF(Table258[[#This Row],[Pclass]]=2, 1,0)</f>
        <v>0</v>
      </c>
      <c r="M420">
        <f>IF(Table258[[#This Row],[Embarked]]="S", 1, 0)</f>
        <v>0</v>
      </c>
      <c r="N420">
        <f>IF(Table258[[#This Row],[Embarked]]="C", 1, 0)</f>
        <v>0</v>
      </c>
      <c r="O420">
        <f>IF(Table258[[#This Row],[Sex]]="male", 1, 0)</f>
        <v>1</v>
      </c>
      <c r="P420">
        <v>1</v>
      </c>
      <c r="V420" s="6"/>
      <c r="W420" s="6"/>
      <c r="X420" s="6"/>
      <c r="Y420" s="6"/>
      <c r="Z420" s="6"/>
      <c r="AA420" s="6"/>
    </row>
    <row r="421" spans="1:27" x14ac:dyDescent="0.2">
      <c r="A421">
        <v>1</v>
      </c>
      <c r="B421" t="s">
        <v>15</v>
      </c>
      <c r="C421">
        <v>2</v>
      </c>
      <c r="D421" t="s">
        <v>17</v>
      </c>
      <c r="E421">
        <v>50</v>
      </c>
      <c r="F421">
        <v>10.5</v>
      </c>
      <c r="G421">
        <v>0</v>
      </c>
      <c r="H421">
        <v>0</v>
      </c>
      <c r="I421" s="6">
        <f>Table258[[#This Row],[Age]]/$E$1</f>
        <v>0.625</v>
      </c>
      <c r="J421" s="6">
        <f>LOG10(Table258[[#This Row],[Fare]] +1)</f>
        <v>1.0606978403536116</v>
      </c>
      <c r="K421">
        <f>IF(Table258[[#This Row],[Pclass]]=1, 1, 0)</f>
        <v>0</v>
      </c>
      <c r="L421">
        <f>IF(Table258[[#This Row],[Pclass]]=2, 1,0)</f>
        <v>1</v>
      </c>
      <c r="M421">
        <f>IF(Table258[[#This Row],[Embarked]]="S", 1, 0)</f>
        <v>1</v>
      </c>
      <c r="N421">
        <f>IF(Table258[[#This Row],[Embarked]]="C", 1, 0)</f>
        <v>0</v>
      </c>
      <c r="O421">
        <f>IF(Table258[[#This Row],[Sex]]="male", 1, 0)</f>
        <v>0</v>
      </c>
      <c r="P421">
        <v>1</v>
      </c>
      <c r="V421" s="6"/>
      <c r="W421" s="6"/>
      <c r="X421" s="6"/>
      <c r="Y421" s="6"/>
      <c r="Z421" s="6"/>
      <c r="AA421" s="6"/>
    </row>
    <row r="422" spans="1:27" x14ac:dyDescent="0.2">
      <c r="A422">
        <v>0</v>
      </c>
      <c r="B422" t="s">
        <v>15</v>
      </c>
      <c r="C422">
        <v>3</v>
      </c>
      <c r="D422" t="s">
        <v>13</v>
      </c>
      <c r="E422">
        <v>39</v>
      </c>
      <c r="F422">
        <v>7.9249999999999998</v>
      </c>
      <c r="G422">
        <v>0</v>
      </c>
      <c r="H422">
        <v>0</v>
      </c>
      <c r="I422" s="6">
        <f>Table258[[#This Row],[Age]]/$E$1</f>
        <v>0.48749999999999999</v>
      </c>
      <c r="J422" s="6">
        <f>LOG10(Table258[[#This Row],[Fare]] +1)</f>
        <v>0.95060822478423079</v>
      </c>
      <c r="K422">
        <f>IF(Table258[[#This Row],[Pclass]]=1, 1, 0)</f>
        <v>0</v>
      </c>
      <c r="L422">
        <f>IF(Table258[[#This Row],[Pclass]]=2, 1,0)</f>
        <v>0</v>
      </c>
      <c r="M422">
        <f>IF(Table258[[#This Row],[Embarked]]="S", 1, 0)</f>
        <v>1</v>
      </c>
      <c r="N422">
        <f>IF(Table258[[#This Row],[Embarked]]="C", 1, 0)</f>
        <v>0</v>
      </c>
      <c r="O422">
        <f>IF(Table258[[#This Row],[Sex]]="male", 1, 0)</f>
        <v>1</v>
      </c>
      <c r="P422">
        <v>1</v>
      </c>
      <c r="V422" s="6"/>
      <c r="W422" s="6"/>
      <c r="X422" s="6"/>
      <c r="Y422" s="6"/>
      <c r="Z422" s="6"/>
      <c r="AA422" s="6"/>
    </row>
    <row r="423" spans="1:27" x14ac:dyDescent="0.2">
      <c r="A423">
        <v>0</v>
      </c>
      <c r="B423" t="s">
        <v>15</v>
      </c>
      <c r="C423">
        <v>2</v>
      </c>
      <c r="D423" t="s">
        <v>13</v>
      </c>
      <c r="E423">
        <v>23</v>
      </c>
      <c r="F423">
        <v>11.5</v>
      </c>
      <c r="G423">
        <v>2</v>
      </c>
      <c r="H423">
        <v>1</v>
      </c>
      <c r="I423" s="6">
        <f>Table258[[#This Row],[Age]]/$E$1</f>
        <v>0.28749999999999998</v>
      </c>
      <c r="J423" s="6">
        <f>LOG10(Table258[[#This Row],[Fare]] +1)</f>
        <v>1.0969100130080565</v>
      </c>
      <c r="K423">
        <f>IF(Table258[[#This Row],[Pclass]]=1, 1, 0)</f>
        <v>0</v>
      </c>
      <c r="L423">
        <f>IF(Table258[[#This Row],[Pclass]]=2, 1,0)</f>
        <v>1</v>
      </c>
      <c r="M423">
        <f>IF(Table258[[#This Row],[Embarked]]="S", 1, 0)</f>
        <v>1</v>
      </c>
      <c r="N423">
        <f>IF(Table258[[#This Row],[Embarked]]="C", 1, 0)</f>
        <v>0</v>
      </c>
      <c r="O423">
        <f>IF(Table258[[#This Row],[Sex]]="male", 1, 0)</f>
        <v>1</v>
      </c>
      <c r="P423">
        <v>1</v>
      </c>
      <c r="V423" s="6"/>
      <c r="W423" s="6"/>
      <c r="X423" s="6"/>
      <c r="Y423" s="6"/>
      <c r="Z423" s="6"/>
      <c r="AA423" s="6"/>
    </row>
    <row r="424" spans="1:27" x14ac:dyDescent="0.2">
      <c r="A424">
        <v>1</v>
      </c>
      <c r="B424" t="s">
        <v>15</v>
      </c>
      <c r="C424">
        <v>2</v>
      </c>
      <c r="D424" t="s">
        <v>17</v>
      </c>
      <c r="E424">
        <v>2</v>
      </c>
      <c r="F424">
        <v>26</v>
      </c>
      <c r="G424">
        <v>1</v>
      </c>
      <c r="H424">
        <v>1</v>
      </c>
      <c r="I424" s="6">
        <f>Table258[[#This Row],[Age]]/$E$1</f>
        <v>2.5000000000000001E-2</v>
      </c>
      <c r="J424" s="6">
        <f>LOG10(Table258[[#This Row],[Fare]] +1)</f>
        <v>1.4313637641589874</v>
      </c>
      <c r="K424">
        <f>IF(Table258[[#This Row],[Pclass]]=1, 1, 0)</f>
        <v>0</v>
      </c>
      <c r="L424">
        <f>IF(Table258[[#This Row],[Pclass]]=2, 1,0)</f>
        <v>1</v>
      </c>
      <c r="M424">
        <f>IF(Table258[[#This Row],[Embarked]]="S", 1, 0)</f>
        <v>1</v>
      </c>
      <c r="N424">
        <f>IF(Table258[[#This Row],[Embarked]]="C", 1, 0)</f>
        <v>0</v>
      </c>
      <c r="O424">
        <f>IF(Table258[[#This Row],[Sex]]="male", 1, 0)</f>
        <v>0</v>
      </c>
      <c r="P424">
        <v>1</v>
      </c>
      <c r="V424" s="6"/>
      <c r="W424" s="6"/>
      <c r="X424" s="6"/>
      <c r="Y424" s="6"/>
      <c r="Z424" s="6"/>
      <c r="AA424" s="6"/>
    </row>
    <row r="425" spans="1:27" x14ac:dyDescent="0.2">
      <c r="A425">
        <v>0</v>
      </c>
      <c r="B425" t="s">
        <v>20</v>
      </c>
      <c r="C425">
        <v>3</v>
      </c>
      <c r="D425" t="s">
        <v>13</v>
      </c>
      <c r="E425">
        <v>17</v>
      </c>
      <c r="F425">
        <v>7.2291999999999996</v>
      </c>
      <c r="G425">
        <v>1</v>
      </c>
      <c r="H425">
        <v>1</v>
      </c>
      <c r="I425" s="6">
        <f>Table258[[#This Row],[Age]]/$E$1</f>
        <v>0.21249999999999999</v>
      </c>
      <c r="J425" s="6">
        <f>LOG10(Table258[[#This Row],[Fare]] +1)</f>
        <v>0.91535761741483168</v>
      </c>
      <c r="K425">
        <f>IF(Table258[[#This Row],[Pclass]]=1, 1, 0)</f>
        <v>0</v>
      </c>
      <c r="L425">
        <f>IF(Table258[[#This Row],[Pclass]]=2, 1,0)</f>
        <v>0</v>
      </c>
      <c r="M425">
        <f>IF(Table258[[#This Row],[Embarked]]="S", 1, 0)</f>
        <v>0</v>
      </c>
      <c r="N425">
        <f>IF(Table258[[#This Row],[Embarked]]="C", 1, 0)</f>
        <v>1</v>
      </c>
      <c r="O425">
        <f>IF(Table258[[#This Row],[Sex]]="male", 1, 0)</f>
        <v>1</v>
      </c>
      <c r="P425">
        <v>1</v>
      </c>
      <c r="V425" s="6"/>
      <c r="W425" s="6"/>
      <c r="X425" s="6"/>
      <c r="Y425" s="6"/>
      <c r="Z425" s="6"/>
      <c r="AA425" s="6"/>
    </row>
    <row r="426" spans="1:27" x14ac:dyDescent="0.2">
      <c r="A426">
        <v>0</v>
      </c>
      <c r="B426" t="s">
        <v>15</v>
      </c>
      <c r="C426">
        <v>3</v>
      </c>
      <c r="D426" t="s">
        <v>17</v>
      </c>
      <c r="E426">
        <v>30</v>
      </c>
      <c r="F426">
        <v>8.6624999999999996</v>
      </c>
      <c r="G426">
        <v>0</v>
      </c>
      <c r="H426">
        <v>0</v>
      </c>
      <c r="I426" s="6">
        <f>Table258[[#This Row],[Age]]/$E$1</f>
        <v>0.375</v>
      </c>
      <c r="J426" s="6">
        <f>LOG10(Table258[[#This Row],[Fare]] +1)</f>
        <v>0.98508950692638131</v>
      </c>
      <c r="K426">
        <f>IF(Table258[[#This Row],[Pclass]]=1, 1, 0)</f>
        <v>0</v>
      </c>
      <c r="L426">
        <f>IF(Table258[[#This Row],[Pclass]]=2, 1,0)</f>
        <v>0</v>
      </c>
      <c r="M426">
        <f>IF(Table258[[#This Row],[Embarked]]="S", 1, 0)</f>
        <v>1</v>
      </c>
      <c r="N426">
        <f>IF(Table258[[#This Row],[Embarked]]="C", 1, 0)</f>
        <v>0</v>
      </c>
      <c r="O426">
        <f>IF(Table258[[#This Row],[Sex]]="male", 1, 0)</f>
        <v>0</v>
      </c>
      <c r="P426">
        <v>1</v>
      </c>
      <c r="V426" s="6"/>
      <c r="W426" s="6"/>
      <c r="X426" s="6"/>
      <c r="Y426" s="6"/>
      <c r="Z426" s="6"/>
      <c r="AA426" s="6"/>
    </row>
    <row r="427" spans="1:27" x14ac:dyDescent="0.2">
      <c r="A427">
        <v>1</v>
      </c>
      <c r="B427" t="s">
        <v>15</v>
      </c>
      <c r="C427">
        <v>2</v>
      </c>
      <c r="D427" t="s">
        <v>17</v>
      </c>
      <c r="E427">
        <v>7</v>
      </c>
      <c r="F427">
        <v>26.25</v>
      </c>
      <c r="G427">
        <v>0</v>
      </c>
      <c r="H427">
        <v>2</v>
      </c>
      <c r="I427" s="6">
        <f>Table258[[#This Row],[Age]]/$E$1</f>
        <v>8.7499999999999994E-2</v>
      </c>
      <c r="J427" s="6">
        <f>LOG10(Table258[[#This Row],[Fare]] +1)</f>
        <v>1.4353665066126613</v>
      </c>
      <c r="K427">
        <f>IF(Table258[[#This Row],[Pclass]]=1, 1, 0)</f>
        <v>0</v>
      </c>
      <c r="L427">
        <f>IF(Table258[[#This Row],[Pclass]]=2, 1,0)</f>
        <v>1</v>
      </c>
      <c r="M427">
        <f>IF(Table258[[#This Row],[Embarked]]="S", 1, 0)</f>
        <v>1</v>
      </c>
      <c r="N427">
        <f>IF(Table258[[#This Row],[Embarked]]="C", 1, 0)</f>
        <v>0</v>
      </c>
      <c r="O427">
        <f>IF(Table258[[#This Row],[Sex]]="male", 1, 0)</f>
        <v>0</v>
      </c>
      <c r="P427">
        <v>1</v>
      </c>
      <c r="V427" s="6"/>
      <c r="W427" s="6"/>
      <c r="X427" s="6"/>
      <c r="Y427" s="6"/>
      <c r="Z427" s="6"/>
      <c r="AA427" s="6"/>
    </row>
    <row r="428" spans="1:27" x14ac:dyDescent="0.2">
      <c r="A428">
        <v>0</v>
      </c>
      <c r="B428" t="s">
        <v>15</v>
      </c>
      <c r="C428">
        <v>1</v>
      </c>
      <c r="D428" t="s">
        <v>13</v>
      </c>
      <c r="E428">
        <v>45</v>
      </c>
      <c r="F428">
        <v>26.55</v>
      </c>
      <c r="G428">
        <v>0</v>
      </c>
      <c r="H428">
        <v>0</v>
      </c>
      <c r="I428" s="6">
        <f>Table258[[#This Row],[Age]]/$E$1</f>
        <v>0.5625</v>
      </c>
      <c r="J428" s="6">
        <f>LOG10(Table258[[#This Row],[Fare]] +1)</f>
        <v>1.4401216031878039</v>
      </c>
      <c r="K428">
        <f>IF(Table258[[#This Row],[Pclass]]=1, 1, 0)</f>
        <v>1</v>
      </c>
      <c r="L428">
        <f>IF(Table258[[#This Row],[Pclass]]=2, 1,0)</f>
        <v>0</v>
      </c>
      <c r="M428">
        <f>IF(Table258[[#This Row],[Embarked]]="S", 1, 0)</f>
        <v>1</v>
      </c>
      <c r="N428">
        <f>IF(Table258[[#This Row],[Embarked]]="C", 1, 0)</f>
        <v>0</v>
      </c>
      <c r="O428">
        <f>IF(Table258[[#This Row],[Sex]]="male", 1, 0)</f>
        <v>1</v>
      </c>
      <c r="P428">
        <v>1</v>
      </c>
      <c r="V428" s="6"/>
      <c r="W428" s="6"/>
      <c r="X428" s="6"/>
      <c r="Y428" s="6"/>
      <c r="Z428" s="6"/>
      <c r="AA428" s="6"/>
    </row>
    <row r="429" spans="1:27" x14ac:dyDescent="0.2">
      <c r="A429">
        <v>1</v>
      </c>
      <c r="B429" t="s">
        <v>20</v>
      </c>
      <c r="C429">
        <v>1</v>
      </c>
      <c r="D429" t="s">
        <v>17</v>
      </c>
      <c r="E429">
        <v>30</v>
      </c>
      <c r="F429">
        <v>106.425</v>
      </c>
      <c r="G429">
        <v>0</v>
      </c>
      <c r="H429">
        <v>0</v>
      </c>
      <c r="I429" s="6">
        <f>Table258[[#This Row],[Age]]/$E$1</f>
        <v>0.375</v>
      </c>
      <c r="J429" s="6">
        <f>LOG10(Table258[[#This Row],[Fare]] +1)</f>
        <v>2.031105362355941</v>
      </c>
      <c r="K429">
        <f>IF(Table258[[#This Row],[Pclass]]=1, 1, 0)</f>
        <v>1</v>
      </c>
      <c r="L429">
        <f>IF(Table258[[#This Row],[Pclass]]=2, 1,0)</f>
        <v>0</v>
      </c>
      <c r="M429">
        <f>IF(Table258[[#This Row],[Embarked]]="S", 1, 0)</f>
        <v>0</v>
      </c>
      <c r="N429">
        <f>IF(Table258[[#This Row],[Embarked]]="C", 1, 0)</f>
        <v>1</v>
      </c>
      <c r="O429">
        <f>IF(Table258[[#This Row],[Sex]]="male", 1, 0)</f>
        <v>0</v>
      </c>
      <c r="P429">
        <v>1</v>
      </c>
      <c r="V429" s="6"/>
      <c r="W429" s="6"/>
      <c r="X429" s="6"/>
      <c r="Y429" s="6"/>
      <c r="Z429" s="6"/>
      <c r="AA429" s="6"/>
    </row>
    <row r="430" spans="1:27" x14ac:dyDescent="0.2">
      <c r="A430">
        <v>1</v>
      </c>
      <c r="B430" t="s">
        <v>20</v>
      </c>
      <c r="C430">
        <v>1</v>
      </c>
      <c r="D430" t="s">
        <v>17</v>
      </c>
      <c r="E430">
        <v>22</v>
      </c>
      <c r="F430">
        <v>49.5</v>
      </c>
      <c r="G430">
        <v>0</v>
      </c>
      <c r="H430">
        <v>2</v>
      </c>
      <c r="I430" s="6">
        <f>Table258[[#This Row],[Age]]/$E$1</f>
        <v>0.27500000000000002</v>
      </c>
      <c r="J430" s="6">
        <f>LOG10(Table258[[#This Row],[Fare]] +1)</f>
        <v>1.7032913781186614</v>
      </c>
      <c r="K430">
        <f>IF(Table258[[#This Row],[Pclass]]=1, 1, 0)</f>
        <v>1</v>
      </c>
      <c r="L430">
        <f>IF(Table258[[#This Row],[Pclass]]=2, 1,0)</f>
        <v>0</v>
      </c>
      <c r="M430">
        <f>IF(Table258[[#This Row],[Embarked]]="S", 1, 0)</f>
        <v>0</v>
      </c>
      <c r="N430">
        <f>IF(Table258[[#This Row],[Embarked]]="C", 1, 0)</f>
        <v>1</v>
      </c>
      <c r="O430">
        <f>IF(Table258[[#This Row],[Sex]]="male", 1, 0)</f>
        <v>0</v>
      </c>
      <c r="P430">
        <v>1</v>
      </c>
      <c r="V430" s="6"/>
      <c r="W430" s="6"/>
      <c r="X430" s="6"/>
      <c r="Y430" s="6"/>
      <c r="Z430" s="6"/>
      <c r="AA430" s="6"/>
    </row>
    <row r="431" spans="1:27" x14ac:dyDescent="0.2">
      <c r="A431">
        <v>1</v>
      </c>
      <c r="B431" t="s">
        <v>15</v>
      </c>
      <c r="C431">
        <v>1</v>
      </c>
      <c r="D431" t="s">
        <v>17</v>
      </c>
      <c r="E431">
        <v>36</v>
      </c>
      <c r="F431">
        <v>71</v>
      </c>
      <c r="G431">
        <v>0</v>
      </c>
      <c r="H431">
        <v>2</v>
      </c>
      <c r="I431" s="6">
        <f>Table258[[#This Row],[Age]]/$E$1</f>
        <v>0.45</v>
      </c>
      <c r="J431" s="6">
        <f>LOG10(Table258[[#This Row],[Fare]] +1)</f>
        <v>1.8573324964312685</v>
      </c>
      <c r="K431">
        <f>IF(Table258[[#This Row],[Pclass]]=1, 1, 0)</f>
        <v>1</v>
      </c>
      <c r="L431">
        <f>IF(Table258[[#This Row],[Pclass]]=2, 1,0)</f>
        <v>0</v>
      </c>
      <c r="M431">
        <f>IF(Table258[[#This Row],[Embarked]]="S", 1, 0)</f>
        <v>1</v>
      </c>
      <c r="N431">
        <f>IF(Table258[[#This Row],[Embarked]]="C", 1, 0)</f>
        <v>0</v>
      </c>
      <c r="O431">
        <f>IF(Table258[[#This Row],[Sex]]="male", 1, 0)</f>
        <v>0</v>
      </c>
      <c r="P431">
        <v>1</v>
      </c>
      <c r="V431" s="6"/>
      <c r="W431" s="6"/>
      <c r="X431" s="6"/>
      <c r="Y431" s="6"/>
      <c r="Z431" s="6"/>
      <c r="AA431" s="6"/>
    </row>
    <row r="432" spans="1:27" x14ac:dyDescent="0.2">
      <c r="A432">
        <v>0</v>
      </c>
      <c r="B432" t="s">
        <v>15</v>
      </c>
      <c r="C432">
        <v>3</v>
      </c>
      <c r="D432" t="s">
        <v>17</v>
      </c>
      <c r="E432">
        <v>9</v>
      </c>
      <c r="F432">
        <v>31.274999999999999</v>
      </c>
      <c r="G432">
        <v>4</v>
      </c>
      <c r="H432">
        <v>2</v>
      </c>
      <c r="I432" s="6">
        <f>Table258[[#This Row],[Age]]/$E$1</f>
        <v>0.1125</v>
      </c>
      <c r="J432" s="6">
        <f>LOG10(Table258[[#This Row],[Fare]] +1)</f>
        <v>1.5088662509384578</v>
      </c>
      <c r="K432">
        <f>IF(Table258[[#This Row],[Pclass]]=1, 1, 0)</f>
        <v>0</v>
      </c>
      <c r="L432">
        <f>IF(Table258[[#This Row],[Pclass]]=2, 1,0)</f>
        <v>0</v>
      </c>
      <c r="M432">
        <f>IF(Table258[[#This Row],[Embarked]]="S", 1, 0)</f>
        <v>1</v>
      </c>
      <c r="N432">
        <f>IF(Table258[[#This Row],[Embarked]]="C", 1, 0)</f>
        <v>0</v>
      </c>
      <c r="O432">
        <f>IF(Table258[[#This Row],[Sex]]="male", 1, 0)</f>
        <v>0</v>
      </c>
      <c r="P432">
        <v>1</v>
      </c>
      <c r="V432" s="6"/>
      <c r="W432" s="6"/>
      <c r="X432" s="6"/>
      <c r="Y432" s="6"/>
      <c r="Z432" s="6"/>
      <c r="AA432" s="6"/>
    </row>
    <row r="433" spans="1:27" x14ac:dyDescent="0.2">
      <c r="A433">
        <v>0</v>
      </c>
      <c r="B433" t="s">
        <v>15</v>
      </c>
      <c r="C433">
        <v>3</v>
      </c>
      <c r="D433" t="s">
        <v>17</v>
      </c>
      <c r="E433">
        <v>11</v>
      </c>
      <c r="F433">
        <v>31.274999999999999</v>
      </c>
      <c r="G433">
        <v>4</v>
      </c>
      <c r="H433">
        <v>2</v>
      </c>
      <c r="I433" s="6">
        <f>Table258[[#This Row],[Age]]/$E$1</f>
        <v>0.13750000000000001</v>
      </c>
      <c r="J433" s="6">
        <f>LOG10(Table258[[#This Row],[Fare]] +1)</f>
        <v>1.5088662509384578</v>
      </c>
      <c r="K433">
        <f>IF(Table258[[#This Row],[Pclass]]=1, 1, 0)</f>
        <v>0</v>
      </c>
      <c r="L433">
        <f>IF(Table258[[#This Row],[Pclass]]=2, 1,0)</f>
        <v>0</v>
      </c>
      <c r="M433">
        <f>IF(Table258[[#This Row],[Embarked]]="S", 1, 0)</f>
        <v>1</v>
      </c>
      <c r="N433">
        <f>IF(Table258[[#This Row],[Embarked]]="C", 1, 0)</f>
        <v>0</v>
      </c>
      <c r="O433">
        <f>IF(Table258[[#This Row],[Sex]]="male", 1, 0)</f>
        <v>0</v>
      </c>
      <c r="P433">
        <v>1</v>
      </c>
      <c r="V433" s="6"/>
      <c r="W433" s="6"/>
      <c r="X433" s="6"/>
      <c r="Y433" s="6"/>
      <c r="Z433" s="6"/>
      <c r="AA433" s="6"/>
    </row>
    <row r="434" spans="1:27" x14ac:dyDescent="0.2">
      <c r="A434">
        <v>1</v>
      </c>
      <c r="B434" t="s">
        <v>15</v>
      </c>
      <c r="C434">
        <v>2</v>
      </c>
      <c r="D434" t="s">
        <v>13</v>
      </c>
      <c r="E434">
        <v>32</v>
      </c>
      <c r="F434">
        <v>26</v>
      </c>
      <c r="G434">
        <v>1</v>
      </c>
      <c r="H434">
        <v>0</v>
      </c>
      <c r="I434" s="6">
        <f>Table258[[#This Row],[Age]]/$E$1</f>
        <v>0.4</v>
      </c>
      <c r="J434" s="6">
        <f>LOG10(Table258[[#This Row],[Fare]] +1)</f>
        <v>1.4313637641589874</v>
      </c>
      <c r="K434">
        <f>IF(Table258[[#This Row],[Pclass]]=1, 1, 0)</f>
        <v>0</v>
      </c>
      <c r="L434">
        <f>IF(Table258[[#This Row],[Pclass]]=2, 1,0)</f>
        <v>1</v>
      </c>
      <c r="M434">
        <f>IF(Table258[[#This Row],[Embarked]]="S", 1, 0)</f>
        <v>1</v>
      </c>
      <c r="N434">
        <f>IF(Table258[[#This Row],[Embarked]]="C", 1, 0)</f>
        <v>0</v>
      </c>
      <c r="O434">
        <f>IF(Table258[[#This Row],[Sex]]="male", 1, 0)</f>
        <v>1</v>
      </c>
      <c r="P434">
        <v>1</v>
      </c>
      <c r="V434" s="6"/>
      <c r="W434" s="6"/>
      <c r="X434" s="6"/>
      <c r="Y434" s="6"/>
      <c r="Z434" s="6"/>
      <c r="AA434" s="6"/>
    </row>
    <row r="435" spans="1:27" x14ac:dyDescent="0.2">
      <c r="A435">
        <v>0</v>
      </c>
      <c r="B435" t="s">
        <v>20</v>
      </c>
      <c r="C435">
        <v>1</v>
      </c>
      <c r="D435" t="s">
        <v>13</v>
      </c>
      <c r="E435">
        <v>50</v>
      </c>
      <c r="F435">
        <v>106.425</v>
      </c>
      <c r="G435">
        <v>1</v>
      </c>
      <c r="H435">
        <v>0</v>
      </c>
      <c r="I435" s="6">
        <f>Table258[[#This Row],[Age]]/$E$1</f>
        <v>0.625</v>
      </c>
      <c r="J435" s="6">
        <f>LOG10(Table258[[#This Row],[Fare]] +1)</f>
        <v>2.031105362355941</v>
      </c>
      <c r="K435">
        <f>IF(Table258[[#This Row],[Pclass]]=1, 1, 0)</f>
        <v>1</v>
      </c>
      <c r="L435">
        <f>IF(Table258[[#This Row],[Pclass]]=2, 1,0)</f>
        <v>0</v>
      </c>
      <c r="M435">
        <f>IF(Table258[[#This Row],[Embarked]]="S", 1, 0)</f>
        <v>0</v>
      </c>
      <c r="N435">
        <f>IF(Table258[[#This Row],[Embarked]]="C", 1, 0)</f>
        <v>1</v>
      </c>
      <c r="O435">
        <f>IF(Table258[[#This Row],[Sex]]="male", 1, 0)</f>
        <v>1</v>
      </c>
      <c r="P435">
        <v>1</v>
      </c>
      <c r="V435" s="6"/>
      <c r="W435" s="6"/>
      <c r="X435" s="6"/>
      <c r="Y435" s="6"/>
      <c r="Z435" s="6"/>
      <c r="AA435" s="6"/>
    </row>
    <row r="436" spans="1:27" x14ac:dyDescent="0.2">
      <c r="A436">
        <v>0</v>
      </c>
      <c r="B436" t="s">
        <v>15</v>
      </c>
      <c r="C436">
        <v>1</v>
      </c>
      <c r="D436" t="s">
        <v>13</v>
      </c>
      <c r="E436">
        <v>64</v>
      </c>
      <c r="F436">
        <v>26</v>
      </c>
      <c r="G436">
        <v>0</v>
      </c>
      <c r="H436">
        <v>0</v>
      </c>
      <c r="I436" s="6">
        <f>Table258[[#This Row],[Age]]/$E$1</f>
        <v>0.8</v>
      </c>
      <c r="J436" s="6">
        <f>LOG10(Table258[[#This Row],[Fare]] +1)</f>
        <v>1.4313637641589874</v>
      </c>
      <c r="K436">
        <f>IF(Table258[[#This Row],[Pclass]]=1, 1, 0)</f>
        <v>1</v>
      </c>
      <c r="L436">
        <f>IF(Table258[[#This Row],[Pclass]]=2, 1,0)</f>
        <v>0</v>
      </c>
      <c r="M436">
        <f>IF(Table258[[#This Row],[Embarked]]="S", 1, 0)</f>
        <v>1</v>
      </c>
      <c r="N436">
        <f>IF(Table258[[#This Row],[Embarked]]="C", 1, 0)</f>
        <v>0</v>
      </c>
      <c r="O436">
        <f>IF(Table258[[#This Row],[Sex]]="male", 1, 0)</f>
        <v>1</v>
      </c>
      <c r="P436">
        <v>1</v>
      </c>
      <c r="V436" s="6"/>
      <c r="W436" s="6"/>
      <c r="X436" s="6"/>
      <c r="Y436" s="6"/>
      <c r="Z436" s="6"/>
      <c r="AA436" s="6"/>
    </row>
    <row r="437" spans="1:27" x14ac:dyDescent="0.2">
      <c r="A437">
        <v>1</v>
      </c>
      <c r="B437" t="s">
        <v>15</v>
      </c>
      <c r="C437">
        <v>2</v>
      </c>
      <c r="D437" t="s">
        <v>17</v>
      </c>
      <c r="E437">
        <v>19</v>
      </c>
      <c r="F437">
        <v>26</v>
      </c>
      <c r="G437">
        <v>1</v>
      </c>
      <c r="H437">
        <v>0</v>
      </c>
      <c r="I437" s="6">
        <f>Table258[[#This Row],[Age]]/$E$1</f>
        <v>0.23749999999999999</v>
      </c>
      <c r="J437" s="6">
        <f>LOG10(Table258[[#This Row],[Fare]] +1)</f>
        <v>1.4313637641589874</v>
      </c>
      <c r="K437">
        <f>IF(Table258[[#This Row],[Pclass]]=1, 1, 0)</f>
        <v>0</v>
      </c>
      <c r="L437">
        <f>IF(Table258[[#This Row],[Pclass]]=2, 1,0)</f>
        <v>1</v>
      </c>
      <c r="M437">
        <f>IF(Table258[[#This Row],[Embarked]]="S", 1, 0)</f>
        <v>1</v>
      </c>
      <c r="N437">
        <f>IF(Table258[[#This Row],[Embarked]]="C", 1, 0)</f>
        <v>0</v>
      </c>
      <c r="O437">
        <f>IF(Table258[[#This Row],[Sex]]="male", 1, 0)</f>
        <v>0</v>
      </c>
      <c r="P437">
        <v>1</v>
      </c>
      <c r="V437" s="6"/>
      <c r="W437" s="6"/>
      <c r="X437" s="6"/>
      <c r="Y437" s="6"/>
      <c r="Z437" s="6"/>
      <c r="AA437" s="6"/>
    </row>
    <row r="438" spans="1:27" x14ac:dyDescent="0.2">
      <c r="A438">
        <v>0</v>
      </c>
      <c r="B438" t="s">
        <v>15</v>
      </c>
      <c r="C438">
        <v>3</v>
      </c>
      <c r="D438" t="s">
        <v>13</v>
      </c>
      <c r="E438">
        <v>33</v>
      </c>
      <c r="F438">
        <v>20.524999999999999</v>
      </c>
      <c r="G438">
        <v>1</v>
      </c>
      <c r="H438">
        <v>1</v>
      </c>
      <c r="I438" s="6">
        <f>Table258[[#This Row],[Age]]/$E$1</f>
        <v>0.41249999999999998</v>
      </c>
      <c r="J438" s="6">
        <f>LOG10(Table258[[#This Row],[Fare]] +1)</f>
        <v>1.3329431601256923</v>
      </c>
      <c r="K438">
        <f>IF(Table258[[#This Row],[Pclass]]=1, 1, 0)</f>
        <v>0</v>
      </c>
      <c r="L438">
        <f>IF(Table258[[#This Row],[Pclass]]=2, 1,0)</f>
        <v>0</v>
      </c>
      <c r="M438">
        <f>IF(Table258[[#This Row],[Embarked]]="S", 1, 0)</f>
        <v>1</v>
      </c>
      <c r="N438">
        <f>IF(Table258[[#This Row],[Embarked]]="C", 1, 0)</f>
        <v>0</v>
      </c>
      <c r="O438">
        <f>IF(Table258[[#This Row],[Sex]]="male", 1, 0)</f>
        <v>1</v>
      </c>
      <c r="P438">
        <v>1</v>
      </c>
      <c r="V438" s="6"/>
      <c r="W438" s="6"/>
      <c r="X438" s="6"/>
      <c r="Y438" s="6"/>
      <c r="Z438" s="6"/>
      <c r="AA438" s="6"/>
    </row>
    <row r="439" spans="1:27" x14ac:dyDescent="0.2">
      <c r="A439">
        <v>1</v>
      </c>
      <c r="B439" t="s">
        <v>15</v>
      </c>
      <c r="C439">
        <v>2</v>
      </c>
      <c r="D439" t="s">
        <v>13</v>
      </c>
      <c r="E439">
        <v>8</v>
      </c>
      <c r="F439">
        <v>36.75</v>
      </c>
      <c r="G439">
        <v>1</v>
      </c>
      <c r="H439">
        <v>1</v>
      </c>
      <c r="I439" s="6">
        <f>Table258[[#This Row],[Age]]/$E$1</f>
        <v>0.1</v>
      </c>
      <c r="J439" s="6">
        <f>LOG10(Table258[[#This Row],[Fare]] +1)</f>
        <v>1.576916955965207</v>
      </c>
      <c r="K439">
        <f>IF(Table258[[#This Row],[Pclass]]=1, 1, 0)</f>
        <v>0</v>
      </c>
      <c r="L439">
        <f>IF(Table258[[#This Row],[Pclass]]=2, 1,0)</f>
        <v>1</v>
      </c>
      <c r="M439">
        <f>IF(Table258[[#This Row],[Embarked]]="S", 1, 0)</f>
        <v>1</v>
      </c>
      <c r="N439">
        <f>IF(Table258[[#This Row],[Embarked]]="C", 1, 0)</f>
        <v>0</v>
      </c>
      <c r="O439">
        <f>IF(Table258[[#This Row],[Sex]]="male", 1, 0)</f>
        <v>1</v>
      </c>
      <c r="P439">
        <v>1</v>
      </c>
      <c r="V439" s="6"/>
      <c r="W439" s="6"/>
      <c r="X439" s="6"/>
      <c r="Y439" s="6"/>
      <c r="Z439" s="6"/>
      <c r="AA439" s="6"/>
    </row>
    <row r="440" spans="1:27" x14ac:dyDescent="0.2">
      <c r="A440">
        <v>1</v>
      </c>
      <c r="B440" t="s">
        <v>20</v>
      </c>
      <c r="C440">
        <v>1</v>
      </c>
      <c r="D440" t="s">
        <v>13</v>
      </c>
      <c r="E440">
        <v>17</v>
      </c>
      <c r="F440">
        <v>110.88330000000001</v>
      </c>
      <c r="G440">
        <v>0</v>
      </c>
      <c r="H440">
        <v>2</v>
      </c>
      <c r="I440" s="6">
        <f>Table258[[#This Row],[Age]]/$E$1</f>
        <v>0.21249999999999999</v>
      </c>
      <c r="J440" s="6">
        <f>LOG10(Table258[[#This Row],[Fare]] +1)</f>
        <v>2.048765267412167</v>
      </c>
      <c r="K440">
        <f>IF(Table258[[#This Row],[Pclass]]=1, 1, 0)</f>
        <v>1</v>
      </c>
      <c r="L440">
        <f>IF(Table258[[#This Row],[Pclass]]=2, 1,0)</f>
        <v>0</v>
      </c>
      <c r="M440">
        <f>IF(Table258[[#This Row],[Embarked]]="S", 1, 0)</f>
        <v>0</v>
      </c>
      <c r="N440">
        <f>IF(Table258[[#This Row],[Embarked]]="C", 1, 0)</f>
        <v>1</v>
      </c>
      <c r="O440">
        <f>IF(Table258[[#This Row],[Sex]]="male", 1, 0)</f>
        <v>1</v>
      </c>
      <c r="P440">
        <v>1</v>
      </c>
      <c r="V440" s="6"/>
      <c r="W440" s="6"/>
      <c r="X440" s="6"/>
      <c r="Y440" s="6"/>
      <c r="Z440" s="6"/>
      <c r="AA440" s="6"/>
    </row>
    <row r="441" spans="1:27" x14ac:dyDescent="0.2">
      <c r="A441">
        <v>0</v>
      </c>
      <c r="B441" t="s">
        <v>15</v>
      </c>
      <c r="C441">
        <v>2</v>
      </c>
      <c r="D441" t="s">
        <v>13</v>
      </c>
      <c r="E441">
        <v>27</v>
      </c>
      <c r="F441">
        <v>26</v>
      </c>
      <c r="G441">
        <v>0</v>
      </c>
      <c r="H441">
        <v>0</v>
      </c>
      <c r="I441" s="6">
        <f>Table258[[#This Row],[Age]]/$E$1</f>
        <v>0.33750000000000002</v>
      </c>
      <c r="J441" s="6">
        <f>LOG10(Table258[[#This Row],[Fare]] +1)</f>
        <v>1.4313637641589874</v>
      </c>
      <c r="K441">
        <f>IF(Table258[[#This Row],[Pclass]]=1, 1, 0)</f>
        <v>0</v>
      </c>
      <c r="L441">
        <f>IF(Table258[[#This Row],[Pclass]]=2, 1,0)</f>
        <v>1</v>
      </c>
      <c r="M441">
        <f>IF(Table258[[#This Row],[Embarked]]="S", 1, 0)</f>
        <v>1</v>
      </c>
      <c r="N441">
        <f>IF(Table258[[#This Row],[Embarked]]="C", 1, 0)</f>
        <v>0</v>
      </c>
      <c r="O441">
        <f>IF(Table258[[#This Row],[Sex]]="male", 1, 0)</f>
        <v>1</v>
      </c>
      <c r="P441">
        <v>1</v>
      </c>
      <c r="V441" s="6"/>
      <c r="W441" s="6"/>
      <c r="X441" s="6"/>
      <c r="Y441" s="6"/>
      <c r="Z441" s="6"/>
      <c r="AA441" s="6"/>
    </row>
    <row r="442" spans="1:27" x14ac:dyDescent="0.2">
      <c r="A442">
        <v>1</v>
      </c>
      <c r="B442" t="s">
        <v>20</v>
      </c>
      <c r="C442">
        <v>3</v>
      </c>
      <c r="D442" t="s">
        <v>13</v>
      </c>
      <c r="E442">
        <v>22</v>
      </c>
      <c r="F442">
        <v>7.2249999999999996</v>
      </c>
      <c r="G442">
        <v>0</v>
      </c>
      <c r="H442">
        <v>0</v>
      </c>
      <c r="I442" s="6">
        <f>Table258[[#This Row],[Age]]/$E$1</f>
        <v>0.27500000000000002</v>
      </c>
      <c r="J442" s="6">
        <f>LOG10(Table258[[#This Row],[Fare]] +1)</f>
        <v>0.91513590662201194</v>
      </c>
      <c r="K442">
        <f>IF(Table258[[#This Row],[Pclass]]=1, 1, 0)</f>
        <v>0</v>
      </c>
      <c r="L442">
        <f>IF(Table258[[#This Row],[Pclass]]=2, 1,0)</f>
        <v>0</v>
      </c>
      <c r="M442">
        <f>IF(Table258[[#This Row],[Embarked]]="S", 1, 0)</f>
        <v>0</v>
      </c>
      <c r="N442">
        <f>IF(Table258[[#This Row],[Embarked]]="C", 1, 0)</f>
        <v>1</v>
      </c>
      <c r="O442">
        <f>IF(Table258[[#This Row],[Sex]]="male", 1, 0)</f>
        <v>1</v>
      </c>
      <c r="P442">
        <v>1</v>
      </c>
      <c r="V442" s="6"/>
      <c r="W442" s="6"/>
      <c r="X442" s="6"/>
      <c r="Y442" s="6"/>
      <c r="Z442" s="6"/>
      <c r="AA442" s="6"/>
    </row>
    <row r="443" spans="1:27" x14ac:dyDescent="0.2">
      <c r="A443">
        <v>1</v>
      </c>
      <c r="B443" t="s">
        <v>15</v>
      </c>
      <c r="C443">
        <v>3</v>
      </c>
      <c r="D443" t="s">
        <v>17</v>
      </c>
      <c r="E443">
        <v>22</v>
      </c>
      <c r="F443">
        <v>7.7750000000000004</v>
      </c>
      <c r="G443">
        <v>0</v>
      </c>
      <c r="H443">
        <v>0</v>
      </c>
      <c r="I443" s="6">
        <f>Table258[[#This Row],[Age]]/$E$1</f>
        <v>0.27500000000000002</v>
      </c>
      <c r="J443" s="6">
        <f>LOG10(Table258[[#This Row],[Fare]] +1)</f>
        <v>0.94324712513786169</v>
      </c>
      <c r="K443">
        <f>IF(Table258[[#This Row],[Pclass]]=1, 1, 0)</f>
        <v>0</v>
      </c>
      <c r="L443">
        <f>IF(Table258[[#This Row],[Pclass]]=2, 1,0)</f>
        <v>0</v>
      </c>
      <c r="M443">
        <f>IF(Table258[[#This Row],[Embarked]]="S", 1, 0)</f>
        <v>1</v>
      </c>
      <c r="N443">
        <f>IF(Table258[[#This Row],[Embarked]]="C", 1, 0)</f>
        <v>0</v>
      </c>
      <c r="O443">
        <f>IF(Table258[[#This Row],[Sex]]="male", 1, 0)</f>
        <v>0</v>
      </c>
      <c r="P443">
        <v>1</v>
      </c>
      <c r="V443" s="6"/>
      <c r="W443" s="6"/>
      <c r="X443" s="6"/>
      <c r="Y443" s="6"/>
      <c r="Z443" s="6"/>
      <c r="AA443" s="6"/>
    </row>
    <row r="444" spans="1:27" x14ac:dyDescent="0.2">
      <c r="A444">
        <v>0</v>
      </c>
      <c r="B444" t="s">
        <v>15</v>
      </c>
      <c r="C444">
        <v>1</v>
      </c>
      <c r="D444" t="s">
        <v>13</v>
      </c>
      <c r="E444">
        <v>62</v>
      </c>
      <c r="F444">
        <v>26.55</v>
      </c>
      <c r="G444">
        <v>0</v>
      </c>
      <c r="H444">
        <v>0</v>
      </c>
      <c r="I444" s="6">
        <f>Table258[[#This Row],[Age]]/$E$1</f>
        <v>0.77500000000000002</v>
      </c>
      <c r="J444" s="6">
        <f>LOG10(Table258[[#This Row],[Fare]] +1)</f>
        <v>1.4401216031878039</v>
      </c>
      <c r="K444">
        <f>IF(Table258[[#This Row],[Pclass]]=1, 1, 0)</f>
        <v>1</v>
      </c>
      <c r="L444">
        <f>IF(Table258[[#This Row],[Pclass]]=2, 1,0)</f>
        <v>0</v>
      </c>
      <c r="M444">
        <f>IF(Table258[[#This Row],[Embarked]]="S", 1, 0)</f>
        <v>1</v>
      </c>
      <c r="N444">
        <f>IF(Table258[[#This Row],[Embarked]]="C", 1, 0)</f>
        <v>0</v>
      </c>
      <c r="O444">
        <f>IF(Table258[[#This Row],[Sex]]="male", 1, 0)</f>
        <v>1</v>
      </c>
      <c r="P444">
        <v>1</v>
      </c>
      <c r="V444" s="6"/>
      <c r="W444" s="6"/>
      <c r="X444" s="6"/>
      <c r="Y444" s="6"/>
      <c r="Z444" s="6"/>
      <c r="AA444" s="6"/>
    </row>
    <row r="445" spans="1:27" x14ac:dyDescent="0.2">
      <c r="A445">
        <v>1</v>
      </c>
      <c r="B445" t="s">
        <v>20</v>
      </c>
      <c r="C445">
        <v>1</v>
      </c>
      <c r="D445" t="s">
        <v>17</v>
      </c>
      <c r="E445">
        <v>48</v>
      </c>
      <c r="F445">
        <v>39.6</v>
      </c>
      <c r="G445">
        <v>1</v>
      </c>
      <c r="H445">
        <v>0</v>
      </c>
      <c r="I445" s="6">
        <f>Table258[[#This Row],[Age]]/$E$1</f>
        <v>0.6</v>
      </c>
      <c r="J445" s="6">
        <f>LOG10(Table258[[#This Row],[Fare]] +1)</f>
        <v>1.608526033577194</v>
      </c>
      <c r="K445">
        <f>IF(Table258[[#This Row],[Pclass]]=1, 1, 0)</f>
        <v>1</v>
      </c>
      <c r="L445">
        <f>IF(Table258[[#This Row],[Pclass]]=2, 1,0)</f>
        <v>0</v>
      </c>
      <c r="M445">
        <f>IF(Table258[[#This Row],[Embarked]]="S", 1, 0)</f>
        <v>0</v>
      </c>
      <c r="N445">
        <f>IF(Table258[[#This Row],[Embarked]]="C", 1, 0)</f>
        <v>1</v>
      </c>
      <c r="O445">
        <f>IF(Table258[[#This Row],[Sex]]="male", 1, 0)</f>
        <v>0</v>
      </c>
      <c r="P445">
        <v>1</v>
      </c>
      <c r="V445" s="6"/>
      <c r="W445" s="6"/>
      <c r="X445" s="6"/>
      <c r="Y445" s="6"/>
      <c r="Z445" s="6"/>
      <c r="AA445" s="6"/>
    </row>
    <row r="446" spans="1:27" x14ac:dyDescent="0.2">
      <c r="A446">
        <v>1</v>
      </c>
      <c r="B446" t="s">
        <v>15</v>
      </c>
      <c r="C446">
        <v>1</v>
      </c>
      <c r="D446" t="s">
        <v>17</v>
      </c>
      <c r="E446">
        <v>39</v>
      </c>
      <c r="F446">
        <v>79.650000000000006</v>
      </c>
      <c r="G446">
        <v>1</v>
      </c>
      <c r="H446">
        <v>1</v>
      </c>
      <c r="I446" s="6">
        <f>Table258[[#This Row],[Age]]/$E$1</f>
        <v>0.48749999999999999</v>
      </c>
      <c r="J446" s="6">
        <f>LOG10(Table258[[#This Row],[Fare]] +1)</f>
        <v>1.9066043717249803</v>
      </c>
      <c r="K446">
        <f>IF(Table258[[#This Row],[Pclass]]=1, 1, 0)</f>
        <v>1</v>
      </c>
      <c r="L446">
        <f>IF(Table258[[#This Row],[Pclass]]=2, 1,0)</f>
        <v>0</v>
      </c>
      <c r="M446">
        <f>IF(Table258[[#This Row],[Embarked]]="S", 1, 0)</f>
        <v>1</v>
      </c>
      <c r="N446">
        <f>IF(Table258[[#This Row],[Embarked]]="C", 1, 0)</f>
        <v>0</v>
      </c>
      <c r="O446">
        <f>IF(Table258[[#This Row],[Sex]]="male", 1, 0)</f>
        <v>0</v>
      </c>
      <c r="P446">
        <v>1</v>
      </c>
      <c r="V446" s="6"/>
      <c r="W446" s="6"/>
      <c r="X446" s="6"/>
      <c r="Y446" s="6"/>
      <c r="Z446" s="6"/>
      <c r="AA446" s="6"/>
    </row>
    <row r="447" spans="1:27" x14ac:dyDescent="0.2">
      <c r="A447">
        <v>1</v>
      </c>
      <c r="B447" t="s">
        <v>15</v>
      </c>
      <c r="C447">
        <v>3</v>
      </c>
      <c r="D447" t="s">
        <v>17</v>
      </c>
      <c r="E447">
        <v>36</v>
      </c>
      <c r="F447">
        <v>17.399999999999999</v>
      </c>
      <c r="G447">
        <v>1</v>
      </c>
      <c r="H447">
        <v>0</v>
      </c>
      <c r="I447" s="6">
        <f>Table258[[#This Row],[Age]]/$E$1</f>
        <v>0.45</v>
      </c>
      <c r="J447" s="6">
        <f>LOG10(Table258[[#This Row],[Fare]] +1)</f>
        <v>1.2648178230095364</v>
      </c>
      <c r="K447">
        <f>IF(Table258[[#This Row],[Pclass]]=1, 1, 0)</f>
        <v>0</v>
      </c>
      <c r="L447">
        <f>IF(Table258[[#This Row],[Pclass]]=2, 1,0)</f>
        <v>0</v>
      </c>
      <c r="M447">
        <f>IF(Table258[[#This Row],[Embarked]]="S", 1, 0)</f>
        <v>1</v>
      </c>
      <c r="N447">
        <f>IF(Table258[[#This Row],[Embarked]]="C", 1, 0)</f>
        <v>0</v>
      </c>
      <c r="O447">
        <f>IF(Table258[[#This Row],[Sex]]="male", 1, 0)</f>
        <v>0</v>
      </c>
      <c r="P447">
        <v>1</v>
      </c>
      <c r="V447" s="6"/>
      <c r="W447" s="6"/>
      <c r="X447" s="6"/>
      <c r="Y447" s="6"/>
      <c r="Z447" s="6"/>
      <c r="AA447" s="6"/>
    </row>
    <row r="448" spans="1:27" x14ac:dyDescent="0.2">
      <c r="A448">
        <v>0</v>
      </c>
      <c r="B448" t="s">
        <v>15</v>
      </c>
      <c r="C448">
        <v>3</v>
      </c>
      <c r="D448" t="s">
        <v>13</v>
      </c>
      <c r="E448">
        <v>40</v>
      </c>
      <c r="F448">
        <v>7.8958000000000004</v>
      </c>
      <c r="G448">
        <v>0</v>
      </c>
      <c r="H448">
        <v>0</v>
      </c>
      <c r="I448" s="6">
        <f>Table258[[#This Row],[Age]]/$E$1</f>
        <v>0.5</v>
      </c>
      <c r="J448" s="6">
        <f>LOG10(Table258[[#This Row],[Fare]] +1)</f>
        <v>0.94918501031343461</v>
      </c>
      <c r="K448">
        <f>IF(Table258[[#This Row],[Pclass]]=1, 1, 0)</f>
        <v>0</v>
      </c>
      <c r="L448">
        <f>IF(Table258[[#This Row],[Pclass]]=2, 1,0)</f>
        <v>0</v>
      </c>
      <c r="M448">
        <f>IF(Table258[[#This Row],[Embarked]]="S", 1, 0)</f>
        <v>1</v>
      </c>
      <c r="N448">
        <f>IF(Table258[[#This Row],[Embarked]]="C", 1, 0)</f>
        <v>0</v>
      </c>
      <c r="O448">
        <f>IF(Table258[[#This Row],[Sex]]="male", 1, 0)</f>
        <v>1</v>
      </c>
      <c r="P448">
        <v>1</v>
      </c>
      <c r="V448" s="6"/>
      <c r="W448" s="6"/>
      <c r="X448" s="6"/>
      <c r="Y448" s="6"/>
      <c r="Z448" s="6"/>
      <c r="AA448" s="6"/>
    </row>
    <row r="449" spans="1:27" x14ac:dyDescent="0.2">
      <c r="A449">
        <v>0</v>
      </c>
      <c r="B449" t="s">
        <v>15</v>
      </c>
      <c r="C449">
        <v>2</v>
      </c>
      <c r="D449" t="s">
        <v>13</v>
      </c>
      <c r="E449">
        <v>28</v>
      </c>
      <c r="F449">
        <v>13.5</v>
      </c>
      <c r="G449">
        <v>0</v>
      </c>
      <c r="H449">
        <v>0</v>
      </c>
      <c r="I449" s="6">
        <f>Table258[[#This Row],[Age]]/$E$1</f>
        <v>0.35</v>
      </c>
      <c r="J449" s="6">
        <f>LOG10(Table258[[#This Row],[Fare]] +1)</f>
        <v>1.1613680022349748</v>
      </c>
      <c r="K449">
        <f>IF(Table258[[#This Row],[Pclass]]=1, 1, 0)</f>
        <v>0</v>
      </c>
      <c r="L449">
        <f>IF(Table258[[#This Row],[Pclass]]=2, 1,0)</f>
        <v>1</v>
      </c>
      <c r="M449">
        <f>IF(Table258[[#This Row],[Embarked]]="S", 1, 0)</f>
        <v>1</v>
      </c>
      <c r="N449">
        <f>IF(Table258[[#This Row],[Embarked]]="C", 1, 0)</f>
        <v>0</v>
      </c>
      <c r="O449">
        <f>IF(Table258[[#This Row],[Sex]]="male", 1, 0)</f>
        <v>1</v>
      </c>
      <c r="P449">
        <v>1</v>
      </c>
      <c r="V449" s="6"/>
      <c r="W449" s="6"/>
      <c r="X449" s="6"/>
      <c r="Y449" s="6"/>
      <c r="Z449" s="6"/>
      <c r="AA449" s="6"/>
    </row>
    <row r="450" spans="1:27" x14ac:dyDescent="0.2">
      <c r="A450">
        <v>0</v>
      </c>
      <c r="B450" t="s">
        <v>15</v>
      </c>
      <c r="C450">
        <v>3</v>
      </c>
      <c r="D450" t="s">
        <v>13</v>
      </c>
      <c r="E450">
        <v>24</v>
      </c>
      <c r="F450">
        <v>24.15</v>
      </c>
      <c r="G450">
        <v>2</v>
      </c>
      <c r="H450">
        <v>0</v>
      </c>
      <c r="I450" s="6">
        <f>Table258[[#This Row],[Age]]/$E$1</f>
        <v>0.3</v>
      </c>
      <c r="J450" s="6">
        <f>LOG10(Table258[[#This Row],[Fare]] +1)</f>
        <v>1.4005379893919461</v>
      </c>
      <c r="K450">
        <f>IF(Table258[[#This Row],[Pclass]]=1, 1, 0)</f>
        <v>0</v>
      </c>
      <c r="L450">
        <f>IF(Table258[[#This Row],[Pclass]]=2, 1,0)</f>
        <v>0</v>
      </c>
      <c r="M450">
        <f>IF(Table258[[#This Row],[Embarked]]="S", 1, 0)</f>
        <v>1</v>
      </c>
      <c r="N450">
        <f>IF(Table258[[#This Row],[Embarked]]="C", 1, 0)</f>
        <v>0</v>
      </c>
      <c r="O450">
        <f>IF(Table258[[#This Row],[Sex]]="male", 1, 0)</f>
        <v>1</v>
      </c>
      <c r="P450">
        <v>1</v>
      </c>
      <c r="V450" s="6"/>
      <c r="W450" s="6"/>
      <c r="X450" s="6"/>
      <c r="Y450" s="6"/>
      <c r="Z450" s="6"/>
      <c r="AA450" s="6"/>
    </row>
    <row r="451" spans="1:27" x14ac:dyDescent="0.2">
      <c r="A451">
        <v>0</v>
      </c>
      <c r="B451" t="s">
        <v>15</v>
      </c>
      <c r="C451">
        <v>3</v>
      </c>
      <c r="D451" t="s">
        <v>13</v>
      </c>
      <c r="E451">
        <v>19</v>
      </c>
      <c r="F451">
        <v>7.8958000000000004</v>
      </c>
      <c r="G451">
        <v>0</v>
      </c>
      <c r="H451">
        <v>0</v>
      </c>
      <c r="I451" s="6">
        <f>Table258[[#This Row],[Age]]/$E$1</f>
        <v>0.23749999999999999</v>
      </c>
      <c r="J451" s="6">
        <f>LOG10(Table258[[#This Row],[Fare]] +1)</f>
        <v>0.94918501031343461</v>
      </c>
      <c r="K451">
        <f>IF(Table258[[#This Row],[Pclass]]=1, 1, 0)</f>
        <v>0</v>
      </c>
      <c r="L451">
        <f>IF(Table258[[#This Row],[Pclass]]=2, 1,0)</f>
        <v>0</v>
      </c>
      <c r="M451">
        <f>IF(Table258[[#This Row],[Embarked]]="S", 1, 0)</f>
        <v>1</v>
      </c>
      <c r="N451">
        <f>IF(Table258[[#This Row],[Embarked]]="C", 1, 0)</f>
        <v>0</v>
      </c>
      <c r="O451">
        <f>IF(Table258[[#This Row],[Sex]]="male", 1, 0)</f>
        <v>1</v>
      </c>
      <c r="P451">
        <v>1</v>
      </c>
      <c r="V451" s="6"/>
      <c r="W451" s="6"/>
      <c r="X451" s="6"/>
      <c r="Y451" s="6"/>
      <c r="Z451" s="6"/>
      <c r="AA451" s="6"/>
    </row>
    <row r="452" spans="1:27" x14ac:dyDescent="0.2">
      <c r="A452">
        <v>0</v>
      </c>
      <c r="B452" t="s">
        <v>15</v>
      </c>
      <c r="C452">
        <v>3</v>
      </c>
      <c r="D452" t="s">
        <v>17</v>
      </c>
      <c r="E452">
        <v>29</v>
      </c>
      <c r="F452">
        <v>21.074999999999999</v>
      </c>
      <c r="G452">
        <v>0</v>
      </c>
      <c r="H452">
        <v>4</v>
      </c>
      <c r="I452" s="6">
        <f>Table258[[#This Row],[Age]]/$E$1</f>
        <v>0.36249999999999999</v>
      </c>
      <c r="J452" s="6">
        <f>LOG10(Table258[[#This Row],[Fare]] +1)</f>
        <v>1.3439007122496063</v>
      </c>
      <c r="K452">
        <f>IF(Table258[[#This Row],[Pclass]]=1, 1, 0)</f>
        <v>0</v>
      </c>
      <c r="L452">
        <f>IF(Table258[[#This Row],[Pclass]]=2, 1,0)</f>
        <v>0</v>
      </c>
      <c r="M452">
        <f>IF(Table258[[#This Row],[Embarked]]="S", 1, 0)</f>
        <v>1</v>
      </c>
      <c r="N452">
        <f>IF(Table258[[#This Row],[Embarked]]="C", 1, 0)</f>
        <v>0</v>
      </c>
      <c r="O452">
        <f>IF(Table258[[#This Row],[Sex]]="male", 1, 0)</f>
        <v>0</v>
      </c>
      <c r="P452">
        <v>1</v>
      </c>
      <c r="V452" s="6"/>
      <c r="W452" s="6"/>
      <c r="X452" s="6"/>
      <c r="Y452" s="6"/>
      <c r="Z452" s="6"/>
      <c r="AA452" s="6"/>
    </row>
    <row r="453" spans="1:27" x14ac:dyDescent="0.2">
      <c r="A453">
        <v>1</v>
      </c>
      <c r="B453" t="s">
        <v>15</v>
      </c>
      <c r="C453">
        <v>3</v>
      </c>
      <c r="D453" t="s">
        <v>13</v>
      </c>
      <c r="E453">
        <v>32</v>
      </c>
      <c r="F453">
        <v>7.8541999999999996</v>
      </c>
      <c r="G453">
        <v>0</v>
      </c>
      <c r="H453">
        <v>0</v>
      </c>
      <c r="I453" s="6">
        <f>Table258[[#This Row],[Age]]/$E$1</f>
        <v>0.4</v>
      </c>
      <c r="J453" s="6">
        <f>LOG10(Table258[[#This Row],[Fare]] +1)</f>
        <v>0.94714932766263737</v>
      </c>
      <c r="K453">
        <f>IF(Table258[[#This Row],[Pclass]]=1, 1, 0)</f>
        <v>0</v>
      </c>
      <c r="L453">
        <f>IF(Table258[[#This Row],[Pclass]]=2, 1,0)</f>
        <v>0</v>
      </c>
      <c r="M453">
        <f>IF(Table258[[#This Row],[Embarked]]="S", 1, 0)</f>
        <v>1</v>
      </c>
      <c r="N453">
        <f>IF(Table258[[#This Row],[Embarked]]="C", 1, 0)</f>
        <v>0</v>
      </c>
      <c r="O453">
        <f>IF(Table258[[#This Row],[Sex]]="male", 1, 0)</f>
        <v>1</v>
      </c>
      <c r="P453">
        <v>1</v>
      </c>
      <c r="V453" s="6"/>
      <c r="W453" s="6"/>
      <c r="X453" s="6"/>
      <c r="Y453" s="6"/>
      <c r="Z453" s="6"/>
      <c r="AA453" s="6"/>
    </row>
    <row r="454" spans="1:27" x14ac:dyDescent="0.2">
      <c r="A454">
        <v>1</v>
      </c>
      <c r="B454" t="s">
        <v>15</v>
      </c>
      <c r="C454">
        <v>2</v>
      </c>
      <c r="D454" t="s">
        <v>13</v>
      </c>
      <c r="E454">
        <v>62</v>
      </c>
      <c r="F454">
        <v>10.5</v>
      </c>
      <c r="G454">
        <v>0</v>
      </c>
      <c r="H454">
        <v>0</v>
      </c>
      <c r="I454" s="6">
        <f>Table258[[#This Row],[Age]]/$E$1</f>
        <v>0.77500000000000002</v>
      </c>
      <c r="J454" s="6">
        <f>LOG10(Table258[[#This Row],[Fare]] +1)</f>
        <v>1.0606978403536116</v>
      </c>
      <c r="K454">
        <f>IF(Table258[[#This Row],[Pclass]]=1, 1, 0)</f>
        <v>0</v>
      </c>
      <c r="L454">
        <f>IF(Table258[[#This Row],[Pclass]]=2, 1,0)</f>
        <v>1</v>
      </c>
      <c r="M454">
        <f>IF(Table258[[#This Row],[Embarked]]="S", 1, 0)</f>
        <v>1</v>
      </c>
      <c r="N454">
        <f>IF(Table258[[#This Row],[Embarked]]="C", 1, 0)</f>
        <v>0</v>
      </c>
      <c r="O454">
        <f>IF(Table258[[#This Row],[Sex]]="male", 1, 0)</f>
        <v>1</v>
      </c>
      <c r="P454">
        <v>1</v>
      </c>
      <c r="V454" s="6"/>
      <c r="W454" s="6"/>
      <c r="X454" s="6"/>
      <c r="Y454" s="6"/>
      <c r="Z454" s="6"/>
      <c r="AA454" s="6"/>
    </row>
    <row r="455" spans="1:27" x14ac:dyDescent="0.2">
      <c r="A455">
        <v>1</v>
      </c>
      <c r="B455" t="s">
        <v>15</v>
      </c>
      <c r="C455">
        <v>1</v>
      </c>
      <c r="D455" t="s">
        <v>17</v>
      </c>
      <c r="E455">
        <v>53</v>
      </c>
      <c r="F455">
        <v>51.479199999999999</v>
      </c>
      <c r="G455">
        <v>2</v>
      </c>
      <c r="H455">
        <v>0</v>
      </c>
      <c r="I455" s="6">
        <f>Table258[[#This Row],[Age]]/$E$1</f>
        <v>0.66249999999999998</v>
      </c>
      <c r="J455" s="6">
        <f>LOG10(Table258[[#This Row],[Fare]] +1)</f>
        <v>1.7199872059744314</v>
      </c>
      <c r="K455">
        <f>IF(Table258[[#This Row],[Pclass]]=1, 1, 0)</f>
        <v>1</v>
      </c>
      <c r="L455">
        <f>IF(Table258[[#This Row],[Pclass]]=2, 1,0)</f>
        <v>0</v>
      </c>
      <c r="M455">
        <f>IF(Table258[[#This Row],[Embarked]]="S", 1, 0)</f>
        <v>1</v>
      </c>
      <c r="N455">
        <f>IF(Table258[[#This Row],[Embarked]]="C", 1, 0)</f>
        <v>0</v>
      </c>
      <c r="O455">
        <f>IF(Table258[[#This Row],[Sex]]="male", 1, 0)</f>
        <v>0</v>
      </c>
      <c r="P455">
        <v>1</v>
      </c>
      <c r="V455" s="6"/>
      <c r="W455" s="6"/>
      <c r="X455" s="6"/>
      <c r="Y455" s="6"/>
      <c r="Z455" s="6"/>
      <c r="AA455" s="6"/>
    </row>
    <row r="456" spans="1:27" x14ac:dyDescent="0.2">
      <c r="A456">
        <v>1</v>
      </c>
      <c r="B456" t="s">
        <v>15</v>
      </c>
      <c r="C456">
        <v>1</v>
      </c>
      <c r="D456" t="s">
        <v>13</v>
      </c>
      <c r="E456">
        <v>36</v>
      </c>
      <c r="F456">
        <v>26.387499999999999</v>
      </c>
      <c r="G456">
        <v>0</v>
      </c>
      <c r="H456">
        <v>0</v>
      </c>
      <c r="I456" s="6">
        <f>Table258[[#This Row],[Age]]/$E$1</f>
        <v>0.45</v>
      </c>
      <c r="J456" s="6">
        <f>LOG10(Table258[[#This Row],[Fare]] +1)</f>
        <v>1.4375523905687617</v>
      </c>
      <c r="K456">
        <f>IF(Table258[[#This Row],[Pclass]]=1, 1, 0)</f>
        <v>1</v>
      </c>
      <c r="L456">
        <f>IF(Table258[[#This Row],[Pclass]]=2, 1,0)</f>
        <v>0</v>
      </c>
      <c r="M456">
        <f>IF(Table258[[#This Row],[Embarked]]="S", 1, 0)</f>
        <v>1</v>
      </c>
      <c r="N456">
        <f>IF(Table258[[#This Row],[Embarked]]="C", 1, 0)</f>
        <v>0</v>
      </c>
      <c r="O456">
        <f>IF(Table258[[#This Row],[Sex]]="male", 1, 0)</f>
        <v>1</v>
      </c>
      <c r="P456">
        <v>1</v>
      </c>
      <c r="V456" s="6"/>
      <c r="W456" s="6"/>
      <c r="X456" s="6"/>
      <c r="Y456" s="6"/>
      <c r="Z456" s="6"/>
      <c r="AA456" s="6"/>
    </row>
    <row r="457" spans="1:27" x14ac:dyDescent="0.2">
      <c r="A457">
        <v>0</v>
      </c>
      <c r="B457" t="s">
        <v>15</v>
      </c>
      <c r="C457">
        <v>3</v>
      </c>
      <c r="D457" t="s">
        <v>13</v>
      </c>
      <c r="E457">
        <v>16</v>
      </c>
      <c r="F457">
        <v>8.0500000000000007</v>
      </c>
      <c r="G457">
        <v>0</v>
      </c>
      <c r="H457">
        <v>0</v>
      </c>
      <c r="I457" s="6">
        <f>Table258[[#This Row],[Age]]/$E$1</f>
        <v>0.2</v>
      </c>
      <c r="J457" s="6">
        <f>LOG10(Table258[[#This Row],[Fare]] +1)</f>
        <v>0.9566485792052033</v>
      </c>
      <c r="K457">
        <f>IF(Table258[[#This Row],[Pclass]]=1, 1, 0)</f>
        <v>0</v>
      </c>
      <c r="L457">
        <f>IF(Table258[[#This Row],[Pclass]]=2, 1,0)</f>
        <v>0</v>
      </c>
      <c r="M457">
        <f>IF(Table258[[#This Row],[Embarked]]="S", 1, 0)</f>
        <v>1</v>
      </c>
      <c r="N457">
        <f>IF(Table258[[#This Row],[Embarked]]="C", 1, 0)</f>
        <v>0</v>
      </c>
      <c r="O457">
        <f>IF(Table258[[#This Row],[Sex]]="male", 1, 0)</f>
        <v>1</v>
      </c>
      <c r="P457">
        <v>1</v>
      </c>
      <c r="V457" s="6"/>
      <c r="W457" s="6"/>
      <c r="X457" s="6"/>
      <c r="Y457" s="6"/>
      <c r="Z457" s="6"/>
      <c r="AA457" s="6"/>
    </row>
    <row r="458" spans="1:27" x14ac:dyDescent="0.2">
      <c r="A458">
        <v>0</v>
      </c>
      <c r="B458" t="s">
        <v>15</v>
      </c>
      <c r="C458">
        <v>3</v>
      </c>
      <c r="D458" t="s">
        <v>13</v>
      </c>
      <c r="E458">
        <v>19</v>
      </c>
      <c r="F458">
        <v>14.5</v>
      </c>
      <c r="G458">
        <v>0</v>
      </c>
      <c r="H458">
        <v>0</v>
      </c>
      <c r="I458" s="6">
        <f>Table258[[#This Row],[Age]]/$E$1</f>
        <v>0.23749999999999999</v>
      </c>
      <c r="J458" s="6">
        <f>LOG10(Table258[[#This Row],[Fare]] +1)</f>
        <v>1.1903316981702914</v>
      </c>
      <c r="K458">
        <f>IF(Table258[[#This Row],[Pclass]]=1, 1, 0)</f>
        <v>0</v>
      </c>
      <c r="L458">
        <f>IF(Table258[[#This Row],[Pclass]]=2, 1,0)</f>
        <v>0</v>
      </c>
      <c r="M458">
        <f>IF(Table258[[#This Row],[Embarked]]="S", 1, 0)</f>
        <v>1</v>
      </c>
      <c r="N458">
        <f>IF(Table258[[#This Row],[Embarked]]="C", 1, 0)</f>
        <v>0</v>
      </c>
      <c r="O458">
        <f>IF(Table258[[#This Row],[Sex]]="male", 1, 0)</f>
        <v>1</v>
      </c>
      <c r="P458">
        <v>1</v>
      </c>
      <c r="V458" s="6"/>
      <c r="W458" s="6"/>
      <c r="X458" s="6"/>
      <c r="Y458" s="6"/>
      <c r="Z458" s="6"/>
      <c r="AA458" s="6"/>
    </row>
    <row r="459" spans="1:27" x14ac:dyDescent="0.2">
      <c r="A459">
        <v>1</v>
      </c>
      <c r="B459" t="s">
        <v>15</v>
      </c>
      <c r="C459">
        <v>2</v>
      </c>
      <c r="D459" t="s">
        <v>17</v>
      </c>
      <c r="E459">
        <v>34</v>
      </c>
      <c r="F459">
        <v>13</v>
      </c>
      <c r="G459">
        <v>0</v>
      </c>
      <c r="H459">
        <v>0</v>
      </c>
      <c r="I459" s="6">
        <f>Table258[[#This Row],[Age]]/$E$1</f>
        <v>0.42499999999999999</v>
      </c>
      <c r="J459" s="6">
        <f>LOG10(Table258[[#This Row],[Fare]] +1)</f>
        <v>1.146128035678238</v>
      </c>
      <c r="K459">
        <f>IF(Table258[[#This Row],[Pclass]]=1, 1, 0)</f>
        <v>0</v>
      </c>
      <c r="L459">
        <f>IF(Table258[[#This Row],[Pclass]]=2, 1,0)</f>
        <v>1</v>
      </c>
      <c r="M459">
        <f>IF(Table258[[#This Row],[Embarked]]="S", 1, 0)</f>
        <v>1</v>
      </c>
      <c r="N459">
        <f>IF(Table258[[#This Row],[Embarked]]="C", 1, 0)</f>
        <v>0</v>
      </c>
      <c r="O459">
        <f>IF(Table258[[#This Row],[Sex]]="male", 1, 0)</f>
        <v>0</v>
      </c>
      <c r="P459">
        <v>1</v>
      </c>
      <c r="V459" s="6"/>
      <c r="W459" s="6"/>
      <c r="X459" s="6"/>
      <c r="Y459" s="6"/>
      <c r="Z459" s="6"/>
      <c r="AA459" s="6"/>
    </row>
    <row r="460" spans="1:27" x14ac:dyDescent="0.2">
      <c r="A460">
        <v>1</v>
      </c>
      <c r="B460" t="s">
        <v>15</v>
      </c>
      <c r="C460">
        <v>1</v>
      </c>
      <c r="D460" t="s">
        <v>17</v>
      </c>
      <c r="E460">
        <v>39</v>
      </c>
      <c r="F460">
        <v>55.9</v>
      </c>
      <c r="G460">
        <v>1</v>
      </c>
      <c r="H460">
        <v>0</v>
      </c>
      <c r="I460" s="6">
        <f>Table258[[#This Row],[Age]]/$E$1</f>
        <v>0.48749999999999999</v>
      </c>
      <c r="J460" s="6">
        <f>LOG10(Table258[[#This Row],[Fare]] +1)</f>
        <v>1.7551122663950711</v>
      </c>
      <c r="K460">
        <f>IF(Table258[[#This Row],[Pclass]]=1, 1, 0)</f>
        <v>1</v>
      </c>
      <c r="L460">
        <f>IF(Table258[[#This Row],[Pclass]]=2, 1,0)</f>
        <v>0</v>
      </c>
      <c r="M460">
        <f>IF(Table258[[#This Row],[Embarked]]="S", 1, 0)</f>
        <v>1</v>
      </c>
      <c r="N460">
        <f>IF(Table258[[#This Row],[Embarked]]="C", 1, 0)</f>
        <v>0</v>
      </c>
      <c r="O460">
        <f>IF(Table258[[#This Row],[Sex]]="male", 1, 0)</f>
        <v>0</v>
      </c>
      <c r="P460">
        <v>1</v>
      </c>
      <c r="V460" s="6"/>
      <c r="W460" s="6"/>
      <c r="X460" s="6"/>
      <c r="Y460" s="6"/>
      <c r="Z460" s="6"/>
      <c r="AA460" s="6"/>
    </row>
    <row r="461" spans="1:27" x14ac:dyDescent="0.2">
      <c r="A461">
        <v>1</v>
      </c>
      <c r="B461" t="s">
        <v>15</v>
      </c>
      <c r="C461">
        <v>3</v>
      </c>
      <c r="D461" t="s">
        <v>13</v>
      </c>
      <c r="E461">
        <v>32</v>
      </c>
      <c r="F461">
        <v>7.9249999999999998</v>
      </c>
      <c r="G461">
        <v>0</v>
      </c>
      <c r="H461">
        <v>0</v>
      </c>
      <c r="I461" s="6">
        <f>Table258[[#This Row],[Age]]/$E$1</f>
        <v>0.4</v>
      </c>
      <c r="J461" s="6">
        <f>LOG10(Table258[[#This Row],[Fare]] +1)</f>
        <v>0.95060822478423079</v>
      </c>
      <c r="K461">
        <f>IF(Table258[[#This Row],[Pclass]]=1, 1, 0)</f>
        <v>0</v>
      </c>
      <c r="L461">
        <f>IF(Table258[[#This Row],[Pclass]]=2, 1,0)</f>
        <v>0</v>
      </c>
      <c r="M461">
        <f>IF(Table258[[#This Row],[Embarked]]="S", 1, 0)</f>
        <v>1</v>
      </c>
      <c r="N461">
        <f>IF(Table258[[#This Row],[Embarked]]="C", 1, 0)</f>
        <v>0</v>
      </c>
      <c r="O461">
        <f>IF(Table258[[#This Row],[Sex]]="male", 1, 0)</f>
        <v>1</v>
      </c>
      <c r="P461">
        <v>1</v>
      </c>
      <c r="V461" s="6"/>
      <c r="W461" s="6"/>
      <c r="X461" s="6"/>
      <c r="Y461" s="6"/>
      <c r="Z461" s="6"/>
      <c r="AA461" s="6"/>
    </row>
    <row r="462" spans="1:27" x14ac:dyDescent="0.2">
      <c r="A462">
        <v>1</v>
      </c>
      <c r="B462" t="s">
        <v>15</v>
      </c>
      <c r="C462">
        <v>2</v>
      </c>
      <c r="D462" t="s">
        <v>17</v>
      </c>
      <c r="E462">
        <v>25</v>
      </c>
      <c r="F462">
        <v>30</v>
      </c>
      <c r="G462">
        <v>1</v>
      </c>
      <c r="H462">
        <v>1</v>
      </c>
      <c r="I462" s="6">
        <f>Table258[[#This Row],[Age]]/$E$1</f>
        <v>0.3125</v>
      </c>
      <c r="J462" s="6">
        <f>LOG10(Table258[[#This Row],[Fare]] +1)</f>
        <v>1.4913616938342726</v>
      </c>
      <c r="K462">
        <f>IF(Table258[[#This Row],[Pclass]]=1, 1, 0)</f>
        <v>0</v>
      </c>
      <c r="L462">
        <f>IF(Table258[[#This Row],[Pclass]]=2, 1,0)</f>
        <v>1</v>
      </c>
      <c r="M462">
        <f>IF(Table258[[#This Row],[Embarked]]="S", 1, 0)</f>
        <v>1</v>
      </c>
      <c r="N462">
        <f>IF(Table258[[#This Row],[Embarked]]="C", 1, 0)</f>
        <v>0</v>
      </c>
      <c r="O462">
        <f>IF(Table258[[#This Row],[Sex]]="male", 1, 0)</f>
        <v>0</v>
      </c>
      <c r="P462">
        <v>1</v>
      </c>
      <c r="V462" s="6"/>
      <c r="W462" s="6"/>
      <c r="X462" s="6"/>
      <c r="Y462" s="6"/>
      <c r="Z462" s="6"/>
      <c r="AA462" s="6"/>
    </row>
    <row r="463" spans="1:27" x14ac:dyDescent="0.2">
      <c r="A463">
        <v>1</v>
      </c>
      <c r="B463" t="s">
        <v>20</v>
      </c>
      <c r="C463">
        <v>1</v>
      </c>
      <c r="D463" t="s">
        <v>17</v>
      </c>
      <c r="E463">
        <v>39</v>
      </c>
      <c r="F463">
        <v>110.88330000000001</v>
      </c>
      <c r="G463">
        <v>1</v>
      </c>
      <c r="H463">
        <v>1</v>
      </c>
      <c r="I463" s="6">
        <f>Table258[[#This Row],[Age]]/$E$1</f>
        <v>0.48749999999999999</v>
      </c>
      <c r="J463" s="6">
        <f>LOG10(Table258[[#This Row],[Fare]] +1)</f>
        <v>2.048765267412167</v>
      </c>
      <c r="K463">
        <f>IF(Table258[[#This Row],[Pclass]]=1, 1, 0)</f>
        <v>1</v>
      </c>
      <c r="L463">
        <f>IF(Table258[[#This Row],[Pclass]]=2, 1,0)</f>
        <v>0</v>
      </c>
      <c r="M463">
        <f>IF(Table258[[#This Row],[Embarked]]="S", 1, 0)</f>
        <v>0</v>
      </c>
      <c r="N463">
        <f>IF(Table258[[#This Row],[Embarked]]="C", 1, 0)</f>
        <v>1</v>
      </c>
      <c r="O463">
        <f>IF(Table258[[#This Row],[Sex]]="male", 1, 0)</f>
        <v>0</v>
      </c>
      <c r="P463">
        <v>1</v>
      </c>
      <c r="V463" s="6"/>
      <c r="W463" s="6"/>
      <c r="X463" s="6"/>
      <c r="Y463" s="6"/>
      <c r="Z463" s="6"/>
      <c r="AA463" s="6"/>
    </row>
    <row r="464" spans="1:27" x14ac:dyDescent="0.2">
      <c r="A464">
        <v>0</v>
      </c>
      <c r="B464" t="s">
        <v>15</v>
      </c>
      <c r="C464">
        <v>2</v>
      </c>
      <c r="D464" t="s">
        <v>13</v>
      </c>
      <c r="E464">
        <v>54</v>
      </c>
      <c r="F464">
        <v>26</v>
      </c>
      <c r="G464">
        <v>0</v>
      </c>
      <c r="H464">
        <v>0</v>
      </c>
      <c r="I464" s="6">
        <f>Table258[[#This Row],[Age]]/$E$1</f>
        <v>0.67500000000000004</v>
      </c>
      <c r="J464" s="6">
        <f>LOG10(Table258[[#This Row],[Fare]] +1)</f>
        <v>1.4313637641589874</v>
      </c>
      <c r="K464">
        <f>IF(Table258[[#This Row],[Pclass]]=1, 1, 0)</f>
        <v>0</v>
      </c>
      <c r="L464">
        <f>IF(Table258[[#This Row],[Pclass]]=2, 1,0)</f>
        <v>1</v>
      </c>
      <c r="M464">
        <f>IF(Table258[[#This Row],[Embarked]]="S", 1, 0)</f>
        <v>1</v>
      </c>
      <c r="N464">
        <f>IF(Table258[[#This Row],[Embarked]]="C", 1, 0)</f>
        <v>0</v>
      </c>
      <c r="O464">
        <f>IF(Table258[[#This Row],[Sex]]="male", 1, 0)</f>
        <v>1</v>
      </c>
      <c r="P464">
        <v>1</v>
      </c>
      <c r="V464" s="6"/>
      <c r="W464" s="6"/>
      <c r="X464" s="6"/>
      <c r="Y464" s="6"/>
      <c r="Z464" s="6"/>
      <c r="AA464" s="6"/>
    </row>
    <row r="465" spans="1:27" x14ac:dyDescent="0.2">
      <c r="A465">
        <v>0</v>
      </c>
      <c r="B465" t="s">
        <v>20</v>
      </c>
      <c r="C465">
        <v>1</v>
      </c>
      <c r="D465" t="s">
        <v>13</v>
      </c>
      <c r="E465">
        <v>36</v>
      </c>
      <c r="F465">
        <v>40.125</v>
      </c>
      <c r="G465">
        <v>0</v>
      </c>
      <c r="H465">
        <v>0</v>
      </c>
      <c r="I465" s="6">
        <f>Table258[[#This Row],[Age]]/$E$1</f>
        <v>0.45</v>
      </c>
      <c r="J465" s="6">
        <f>LOG10(Table258[[#This Row],[Fare]] +1)</f>
        <v>1.6141059109580307</v>
      </c>
      <c r="K465">
        <f>IF(Table258[[#This Row],[Pclass]]=1, 1, 0)</f>
        <v>1</v>
      </c>
      <c r="L465">
        <f>IF(Table258[[#This Row],[Pclass]]=2, 1,0)</f>
        <v>0</v>
      </c>
      <c r="M465">
        <f>IF(Table258[[#This Row],[Embarked]]="S", 1, 0)</f>
        <v>0</v>
      </c>
      <c r="N465">
        <f>IF(Table258[[#This Row],[Embarked]]="C", 1, 0)</f>
        <v>1</v>
      </c>
      <c r="O465">
        <f>IF(Table258[[#This Row],[Sex]]="male", 1, 0)</f>
        <v>1</v>
      </c>
      <c r="P465">
        <v>1</v>
      </c>
      <c r="V465" s="6"/>
      <c r="W465" s="6"/>
      <c r="X465" s="6"/>
      <c r="Y465" s="6"/>
      <c r="Z465" s="6"/>
      <c r="AA465" s="6"/>
    </row>
    <row r="466" spans="1:27" x14ac:dyDescent="0.2">
      <c r="A466">
        <v>1</v>
      </c>
      <c r="B466" t="s">
        <v>15</v>
      </c>
      <c r="C466">
        <v>1</v>
      </c>
      <c r="D466" t="s">
        <v>17</v>
      </c>
      <c r="E466">
        <v>18</v>
      </c>
      <c r="F466">
        <v>79.650000000000006</v>
      </c>
      <c r="G466">
        <v>0</v>
      </c>
      <c r="H466">
        <v>2</v>
      </c>
      <c r="I466" s="6">
        <f>Table258[[#This Row],[Age]]/$E$1</f>
        <v>0.22500000000000001</v>
      </c>
      <c r="J466" s="6">
        <f>LOG10(Table258[[#This Row],[Fare]] +1)</f>
        <v>1.9066043717249803</v>
      </c>
      <c r="K466">
        <f>IF(Table258[[#This Row],[Pclass]]=1, 1, 0)</f>
        <v>1</v>
      </c>
      <c r="L466">
        <f>IF(Table258[[#This Row],[Pclass]]=2, 1,0)</f>
        <v>0</v>
      </c>
      <c r="M466">
        <f>IF(Table258[[#This Row],[Embarked]]="S", 1, 0)</f>
        <v>1</v>
      </c>
      <c r="N466">
        <f>IF(Table258[[#This Row],[Embarked]]="C", 1, 0)</f>
        <v>0</v>
      </c>
      <c r="O466">
        <f>IF(Table258[[#This Row],[Sex]]="male", 1, 0)</f>
        <v>0</v>
      </c>
      <c r="P466">
        <v>1</v>
      </c>
      <c r="V466" s="6"/>
      <c r="W466" s="6"/>
      <c r="X466" s="6"/>
      <c r="Y466" s="6"/>
      <c r="Z466" s="6"/>
      <c r="AA466" s="6"/>
    </row>
    <row r="467" spans="1:27" x14ac:dyDescent="0.2">
      <c r="A467">
        <v>0</v>
      </c>
      <c r="B467" t="s">
        <v>15</v>
      </c>
      <c r="C467">
        <v>2</v>
      </c>
      <c r="D467" t="s">
        <v>13</v>
      </c>
      <c r="E467">
        <v>47</v>
      </c>
      <c r="F467">
        <v>15</v>
      </c>
      <c r="G467">
        <v>0</v>
      </c>
      <c r="H467">
        <v>0</v>
      </c>
      <c r="I467" s="6">
        <f>Table258[[#This Row],[Age]]/$E$1</f>
        <v>0.58750000000000002</v>
      </c>
      <c r="J467" s="6">
        <f>LOG10(Table258[[#This Row],[Fare]] +1)</f>
        <v>1.2041199826559248</v>
      </c>
      <c r="K467">
        <f>IF(Table258[[#This Row],[Pclass]]=1, 1, 0)</f>
        <v>0</v>
      </c>
      <c r="L467">
        <f>IF(Table258[[#This Row],[Pclass]]=2, 1,0)</f>
        <v>1</v>
      </c>
      <c r="M467">
        <f>IF(Table258[[#This Row],[Embarked]]="S", 1, 0)</f>
        <v>1</v>
      </c>
      <c r="N467">
        <f>IF(Table258[[#This Row],[Embarked]]="C", 1, 0)</f>
        <v>0</v>
      </c>
      <c r="O467">
        <f>IF(Table258[[#This Row],[Sex]]="male", 1, 0)</f>
        <v>1</v>
      </c>
      <c r="P467">
        <v>1</v>
      </c>
      <c r="V467" s="6"/>
      <c r="W467" s="6"/>
      <c r="X467" s="6"/>
      <c r="Y467" s="6"/>
      <c r="Z467" s="6"/>
      <c r="AA467" s="6"/>
    </row>
    <row r="468" spans="1:27" x14ac:dyDescent="0.2">
      <c r="A468">
        <v>1</v>
      </c>
      <c r="B468" t="s">
        <v>20</v>
      </c>
      <c r="C468">
        <v>1</v>
      </c>
      <c r="D468" t="s">
        <v>13</v>
      </c>
      <c r="E468">
        <v>60</v>
      </c>
      <c r="F468">
        <v>79.2</v>
      </c>
      <c r="G468">
        <v>1</v>
      </c>
      <c r="H468">
        <v>1</v>
      </c>
      <c r="I468" s="6">
        <f>Table258[[#This Row],[Age]]/$E$1</f>
        <v>0.75</v>
      </c>
      <c r="J468" s="6">
        <f>LOG10(Table258[[#This Row],[Fare]] +1)</f>
        <v>1.9041743682841634</v>
      </c>
      <c r="K468">
        <f>IF(Table258[[#This Row],[Pclass]]=1, 1, 0)</f>
        <v>1</v>
      </c>
      <c r="L468">
        <f>IF(Table258[[#This Row],[Pclass]]=2, 1,0)</f>
        <v>0</v>
      </c>
      <c r="M468">
        <f>IF(Table258[[#This Row],[Embarked]]="S", 1, 0)</f>
        <v>0</v>
      </c>
      <c r="N468">
        <f>IF(Table258[[#This Row],[Embarked]]="C", 1, 0)</f>
        <v>1</v>
      </c>
      <c r="O468">
        <f>IF(Table258[[#This Row],[Sex]]="male", 1, 0)</f>
        <v>1</v>
      </c>
      <c r="P468">
        <v>1</v>
      </c>
      <c r="V468" s="6"/>
      <c r="W468" s="6"/>
      <c r="X468" s="6"/>
      <c r="Y468" s="6"/>
      <c r="Z468" s="6"/>
      <c r="AA468" s="6"/>
    </row>
    <row r="469" spans="1:27" x14ac:dyDescent="0.2">
      <c r="A469">
        <v>0</v>
      </c>
      <c r="B469" t="s">
        <v>15</v>
      </c>
      <c r="C469">
        <v>3</v>
      </c>
      <c r="D469" t="s">
        <v>13</v>
      </c>
      <c r="E469">
        <v>22</v>
      </c>
      <c r="F469">
        <v>8.0500000000000007</v>
      </c>
      <c r="G469">
        <v>0</v>
      </c>
      <c r="H469">
        <v>0</v>
      </c>
      <c r="I469" s="6">
        <f>Table258[[#This Row],[Age]]/$E$1</f>
        <v>0.27500000000000002</v>
      </c>
      <c r="J469" s="6">
        <f>LOG10(Table258[[#This Row],[Fare]] +1)</f>
        <v>0.9566485792052033</v>
      </c>
      <c r="K469">
        <f>IF(Table258[[#This Row],[Pclass]]=1, 1, 0)</f>
        <v>0</v>
      </c>
      <c r="L469">
        <f>IF(Table258[[#This Row],[Pclass]]=2, 1,0)</f>
        <v>0</v>
      </c>
      <c r="M469">
        <f>IF(Table258[[#This Row],[Embarked]]="S", 1, 0)</f>
        <v>1</v>
      </c>
      <c r="N469">
        <f>IF(Table258[[#This Row],[Embarked]]="C", 1, 0)</f>
        <v>0</v>
      </c>
      <c r="O469">
        <f>IF(Table258[[#This Row],[Sex]]="male", 1, 0)</f>
        <v>1</v>
      </c>
      <c r="P469">
        <v>1</v>
      </c>
      <c r="V469" s="6"/>
      <c r="W469" s="6"/>
      <c r="X469" s="6"/>
      <c r="Y469" s="6"/>
      <c r="Z469" s="6"/>
      <c r="AA469" s="6"/>
    </row>
    <row r="470" spans="1:27" x14ac:dyDescent="0.2">
      <c r="A470">
        <v>0</v>
      </c>
      <c r="B470" t="s">
        <v>15</v>
      </c>
      <c r="C470">
        <v>3</v>
      </c>
      <c r="D470" t="s">
        <v>13</v>
      </c>
      <c r="E470">
        <v>35</v>
      </c>
      <c r="F470">
        <v>7.125</v>
      </c>
      <c r="G470">
        <v>0</v>
      </c>
      <c r="H470">
        <v>0</v>
      </c>
      <c r="I470" s="6">
        <f>Table258[[#This Row],[Age]]/$E$1</f>
        <v>0.4375</v>
      </c>
      <c r="J470" s="6">
        <f>LOG10(Table258[[#This Row],[Fare]] +1)</f>
        <v>0.90982336965091204</v>
      </c>
      <c r="K470">
        <f>IF(Table258[[#This Row],[Pclass]]=1, 1, 0)</f>
        <v>0</v>
      </c>
      <c r="L470">
        <f>IF(Table258[[#This Row],[Pclass]]=2, 1,0)</f>
        <v>0</v>
      </c>
      <c r="M470">
        <f>IF(Table258[[#This Row],[Embarked]]="S", 1, 0)</f>
        <v>1</v>
      </c>
      <c r="N470">
        <f>IF(Table258[[#This Row],[Embarked]]="C", 1, 0)</f>
        <v>0</v>
      </c>
      <c r="O470">
        <f>IF(Table258[[#This Row],[Sex]]="male", 1, 0)</f>
        <v>1</v>
      </c>
      <c r="P470">
        <v>1</v>
      </c>
      <c r="V470" s="6"/>
      <c r="W470" s="6"/>
      <c r="X470" s="6"/>
      <c r="Y470" s="6"/>
      <c r="Z470" s="6"/>
      <c r="AA470" s="6"/>
    </row>
    <row r="471" spans="1:27" x14ac:dyDescent="0.2">
      <c r="A471">
        <v>1</v>
      </c>
      <c r="B471" t="s">
        <v>20</v>
      </c>
      <c r="C471">
        <v>1</v>
      </c>
      <c r="D471" t="s">
        <v>17</v>
      </c>
      <c r="E471">
        <v>52</v>
      </c>
      <c r="F471">
        <v>78.2667</v>
      </c>
      <c r="G471">
        <v>1</v>
      </c>
      <c r="H471">
        <v>0</v>
      </c>
      <c r="I471" s="6">
        <f>Table258[[#This Row],[Age]]/$E$1</f>
        <v>0.65</v>
      </c>
      <c r="J471" s="6">
        <f>LOG10(Table258[[#This Row],[Fare]] +1)</f>
        <v>1.8990907781931157</v>
      </c>
      <c r="K471">
        <f>IF(Table258[[#This Row],[Pclass]]=1, 1, 0)</f>
        <v>1</v>
      </c>
      <c r="L471">
        <f>IF(Table258[[#This Row],[Pclass]]=2, 1,0)</f>
        <v>0</v>
      </c>
      <c r="M471">
        <f>IF(Table258[[#This Row],[Embarked]]="S", 1, 0)</f>
        <v>0</v>
      </c>
      <c r="N471">
        <f>IF(Table258[[#This Row],[Embarked]]="C", 1, 0)</f>
        <v>1</v>
      </c>
      <c r="O471">
        <f>IF(Table258[[#This Row],[Sex]]="male", 1, 0)</f>
        <v>0</v>
      </c>
      <c r="P471">
        <v>1</v>
      </c>
      <c r="V471" s="6"/>
      <c r="W471" s="6"/>
      <c r="X471" s="6"/>
      <c r="Y471" s="6"/>
      <c r="Z471" s="6"/>
      <c r="AA471" s="6"/>
    </row>
    <row r="472" spans="1:27" x14ac:dyDescent="0.2">
      <c r="A472">
        <v>0</v>
      </c>
      <c r="B472" t="s">
        <v>15</v>
      </c>
      <c r="C472">
        <v>3</v>
      </c>
      <c r="D472" t="s">
        <v>13</v>
      </c>
      <c r="E472">
        <v>47</v>
      </c>
      <c r="F472">
        <v>7.25</v>
      </c>
      <c r="G472">
        <v>0</v>
      </c>
      <c r="H472">
        <v>0</v>
      </c>
      <c r="I472" s="6">
        <f>Table258[[#This Row],[Age]]/$E$1</f>
        <v>0.58750000000000002</v>
      </c>
      <c r="J472" s="6">
        <f>LOG10(Table258[[#This Row],[Fare]] +1)</f>
        <v>0.91645394854992512</v>
      </c>
      <c r="K472">
        <f>IF(Table258[[#This Row],[Pclass]]=1, 1, 0)</f>
        <v>0</v>
      </c>
      <c r="L472">
        <f>IF(Table258[[#This Row],[Pclass]]=2, 1,0)</f>
        <v>0</v>
      </c>
      <c r="M472">
        <f>IF(Table258[[#This Row],[Embarked]]="S", 1, 0)</f>
        <v>1</v>
      </c>
      <c r="N472">
        <f>IF(Table258[[#This Row],[Embarked]]="C", 1, 0)</f>
        <v>0</v>
      </c>
      <c r="O472">
        <f>IF(Table258[[#This Row],[Sex]]="male", 1, 0)</f>
        <v>1</v>
      </c>
      <c r="P472">
        <v>1</v>
      </c>
      <c r="V472" s="6"/>
      <c r="W472" s="6"/>
      <c r="X472" s="6"/>
      <c r="Y472" s="6"/>
      <c r="Z472" s="6"/>
      <c r="AA472" s="6"/>
    </row>
    <row r="473" spans="1:27" x14ac:dyDescent="0.2">
      <c r="A473">
        <v>0</v>
      </c>
      <c r="B473" t="s">
        <v>15</v>
      </c>
      <c r="C473">
        <v>2</v>
      </c>
      <c r="D473" t="s">
        <v>13</v>
      </c>
      <c r="E473">
        <v>37</v>
      </c>
      <c r="F473">
        <v>26</v>
      </c>
      <c r="G473">
        <v>1</v>
      </c>
      <c r="H473">
        <v>0</v>
      </c>
      <c r="I473" s="6">
        <f>Table258[[#This Row],[Age]]/$E$1</f>
        <v>0.46250000000000002</v>
      </c>
      <c r="J473" s="6">
        <f>LOG10(Table258[[#This Row],[Fare]] +1)</f>
        <v>1.4313637641589874</v>
      </c>
      <c r="K473">
        <f>IF(Table258[[#This Row],[Pclass]]=1, 1, 0)</f>
        <v>0</v>
      </c>
      <c r="L473">
        <f>IF(Table258[[#This Row],[Pclass]]=2, 1,0)</f>
        <v>1</v>
      </c>
      <c r="M473">
        <f>IF(Table258[[#This Row],[Embarked]]="S", 1, 0)</f>
        <v>1</v>
      </c>
      <c r="N473">
        <f>IF(Table258[[#This Row],[Embarked]]="C", 1, 0)</f>
        <v>0</v>
      </c>
      <c r="O473">
        <f>IF(Table258[[#This Row],[Sex]]="male", 1, 0)</f>
        <v>1</v>
      </c>
      <c r="P473">
        <v>1</v>
      </c>
      <c r="V473" s="6"/>
      <c r="W473" s="6"/>
      <c r="X473" s="6"/>
      <c r="Y473" s="6"/>
      <c r="Z473" s="6"/>
      <c r="AA473" s="6"/>
    </row>
    <row r="474" spans="1:27" x14ac:dyDescent="0.2">
      <c r="A474">
        <v>0</v>
      </c>
      <c r="B474" t="s">
        <v>15</v>
      </c>
      <c r="C474">
        <v>3</v>
      </c>
      <c r="D474" t="s">
        <v>13</v>
      </c>
      <c r="E474">
        <v>36</v>
      </c>
      <c r="F474">
        <v>24.15</v>
      </c>
      <c r="G474">
        <v>1</v>
      </c>
      <c r="H474">
        <v>1</v>
      </c>
      <c r="I474" s="6">
        <f>Table258[[#This Row],[Age]]/$E$1</f>
        <v>0.45</v>
      </c>
      <c r="J474" s="6">
        <f>LOG10(Table258[[#This Row],[Fare]] +1)</f>
        <v>1.4005379893919461</v>
      </c>
      <c r="K474">
        <f>IF(Table258[[#This Row],[Pclass]]=1, 1, 0)</f>
        <v>0</v>
      </c>
      <c r="L474">
        <f>IF(Table258[[#This Row],[Pclass]]=2, 1,0)</f>
        <v>0</v>
      </c>
      <c r="M474">
        <f>IF(Table258[[#This Row],[Embarked]]="S", 1, 0)</f>
        <v>1</v>
      </c>
      <c r="N474">
        <f>IF(Table258[[#This Row],[Embarked]]="C", 1, 0)</f>
        <v>0</v>
      </c>
      <c r="O474">
        <f>IF(Table258[[#This Row],[Sex]]="male", 1, 0)</f>
        <v>1</v>
      </c>
      <c r="P474">
        <v>1</v>
      </c>
      <c r="V474" s="6"/>
      <c r="W474" s="6"/>
      <c r="X474" s="6"/>
      <c r="Y474" s="6"/>
      <c r="Z474" s="6"/>
      <c r="AA474" s="6"/>
    </row>
    <row r="475" spans="1:27" x14ac:dyDescent="0.2">
      <c r="A475">
        <v>0</v>
      </c>
      <c r="B475" t="s">
        <v>15</v>
      </c>
      <c r="C475">
        <v>3</v>
      </c>
      <c r="D475" t="s">
        <v>13</v>
      </c>
      <c r="E475">
        <v>49</v>
      </c>
      <c r="F475">
        <v>0</v>
      </c>
      <c r="G475">
        <v>0</v>
      </c>
      <c r="H475">
        <v>0</v>
      </c>
      <c r="I475" s="6">
        <f>Table258[[#This Row],[Age]]/$E$1</f>
        <v>0.61250000000000004</v>
      </c>
      <c r="J475" s="6">
        <f>LOG10(Table258[[#This Row],[Fare]] +1)</f>
        <v>0</v>
      </c>
      <c r="K475">
        <f>IF(Table258[[#This Row],[Pclass]]=1, 1, 0)</f>
        <v>0</v>
      </c>
      <c r="L475">
        <f>IF(Table258[[#This Row],[Pclass]]=2, 1,0)</f>
        <v>0</v>
      </c>
      <c r="M475">
        <f>IF(Table258[[#This Row],[Embarked]]="S", 1, 0)</f>
        <v>1</v>
      </c>
      <c r="N475">
        <f>IF(Table258[[#This Row],[Embarked]]="C", 1, 0)</f>
        <v>0</v>
      </c>
      <c r="O475">
        <f>IF(Table258[[#This Row],[Sex]]="male", 1, 0)</f>
        <v>1</v>
      </c>
      <c r="P475">
        <v>1</v>
      </c>
      <c r="V475" s="6"/>
      <c r="W475" s="6"/>
      <c r="X475" s="6"/>
      <c r="Y475" s="6"/>
      <c r="Z475" s="6"/>
      <c r="AA475" s="6"/>
    </row>
    <row r="476" spans="1:27" x14ac:dyDescent="0.2">
      <c r="A476">
        <v>1</v>
      </c>
      <c r="B476" t="s">
        <v>20</v>
      </c>
      <c r="C476">
        <v>1</v>
      </c>
      <c r="D476" t="s">
        <v>13</v>
      </c>
      <c r="E476">
        <v>49</v>
      </c>
      <c r="F476">
        <v>56.929200000000002</v>
      </c>
      <c r="G476">
        <v>1</v>
      </c>
      <c r="H476">
        <v>0</v>
      </c>
      <c r="I476" s="6">
        <f>Table258[[#This Row],[Age]]/$E$1</f>
        <v>0.61250000000000004</v>
      </c>
      <c r="J476" s="6">
        <f>LOG10(Table258[[#This Row],[Fare]] +1)</f>
        <v>1.7628975309505581</v>
      </c>
      <c r="K476">
        <f>IF(Table258[[#This Row],[Pclass]]=1, 1, 0)</f>
        <v>1</v>
      </c>
      <c r="L476">
        <f>IF(Table258[[#This Row],[Pclass]]=2, 1,0)</f>
        <v>0</v>
      </c>
      <c r="M476">
        <f>IF(Table258[[#This Row],[Embarked]]="S", 1, 0)</f>
        <v>0</v>
      </c>
      <c r="N476">
        <f>IF(Table258[[#This Row],[Embarked]]="C", 1, 0)</f>
        <v>1</v>
      </c>
      <c r="O476">
        <f>IF(Table258[[#This Row],[Sex]]="male", 1, 0)</f>
        <v>1</v>
      </c>
      <c r="P476">
        <v>1</v>
      </c>
      <c r="V476" s="6"/>
      <c r="W476" s="6"/>
      <c r="X476" s="6"/>
      <c r="Y476" s="6"/>
      <c r="Z476" s="6"/>
      <c r="AA476" s="6"/>
    </row>
    <row r="477" spans="1:27" x14ac:dyDescent="0.2">
      <c r="A477">
        <v>1</v>
      </c>
      <c r="B477" t="s">
        <v>15</v>
      </c>
      <c r="C477">
        <v>2</v>
      </c>
      <c r="D477" t="s">
        <v>17</v>
      </c>
      <c r="E477">
        <v>24</v>
      </c>
      <c r="F477">
        <v>27</v>
      </c>
      <c r="G477">
        <v>2</v>
      </c>
      <c r="H477">
        <v>1</v>
      </c>
      <c r="I477" s="6">
        <f>Table258[[#This Row],[Age]]/$E$1</f>
        <v>0.3</v>
      </c>
      <c r="J477" s="6">
        <f>LOG10(Table258[[#This Row],[Fare]] +1)</f>
        <v>1.4471580313422192</v>
      </c>
      <c r="K477">
        <f>IF(Table258[[#This Row],[Pclass]]=1, 1, 0)</f>
        <v>0</v>
      </c>
      <c r="L477">
        <f>IF(Table258[[#This Row],[Pclass]]=2, 1,0)</f>
        <v>1</v>
      </c>
      <c r="M477">
        <f>IF(Table258[[#This Row],[Embarked]]="S", 1, 0)</f>
        <v>1</v>
      </c>
      <c r="N477">
        <f>IF(Table258[[#This Row],[Embarked]]="C", 1, 0)</f>
        <v>0</v>
      </c>
      <c r="O477">
        <f>IF(Table258[[#This Row],[Sex]]="male", 1, 0)</f>
        <v>0</v>
      </c>
      <c r="P477">
        <v>1</v>
      </c>
      <c r="V477" s="6"/>
      <c r="W477" s="6"/>
      <c r="X477" s="6"/>
      <c r="Y477" s="6"/>
      <c r="Z477" s="6"/>
      <c r="AA477" s="6"/>
    </row>
    <row r="478" spans="1:27" x14ac:dyDescent="0.2">
      <c r="A478">
        <v>0</v>
      </c>
      <c r="B478" t="s">
        <v>15</v>
      </c>
      <c r="C478">
        <v>3</v>
      </c>
      <c r="D478" t="s">
        <v>13</v>
      </c>
      <c r="E478">
        <v>44</v>
      </c>
      <c r="F478">
        <v>8.0500000000000007</v>
      </c>
      <c r="G478">
        <v>0</v>
      </c>
      <c r="H478">
        <v>0</v>
      </c>
      <c r="I478" s="6">
        <f>Table258[[#This Row],[Age]]/$E$1</f>
        <v>0.55000000000000004</v>
      </c>
      <c r="J478" s="6">
        <f>LOG10(Table258[[#This Row],[Fare]] +1)</f>
        <v>0.9566485792052033</v>
      </c>
      <c r="K478">
        <f>IF(Table258[[#This Row],[Pclass]]=1, 1, 0)</f>
        <v>0</v>
      </c>
      <c r="L478">
        <f>IF(Table258[[#This Row],[Pclass]]=2, 1,0)</f>
        <v>0</v>
      </c>
      <c r="M478">
        <f>IF(Table258[[#This Row],[Embarked]]="S", 1, 0)</f>
        <v>1</v>
      </c>
      <c r="N478">
        <f>IF(Table258[[#This Row],[Embarked]]="C", 1, 0)</f>
        <v>0</v>
      </c>
      <c r="O478">
        <f>IF(Table258[[#This Row],[Sex]]="male", 1, 0)</f>
        <v>1</v>
      </c>
      <c r="P478">
        <v>1</v>
      </c>
      <c r="V478" s="6"/>
      <c r="W478" s="6"/>
      <c r="X478" s="6"/>
      <c r="Y478" s="6"/>
      <c r="Z478" s="6"/>
      <c r="AA478" s="6"/>
    </row>
    <row r="479" spans="1:27" x14ac:dyDescent="0.2">
      <c r="A479">
        <v>1</v>
      </c>
      <c r="B479" t="s">
        <v>20</v>
      </c>
      <c r="C479">
        <v>1</v>
      </c>
      <c r="D479" t="s">
        <v>13</v>
      </c>
      <c r="E479">
        <v>35</v>
      </c>
      <c r="F479">
        <v>26.55</v>
      </c>
      <c r="G479">
        <v>0</v>
      </c>
      <c r="H479">
        <v>0</v>
      </c>
      <c r="I479" s="6">
        <f>Table258[[#This Row],[Age]]/$E$1</f>
        <v>0.4375</v>
      </c>
      <c r="J479" s="6">
        <f>LOG10(Table258[[#This Row],[Fare]] +1)</f>
        <v>1.4401216031878039</v>
      </c>
      <c r="K479">
        <f>IF(Table258[[#This Row],[Pclass]]=1, 1, 0)</f>
        <v>1</v>
      </c>
      <c r="L479">
        <f>IF(Table258[[#This Row],[Pclass]]=2, 1,0)</f>
        <v>0</v>
      </c>
      <c r="M479">
        <f>IF(Table258[[#This Row],[Embarked]]="S", 1, 0)</f>
        <v>0</v>
      </c>
      <c r="N479">
        <f>IF(Table258[[#This Row],[Embarked]]="C", 1, 0)</f>
        <v>1</v>
      </c>
      <c r="O479">
        <f>IF(Table258[[#This Row],[Sex]]="male", 1, 0)</f>
        <v>1</v>
      </c>
      <c r="P479">
        <v>1</v>
      </c>
      <c r="V479" s="6"/>
      <c r="W479" s="6"/>
      <c r="X479" s="6"/>
      <c r="Y479" s="6"/>
      <c r="Z479" s="6"/>
      <c r="AA479" s="6"/>
    </row>
    <row r="480" spans="1:27" x14ac:dyDescent="0.2">
      <c r="A480">
        <v>0</v>
      </c>
      <c r="B480" t="s">
        <v>15</v>
      </c>
      <c r="C480">
        <v>3</v>
      </c>
      <c r="D480" t="s">
        <v>13</v>
      </c>
      <c r="E480">
        <v>36</v>
      </c>
      <c r="F480">
        <v>15.55</v>
      </c>
      <c r="G480">
        <v>1</v>
      </c>
      <c r="H480">
        <v>0</v>
      </c>
      <c r="I480" s="6">
        <f>Table258[[#This Row],[Age]]/$E$1</f>
        <v>0.45</v>
      </c>
      <c r="J480" s="6">
        <f>LOG10(Table258[[#This Row],[Fare]] +1)</f>
        <v>1.2187979981117376</v>
      </c>
      <c r="K480">
        <f>IF(Table258[[#This Row],[Pclass]]=1, 1, 0)</f>
        <v>0</v>
      </c>
      <c r="L480">
        <f>IF(Table258[[#This Row],[Pclass]]=2, 1,0)</f>
        <v>0</v>
      </c>
      <c r="M480">
        <f>IF(Table258[[#This Row],[Embarked]]="S", 1, 0)</f>
        <v>1</v>
      </c>
      <c r="N480">
        <f>IF(Table258[[#This Row],[Embarked]]="C", 1, 0)</f>
        <v>0</v>
      </c>
      <c r="O480">
        <f>IF(Table258[[#This Row],[Sex]]="male", 1, 0)</f>
        <v>1</v>
      </c>
      <c r="P480">
        <v>1</v>
      </c>
      <c r="V480" s="6"/>
      <c r="W480" s="6"/>
      <c r="X480" s="6"/>
      <c r="Y480" s="6"/>
      <c r="Z480" s="6"/>
      <c r="AA480" s="6"/>
    </row>
    <row r="481" spans="1:27" x14ac:dyDescent="0.2">
      <c r="A481">
        <v>0</v>
      </c>
      <c r="B481" t="s">
        <v>15</v>
      </c>
      <c r="C481">
        <v>3</v>
      </c>
      <c r="D481" t="s">
        <v>13</v>
      </c>
      <c r="E481">
        <v>30</v>
      </c>
      <c r="F481">
        <v>7.8958000000000004</v>
      </c>
      <c r="G481">
        <v>0</v>
      </c>
      <c r="H481">
        <v>0</v>
      </c>
      <c r="I481" s="6">
        <f>Table258[[#This Row],[Age]]/$E$1</f>
        <v>0.375</v>
      </c>
      <c r="J481" s="6">
        <f>LOG10(Table258[[#This Row],[Fare]] +1)</f>
        <v>0.94918501031343461</v>
      </c>
      <c r="K481">
        <f>IF(Table258[[#This Row],[Pclass]]=1, 1, 0)</f>
        <v>0</v>
      </c>
      <c r="L481">
        <f>IF(Table258[[#This Row],[Pclass]]=2, 1,0)</f>
        <v>0</v>
      </c>
      <c r="M481">
        <f>IF(Table258[[#This Row],[Embarked]]="S", 1, 0)</f>
        <v>1</v>
      </c>
      <c r="N481">
        <f>IF(Table258[[#This Row],[Embarked]]="C", 1, 0)</f>
        <v>0</v>
      </c>
      <c r="O481">
        <f>IF(Table258[[#This Row],[Sex]]="male", 1, 0)</f>
        <v>1</v>
      </c>
      <c r="P481">
        <v>1</v>
      </c>
      <c r="V481" s="6"/>
      <c r="W481" s="6"/>
      <c r="X481" s="6"/>
      <c r="Y481" s="6"/>
      <c r="Z481" s="6"/>
      <c r="AA481" s="6"/>
    </row>
    <row r="482" spans="1:27" x14ac:dyDescent="0.2">
      <c r="A482">
        <v>1</v>
      </c>
      <c r="B482" t="s">
        <v>15</v>
      </c>
      <c r="C482">
        <v>1</v>
      </c>
      <c r="D482" t="s">
        <v>13</v>
      </c>
      <c r="E482">
        <v>27</v>
      </c>
      <c r="F482">
        <v>30.5</v>
      </c>
      <c r="G482">
        <v>0</v>
      </c>
      <c r="H482">
        <v>0</v>
      </c>
      <c r="I482" s="6">
        <f>Table258[[#This Row],[Age]]/$E$1</f>
        <v>0.33750000000000002</v>
      </c>
      <c r="J482" s="6">
        <f>LOG10(Table258[[#This Row],[Fare]] +1)</f>
        <v>1.4983105537896004</v>
      </c>
      <c r="K482">
        <f>IF(Table258[[#This Row],[Pclass]]=1, 1, 0)</f>
        <v>1</v>
      </c>
      <c r="L482">
        <f>IF(Table258[[#This Row],[Pclass]]=2, 1,0)</f>
        <v>0</v>
      </c>
      <c r="M482">
        <f>IF(Table258[[#This Row],[Embarked]]="S", 1, 0)</f>
        <v>1</v>
      </c>
      <c r="N482">
        <f>IF(Table258[[#This Row],[Embarked]]="C", 1, 0)</f>
        <v>0</v>
      </c>
      <c r="O482">
        <f>IF(Table258[[#This Row],[Sex]]="male", 1, 0)</f>
        <v>1</v>
      </c>
      <c r="P482">
        <v>1</v>
      </c>
      <c r="V482" s="6"/>
      <c r="W482" s="6"/>
      <c r="X482" s="6"/>
      <c r="Y482" s="6"/>
      <c r="Z482" s="6"/>
      <c r="AA482" s="6"/>
    </row>
    <row r="483" spans="1:27" x14ac:dyDescent="0.2">
      <c r="A483">
        <v>1</v>
      </c>
      <c r="B483" t="s">
        <v>20</v>
      </c>
      <c r="C483">
        <v>2</v>
      </c>
      <c r="D483" t="s">
        <v>17</v>
      </c>
      <c r="E483">
        <v>22</v>
      </c>
      <c r="F483">
        <v>41.5792</v>
      </c>
      <c r="G483">
        <v>1</v>
      </c>
      <c r="H483">
        <v>2</v>
      </c>
      <c r="I483" s="6">
        <f>Table258[[#This Row],[Age]]/$E$1</f>
        <v>0.27500000000000002</v>
      </c>
      <c r="J483" s="6">
        <f>LOG10(Table258[[#This Row],[Fare]] +1)</f>
        <v>1.6291974974299364</v>
      </c>
      <c r="K483">
        <f>IF(Table258[[#This Row],[Pclass]]=1, 1, 0)</f>
        <v>0</v>
      </c>
      <c r="L483">
        <f>IF(Table258[[#This Row],[Pclass]]=2, 1,0)</f>
        <v>1</v>
      </c>
      <c r="M483">
        <f>IF(Table258[[#This Row],[Embarked]]="S", 1, 0)</f>
        <v>0</v>
      </c>
      <c r="N483">
        <f>IF(Table258[[#This Row],[Embarked]]="C", 1, 0)</f>
        <v>1</v>
      </c>
      <c r="O483">
        <f>IF(Table258[[#This Row],[Sex]]="male", 1, 0)</f>
        <v>0</v>
      </c>
      <c r="P483">
        <v>1</v>
      </c>
      <c r="V483" s="6"/>
      <c r="W483" s="6"/>
      <c r="X483" s="6"/>
      <c r="Y483" s="6"/>
      <c r="Z483" s="6"/>
      <c r="AA483" s="6"/>
    </row>
    <row r="484" spans="1:27" x14ac:dyDescent="0.2">
      <c r="A484">
        <v>1</v>
      </c>
      <c r="B484" t="s">
        <v>15</v>
      </c>
      <c r="C484">
        <v>1</v>
      </c>
      <c r="D484" t="s">
        <v>17</v>
      </c>
      <c r="E484">
        <v>40</v>
      </c>
      <c r="F484">
        <v>153.46250000000001</v>
      </c>
      <c r="G484">
        <v>0</v>
      </c>
      <c r="H484">
        <v>0</v>
      </c>
      <c r="I484" s="6">
        <f>Table258[[#This Row],[Age]]/$E$1</f>
        <v>0.5</v>
      </c>
      <c r="J484" s="6">
        <f>LOG10(Table258[[#This Row],[Fare]] +1)</f>
        <v>2.1888230596841365</v>
      </c>
      <c r="K484">
        <f>IF(Table258[[#This Row],[Pclass]]=1, 1, 0)</f>
        <v>1</v>
      </c>
      <c r="L484">
        <f>IF(Table258[[#This Row],[Pclass]]=2, 1,0)</f>
        <v>0</v>
      </c>
      <c r="M484">
        <f>IF(Table258[[#This Row],[Embarked]]="S", 1, 0)</f>
        <v>1</v>
      </c>
      <c r="N484">
        <f>IF(Table258[[#This Row],[Embarked]]="C", 1, 0)</f>
        <v>0</v>
      </c>
      <c r="O484">
        <f>IF(Table258[[#This Row],[Sex]]="male", 1, 0)</f>
        <v>0</v>
      </c>
      <c r="P484">
        <v>1</v>
      </c>
      <c r="V484" s="6"/>
      <c r="W484" s="6"/>
      <c r="X484" s="6"/>
      <c r="Y484" s="6"/>
      <c r="Z484" s="6"/>
      <c r="AA484" s="6"/>
    </row>
    <row r="485" spans="1:27" x14ac:dyDescent="0.2">
      <c r="A485">
        <v>0</v>
      </c>
      <c r="B485" t="s">
        <v>15</v>
      </c>
      <c r="C485">
        <v>3</v>
      </c>
      <c r="D485" t="s">
        <v>17</v>
      </c>
      <c r="E485">
        <v>39</v>
      </c>
      <c r="F485">
        <v>31.274999999999999</v>
      </c>
      <c r="G485">
        <v>1</v>
      </c>
      <c r="H485">
        <v>5</v>
      </c>
      <c r="I485" s="6">
        <f>Table258[[#This Row],[Age]]/$E$1</f>
        <v>0.48749999999999999</v>
      </c>
      <c r="J485" s="6">
        <f>LOG10(Table258[[#This Row],[Fare]] +1)</f>
        <v>1.5088662509384578</v>
      </c>
      <c r="K485">
        <f>IF(Table258[[#This Row],[Pclass]]=1, 1, 0)</f>
        <v>0</v>
      </c>
      <c r="L485">
        <f>IF(Table258[[#This Row],[Pclass]]=2, 1,0)</f>
        <v>0</v>
      </c>
      <c r="M485">
        <f>IF(Table258[[#This Row],[Embarked]]="S", 1, 0)</f>
        <v>1</v>
      </c>
      <c r="N485">
        <f>IF(Table258[[#This Row],[Embarked]]="C", 1, 0)</f>
        <v>0</v>
      </c>
      <c r="O485">
        <f>IF(Table258[[#This Row],[Sex]]="male", 1, 0)</f>
        <v>0</v>
      </c>
      <c r="P485">
        <v>1</v>
      </c>
      <c r="V485" s="6"/>
      <c r="W485" s="6"/>
      <c r="X485" s="6"/>
      <c r="Y485" s="6"/>
      <c r="Z485" s="6"/>
      <c r="AA485" s="6"/>
    </row>
    <row r="486" spans="1:27" x14ac:dyDescent="0.2">
      <c r="A486">
        <v>0</v>
      </c>
      <c r="B486" t="s">
        <v>15</v>
      </c>
      <c r="C486">
        <v>3</v>
      </c>
      <c r="D486" t="s">
        <v>13</v>
      </c>
      <c r="E486">
        <v>35</v>
      </c>
      <c r="F486">
        <v>8.0500000000000007</v>
      </c>
      <c r="G486">
        <v>0</v>
      </c>
      <c r="H486">
        <v>0</v>
      </c>
      <c r="I486" s="6">
        <f>Table258[[#This Row],[Age]]/$E$1</f>
        <v>0.4375</v>
      </c>
      <c r="J486" s="6">
        <f>LOG10(Table258[[#This Row],[Fare]] +1)</f>
        <v>0.9566485792052033</v>
      </c>
      <c r="K486">
        <f>IF(Table258[[#This Row],[Pclass]]=1, 1, 0)</f>
        <v>0</v>
      </c>
      <c r="L486">
        <f>IF(Table258[[#This Row],[Pclass]]=2, 1,0)</f>
        <v>0</v>
      </c>
      <c r="M486">
        <f>IF(Table258[[#This Row],[Embarked]]="S", 1, 0)</f>
        <v>1</v>
      </c>
      <c r="N486">
        <f>IF(Table258[[#This Row],[Embarked]]="C", 1, 0)</f>
        <v>0</v>
      </c>
      <c r="O486">
        <f>IF(Table258[[#This Row],[Sex]]="male", 1, 0)</f>
        <v>1</v>
      </c>
      <c r="P486">
        <v>1</v>
      </c>
      <c r="V486" s="6"/>
      <c r="W486" s="6"/>
      <c r="X486" s="6"/>
      <c r="Y486" s="6"/>
      <c r="Z486" s="6"/>
      <c r="AA486" s="6"/>
    </row>
    <row r="487" spans="1:27" x14ac:dyDescent="0.2">
      <c r="A487">
        <v>1</v>
      </c>
      <c r="B487" t="s">
        <v>15</v>
      </c>
      <c r="C487">
        <v>2</v>
      </c>
      <c r="D487" t="s">
        <v>17</v>
      </c>
      <c r="E487">
        <v>24</v>
      </c>
      <c r="F487">
        <v>65</v>
      </c>
      <c r="G487">
        <v>1</v>
      </c>
      <c r="H487">
        <v>2</v>
      </c>
      <c r="I487" s="6">
        <f>Table258[[#This Row],[Age]]/$E$1</f>
        <v>0.3</v>
      </c>
      <c r="J487" s="6">
        <f>LOG10(Table258[[#This Row],[Fare]] +1)</f>
        <v>1.8195439355418688</v>
      </c>
      <c r="K487">
        <f>IF(Table258[[#This Row],[Pclass]]=1, 1, 0)</f>
        <v>0</v>
      </c>
      <c r="L487">
        <f>IF(Table258[[#This Row],[Pclass]]=2, 1,0)</f>
        <v>1</v>
      </c>
      <c r="M487">
        <f>IF(Table258[[#This Row],[Embarked]]="S", 1, 0)</f>
        <v>1</v>
      </c>
      <c r="N487">
        <f>IF(Table258[[#This Row],[Embarked]]="C", 1, 0)</f>
        <v>0</v>
      </c>
      <c r="O487">
        <f>IF(Table258[[#This Row],[Sex]]="male", 1, 0)</f>
        <v>0</v>
      </c>
      <c r="P487">
        <v>1</v>
      </c>
      <c r="V487" s="6"/>
      <c r="W487" s="6"/>
      <c r="X487" s="6"/>
      <c r="Y487" s="6"/>
      <c r="Z487" s="6"/>
      <c r="AA487" s="6"/>
    </row>
    <row r="488" spans="1:27" x14ac:dyDescent="0.2">
      <c r="A488">
        <v>0</v>
      </c>
      <c r="B488" t="s">
        <v>15</v>
      </c>
      <c r="C488">
        <v>3</v>
      </c>
      <c r="D488" t="s">
        <v>13</v>
      </c>
      <c r="E488">
        <v>34</v>
      </c>
      <c r="F488">
        <v>14.4</v>
      </c>
      <c r="G488">
        <v>1</v>
      </c>
      <c r="H488">
        <v>1</v>
      </c>
      <c r="I488" s="6">
        <f>Table258[[#This Row],[Age]]/$E$1</f>
        <v>0.42499999999999999</v>
      </c>
      <c r="J488" s="6">
        <f>LOG10(Table258[[#This Row],[Fare]] +1)</f>
        <v>1.1875207208364631</v>
      </c>
      <c r="K488">
        <f>IF(Table258[[#This Row],[Pclass]]=1, 1, 0)</f>
        <v>0</v>
      </c>
      <c r="L488">
        <f>IF(Table258[[#This Row],[Pclass]]=2, 1,0)</f>
        <v>0</v>
      </c>
      <c r="M488">
        <f>IF(Table258[[#This Row],[Embarked]]="S", 1, 0)</f>
        <v>1</v>
      </c>
      <c r="N488">
        <f>IF(Table258[[#This Row],[Embarked]]="C", 1, 0)</f>
        <v>0</v>
      </c>
      <c r="O488">
        <f>IF(Table258[[#This Row],[Sex]]="male", 1, 0)</f>
        <v>1</v>
      </c>
      <c r="P488">
        <v>1</v>
      </c>
      <c r="V488" s="6"/>
      <c r="W488" s="6"/>
      <c r="X488" s="6"/>
      <c r="Y488" s="6"/>
      <c r="Z488" s="6"/>
      <c r="AA488" s="6"/>
    </row>
    <row r="489" spans="1:27" x14ac:dyDescent="0.2">
      <c r="A489">
        <v>0</v>
      </c>
      <c r="B489" t="s">
        <v>15</v>
      </c>
      <c r="C489">
        <v>3</v>
      </c>
      <c r="D489" t="s">
        <v>17</v>
      </c>
      <c r="E489">
        <v>26</v>
      </c>
      <c r="F489">
        <v>16.100000000000001</v>
      </c>
      <c r="G489">
        <v>1</v>
      </c>
      <c r="H489">
        <v>0</v>
      </c>
      <c r="I489" s="6">
        <f>Table258[[#This Row],[Age]]/$E$1</f>
        <v>0.32500000000000001</v>
      </c>
      <c r="J489" s="6">
        <f>LOG10(Table258[[#This Row],[Fare]] +1)</f>
        <v>1.2329961103921538</v>
      </c>
      <c r="K489">
        <f>IF(Table258[[#This Row],[Pclass]]=1, 1, 0)</f>
        <v>0</v>
      </c>
      <c r="L489">
        <f>IF(Table258[[#This Row],[Pclass]]=2, 1,0)</f>
        <v>0</v>
      </c>
      <c r="M489">
        <f>IF(Table258[[#This Row],[Embarked]]="S", 1, 0)</f>
        <v>1</v>
      </c>
      <c r="N489">
        <f>IF(Table258[[#This Row],[Embarked]]="C", 1, 0)</f>
        <v>0</v>
      </c>
      <c r="O489">
        <f>IF(Table258[[#This Row],[Sex]]="male", 1, 0)</f>
        <v>0</v>
      </c>
      <c r="P489">
        <v>1</v>
      </c>
      <c r="V489" s="6"/>
      <c r="W489" s="6"/>
      <c r="X489" s="6"/>
      <c r="Y489" s="6"/>
      <c r="Z489" s="6"/>
      <c r="AA489" s="6"/>
    </row>
    <row r="490" spans="1:27" x14ac:dyDescent="0.2">
      <c r="A490">
        <v>1</v>
      </c>
      <c r="B490" t="s">
        <v>15</v>
      </c>
      <c r="C490">
        <v>2</v>
      </c>
      <c r="D490" t="s">
        <v>17</v>
      </c>
      <c r="E490">
        <v>4</v>
      </c>
      <c r="F490">
        <v>39</v>
      </c>
      <c r="G490">
        <v>2</v>
      </c>
      <c r="H490">
        <v>1</v>
      </c>
      <c r="I490" s="6">
        <f>Table258[[#This Row],[Age]]/$E$1</f>
        <v>0.05</v>
      </c>
      <c r="J490" s="6">
        <f>LOG10(Table258[[#This Row],[Fare]] +1)</f>
        <v>1.6020599913279623</v>
      </c>
      <c r="K490">
        <f>IF(Table258[[#This Row],[Pclass]]=1, 1, 0)</f>
        <v>0</v>
      </c>
      <c r="L490">
        <f>IF(Table258[[#This Row],[Pclass]]=2, 1,0)</f>
        <v>1</v>
      </c>
      <c r="M490">
        <f>IF(Table258[[#This Row],[Embarked]]="S", 1, 0)</f>
        <v>1</v>
      </c>
      <c r="N490">
        <f>IF(Table258[[#This Row],[Embarked]]="C", 1, 0)</f>
        <v>0</v>
      </c>
      <c r="O490">
        <f>IF(Table258[[#This Row],[Sex]]="male", 1, 0)</f>
        <v>0</v>
      </c>
      <c r="P490">
        <v>1</v>
      </c>
      <c r="V490" s="6"/>
      <c r="W490" s="6"/>
      <c r="X490" s="6"/>
      <c r="Y490" s="6"/>
      <c r="Z490" s="6"/>
      <c r="AA490" s="6"/>
    </row>
    <row r="491" spans="1:27" x14ac:dyDescent="0.2">
      <c r="A491">
        <v>0</v>
      </c>
      <c r="B491" t="s">
        <v>15</v>
      </c>
      <c r="C491">
        <v>2</v>
      </c>
      <c r="D491" t="s">
        <v>13</v>
      </c>
      <c r="E491">
        <v>26</v>
      </c>
      <c r="F491">
        <v>10.5</v>
      </c>
      <c r="G491">
        <v>0</v>
      </c>
      <c r="H491">
        <v>0</v>
      </c>
      <c r="I491" s="6">
        <f>Table258[[#This Row],[Age]]/$E$1</f>
        <v>0.32500000000000001</v>
      </c>
      <c r="J491" s="6">
        <f>LOG10(Table258[[#This Row],[Fare]] +1)</f>
        <v>1.0606978403536116</v>
      </c>
      <c r="K491">
        <f>IF(Table258[[#This Row],[Pclass]]=1, 1, 0)</f>
        <v>0</v>
      </c>
      <c r="L491">
        <f>IF(Table258[[#This Row],[Pclass]]=2, 1,0)</f>
        <v>1</v>
      </c>
      <c r="M491">
        <f>IF(Table258[[#This Row],[Embarked]]="S", 1, 0)</f>
        <v>1</v>
      </c>
      <c r="N491">
        <f>IF(Table258[[#This Row],[Embarked]]="C", 1, 0)</f>
        <v>0</v>
      </c>
      <c r="O491">
        <f>IF(Table258[[#This Row],[Sex]]="male", 1, 0)</f>
        <v>1</v>
      </c>
      <c r="P491">
        <v>1</v>
      </c>
      <c r="V491" s="6"/>
      <c r="W491" s="6"/>
      <c r="X491" s="6"/>
      <c r="Y491" s="6"/>
      <c r="Z491" s="6"/>
      <c r="AA491" s="6"/>
    </row>
    <row r="492" spans="1:27" x14ac:dyDescent="0.2">
      <c r="A492">
        <v>0</v>
      </c>
      <c r="B492" t="s">
        <v>20</v>
      </c>
      <c r="C492">
        <v>3</v>
      </c>
      <c r="D492" t="s">
        <v>13</v>
      </c>
      <c r="E492">
        <v>27</v>
      </c>
      <c r="F492">
        <v>14.4542</v>
      </c>
      <c r="G492">
        <v>1</v>
      </c>
      <c r="H492">
        <v>0</v>
      </c>
      <c r="I492" s="6">
        <f>Table258[[#This Row],[Age]]/$E$1</f>
        <v>0.33750000000000002</v>
      </c>
      <c r="J492" s="6">
        <f>LOG10(Table258[[#This Row],[Fare]] +1)</f>
        <v>1.1890465283525415</v>
      </c>
      <c r="K492">
        <f>IF(Table258[[#This Row],[Pclass]]=1, 1, 0)</f>
        <v>0</v>
      </c>
      <c r="L492">
        <f>IF(Table258[[#This Row],[Pclass]]=2, 1,0)</f>
        <v>0</v>
      </c>
      <c r="M492">
        <f>IF(Table258[[#This Row],[Embarked]]="S", 1, 0)</f>
        <v>0</v>
      </c>
      <c r="N492">
        <f>IF(Table258[[#This Row],[Embarked]]="C", 1, 0)</f>
        <v>1</v>
      </c>
      <c r="O492">
        <f>IF(Table258[[#This Row],[Sex]]="male", 1, 0)</f>
        <v>1</v>
      </c>
      <c r="P492">
        <v>1</v>
      </c>
      <c r="V492" s="6"/>
      <c r="W492" s="6"/>
      <c r="X492" s="6"/>
      <c r="Y492" s="6"/>
      <c r="Z492" s="6"/>
      <c r="AA492" s="6"/>
    </row>
    <row r="493" spans="1:27" x14ac:dyDescent="0.2">
      <c r="A493">
        <v>1</v>
      </c>
      <c r="B493" t="s">
        <v>15</v>
      </c>
      <c r="C493">
        <v>1</v>
      </c>
      <c r="D493" t="s">
        <v>13</v>
      </c>
      <c r="E493">
        <v>42</v>
      </c>
      <c r="F493">
        <v>52.554200000000002</v>
      </c>
      <c r="G493">
        <v>1</v>
      </c>
      <c r="H493">
        <v>0</v>
      </c>
      <c r="I493" s="6">
        <f>Table258[[#This Row],[Age]]/$E$1</f>
        <v>0.52500000000000002</v>
      </c>
      <c r="J493" s="6">
        <f>LOG10(Table258[[#This Row],[Fare]] +1)</f>
        <v>1.7287935361444735</v>
      </c>
      <c r="K493">
        <f>IF(Table258[[#This Row],[Pclass]]=1, 1, 0)</f>
        <v>1</v>
      </c>
      <c r="L493">
        <f>IF(Table258[[#This Row],[Pclass]]=2, 1,0)</f>
        <v>0</v>
      </c>
      <c r="M493">
        <f>IF(Table258[[#This Row],[Embarked]]="S", 1, 0)</f>
        <v>1</v>
      </c>
      <c r="N493">
        <f>IF(Table258[[#This Row],[Embarked]]="C", 1, 0)</f>
        <v>0</v>
      </c>
      <c r="O493">
        <f>IF(Table258[[#This Row],[Sex]]="male", 1, 0)</f>
        <v>1</v>
      </c>
      <c r="P493">
        <v>1</v>
      </c>
      <c r="V493" s="6"/>
      <c r="W493" s="6"/>
      <c r="X493" s="6"/>
      <c r="Y493" s="6"/>
      <c r="Z493" s="6"/>
      <c r="AA493" s="6"/>
    </row>
    <row r="494" spans="1:27" x14ac:dyDescent="0.2">
      <c r="A494">
        <v>1</v>
      </c>
      <c r="B494" t="s">
        <v>20</v>
      </c>
      <c r="C494">
        <v>3</v>
      </c>
      <c r="D494" t="s">
        <v>13</v>
      </c>
      <c r="E494">
        <v>20</v>
      </c>
      <c r="F494">
        <v>15.7417</v>
      </c>
      <c r="G494">
        <v>1</v>
      </c>
      <c r="H494">
        <v>1</v>
      </c>
      <c r="I494" s="6">
        <f>Table258[[#This Row],[Age]]/$E$1</f>
        <v>0.25</v>
      </c>
      <c r="J494" s="6">
        <f>LOG10(Table258[[#This Row],[Fare]] +1)</f>
        <v>1.2237995553975871</v>
      </c>
      <c r="K494">
        <f>IF(Table258[[#This Row],[Pclass]]=1, 1, 0)</f>
        <v>0</v>
      </c>
      <c r="L494">
        <f>IF(Table258[[#This Row],[Pclass]]=2, 1,0)</f>
        <v>0</v>
      </c>
      <c r="M494">
        <f>IF(Table258[[#This Row],[Embarked]]="S", 1, 0)</f>
        <v>0</v>
      </c>
      <c r="N494">
        <f>IF(Table258[[#This Row],[Embarked]]="C", 1, 0)</f>
        <v>1</v>
      </c>
      <c r="O494">
        <f>IF(Table258[[#This Row],[Sex]]="male", 1, 0)</f>
        <v>1</v>
      </c>
      <c r="P494">
        <v>1</v>
      </c>
      <c r="V494" s="6"/>
      <c r="W494" s="6"/>
      <c r="X494" s="6"/>
      <c r="Y494" s="6"/>
      <c r="Z494" s="6"/>
      <c r="AA494" s="6"/>
    </row>
    <row r="495" spans="1:27" x14ac:dyDescent="0.2">
      <c r="A495">
        <v>0</v>
      </c>
      <c r="B495" t="s">
        <v>15</v>
      </c>
      <c r="C495">
        <v>3</v>
      </c>
      <c r="D495" t="s">
        <v>13</v>
      </c>
      <c r="E495">
        <v>21</v>
      </c>
      <c r="F495">
        <v>7.8541999999999996</v>
      </c>
      <c r="G495">
        <v>0</v>
      </c>
      <c r="H495">
        <v>0</v>
      </c>
      <c r="I495" s="6">
        <f>Table258[[#This Row],[Age]]/$E$1</f>
        <v>0.26250000000000001</v>
      </c>
      <c r="J495" s="6">
        <f>LOG10(Table258[[#This Row],[Fare]] +1)</f>
        <v>0.94714932766263737</v>
      </c>
      <c r="K495">
        <f>IF(Table258[[#This Row],[Pclass]]=1, 1, 0)</f>
        <v>0</v>
      </c>
      <c r="L495">
        <f>IF(Table258[[#This Row],[Pclass]]=2, 1,0)</f>
        <v>0</v>
      </c>
      <c r="M495">
        <f>IF(Table258[[#This Row],[Embarked]]="S", 1, 0)</f>
        <v>1</v>
      </c>
      <c r="N495">
        <f>IF(Table258[[#This Row],[Embarked]]="C", 1, 0)</f>
        <v>0</v>
      </c>
      <c r="O495">
        <f>IF(Table258[[#This Row],[Sex]]="male", 1, 0)</f>
        <v>1</v>
      </c>
      <c r="P495">
        <v>1</v>
      </c>
      <c r="V495" s="6"/>
      <c r="W495" s="6"/>
      <c r="X495" s="6"/>
      <c r="Y495" s="6"/>
      <c r="Z495" s="6"/>
      <c r="AA495" s="6"/>
    </row>
    <row r="496" spans="1:27" x14ac:dyDescent="0.2">
      <c r="A496">
        <v>0</v>
      </c>
      <c r="B496" t="s">
        <v>15</v>
      </c>
      <c r="C496">
        <v>3</v>
      </c>
      <c r="D496" t="s">
        <v>13</v>
      </c>
      <c r="E496">
        <v>21</v>
      </c>
      <c r="F496">
        <v>16.100000000000001</v>
      </c>
      <c r="G496">
        <v>0</v>
      </c>
      <c r="H496">
        <v>0</v>
      </c>
      <c r="I496" s="6">
        <f>Table258[[#This Row],[Age]]/$E$1</f>
        <v>0.26250000000000001</v>
      </c>
      <c r="J496" s="6">
        <f>LOG10(Table258[[#This Row],[Fare]] +1)</f>
        <v>1.2329961103921538</v>
      </c>
      <c r="K496">
        <f>IF(Table258[[#This Row],[Pclass]]=1, 1, 0)</f>
        <v>0</v>
      </c>
      <c r="L496">
        <f>IF(Table258[[#This Row],[Pclass]]=2, 1,0)</f>
        <v>0</v>
      </c>
      <c r="M496">
        <f>IF(Table258[[#This Row],[Embarked]]="S", 1, 0)</f>
        <v>1</v>
      </c>
      <c r="N496">
        <f>IF(Table258[[#This Row],[Embarked]]="C", 1, 0)</f>
        <v>0</v>
      </c>
      <c r="O496">
        <f>IF(Table258[[#This Row],[Sex]]="male", 1, 0)</f>
        <v>1</v>
      </c>
      <c r="P496">
        <v>1</v>
      </c>
      <c r="V496" s="6"/>
      <c r="W496" s="6"/>
      <c r="X496" s="6"/>
      <c r="Y496" s="6"/>
      <c r="Z496" s="6"/>
      <c r="AA496" s="6"/>
    </row>
    <row r="497" spans="1:27" x14ac:dyDescent="0.2">
      <c r="A497">
        <v>0</v>
      </c>
      <c r="B497" t="s">
        <v>15</v>
      </c>
      <c r="C497">
        <v>1</v>
      </c>
      <c r="D497" t="s">
        <v>13</v>
      </c>
      <c r="E497">
        <v>61</v>
      </c>
      <c r="F497">
        <v>32.320799999999998</v>
      </c>
      <c r="G497">
        <v>0</v>
      </c>
      <c r="H497">
        <v>0</v>
      </c>
      <c r="I497" s="6">
        <f>Table258[[#This Row],[Age]]/$E$1</f>
        <v>0.76249999999999996</v>
      </c>
      <c r="J497" s="6">
        <f>LOG10(Table258[[#This Row],[Fare]] +1)</f>
        <v>1.5227154198480362</v>
      </c>
      <c r="K497">
        <f>IF(Table258[[#This Row],[Pclass]]=1, 1, 0)</f>
        <v>1</v>
      </c>
      <c r="L497">
        <f>IF(Table258[[#This Row],[Pclass]]=2, 1,0)</f>
        <v>0</v>
      </c>
      <c r="M497">
        <f>IF(Table258[[#This Row],[Embarked]]="S", 1, 0)</f>
        <v>1</v>
      </c>
      <c r="N497">
        <f>IF(Table258[[#This Row],[Embarked]]="C", 1, 0)</f>
        <v>0</v>
      </c>
      <c r="O497">
        <f>IF(Table258[[#This Row],[Sex]]="male", 1, 0)</f>
        <v>1</v>
      </c>
      <c r="P497">
        <v>1</v>
      </c>
      <c r="V497" s="6"/>
      <c r="W497" s="6"/>
      <c r="X497" s="6"/>
      <c r="Y497" s="6"/>
      <c r="Z497" s="6"/>
      <c r="AA497" s="6"/>
    </row>
    <row r="498" spans="1:27" x14ac:dyDescent="0.2">
      <c r="A498">
        <v>0</v>
      </c>
      <c r="B498" t="s">
        <v>27</v>
      </c>
      <c r="C498">
        <v>2</v>
      </c>
      <c r="D498" t="s">
        <v>13</v>
      </c>
      <c r="E498">
        <v>57</v>
      </c>
      <c r="F498">
        <v>12.35</v>
      </c>
      <c r="G498">
        <v>0</v>
      </c>
      <c r="H498">
        <v>0</v>
      </c>
      <c r="I498" s="6">
        <f>Table258[[#This Row],[Age]]/$E$1</f>
        <v>0.71250000000000002</v>
      </c>
      <c r="J498" s="6">
        <f>LOG10(Table258[[#This Row],[Fare]] +1)</f>
        <v>1.1254812657005939</v>
      </c>
      <c r="K498">
        <f>IF(Table258[[#This Row],[Pclass]]=1, 1, 0)</f>
        <v>0</v>
      </c>
      <c r="L498">
        <f>IF(Table258[[#This Row],[Pclass]]=2, 1,0)</f>
        <v>1</v>
      </c>
      <c r="M498">
        <f>IF(Table258[[#This Row],[Embarked]]="S", 1, 0)</f>
        <v>0</v>
      </c>
      <c r="N498">
        <f>IF(Table258[[#This Row],[Embarked]]="C", 1, 0)</f>
        <v>0</v>
      </c>
      <c r="O498">
        <f>IF(Table258[[#This Row],[Sex]]="male", 1, 0)</f>
        <v>1</v>
      </c>
      <c r="P498">
        <v>1</v>
      </c>
      <c r="V498" s="6"/>
      <c r="W498" s="6"/>
      <c r="X498" s="6"/>
      <c r="Y498" s="6"/>
      <c r="Z498" s="6"/>
      <c r="AA498" s="6"/>
    </row>
    <row r="499" spans="1:27" x14ac:dyDescent="0.2">
      <c r="A499">
        <v>1</v>
      </c>
      <c r="B499" t="s">
        <v>15</v>
      </c>
      <c r="C499">
        <v>1</v>
      </c>
      <c r="D499" t="s">
        <v>17</v>
      </c>
      <c r="E499">
        <v>21</v>
      </c>
      <c r="F499">
        <v>77.958299999999994</v>
      </c>
      <c r="G499">
        <v>0</v>
      </c>
      <c r="H499">
        <v>0</v>
      </c>
      <c r="I499" s="6">
        <f>Table258[[#This Row],[Age]]/$E$1</f>
        <v>0.26250000000000001</v>
      </c>
      <c r="J499" s="6">
        <f>LOG10(Table258[[#This Row],[Fare]] +1)</f>
        <v>1.8973977892491294</v>
      </c>
      <c r="K499">
        <f>IF(Table258[[#This Row],[Pclass]]=1, 1, 0)</f>
        <v>1</v>
      </c>
      <c r="L499">
        <f>IF(Table258[[#This Row],[Pclass]]=2, 1,0)</f>
        <v>0</v>
      </c>
      <c r="M499">
        <f>IF(Table258[[#This Row],[Embarked]]="S", 1, 0)</f>
        <v>1</v>
      </c>
      <c r="N499">
        <f>IF(Table258[[#This Row],[Embarked]]="C", 1, 0)</f>
        <v>0</v>
      </c>
      <c r="O499">
        <f>IF(Table258[[#This Row],[Sex]]="male", 1, 0)</f>
        <v>0</v>
      </c>
      <c r="P499">
        <v>1</v>
      </c>
      <c r="V499" s="6"/>
      <c r="W499" s="6"/>
      <c r="X499" s="6"/>
      <c r="Y499" s="6"/>
      <c r="Z499" s="6"/>
      <c r="AA499" s="6"/>
    </row>
    <row r="500" spans="1:27" x14ac:dyDescent="0.2">
      <c r="A500">
        <v>0</v>
      </c>
      <c r="B500" t="s">
        <v>15</v>
      </c>
      <c r="C500">
        <v>3</v>
      </c>
      <c r="D500" t="s">
        <v>13</v>
      </c>
      <c r="E500">
        <v>26</v>
      </c>
      <c r="F500">
        <v>7.8958000000000004</v>
      </c>
      <c r="G500">
        <v>0</v>
      </c>
      <c r="H500">
        <v>0</v>
      </c>
      <c r="I500" s="6">
        <f>Table258[[#This Row],[Age]]/$E$1</f>
        <v>0.32500000000000001</v>
      </c>
      <c r="J500" s="6">
        <f>LOG10(Table258[[#This Row],[Fare]] +1)</f>
        <v>0.94918501031343461</v>
      </c>
      <c r="K500">
        <f>IF(Table258[[#This Row],[Pclass]]=1, 1, 0)</f>
        <v>0</v>
      </c>
      <c r="L500">
        <f>IF(Table258[[#This Row],[Pclass]]=2, 1,0)</f>
        <v>0</v>
      </c>
      <c r="M500">
        <f>IF(Table258[[#This Row],[Embarked]]="S", 1, 0)</f>
        <v>1</v>
      </c>
      <c r="N500">
        <f>IF(Table258[[#This Row],[Embarked]]="C", 1, 0)</f>
        <v>0</v>
      </c>
      <c r="O500">
        <f>IF(Table258[[#This Row],[Sex]]="male", 1, 0)</f>
        <v>1</v>
      </c>
      <c r="P500">
        <v>1</v>
      </c>
      <c r="V500" s="6"/>
      <c r="W500" s="6"/>
      <c r="X500" s="6"/>
      <c r="Y500" s="6"/>
      <c r="Z500" s="6"/>
      <c r="AA500" s="6"/>
    </row>
    <row r="501" spans="1:27" x14ac:dyDescent="0.2">
      <c r="A501">
        <v>1</v>
      </c>
      <c r="B501" t="s">
        <v>15</v>
      </c>
      <c r="C501">
        <v>1</v>
      </c>
      <c r="D501" t="s">
        <v>13</v>
      </c>
      <c r="E501">
        <v>80</v>
      </c>
      <c r="F501">
        <v>30</v>
      </c>
      <c r="G501">
        <v>0</v>
      </c>
      <c r="H501">
        <v>0</v>
      </c>
      <c r="I501" s="6">
        <f>Table258[[#This Row],[Age]]/$E$1</f>
        <v>1</v>
      </c>
      <c r="J501" s="6">
        <f>LOG10(Table258[[#This Row],[Fare]] +1)</f>
        <v>1.4913616938342726</v>
      </c>
      <c r="K501">
        <f>IF(Table258[[#This Row],[Pclass]]=1, 1, 0)</f>
        <v>1</v>
      </c>
      <c r="L501">
        <f>IF(Table258[[#This Row],[Pclass]]=2, 1,0)</f>
        <v>0</v>
      </c>
      <c r="M501">
        <f>IF(Table258[[#This Row],[Embarked]]="S", 1, 0)</f>
        <v>1</v>
      </c>
      <c r="N501">
        <f>IF(Table258[[#This Row],[Embarked]]="C", 1, 0)</f>
        <v>0</v>
      </c>
      <c r="O501">
        <f>IF(Table258[[#This Row],[Sex]]="male", 1, 0)</f>
        <v>1</v>
      </c>
      <c r="P501">
        <v>1</v>
      </c>
      <c r="V501" s="6"/>
      <c r="W501" s="6"/>
      <c r="X501" s="6"/>
      <c r="Y501" s="6"/>
      <c r="Z501" s="6"/>
      <c r="AA501" s="6"/>
    </row>
    <row r="502" spans="1:27" x14ac:dyDescent="0.2">
      <c r="A502">
        <v>0</v>
      </c>
      <c r="B502" t="s">
        <v>15</v>
      </c>
      <c r="C502">
        <v>3</v>
      </c>
      <c r="D502" t="s">
        <v>13</v>
      </c>
      <c r="E502">
        <v>51</v>
      </c>
      <c r="F502">
        <v>7.0541999999999998</v>
      </c>
      <c r="G502">
        <v>0</v>
      </c>
      <c r="H502">
        <v>0</v>
      </c>
      <c r="I502" s="6">
        <f>Table258[[#This Row],[Age]]/$E$1</f>
        <v>0.63749999999999996</v>
      </c>
      <c r="J502" s="6">
        <f>LOG10(Table258[[#This Row],[Fare]] +1)</f>
        <v>0.90602240970373726</v>
      </c>
      <c r="K502">
        <f>IF(Table258[[#This Row],[Pclass]]=1, 1, 0)</f>
        <v>0</v>
      </c>
      <c r="L502">
        <f>IF(Table258[[#This Row],[Pclass]]=2, 1,0)</f>
        <v>0</v>
      </c>
      <c r="M502">
        <f>IF(Table258[[#This Row],[Embarked]]="S", 1, 0)</f>
        <v>1</v>
      </c>
      <c r="N502">
        <f>IF(Table258[[#This Row],[Embarked]]="C", 1, 0)</f>
        <v>0</v>
      </c>
      <c r="O502">
        <f>IF(Table258[[#This Row],[Sex]]="male", 1, 0)</f>
        <v>1</v>
      </c>
      <c r="P502">
        <v>1</v>
      </c>
      <c r="V502" s="6"/>
      <c r="W502" s="6"/>
      <c r="X502" s="6"/>
      <c r="Y502" s="6"/>
      <c r="Z502" s="6"/>
      <c r="AA502" s="6"/>
    </row>
    <row r="503" spans="1:27" x14ac:dyDescent="0.2">
      <c r="A503">
        <v>1</v>
      </c>
      <c r="B503" t="s">
        <v>20</v>
      </c>
      <c r="C503">
        <v>1</v>
      </c>
      <c r="D503" t="s">
        <v>13</v>
      </c>
      <c r="E503">
        <v>32</v>
      </c>
      <c r="F503">
        <v>30.5</v>
      </c>
      <c r="G503">
        <v>0</v>
      </c>
      <c r="H503">
        <v>0</v>
      </c>
      <c r="I503" s="6">
        <f>Table258[[#This Row],[Age]]/$E$1</f>
        <v>0.4</v>
      </c>
      <c r="J503" s="6">
        <f>LOG10(Table258[[#This Row],[Fare]] +1)</f>
        <v>1.4983105537896004</v>
      </c>
      <c r="K503">
        <f>IF(Table258[[#This Row],[Pclass]]=1, 1, 0)</f>
        <v>1</v>
      </c>
      <c r="L503">
        <f>IF(Table258[[#This Row],[Pclass]]=2, 1,0)</f>
        <v>0</v>
      </c>
      <c r="M503">
        <f>IF(Table258[[#This Row],[Embarked]]="S", 1, 0)</f>
        <v>0</v>
      </c>
      <c r="N503">
        <f>IF(Table258[[#This Row],[Embarked]]="C", 1, 0)</f>
        <v>1</v>
      </c>
      <c r="O503">
        <f>IF(Table258[[#This Row],[Sex]]="male", 1, 0)</f>
        <v>1</v>
      </c>
      <c r="P503">
        <v>1</v>
      </c>
      <c r="V503" s="6"/>
      <c r="W503" s="6"/>
      <c r="X503" s="6"/>
      <c r="Y503" s="6"/>
      <c r="Z503" s="6"/>
      <c r="AA503" s="6"/>
    </row>
    <row r="504" spans="1:27" x14ac:dyDescent="0.2">
      <c r="A504">
        <v>0</v>
      </c>
      <c r="B504" t="s">
        <v>15</v>
      </c>
      <c r="C504">
        <v>3</v>
      </c>
      <c r="D504" t="s">
        <v>17</v>
      </c>
      <c r="E504">
        <v>9</v>
      </c>
      <c r="F504">
        <v>27.9</v>
      </c>
      <c r="G504">
        <v>3</v>
      </c>
      <c r="H504">
        <v>2</v>
      </c>
      <c r="I504" s="6">
        <f>Table258[[#This Row],[Age]]/$E$1</f>
        <v>0.1125</v>
      </c>
      <c r="J504" s="6">
        <f>LOG10(Table258[[#This Row],[Fare]] +1)</f>
        <v>1.4608978427565478</v>
      </c>
      <c r="K504">
        <f>IF(Table258[[#This Row],[Pclass]]=1, 1, 0)</f>
        <v>0</v>
      </c>
      <c r="L504">
        <f>IF(Table258[[#This Row],[Pclass]]=2, 1,0)</f>
        <v>0</v>
      </c>
      <c r="M504">
        <f>IF(Table258[[#This Row],[Embarked]]="S", 1, 0)</f>
        <v>1</v>
      </c>
      <c r="N504">
        <f>IF(Table258[[#This Row],[Embarked]]="C", 1, 0)</f>
        <v>0</v>
      </c>
      <c r="O504">
        <f>IF(Table258[[#This Row],[Sex]]="male", 1, 0)</f>
        <v>0</v>
      </c>
      <c r="P504">
        <v>1</v>
      </c>
      <c r="V504" s="6"/>
      <c r="W504" s="6"/>
      <c r="X504" s="6"/>
      <c r="Y504" s="6"/>
      <c r="Z504" s="6"/>
      <c r="AA504" s="6"/>
    </row>
    <row r="505" spans="1:27" x14ac:dyDescent="0.2">
      <c r="A505">
        <v>1</v>
      </c>
      <c r="B505" t="s">
        <v>15</v>
      </c>
      <c r="C505">
        <v>2</v>
      </c>
      <c r="D505" t="s">
        <v>17</v>
      </c>
      <c r="E505">
        <v>28</v>
      </c>
      <c r="F505">
        <v>13</v>
      </c>
      <c r="G505">
        <v>0</v>
      </c>
      <c r="H505">
        <v>0</v>
      </c>
      <c r="I505" s="6">
        <f>Table258[[#This Row],[Age]]/$E$1</f>
        <v>0.35</v>
      </c>
      <c r="J505" s="6">
        <f>LOG10(Table258[[#This Row],[Fare]] +1)</f>
        <v>1.146128035678238</v>
      </c>
      <c r="K505">
        <f>IF(Table258[[#This Row],[Pclass]]=1, 1, 0)</f>
        <v>0</v>
      </c>
      <c r="L505">
        <f>IF(Table258[[#This Row],[Pclass]]=2, 1,0)</f>
        <v>1</v>
      </c>
      <c r="M505">
        <f>IF(Table258[[#This Row],[Embarked]]="S", 1, 0)</f>
        <v>1</v>
      </c>
      <c r="N505">
        <f>IF(Table258[[#This Row],[Embarked]]="C", 1, 0)</f>
        <v>0</v>
      </c>
      <c r="O505">
        <f>IF(Table258[[#This Row],[Sex]]="male", 1, 0)</f>
        <v>0</v>
      </c>
      <c r="P505">
        <v>1</v>
      </c>
      <c r="V505" s="6"/>
      <c r="W505" s="6"/>
      <c r="X505" s="6"/>
      <c r="Y505" s="6"/>
      <c r="Z505" s="6"/>
      <c r="AA505" s="6"/>
    </row>
    <row r="506" spans="1:27" x14ac:dyDescent="0.2">
      <c r="A506">
        <v>0</v>
      </c>
      <c r="B506" t="s">
        <v>15</v>
      </c>
      <c r="C506">
        <v>3</v>
      </c>
      <c r="D506" t="s">
        <v>13</v>
      </c>
      <c r="E506">
        <v>32</v>
      </c>
      <c r="F506">
        <v>7.9249999999999998</v>
      </c>
      <c r="G506">
        <v>0</v>
      </c>
      <c r="H506">
        <v>0</v>
      </c>
      <c r="I506" s="6">
        <f>Table258[[#This Row],[Age]]/$E$1</f>
        <v>0.4</v>
      </c>
      <c r="J506" s="6">
        <f>LOG10(Table258[[#This Row],[Fare]] +1)</f>
        <v>0.95060822478423079</v>
      </c>
      <c r="K506">
        <f>IF(Table258[[#This Row],[Pclass]]=1, 1, 0)</f>
        <v>0</v>
      </c>
      <c r="L506">
        <f>IF(Table258[[#This Row],[Pclass]]=2, 1,0)</f>
        <v>0</v>
      </c>
      <c r="M506">
        <f>IF(Table258[[#This Row],[Embarked]]="S", 1, 0)</f>
        <v>1</v>
      </c>
      <c r="N506">
        <f>IF(Table258[[#This Row],[Embarked]]="C", 1, 0)</f>
        <v>0</v>
      </c>
      <c r="O506">
        <f>IF(Table258[[#This Row],[Sex]]="male", 1, 0)</f>
        <v>1</v>
      </c>
      <c r="P506">
        <v>1</v>
      </c>
      <c r="V506" s="6"/>
      <c r="W506" s="6"/>
      <c r="X506" s="6"/>
      <c r="Y506" s="6"/>
      <c r="Z506" s="6"/>
      <c r="AA506" s="6"/>
    </row>
    <row r="507" spans="1:27" x14ac:dyDescent="0.2">
      <c r="A507">
        <v>0</v>
      </c>
      <c r="B507" t="s">
        <v>15</v>
      </c>
      <c r="C507">
        <v>2</v>
      </c>
      <c r="D507" t="s">
        <v>13</v>
      </c>
      <c r="E507">
        <v>31</v>
      </c>
      <c r="F507">
        <v>26.25</v>
      </c>
      <c r="G507">
        <v>1</v>
      </c>
      <c r="H507">
        <v>1</v>
      </c>
      <c r="I507" s="6">
        <f>Table258[[#This Row],[Age]]/$E$1</f>
        <v>0.38750000000000001</v>
      </c>
      <c r="J507" s="6">
        <f>LOG10(Table258[[#This Row],[Fare]] +1)</f>
        <v>1.4353665066126613</v>
      </c>
      <c r="K507">
        <f>IF(Table258[[#This Row],[Pclass]]=1, 1, 0)</f>
        <v>0</v>
      </c>
      <c r="L507">
        <f>IF(Table258[[#This Row],[Pclass]]=2, 1,0)</f>
        <v>1</v>
      </c>
      <c r="M507">
        <f>IF(Table258[[#This Row],[Embarked]]="S", 1, 0)</f>
        <v>1</v>
      </c>
      <c r="N507">
        <f>IF(Table258[[#This Row],[Embarked]]="C", 1, 0)</f>
        <v>0</v>
      </c>
      <c r="O507">
        <f>IF(Table258[[#This Row],[Sex]]="male", 1, 0)</f>
        <v>1</v>
      </c>
      <c r="P507">
        <v>1</v>
      </c>
      <c r="V507" s="6"/>
      <c r="W507" s="6"/>
      <c r="X507" s="6"/>
      <c r="Y507" s="6"/>
      <c r="Z507" s="6"/>
      <c r="AA507" s="6"/>
    </row>
    <row r="508" spans="1:27" x14ac:dyDescent="0.2">
      <c r="A508">
        <v>0</v>
      </c>
      <c r="B508" t="s">
        <v>15</v>
      </c>
      <c r="C508">
        <v>3</v>
      </c>
      <c r="D508" t="s">
        <v>17</v>
      </c>
      <c r="E508">
        <v>41</v>
      </c>
      <c r="F508">
        <v>39.6875</v>
      </c>
      <c r="G508">
        <v>0</v>
      </c>
      <c r="H508">
        <v>5</v>
      </c>
      <c r="I508" s="6">
        <f>Table258[[#This Row],[Age]]/$E$1</f>
        <v>0.51249999999999996</v>
      </c>
      <c r="J508" s="6">
        <f>LOG10(Table258[[#This Row],[Fare]] +1)</f>
        <v>1.6094610059122672</v>
      </c>
      <c r="K508">
        <f>IF(Table258[[#This Row],[Pclass]]=1, 1, 0)</f>
        <v>0</v>
      </c>
      <c r="L508">
        <f>IF(Table258[[#This Row],[Pclass]]=2, 1,0)</f>
        <v>0</v>
      </c>
      <c r="M508">
        <f>IF(Table258[[#This Row],[Embarked]]="S", 1, 0)</f>
        <v>1</v>
      </c>
      <c r="N508">
        <f>IF(Table258[[#This Row],[Embarked]]="C", 1, 0)</f>
        <v>0</v>
      </c>
      <c r="O508">
        <f>IF(Table258[[#This Row],[Sex]]="male", 1, 0)</f>
        <v>0</v>
      </c>
      <c r="P508">
        <v>1</v>
      </c>
      <c r="V508" s="6"/>
      <c r="W508" s="6"/>
      <c r="X508" s="6"/>
      <c r="Y508" s="6"/>
      <c r="Z508" s="6"/>
      <c r="AA508" s="6"/>
    </row>
    <row r="509" spans="1:27" x14ac:dyDescent="0.2">
      <c r="A509">
        <v>0</v>
      </c>
      <c r="B509" t="s">
        <v>15</v>
      </c>
      <c r="C509">
        <v>3</v>
      </c>
      <c r="D509" t="s">
        <v>13</v>
      </c>
      <c r="E509">
        <v>20</v>
      </c>
      <c r="F509">
        <v>7.8541999999999996</v>
      </c>
      <c r="G509">
        <v>0</v>
      </c>
      <c r="H509">
        <v>0</v>
      </c>
      <c r="I509" s="6">
        <f>Table258[[#This Row],[Age]]/$E$1</f>
        <v>0.25</v>
      </c>
      <c r="J509" s="6">
        <f>LOG10(Table258[[#This Row],[Fare]] +1)</f>
        <v>0.94714932766263737</v>
      </c>
      <c r="K509">
        <f>IF(Table258[[#This Row],[Pclass]]=1, 1, 0)</f>
        <v>0</v>
      </c>
      <c r="L509">
        <f>IF(Table258[[#This Row],[Pclass]]=2, 1,0)</f>
        <v>0</v>
      </c>
      <c r="M509">
        <f>IF(Table258[[#This Row],[Embarked]]="S", 1, 0)</f>
        <v>1</v>
      </c>
      <c r="N509">
        <f>IF(Table258[[#This Row],[Embarked]]="C", 1, 0)</f>
        <v>0</v>
      </c>
      <c r="O509">
        <f>IF(Table258[[#This Row],[Sex]]="male", 1, 0)</f>
        <v>1</v>
      </c>
      <c r="P509">
        <v>1</v>
      </c>
      <c r="V509" s="6"/>
      <c r="W509" s="6"/>
      <c r="X509" s="6"/>
      <c r="Y509" s="6"/>
      <c r="Z509" s="6"/>
      <c r="AA509" s="6"/>
    </row>
    <row r="510" spans="1:27" x14ac:dyDescent="0.2">
      <c r="A510">
        <v>1</v>
      </c>
      <c r="B510" t="s">
        <v>20</v>
      </c>
      <c r="C510">
        <v>1</v>
      </c>
      <c r="D510" t="s">
        <v>17</v>
      </c>
      <c r="E510">
        <v>24</v>
      </c>
      <c r="F510">
        <v>69.3</v>
      </c>
      <c r="G510">
        <v>0</v>
      </c>
      <c r="H510">
        <v>0</v>
      </c>
      <c r="I510" s="6">
        <f>Table258[[#This Row],[Age]]/$E$1</f>
        <v>0.3</v>
      </c>
      <c r="J510" s="6">
        <f>LOG10(Table258[[#This Row],[Fare]] +1)</f>
        <v>1.8469553250198238</v>
      </c>
      <c r="K510">
        <f>IF(Table258[[#This Row],[Pclass]]=1, 1, 0)</f>
        <v>1</v>
      </c>
      <c r="L510">
        <f>IF(Table258[[#This Row],[Pclass]]=2, 1,0)</f>
        <v>0</v>
      </c>
      <c r="M510">
        <f>IF(Table258[[#This Row],[Embarked]]="S", 1, 0)</f>
        <v>0</v>
      </c>
      <c r="N510">
        <f>IF(Table258[[#This Row],[Embarked]]="C", 1, 0)</f>
        <v>1</v>
      </c>
      <c r="O510">
        <f>IF(Table258[[#This Row],[Sex]]="male", 1, 0)</f>
        <v>0</v>
      </c>
      <c r="P510">
        <v>1</v>
      </c>
      <c r="V510" s="6"/>
      <c r="W510" s="6"/>
      <c r="X510" s="6"/>
      <c r="Y510" s="6"/>
      <c r="Z510" s="6"/>
      <c r="AA510" s="6"/>
    </row>
    <row r="511" spans="1:27" x14ac:dyDescent="0.2">
      <c r="A511">
        <v>0</v>
      </c>
      <c r="B511" t="s">
        <v>15</v>
      </c>
      <c r="C511">
        <v>3</v>
      </c>
      <c r="D511" t="s">
        <v>17</v>
      </c>
      <c r="E511">
        <v>2</v>
      </c>
      <c r="F511">
        <v>27.9</v>
      </c>
      <c r="G511">
        <v>3</v>
      </c>
      <c r="H511">
        <v>2</v>
      </c>
      <c r="I511" s="6">
        <f>Table258[[#This Row],[Age]]/$E$1</f>
        <v>2.5000000000000001E-2</v>
      </c>
      <c r="J511" s="6">
        <f>LOG10(Table258[[#This Row],[Fare]] +1)</f>
        <v>1.4608978427565478</v>
      </c>
      <c r="K511">
        <f>IF(Table258[[#This Row],[Pclass]]=1, 1, 0)</f>
        <v>0</v>
      </c>
      <c r="L511">
        <f>IF(Table258[[#This Row],[Pclass]]=2, 1,0)</f>
        <v>0</v>
      </c>
      <c r="M511">
        <f>IF(Table258[[#This Row],[Embarked]]="S", 1, 0)</f>
        <v>1</v>
      </c>
      <c r="N511">
        <f>IF(Table258[[#This Row],[Embarked]]="C", 1, 0)</f>
        <v>0</v>
      </c>
      <c r="O511">
        <f>IF(Table258[[#This Row],[Sex]]="male", 1, 0)</f>
        <v>0</v>
      </c>
      <c r="P511">
        <v>1</v>
      </c>
      <c r="V511" s="6"/>
      <c r="W511" s="6"/>
      <c r="X511" s="6"/>
      <c r="Y511" s="6"/>
      <c r="Z511" s="6"/>
      <c r="AA511" s="6"/>
    </row>
    <row r="512" spans="1:27" x14ac:dyDescent="0.2">
      <c r="A512">
        <v>1</v>
      </c>
      <c r="B512" t="s">
        <v>20</v>
      </c>
      <c r="C512">
        <v>3</v>
      </c>
      <c r="D512" t="s">
        <v>17</v>
      </c>
      <c r="E512">
        <v>0.75</v>
      </c>
      <c r="F512">
        <v>19.258299999999998</v>
      </c>
      <c r="G512">
        <v>2</v>
      </c>
      <c r="H512">
        <v>1</v>
      </c>
      <c r="I512" s="6">
        <f>Table258[[#This Row],[Age]]/$E$1</f>
        <v>9.3749999999999997E-3</v>
      </c>
      <c r="J512" s="6">
        <f>LOG10(Table258[[#This Row],[Fare]] +1)</f>
        <v>1.3066029982011584</v>
      </c>
      <c r="K512">
        <f>IF(Table258[[#This Row],[Pclass]]=1, 1, 0)</f>
        <v>0</v>
      </c>
      <c r="L512">
        <f>IF(Table258[[#This Row],[Pclass]]=2, 1,0)</f>
        <v>0</v>
      </c>
      <c r="M512">
        <f>IF(Table258[[#This Row],[Embarked]]="S", 1, 0)</f>
        <v>0</v>
      </c>
      <c r="N512">
        <f>IF(Table258[[#This Row],[Embarked]]="C", 1, 0)</f>
        <v>1</v>
      </c>
      <c r="O512">
        <f>IF(Table258[[#This Row],[Sex]]="male", 1, 0)</f>
        <v>0</v>
      </c>
      <c r="P512">
        <v>1</v>
      </c>
      <c r="V512" s="6"/>
      <c r="W512" s="6"/>
      <c r="X512" s="6"/>
      <c r="Y512" s="6"/>
      <c r="Z512" s="6"/>
      <c r="AA512" s="6"/>
    </row>
    <row r="513" spans="1:27" x14ac:dyDescent="0.2">
      <c r="A513">
        <v>1</v>
      </c>
      <c r="B513" t="s">
        <v>20</v>
      </c>
      <c r="C513">
        <v>1</v>
      </c>
      <c r="D513" t="s">
        <v>13</v>
      </c>
      <c r="E513">
        <v>48</v>
      </c>
      <c r="F513">
        <v>76.729200000000006</v>
      </c>
      <c r="G513">
        <v>1</v>
      </c>
      <c r="H513">
        <v>0</v>
      </c>
      <c r="I513" s="6">
        <f>Table258[[#This Row],[Age]]/$E$1</f>
        <v>0.6</v>
      </c>
      <c r="J513" s="6">
        <f>LOG10(Table258[[#This Row],[Fare]] +1)</f>
        <v>1.8905841979078102</v>
      </c>
      <c r="K513">
        <f>IF(Table258[[#This Row],[Pclass]]=1, 1, 0)</f>
        <v>1</v>
      </c>
      <c r="L513">
        <f>IF(Table258[[#This Row],[Pclass]]=2, 1,0)</f>
        <v>0</v>
      </c>
      <c r="M513">
        <f>IF(Table258[[#This Row],[Embarked]]="S", 1, 0)</f>
        <v>0</v>
      </c>
      <c r="N513">
        <f>IF(Table258[[#This Row],[Embarked]]="C", 1, 0)</f>
        <v>1</v>
      </c>
      <c r="O513">
        <f>IF(Table258[[#This Row],[Sex]]="male", 1, 0)</f>
        <v>1</v>
      </c>
      <c r="P513">
        <v>1</v>
      </c>
      <c r="V513" s="6"/>
      <c r="W513" s="6"/>
      <c r="X513" s="6"/>
      <c r="Y513" s="6"/>
      <c r="Z513" s="6"/>
      <c r="AA513" s="6"/>
    </row>
    <row r="514" spans="1:27" x14ac:dyDescent="0.2">
      <c r="A514">
        <v>0</v>
      </c>
      <c r="B514" t="s">
        <v>15</v>
      </c>
      <c r="C514">
        <v>3</v>
      </c>
      <c r="D514" t="s">
        <v>13</v>
      </c>
      <c r="E514">
        <v>19</v>
      </c>
      <c r="F514">
        <v>7.8958000000000004</v>
      </c>
      <c r="G514">
        <v>0</v>
      </c>
      <c r="H514">
        <v>0</v>
      </c>
      <c r="I514" s="6">
        <f>Table258[[#This Row],[Age]]/$E$1</f>
        <v>0.23749999999999999</v>
      </c>
      <c r="J514" s="6">
        <f>LOG10(Table258[[#This Row],[Fare]] +1)</f>
        <v>0.94918501031343461</v>
      </c>
      <c r="K514">
        <f>IF(Table258[[#This Row],[Pclass]]=1, 1, 0)</f>
        <v>0</v>
      </c>
      <c r="L514">
        <f>IF(Table258[[#This Row],[Pclass]]=2, 1,0)</f>
        <v>0</v>
      </c>
      <c r="M514">
        <f>IF(Table258[[#This Row],[Embarked]]="S", 1, 0)</f>
        <v>1</v>
      </c>
      <c r="N514">
        <f>IF(Table258[[#This Row],[Embarked]]="C", 1, 0)</f>
        <v>0</v>
      </c>
      <c r="O514">
        <f>IF(Table258[[#This Row],[Sex]]="male", 1, 0)</f>
        <v>1</v>
      </c>
      <c r="P514">
        <v>1</v>
      </c>
      <c r="V514" s="6"/>
      <c r="W514" s="6"/>
      <c r="X514" s="6"/>
      <c r="Y514" s="6"/>
      <c r="Z514" s="6"/>
      <c r="AA514" s="6"/>
    </row>
    <row r="515" spans="1:27" x14ac:dyDescent="0.2">
      <c r="A515">
        <v>1</v>
      </c>
      <c r="B515" t="s">
        <v>20</v>
      </c>
      <c r="C515">
        <v>1</v>
      </c>
      <c r="D515" t="s">
        <v>13</v>
      </c>
      <c r="E515">
        <v>56</v>
      </c>
      <c r="F515">
        <v>35.5</v>
      </c>
      <c r="G515">
        <v>0</v>
      </c>
      <c r="H515">
        <v>0</v>
      </c>
      <c r="I515" s="6">
        <f>Table258[[#This Row],[Age]]/$E$1</f>
        <v>0.7</v>
      </c>
      <c r="J515" s="6">
        <f>LOG10(Table258[[#This Row],[Fare]] +1)</f>
        <v>1.5622928644564746</v>
      </c>
      <c r="K515">
        <f>IF(Table258[[#This Row],[Pclass]]=1, 1, 0)</f>
        <v>1</v>
      </c>
      <c r="L515">
        <f>IF(Table258[[#This Row],[Pclass]]=2, 1,0)</f>
        <v>0</v>
      </c>
      <c r="M515">
        <f>IF(Table258[[#This Row],[Embarked]]="S", 1, 0)</f>
        <v>0</v>
      </c>
      <c r="N515">
        <f>IF(Table258[[#This Row],[Embarked]]="C", 1, 0)</f>
        <v>1</v>
      </c>
      <c r="O515">
        <f>IF(Table258[[#This Row],[Sex]]="male", 1, 0)</f>
        <v>1</v>
      </c>
      <c r="P515">
        <v>1</v>
      </c>
      <c r="V515" s="6"/>
      <c r="W515" s="6"/>
      <c r="X515" s="6"/>
      <c r="Y515" s="6"/>
      <c r="Z515" s="6"/>
      <c r="AA515" s="6"/>
    </row>
    <row r="516" spans="1:27" x14ac:dyDescent="0.2">
      <c r="A516">
        <v>1</v>
      </c>
      <c r="B516" t="s">
        <v>15</v>
      </c>
      <c r="C516">
        <v>3</v>
      </c>
      <c r="D516" t="s">
        <v>17</v>
      </c>
      <c r="E516">
        <v>23</v>
      </c>
      <c r="F516">
        <v>7.55</v>
      </c>
      <c r="G516">
        <v>0</v>
      </c>
      <c r="H516">
        <v>0</v>
      </c>
      <c r="I516" s="6">
        <f>Table258[[#This Row],[Age]]/$E$1</f>
        <v>0.28749999999999998</v>
      </c>
      <c r="J516" s="6">
        <f>LOG10(Table258[[#This Row],[Fare]] +1)</f>
        <v>0.9319661147281727</v>
      </c>
      <c r="K516">
        <f>IF(Table258[[#This Row],[Pclass]]=1, 1, 0)</f>
        <v>0</v>
      </c>
      <c r="L516">
        <f>IF(Table258[[#This Row],[Pclass]]=2, 1,0)</f>
        <v>0</v>
      </c>
      <c r="M516">
        <f>IF(Table258[[#This Row],[Embarked]]="S", 1, 0)</f>
        <v>1</v>
      </c>
      <c r="N516">
        <f>IF(Table258[[#This Row],[Embarked]]="C", 1, 0)</f>
        <v>0</v>
      </c>
      <c r="O516">
        <f>IF(Table258[[#This Row],[Sex]]="male", 1, 0)</f>
        <v>0</v>
      </c>
      <c r="P516">
        <v>1</v>
      </c>
      <c r="V516" s="6"/>
      <c r="W516" s="6"/>
      <c r="X516" s="6"/>
      <c r="Y516" s="6"/>
      <c r="Z516" s="6"/>
      <c r="AA516" s="6"/>
    </row>
    <row r="517" spans="1:27" x14ac:dyDescent="0.2">
      <c r="A517">
        <v>1</v>
      </c>
      <c r="B517" t="s">
        <v>15</v>
      </c>
      <c r="C517">
        <v>2</v>
      </c>
      <c r="D517" t="s">
        <v>17</v>
      </c>
      <c r="E517">
        <v>18</v>
      </c>
      <c r="F517">
        <v>23</v>
      </c>
      <c r="G517">
        <v>0</v>
      </c>
      <c r="H517">
        <v>1</v>
      </c>
      <c r="I517" s="6">
        <f>Table258[[#This Row],[Age]]/$E$1</f>
        <v>0.22500000000000001</v>
      </c>
      <c r="J517" s="6">
        <f>LOG10(Table258[[#This Row],[Fare]] +1)</f>
        <v>1.3802112417116059</v>
      </c>
      <c r="K517">
        <f>IF(Table258[[#This Row],[Pclass]]=1, 1, 0)</f>
        <v>0</v>
      </c>
      <c r="L517">
        <f>IF(Table258[[#This Row],[Pclass]]=2, 1,0)</f>
        <v>1</v>
      </c>
      <c r="M517">
        <f>IF(Table258[[#This Row],[Embarked]]="S", 1, 0)</f>
        <v>1</v>
      </c>
      <c r="N517">
        <f>IF(Table258[[#This Row],[Embarked]]="C", 1, 0)</f>
        <v>0</v>
      </c>
      <c r="O517">
        <f>IF(Table258[[#This Row],[Sex]]="male", 1, 0)</f>
        <v>0</v>
      </c>
      <c r="P517">
        <v>1</v>
      </c>
      <c r="V517" s="6"/>
      <c r="W517" s="6"/>
      <c r="X517" s="6"/>
      <c r="Y517" s="6"/>
      <c r="Z517" s="6"/>
      <c r="AA517" s="6"/>
    </row>
    <row r="518" spans="1:27" x14ac:dyDescent="0.2">
      <c r="A518">
        <v>0</v>
      </c>
      <c r="B518" t="s">
        <v>15</v>
      </c>
      <c r="C518">
        <v>3</v>
      </c>
      <c r="D518" t="s">
        <v>13</v>
      </c>
      <c r="E518">
        <v>21</v>
      </c>
      <c r="F518">
        <v>8.4332999999999991</v>
      </c>
      <c r="G518">
        <v>0</v>
      </c>
      <c r="H518">
        <v>0</v>
      </c>
      <c r="I518" s="6">
        <f>Table258[[#This Row],[Age]]/$E$1</f>
        <v>0.26250000000000001</v>
      </c>
      <c r="J518" s="6">
        <f>LOG10(Table258[[#This Row],[Fare]] +1)</f>
        <v>0.97466364619243973</v>
      </c>
      <c r="K518">
        <f>IF(Table258[[#This Row],[Pclass]]=1, 1, 0)</f>
        <v>0</v>
      </c>
      <c r="L518">
        <f>IF(Table258[[#This Row],[Pclass]]=2, 1,0)</f>
        <v>0</v>
      </c>
      <c r="M518">
        <f>IF(Table258[[#This Row],[Embarked]]="S", 1, 0)</f>
        <v>1</v>
      </c>
      <c r="N518">
        <f>IF(Table258[[#This Row],[Embarked]]="C", 1, 0)</f>
        <v>0</v>
      </c>
      <c r="O518">
        <f>IF(Table258[[#This Row],[Sex]]="male", 1, 0)</f>
        <v>1</v>
      </c>
      <c r="P518">
        <v>1</v>
      </c>
      <c r="V518" s="6"/>
      <c r="W518" s="6"/>
      <c r="X518" s="6"/>
      <c r="Y518" s="6"/>
      <c r="Z518" s="6"/>
      <c r="AA518" s="6"/>
    </row>
    <row r="519" spans="1:27" x14ac:dyDescent="0.2">
      <c r="A519">
        <v>0</v>
      </c>
      <c r="B519" t="s">
        <v>27</v>
      </c>
      <c r="C519">
        <v>3</v>
      </c>
      <c r="D519" t="s">
        <v>17</v>
      </c>
      <c r="E519">
        <v>18</v>
      </c>
      <c r="F519">
        <v>6.75</v>
      </c>
      <c r="G519">
        <v>0</v>
      </c>
      <c r="H519">
        <v>0</v>
      </c>
      <c r="I519" s="6">
        <f>Table258[[#This Row],[Age]]/$E$1</f>
        <v>0.22500000000000001</v>
      </c>
      <c r="J519" s="6">
        <f>LOG10(Table258[[#This Row],[Fare]] +1)</f>
        <v>0.88930170250631024</v>
      </c>
      <c r="K519">
        <f>IF(Table258[[#This Row],[Pclass]]=1, 1, 0)</f>
        <v>0</v>
      </c>
      <c r="L519">
        <f>IF(Table258[[#This Row],[Pclass]]=2, 1,0)</f>
        <v>0</v>
      </c>
      <c r="M519">
        <f>IF(Table258[[#This Row],[Embarked]]="S", 1, 0)</f>
        <v>0</v>
      </c>
      <c r="N519">
        <f>IF(Table258[[#This Row],[Embarked]]="C", 1, 0)</f>
        <v>0</v>
      </c>
      <c r="O519">
        <f>IF(Table258[[#This Row],[Sex]]="male", 1, 0)</f>
        <v>0</v>
      </c>
      <c r="P519">
        <v>1</v>
      </c>
      <c r="V519" s="6"/>
      <c r="W519" s="6"/>
      <c r="X519" s="6"/>
      <c r="Y519" s="6"/>
      <c r="Z519" s="6"/>
      <c r="AA519" s="6"/>
    </row>
    <row r="520" spans="1:27" x14ac:dyDescent="0.2">
      <c r="A520">
        <v>0</v>
      </c>
      <c r="B520" t="s">
        <v>15</v>
      </c>
      <c r="C520">
        <v>2</v>
      </c>
      <c r="D520" t="s">
        <v>13</v>
      </c>
      <c r="E520">
        <v>24</v>
      </c>
      <c r="F520">
        <v>73.5</v>
      </c>
      <c r="G520">
        <v>2</v>
      </c>
      <c r="H520">
        <v>0</v>
      </c>
      <c r="I520" s="6">
        <f>Table258[[#This Row],[Age]]/$E$1</f>
        <v>0.3</v>
      </c>
      <c r="J520" s="6">
        <f>LOG10(Table258[[#This Row],[Fare]] +1)</f>
        <v>1.8721562727482928</v>
      </c>
      <c r="K520">
        <f>IF(Table258[[#This Row],[Pclass]]=1, 1, 0)</f>
        <v>0</v>
      </c>
      <c r="L520">
        <f>IF(Table258[[#This Row],[Pclass]]=2, 1,0)</f>
        <v>1</v>
      </c>
      <c r="M520">
        <f>IF(Table258[[#This Row],[Embarked]]="S", 1, 0)</f>
        <v>1</v>
      </c>
      <c r="N520">
        <f>IF(Table258[[#This Row],[Embarked]]="C", 1, 0)</f>
        <v>0</v>
      </c>
      <c r="O520">
        <f>IF(Table258[[#This Row],[Sex]]="male", 1, 0)</f>
        <v>1</v>
      </c>
      <c r="P520">
        <v>1</v>
      </c>
      <c r="V520" s="6"/>
      <c r="W520" s="6"/>
      <c r="X520" s="6"/>
      <c r="Y520" s="6"/>
      <c r="Z520" s="6"/>
      <c r="AA520" s="6"/>
    </row>
    <row r="521" spans="1:27" x14ac:dyDescent="0.2">
      <c r="A521">
        <v>0</v>
      </c>
      <c r="B521" t="s">
        <v>27</v>
      </c>
      <c r="C521">
        <v>3</v>
      </c>
      <c r="D521" t="s">
        <v>17</v>
      </c>
      <c r="E521">
        <v>32</v>
      </c>
      <c r="F521">
        <v>15.5</v>
      </c>
      <c r="G521">
        <v>1</v>
      </c>
      <c r="H521">
        <v>1</v>
      </c>
      <c r="I521" s="6">
        <f>Table258[[#This Row],[Age]]/$E$1</f>
        <v>0.4</v>
      </c>
      <c r="J521" s="6">
        <f>LOG10(Table258[[#This Row],[Fare]] +1)</f>
        <v>1.2174839442139063</v>
      </c>
      <c r="K521">
        <f>IF(Table258[[#This Row],[Pclass]]=1, 1, 0)</f>
        <v>0</v>
      </c>
      <c r="L521">
        <f>IF(Table258[[#This Row],[Pclass]]=2, 1,0)</f>
        <v>0</v>
      </c>
      <c r="M521">
        <f>IF(Table258[[#This Row],[Embarked]]="S", 1, 0)</f>
        <v>0</v>
      </c>
      <c r="N521">
        <f>IF(Table258[[#This Row],[Embarked]]="C", 1, 0)</f>
        <v>0</v>
      </c>
      <c r="O521">
        <f>IF(Table258[[#This Row],[Sex]]="male", 1, 0)</f>
        <v>0</v>
      </c>
      <c r="P521">
        <v>1</v>
      </c>
      <c r="V521" s="6"/>
      <c r="W521" s="6"/>
      <c r="X521" s="6"/>
      <c r="Y521" s="6"/>
      <c r="Z521" s="6"/>
      <c r="AA521" s="6"/>
    </row>
    <row r="522" spans="1:27" x14ac:dyDescent="0.2">
      <c r="A522">
        <v>0</v>
      </c>
      <c r="B522" t="s">
        <v>15</v>
      </c>
      <c r="C522">
        <v>2</v>
      </c>
      <c r="D522" t="s">
        <v>13</v>
      </c>
      <c r="E522">
        <v>23</v>
      </c>
      <c r="F522">
        <v>13</v>
      </c>
      <c r="G522">
        <v>0</v>
      </c>
      <c r="H522">
        <v>0</v>
      </c>
      <c r="I522" s="6">
        <f>Table258[[#This Row],[Age]]/$E$1</f>
        <v>0.28749999999999998</v>
      </c>
      <c r="J522" s="6">
        <f>LOG10(Table258[[#This Row],[Fare]] +1)</f>
        <v>1.146128035678238</v>
      </c>
      <c r="K522">
        <f>IF(Table258[[#This Row],[Pclass]]=1, 1, 0)</f>
        <v>0</v>
      </c>
      <c r="L522">
        <f>IF(Table258[[#This Row],[Pclass]]=2, 1,0)</f>
        <v>1</v>
      </c>
      <c r="M522">
        <f>IF(Table258[[#This Row],[Embarked]]="S", 1, 0)</f>
        <v>1</v>
      </c>
      <c r="N522">
        <f>IF(Table258[[#This Row],[Embarked]]="C", 1, 0)</f>
        <v>0</v>
      </c>
      <c r="O522">
        <f>IF(Table258[[#This Row],[Sex]]="male", 1, 0)</f>
        <v>1</v>
      </c>
      <c r="P522">
        <v>1</v>
      </c>
      <c r="V522" s="6"/>
      <c r="W522" s="6"/>
      <c r="X522" s="6"/>
      <c r="Y522" s="6"/>
      <c r="Z522" s="6"/>
      <c r="AA522" s="6"/>
    </row>
    <row r="523" spans="1:27" x14ac:dyDescent="0.2">
      <c r="A523">
        <v>0</v>
      </c>
      <c r="B523" t="s">
        <v>20</v>
      </c>
      <c r="C523">
        <v>1</v>
      </c>
      <c r="D523" t="s">
        <v>13</v>
      </c>
      <c r="E523">
        <v>58</v>
      </c>
      <c r="F523">
        <v>113.27500000000001</v>
      </c>
      <c r="G523">
        <v>0</v>
      </c>
      <c r="H523">
        <v>2</v>
      </c>
      <c r="I523" s="6">
        <f>Table258[[#This Row],[Age]]/$E$1</f>
        <v>0.72499999999999998</v>
      </c>
      <c r="J523" s="6">
        <f>LOG10(Table258[[#This Row],[Fare]] +1)</f>
        <v>2.0579512299613683</v>
      </c>
      <c r="K523">
        <f>IF(Table258[[#This Row],[Pclass]]=1, 1, 0)</f>
        <v>1</v>
      </c>
      <c r="L523">
        <f>IF(Table258[[#This Row],[Pclass]]=2, 1,0)</f>
        <v>0</v>
      </c>
      <c r="M523">
        <f>IF(Table258[[#This Row],[Embarked]]="S", 1, 0)</f>
        <v>0</v>
      </c>
      <c r="N523">
        <f>IF(Table258[[#This Row],[Embarked]]="C", 1, 0)</f>
        <v>1</v>
      </c>
      <c r="O523">
        <f>IF(Table258[[#This Row],[Sex]]="male", 1, 0)</f>
        <v>1</v>
      </c>
      <c r="P523">
        <v>1</v>
      </c>
      <c r="V523" s="6"/>
      <c r="W523" s="6"/>
      <c r="X523" s="6"/>
      <c r="Y523" s="6"/>
      <c r="Z523" s="6"/>
      <c r="AA523" s="6"/>
    </row>
    <row r="524" spans="1:27" x14ac:dyDescent="0.2">
      <c r="A524">
        <v>1</v>
      </c>
      <c r="B524" t="s">
        <v>15</v>
      </c>
      <c r="C524">
        <v>1</v>
      </c>
      <c r="D524" t="s">
        <v>13</v>
      </c>
      <c r="E524">
        <v>50</v>
      </c>
      <c r="F524">
        <v>133.65</v>
      </c>
      <c r="G524">
        <v>2</v>
      </c>
      <c r="H524">
        <v>0</v>
      </c>
      <c r="I524" s="6">
        <f>Table258[[#This Row],[Age]]/$E$1</f>
        <v>0.625</v>
      </c>
      <c r="J524" s="6">
        <f>LOG10(Table258[[#This Row],[Fare]] +1)</f>
        <v>2.1292063577475293</v>
      </c>
      <c r="K524">
        <f>IF(Table258[[#This Row],[Pclass]]=1, 1, 0)</f>
        <v>1</v>
      </c>
      <c r="L524">
        <f>IF(Table258[[#This Row],[Pclass]]=2, 1,0)</f>
        <v>0</v>
      </c>
      <c r="M524">
        <f>IF(Table258[[#This Row],[Embarked]]="S", 1, 0)</f>
        <v>1</v>
      </c>
      <c r="N524">
        <f>IF(Table258[[#This Row],[Embarked]]="C", 1, 0)</f>
        <v>0</v>
      </c>
      <c r="O524">
        <f>IF(Table258[[#This Row],[Sex]]="male", 1, 0)</f>
        <v>1</v>
      </c>
      <c r="P524">
        <v>1</v>
      </c>
      <c r="V524" s="6"/>
      <c r="W524" s="6"/>
      <c r="X524" s="6"/>
      <c r="Y524" s="6"/>
      <c r="Z524" s="6"/>
      <c r="AA524" s="6"/>
    </row>
    <row r="525" spans="1:27" x14ac:dyDescent="0.2">
      <c r="A525">
        <v>0</v>
      </c>
      <c r="B525" t="s">
        <v>20</v>
      </c>
      <c r="C525">
        <v>3</v>
      </c>
      <c r="D525" t="s">
        <v>13</v>
      </c>
      <c r="E525">
        <v>40</v>
      </c>
      <c r="F525">
        <v>7.2249999999999996</v>
      </c>
      <c r="G525">
        <v>0</v>
      </c>
      <c r="H525">
        <v>0</v>
      </c>
      <c r="I525" s="6">
        <f>Table258[[#This Row],[Age]]/$E$1</f>
        <v>0.5</v>
      </c>
      <c r="J525" s="6">
        <f>LOG10(Table258[[#This Row],[Fare]] +1)</f>
        <v>0.91513590662201194</v>
      </c>
      <c r="K525">
        <f>IF(Table258[[#This Row],[Pclass]]=1, 1, 0)</f>
        <v>0</v>
      </c>
      <c r="L525">
        <f>IF(Table258[[#This Row],[Pclass]]=2, 1,0)</f>
        <v>0</v>
      </c>
      <c r="M525">
        <f>IF(Table258[[#This Row],[Embarked]]="S", 1, 0)</f>
        <v>0</v>
      </c>
      <c r="N525">
        <f>IF(Table258[[#This Row],[Embarked]]="C", 1, 0)</f>
        <v>1</v>
      </c>
      <c r="O525">
        <f>IF(Table258[[#This Row],[Sex]]="male", 1, 0)</f>
        <v>1</v>
      </c>
      <c r="P525">
        <v>1</v>
      </c>
      <c r="V525" s="6"/>
      <c r="W525" s="6"/>
      <c r="X525" s="6"/>
      <c r="Y525" s="6"/>
      <c r="Z525" s="6"/>
      <c r="AA525" s="6"/>
    </row>
    <row r="526" spans="1:27" x14ac:dyDescent="0.2">
      <c r="A526">
        <v>0</v>
      </c>
      <c r="B526" t="s">
        <v>15</v>
      </c>
      <c r="C526">
        <v>1</v>
      </c>
      <c r="D526" t="s">
        <v>13</v>
      </c>
      <c r="E526">
        <v>47</v>
      </c>
      <c r="F526">
        <v>25.587499999999999</v>
      </c>
      <c r="G526">
        <v>0</v>
      </c>
      <c r="H526">
        <v>0</v>
      </c>
      <c r="I526" s="6">
        <f>Table258[[#This Row],[Age]]/$E$1</f>
        <v>0.58750000000000002</v>
      </c>
      <c r="J526" s="6">
        <f>LOG10(Table258[[#This Row],[Fare]] +1)</f>
        <v>1.4246775029107854</v>
      </c>
      <c r="K526">
        <f>IF(Table258[[#This Row],[Pclass]]=1, 1, 0)</f>
        <v>1</v>
      </c>
      <c r="L526">
        <f>IF(Table258[[#This Row],[Pclass]]=2, 1,0)</f>
        <v>0</v>
      </c>
      <c r="M526">
        <f>IF(Table258[[#This Row],[Embarked]]="S", 1, 0)</f>
        <v>1</v>
      </c>
      <c r="N526">
        <f>IF(Table258[[#This Row],[Embarked]]="C", 1, 0)</f>
        <v>0</v>
      </c>
      <c r="O526">
        <f>IF(Table258[[#This Row],[Sex]]="male", 1, 0)</f>
        <v>1</v>
      </c>
      <c r="P526">
        <v>1</v>
      </c>
      <c r="V526" s="6"/>
      <c r="W526" s="6"/>
      <c r="X526" s="6"/>
      <c r="Y526" s="6"/>
      <c r="Z526" s="6"/>
      <c r="AA526" s="6"/>
    </row>
    <row r="527" spans="1:27" x14ac:dyDescent="0.2">
      <c r="A527">
        <v>0</v>
      </c>
      <c r="B527" t="s">
        <v>15</v>
      </c>
      <c r="C527">
        <v>3</v>
      </c>
      <c r="D527" t="s">
        <v>13</v>
      </c>
      <c r="E527">
        <v>36</v>
      </c>
      <c r="F527">
        <v>7.4958</v>
      </c>
      <c r="G527">
        <v>0</v>
      </c>
      <c r="H527">
        <v>0</v>
      </c>
      <c r="I527" s="6">
        <f>Table258[[#This Row],[Age]]/$E$1</f>
        <v>0.45</v>
      </c>
      <c r="J527" s="6">
        <f>LOG10(Table258[[#This Row],[Fare]] +1)</f>
        <v>0.92920428011230582</v>
      </c>
      <c r="K527">
        <f>IF(Table258[[#This Row],[Pclass]]=1, 1, 0)</f>
        <v>0</v>
      </c>
      <c r="L527">
        <f>IF(Table258[[#This Row],[Pclass]]=2, 1,0)</f>
        <v>0</v>
      </c>
      <c r="M527">
        <f>IF(Table258[[#This Row],[Embarked]]="S", 1, 0)</f>
        <v>1</v>
      </c>
      <c r="N527">
        <f>IF(Table258[[#This Row],[Embarked]]="C", 1, 0)</f>
        <v>0</v>
      </c>
      <c r="O527">
        <f>IF(Table258[[#This Row],[Sex]]="male", 1, 0)</f>
        <v>1</v>
      </c>
      <c r="P527">
        <v>1</v>
      </c>
      <c r="V527" s="6"/>
      <c r="W527" s="6"/>
      <c r="X527" s="6"/>
      <c r="Y527" s="6"/>
      <c r="Z527" s="6"/>
      <c r="AA527" s="6"/>
    </row>
    <row r="528" spans="1:27" x14ac:dyDescent="0.2">
      <c r="A528">
        <v>1</v>
      </c>
      <c r="B528" t="s">
        <v>15</v>
      </c>
      <c r="C528">
        <v>3</v>
      </c>
      <c r="D528" t="s">
        <v>13</v>
      </c>
      <c r="E528">
        <v>20</v>
      </c>
      <c r="F528">
        <v>7.9249999999999998</v>
      </c>
      <c r="G528">
        <v>1</v>
      </c>
      <c r="H528">
        <v>0</v>
      </c>
      <c r="I528" s="6">
        <f>Table258[[#This Row],[Age]]/$E$1</f>
        <v>0.25</v>
      </c>
      <c r="J528" s="6">
        <f>LOG10(Table258[[#This Row],[Fare]] +1)</f>
        <v>0.95060822478423079</v>
      </c>
      <c r="K528">
        <f>IF(Table258[[#This Row],[Pclass]]=1, 1, 0)</f>
        <v>0</v>
      </c>
      <c r="L528">
        <f>IF(Table258[[#This Row],[Pclass]]=2, 1,0)</f>
        <v>0</v>
      </c>
      <c r="M528">
        <f>IF(Table258[[#This Row],[Embarked]]="S", 1, 0)</f>
        <v>1</v>
      </c>
      <c r="N528">
        <f>IF(Table258[[#This Row],[Embarked]]="C", 1, 0)</f>
        <v>0</v>
      </c>
      <c r="O528">
        <f>IF(Table258[[#This Row],[Sex]]="male", 1, 0)</f>
        <v>1</v>
      </c>
      <c r="P528">
        <v>1</v>
      </c>
      <c r="V528" s="6"/>
      <c r="W528" s="6"/>
      <c r="X528" s="6"/>
      <c r="Y528" s="6"/>
      <c r="Z528" s="6"/>
      <c r="AA528" s="6"/>
    </row>
    <row r="529" spans="1:27" x14ac:dyDescent="0.2">
      <c r="A529">
        <v>0</v>
      </c>
      <c r="B529" t="s">
        <v>15</v>
      </c>
      <c r="C529">
        <v>2</v>
      </c>
      <c r="D529" t="s">
        <v>13</v>
      </c>
      <c r="E529">
        <v>32</v>
      </c>
      <c r="F529">
        <v>73.5</v>
      </c>
      <c r="G529">
        <v>2</v>
      </c>
      <c r="H529">
        <v>0</v>
      </c>
      <c r="I529" s="6">
        <f>Table258[[#This Row],[Age]]/$E$1</f>
        <v>0.4</v>
      </c>
      <c r="J529" s="6">
        <f>LOG10(Table258[[#This Row],[Fare]] +1)</f>
        <v>1.8721562727482928</v>
      </c>
      <c r="K529">
        <f>IF(Table258[[#This Row],[Pclass]]=1, 1, 0)</f>
        <v>0</v>
      </c>
      <c r="L529">
        <f>IF(Table258[[#This Row],[Pclass]]=2, 1,0)</f>
        <v>1</v>
      </c>
      <c r="M529">
        <f>IF(Table258[[#This Row],[Embarked]]="S", 1, 0)</f>
        <v>1</v>
      </c>
      <c r="N529">
        <f>IF(Table258[[#This Row],[Embarked]]="C", 1, 0)</f>
        <v>0</v>
      </c>
      <c r="O529">
        <f>IF(Table258[[#This Row],[Sex]]="male", 1, 0)</f>
        <v>1</v>
      </c>
      <c r="P529">
        <v>1</v>
      </c>
      <c r="V529" s="6"/>
      <c r="W529" s="6"/>
      <c r="X529" s="6"/>
      <c r="Y529" s="6"/>
      <c r="Z529" s="6"/>
      <c r="AA529" s="6"/>
    </row>
    <row r="530" spans="1:27" x14ac:dyDescent="0.2">
      <c r="A530">
        <v>0</v>
      </c>
      <c r="B530" t="s">
        <v>15</v>
      </c>
      <c r="C530">
        <v>2</v>
      </c>
      <c r="D530" t="s">
        <v>13</v>
      </c>
      <c r="E530">
        <v>25</v>
      </c>
      <c r="F530">
        <v>13</v>
      </c>
      <c r="G530">
        <v>0</v>
      </c>
      <c r="H530">
        <v>0</v>
      </c>
      <c r="I530" s="6">
        <f>Table258[[#This Row],[Age]]/$E$1</f>
        <v>0.3125</v>
      </c>
      <c r="J530" s="6">
        <f>LOG10(Table258[[#This Row],[Fare]] +1)</f>
        <v>1.146128035678238</v>
      </c>
      <c r="K530">
        <f>IF(Table258[[#This Row],[Pclass]]=1, 1, 0)</f>
        <v>0</v>
      </c>
      <c r="L530">
        <f>IF(Table258[[#This Row],[Pclass]]=2, 1,0)</f>
        <v>1</v>
      </c>
      <c r="M530">
        <f>IF(Table258[[#This Row],[Embarked]]="S", 1, 0)</f>
        <v>1</v>
      </c>
      <c r="N530">
        <f>IF(Table258[[#This Row],[Embarked]]="C", 1, 0)</f>
        <v>0</v>
      </c>
      <c r="O530">
        <f>IF(Table258[[#This Row],[Sex]]="male", 1, 0)</f>
        <v>1</v>
      </c>
      <c r="P530">
        <v>1</v>
      </c>
      <c r="V530" s="6"/>
      <c r="W530" s="6"/>
      <c r="X530" s="6"/>
      <c r="Y530" s="6"/>
      <c r="Z530" s="6"/>
      <c r="AA530" s="6"/>
    </row>
    <row r="531" spans="1:27" x14ac:dyDescent="0.2">
      <c r="A531">
        <v>0</v>
      </c>
      <c r="B531" t="s">
        <v>15</v>
      </c>
      <c r="C531">
        <v>3</v>
      </c>
      <c r="D531" t="s">
        <v>13</v>
      </c>
      <c r="E531">
        <v>43</v>
      </c>
      <c r="F531">
        <v>8.0500000000000007</v>
      </c>
      <c r="G531">
        <v>0</v>
      </c>
      <c r="H531">
        <v>0</v>
      </c>
      <c r="I531" s="6">
        <f>Table258[[#This Row],[Age]]/$E$1</f>
        <v>0.53749999999999998</v>
      </c>
      <c r="J531" s="6">
        <f>LOG10(Table258[[#This Row],[Fare]] +1)</f>
        <v>0.9566485792052033</v>
      </c>
      <c r="K531">
        <f>IF(Table258[[#This Row],[Pclass]]=1, 1, 0)</f>
        <v>0</v>
      </c>
      <c r="L531">
        <f>IF(Table258[[#This Row],[Pclass]]=2, 1,0)</f>
        <v>0</v>
      </c>
      <c r="M531">
        <f>IF(Table258[[#This Row],[Embarked]]="S", 1, 0)</f>
        <v>1</v>
      </c>
      <c r="N531">
        <f>IF(Table258[[#This Row],[Embarked]]="C", 1, 0)</f>
        <v>0</v>
      </c>
      <c r="O531">
        <f>IF(Table258[[#This Row],[Sex]]="male", 1, 0)</f>
        <v>1</v>
      </c>
      <c r="P531">
        <v>1</v>
      </c>
      <c r="V531" s="6"/>
      <c r="W531" s="6"/>
      <c r="X531" s="6"/>
      <c r="Y531" s="6"/>
      <c r="Z531" s="6"/>
      <c r="AA531" s="6"/>
    </row>
    <row r="532" spans="1:27" x14ac:dyDescent="0.2">
      <c r="A532">
        <v>1</v>
      </c>
      <c r="B532" t="s">
        <v>15</v>
      </c>
      <c r="C532">
        <v>2</v>
      </c>
      <c r="D532" t="s">
        <v>17</v>
      </c>
      <c r="E532">
        <v>40</v>
      </c>
      <c r="F532">
        <v>39</v>
      </c>
      <c r="G532">
        <v>1</v>
      </c>
      <c r="H532">
        <v>1</v>
      </c>
      <c r="I532" s="6">
        <f>Table258[[#This Row],[Age]]/$E$1</f>
        <v>0.5</v>
      </c>
      <c r="J532" s="6">
        <f>LOG10(Table258[[#This Row],[Fare]] +1)</f>
        <v>1.6020599913279623</v>
      </c>
      <c r="K532">
        <f>IF(Table258[[#This Row],[Pclass]]=1, 1, 0)</f>
        <v>0</v>
      </c>
      <c r="L532">
        <f>IF(Table258[[#This Row],[Pclass]]=2, 1,0)</f>
        <v>1</v>
      </c>
      <c r="M532">
        <f>IF(Table258[[#This Row],[Embarked]]="S", 1, 0)</f>
        <v>1</v>
      </c>
      <c r="N532">
        <f>IF(Table258[[#This Row],[Embarked]]="C", 1, 0)</f>
        <v>0</v>
      </c>
      <c r="O532">
        <f>IF(Table258[[#This Row],[Sex]]="male", 1, 0)</f>
        <v>0</v>
      </c>
      <c r="P532">
        <v>1</v>
      </c>
      <c r="V532" s="6"/>
      <c r="W532" s="6"/>
      <c r="X532" s="6"/>
      <c r="Y532" s="6"/>
      <c r="Z532" s="6"/>
      <c r="AA532" s="6"/>
    </row>
    <row r="533" spans="1:27" x14ac:dyDescent="0.2">
      <c r="A533">
        <v>0</v>
      </c>
      <c r="B533" t="s">
        <v>15</v>
      </c>
      <c r="C533">
        <v>1</v>
      </c>
      <c r="D533" t="s">
        <v>13</v>
      </c>
      <c r="E533">
        <v>31</v>
      </c>
      <c r="F533">
        <v>52</v>
      </c>
      <c r="G533">
        <v>1</v>
      </c>
      <c r="H533">
        <v>0</v>
      </c>
      <c r="I533" s="6">
        <f>Table258[[#This Row],[Age]]/$E$1</f>
        <v>0.38750000000000001</v>
      </c>
      <c r="J533" s="6">
        <f>LOG10(Table258[[#This Row],[Fare]] +1)</f>
        <v>1.7242758696007889</v>
      </c>
      <c r="K533">
        <f>IF(Table258[[#This Row],[Pclass]]=1, 1, 0)</f>
        <v>1</v>
      </c>
      <c r="L533">
        <f>IF(Table258[[#This Row],[Pclass]]=2, 1,0)</f>
        <v>0</v>
      </c>
      <c r="M533">
        <f>IF(Table258[[#This Row],[Embarked]]="S", 1, 0)</f>
        <v>1</v>
      </c>
      <c r="N533">
        <f>IF(Table258[[#This Row],[Embarked]]="C", 1, 0)</f>
        <v>0</v>
      </c>
      <c r="O533">
        <f>IF(Table258[[#This Row],[Sex]]="male", 1, 0)</f>
        <v>1</v>
      </c>
      <c r="P533">
        <v>1</v>
      </c>
      <c r="V533" s="6"/>
      <c r="W533" s="6"/>
      <c r="X533" s="6"/>
      <c r="Y533" s="6"/>
      <c r="Z533" s="6"/>
      <c r="AA533" s="6"/>
    </row>
    <row r="534" spans="1:27" x14ac:dyDescent="0.2">
      <c r="A534">
        <v>0</v>
      </c>
      <c r="B534" t="s">
        <v>15</v>
      </c>
      <c r="C534">
        <v>2</v>
      </c>
      <c r="D534" t="s">
        <v>13</v>
      </c>
      <c r="E534">
        <v>70</v>
      </c>
      <c r="F534">
        <v>10.5</v>
      </c>
      <c r="G534">
        <v>0</v>
      </c>
      <c r="H534">
        <v>0</v>
      </c>
      <c r="I534" s="6">
        <f>Table258[[#This Row],[Age]]/$E$1</f>
        <v>0.875</v>
      </c>
      <c r="J534" s="6">
        <f>LOG10(Table258[[#This Row],[Fare]] +1)</f>
        <v>1.0606978403536116</v>
      </c>
      <c r="K534">
        <f>IF(Table258[[#This Row],[Pclass]]=1, 1, 0)</f>
        <v>0</v>
      </c>
      <c r="L534">
        <f>IF(Table258[[#This Row],[Pclass]]=2, 1,0)</f>
        <v>1</v>
      </c>
      <c r="M534">
        <f>IF(Table258[[#This Row],[Embarked]]="S", 1, 0)</f>
        <v>1</v>
      </c>
      <c r="N534">
        <f>IF(Table258[[#This Row],[Embarked]]="C", 1, 0)</f>
        <v>0</v>
      </c>
      <c r="O534">
        <f>IF(Table258[[#This Row],[Sex]]="male", 1, 0)</f>
        <v>1</v>
      </c>
      <c r="P534">
        <v>1</v>
      </c>
      <c r="V534" s="6"/>
      <c r="W534" s="6"/>
      <c r="X534" s="6"/>
      <c r="Y534" s="6"/>
      <c r="Z534" s="6"/>
      <c r="AA534" s="6"/>
    </row>
    <row r="535" spans="1:27" x14ac:dyDescent="0.2">
      <c r="A535">
        <v>1</v>
      </c>
      <c r="B535" t="s">
        <v>15</v>
      </c>
      <c r="C535">
        <v>2</v>
      </c>
      <c r="D535" t="s">
        <v>13</v>
      </c>
      <c r="E535">
        <v>31</v>
      </c>
      <c r="F535">
        <v>13</v>
      </c>
      <c r="G535">
        <v>0</v>
      </c>
      <c r="H535">
        <v>0</v>
      </c>
      <c r="I535" s="6">
        <f>Table258[[#This Row],[Age]]/$E$1</f>
        <v>0.38750000000000001</v>
      </c>
      <c r="J535" s="6">
        <f>LOG10(Table258[[#This Row],[Fare]] +1)</f>
        <v>1.146128035678238</v>
      </c>
      <c r="K535">
        <f>IF(Table258[[#This Row],[Pclass]]=1, 1, 0)</f>
        <v>0</v>
      </c>
      <c r="L535">
        <f>IF(Table258[[#This Row],[Pclass]]=2, 1,0)</f>
        <v>1</v>
      </c>
      <c r="M535">
        <f>IF(Table258[[#This Row],[Embarked]]="S", 1, 0)</f>
        <v>1</v>
      </c>
      <c r="N535">
        <f>IF(Table258[[#This Row],[Embarked]]="C", 1, 0)</f>
        <v>0</v>
      </c>
      <c r="O535">
        <f>IF(Table258[[#This Row],[Sex]]="male", 1, 0)</f>
        <v>1</v>
      </c>
      <c r="P535">
        <v>1</v>
      </c>
      <c r="V535" s="6"/>
      <c r="W535" s="6"/>
      <c r="X535" s="6"/>
      <c r="Y535" s="6"/>
      <c r="Z535" s="6"/>
      <c r="AA535" s="6"/>
    </row>
    <row r="536" spans="1:27" x14ac:dyDescent="0.2">
      <c r="A536">
        <v>0</v>
      </c>
      <c r="B536" t="s">
        <v>15</v>
      </c>
      <c r="C536">
        <v>3</v>
      </c>
      <c r="D536" t="s">
        <v>13</v>
      </c>
      <c r="E536">
        <v>18</v>
      </c>
      <c r="F536">
        <v>7.7750000000000004</v>
      </c>
      <c r="G536">
        <v>0</v>
      </c>
      <c r="H536">
        <v>0</v>
      </c>
      <c r="I536" s="6">
        <f>Table258[[#This Row],[Age]]/$E$1</f>
        <v>0.22500000000000001</v>
      </c>
      <c r="J536" s="6">
        <f>LOG10(Table258[[#This Row],[Fare]] +1)</f>
        <v>0.94324712513786169</v>
      </c>
      <c r="K536">
        <f>IF(Table258[[#This Row],[Pclass]]=1, 1, 0)</f>
        <v>0</v>
      </c>
      <c r="L536">
        <f>IF(Table258[[#This Row],[Pclass]]=2, 1,0)</f>
        <v>0</v>
      </c>
      <c r="M536">
        <f>IF(Table258[[#This Row],[Embarked]]="S", 1, 0)</f>
        <v>1</v>
      </c>
      <c r="N536">
        <f>IF(Table258[[#This Row],[Embarked]]="C", 1, 0)</f>
        <v>0</v>
      </c>
      <c r="O536">
        <f>IF(Table258[[#This Row],[Sex]]="male", 1, 0)</f>
        <v>1</v>
      </c>
      <c r="P536">
        <v>1</v>
      </c>
      <c r="V536" s="6"/>
      <c r="W536" s="6"/>
      <c r="X536" s="6"/>
      <c r="Y536" s="6"/>
      <c r="Z536" s="6"/>
      <c r="AA536" s="6"/>
    </row>
    <row r="537" spans="1:27" x14ac:dyDescent="0.2">
      <c r="A537">
        <v>0</v>
      </c>
      <c r="B537" t="s">
        <v>15</v>
      </c>
      <c r="C537">
        <v>3</v>
      </c>
      <c r="D537" t="s">
        <v>13</v>
      </c>
      <c r="E537">
        <v>24.5</v>
      </c>
      <c r="F537">
        <v>8.0500000000000007</v>
      </c>
      <c r="G537">
        <v>0</v>
      </c>
      <c r="H537">
        <v>0</v>
      </c>
      <c r="I537" s="6">
        <f>Table258[[#This Row],[Age]]/$E$1</f>
        <v>0.30625000000000002</v>
      </c>
      <c r="J537" s="6">
        <f>LOG10(Table258[[#This Row],[Fare]] +1)</f>
        <v>0.9566485792052033</v>
      </c>
      <c r="K537">
        <f>IF(Table258[[#This Row],[Pclass]]=1, 1, 0)</f>
        <v>0</v>
      </c>
      <c r="L537">
        <f>IF(Table258[[#This Row],[Pclass]]=2, 1,0)</f>
        <v>0</v>
      </c>
      <c r="M537">
        <f>IF(Table258[[#This Row],[Embarked]]="S", 1, 0)</f>
        <v>1</v>
      </c>
      <c r="N537">
        <f>IF(Table258[[#This Row],[Embarked]]="C", 1, 0)</f>
        <v>0</v>
      </c>
      <c r="O537">
        <f>IF(Table258[[#This Row],[Sex]]="male", 1, 0)</f>
        <v>1</v>
      </c>
      <c r="P537">
        <v>1</v>
      </c>
      <c r="V537" s="6"/>
      <c r="W537" s="6"/>
      <c r="X537" s="6"/>
      <c r="Y537" s="6"/>
      <c r="Z537" s="6"/>
      <c r="AA537" s="6"/>
    </row>
    <row r="538" spans="1:27" x14ac:dyDescent="0.2">
      <c r="A538">
        <v>1</v>
      </c>
      <c r="B538" t="s">
        <v>15</v>
      </c>
      <c r="C538">
        <v>3</v>
      </c>
      <c r="D538" t="s">
        <v>17</v>
      </c>
      <c r="E538">
        <v>18</v>
      </c>
      <c r="F538">
        <v>9.8416999999999994</v>
      </c>
      <c r="G538">
        <v>0</v>
      </c>
      <c r="H538">
        <v>0</v>
      </c>
      <c r="I538" s="6">
        <f>Table258[[#This Row],[Age]]/$E$1</f>
        <v>0.22500000000000001</v>
      </c>
      <c r="J538" s="6">
        <f>LOG10(Table258[[#This Row],[Fare]] +1)</f>
        <v>1.0350973857754964</v>
      </c>
      <c r="K538">
        <f>IF(Table258[[#This Row],[Pclass]]=1, 1, 0)</f>
        <v>0</v>
      </c>
      <c r="L538">
        <f>IF(Table258[[#This Row],[Pclass]]=2, 1,0)</f>
        <v>0</v>
      </c>
      <c r="M538">
        <f>IF(Table258[[#This Row],[Embarked]]="S", 1, 0)</f>
        <v>1</v>
      </c>
      <c r="N538">
        <f>IF(Table258[[#This Row],[Embarked]]="C", 1, 0)</f>
        <v>0</v>
      </c>
      <c r="O538">
        <f>IF(Table258[[#This Row],[Sex]]="male", 1, 0)</f>
        <v>0</v>
      </c>
      <c r="P538">
        <v>1</v>
      </c>
      <c r="V538" s="6"/>
      <c r="W538" s="6"/>
      <c r="X538" s="6"/>
      <c r="Y538" s="6"/>
      <c r="Z538" s="6"/>
      <c r="AA538" s="6"/>
    </row>
    <row r="539" spans="1:27" x14ac:dyDescent="0.2">
      <c r="A539">
        <v>0</v>
      </c>
      <c r="B539" t="s">
        <v>15</v>
      </c>
      <c r="C539">
        <v>3</v>
      </c>
      <c r="D539" t="s">
        <v>17</v>
      </c>
      <c r="E539">
        <v>43</v>
      </c>
      <c r="F539">
        <v>46.9</v>
      </c>
      <c r="G539">
        <v>1</v>
      </c>
      <c r="H539">
        <v>6</v>
      </c>
      <c r="I539" s="6">
        <f>Table258[[#This Row],[Age]]/$E$1</f>
        <v>0.53749999999999998</v>
      </c>
      <c r="J539" s="6">
        <f>LOG10(Table258[[#This Row],[Fare]] +1)</f>
        <v>1.6803355134145632</v>
      </c>
      <c r="K539">
        <f>IF(Table258[[#This Row],[Pclass]]=1, 1, 0)</f>
        <v>0</v>
      </c>
      <c r="L539">
        <f>IF(Table258[[#This Row],[Pclass]]=2, 1,0)</f>
        <v>0</v>
      </c>
      <c r="M539">
        <f>IF(Table258[[#This Row],[Embarked]]="S", 1, 0)</f>
        <v>1</v>
      </c>
      <c r="N539">
        <f>IF(Table258[[#This Row],[Embarked]]="C", 1, 0)</f>
        <v>0</v>
      </c>
      <c r="O539">
        <f>IF(Table258[[#This Row],[Sex]]="male", 1, 0)</f>
        <v>0</v>
      </c>
      <c r="P539">
        <v>1</v>
      </c>
      <c r="V539" s="6"/>
      <c r="W539" s="6"/>
      <c r="X539" s="6"/>
      <c r="Y539" s="6"/>
      <c r="Z539" s="6"/>
      <c r="AA539" s="6"/>
    </row>
    <row r="540" spans="1:27" x14ac:dyDescent="0.2">
      <c r="A540">
        <v>1</v>
      </c>
      <c r="B540" t="s">
        <v>20</v>
      </c>
      <c r="C540">
        <v>1</v>
      </c>
      <c r="D540" t="s">
        <v>13</v>
      </c>
      <c r="E540">
        <v>36</v>
      </c>
      <c r="F540">
        <v>512.32920000000001</v>
      </c>
      <c r="G540">
        <v>0</v>
      </c>
      <c r="H540">
        <v>1</v>
      </c>
      <c r="I540" s="6">
        <f>Table258[[#This Row],[Age]]/$E$1</f>
        <v>0.45</v>
      </c>
      <c r="J540" s="6">
        <f>LOG10(Table258[[#This Row],[Fare]] +1)</f>
        <v>2.7103959691861146</v>
      </c>
      <c r="K540">
        <f>IF(Table258[[#This Row],[Pclass]]=1, 1, 0)</f>
        <v>1</v>
      </c>
      <c r="L540">
        <f>IF(Table258[[#This Row],[Pclass]]=2, 1,0)</f>
        <v>0</v>
      </c>
      <c r="M540">
        <f>IF(Table258[[#This Row],[Embarked]]="S", 1, 0)</f>
        <v>0</v>
      </c>
      <c r="N540">
        <f>IF(Table258[[#This Row],[Embarked]]="C", 1, 0)</f>
        <v>1</v>
      </c>
      <c r="O540">
        <f>IF(Table258[[#This Row],[Sex]]="male", 1, 0)</f>
        <v>1</v>
      </c>
      <c r="P540">
        <v>1</v>
      </c>
      <c r="V540" s="6"/>
      <c r="W540" s="6"/>
      <c r="X540" s="6"/>
      <c r="Y540" s="6"/>
      <c r="Z540" s="6"/>
      <c r="AA540" s="6"/>
    </row>
    <row r="541" spans="1:27" x14ac:dyDescent="0.2">
      <c r="A541">
        <v>1</v>
      </c>
      <c r="B541" t="s">
        <v>20</v>
      </c>
      <c r="C541">
        <v>1</v>
      </c>
      <c r="D541" t="s">
        <v>13</v>
      </c>
      <c r="E541">
        <v>27</v>
      </c>
      <c r="F541">
        <v>76.729200000000006</v>
      </c>
      <c r="G541">
        <v>0</v>
      </c>
      <c r="H541">
        <v>0</v>
      </c>
      <c r="I541" s="6">
        <f>Table258[[#This Row],[Age]]/$E$1</f>
        <v>0.33750000000000002</v>
      </c>
      <c r="J541" s="6">
        <f>LOG10(Table258[[#This Row],[Fare]] +1)</f>
        <v>1.8905841979078102</v>
      </c>
      <c r="K541">
        <f>IF(Table258[[#This Row],[Pclass]]=1, 1, 0)</f>
        <v>1</v>
      </c>
      <c r="L541">
        <f>IF(Table258[[#This Row],[Pclass]]=2, 1,0)</f>
        <v>0</v>
      </c>
      <c r="M541">
        <f>IF(Table258[[#This Row],[Embarked]]="S", 1, 0)</f>
        <v>0</v>
      </c>
      <c r="N541">
        <f>IF(Table258[[#This Row],[Embarked]]="C", 1, 0)</f>
        <v>1</v>
      </c>
      <c r="O541">
        <f>IF(Table258[[#This Row],[Sex]]="male", 1, 0)</f>
        <v>1</v>
      </c>
      <c r="P541">
        <v>1</v>
      </c>
      <c r="V541" s="6"/>
      <c r="W541" s="6"/>
      <c r="X541" s="6"/>
      <c r="Y541" s="6"/>
      <c r="Z541" s="6"/>
      <c r="AA541" s="6"/>
    </row>
    <row r="542" spans="1:27" x14ac:dyDescent="0.2">
      <c r="A542">
        <v>0</v>
      </c>
      <c r="B542" t="s">
        <v>15</v>
      </c>
      <c r="C542">
        <v>3</v>
      </c>
      <c r="D542" t="s">
        <v>13</v>
      </c>
      <c r="E542">
        <v>20</v>
      </c>
      <c r="F542">
        <v>9.2249999999999996</v>
      </c>
      <c r="G542">
        <v>0</v>
      </c>
      <c r="H542">
        <v>0</v>
      </c>
      <c r="I542" s="6">
        <f>Table258[[#This Row],[Age]]/$E$1</f>
        <v>0.25</v>
      </c>
      <c r="J542" s="6">
        <f>LOG10(Table258[[#This Row],[Fare]] +1)</f>
        <v>1.0096633166793794</v>
      </c>
      <c r="K542">
        <f>IF(Table258[[#This Row],[Pclass]]=1, 1, 0)</f>
        <v>0</v>
      </c>
      <c r="L542">
        <f>IF(Table258[[#This Row],[Pclass]]=2, 1,0)</f>
        <v>0</v>
      </c>
      <c r="M542">
        <f>IF(Table258[[#This Row],[Embarked]]="S", 1, 0)</f>
        <v>1</v>
      </c>
      <c r="N542">
        <f>IF(Table258[[#This Row],[Embarked]]="C", 1, 0)</f>
        <v>0</v>
      </c>
      <c r="O542">
        <f>IF(Table258[[#This Row],[Sex]]="male", 1, 0)</f>
        <v>1</v>
      </c>
      <c r="P542">
        <v>1</v>
      </c>
      <c r="V542" s="6"/>
      <c r="W542" s="6"/>
      <c r="X542" s="6"/>
      <c r="Y542" s="6"/>
      <c r="Z542" s="6"/>
      <c r="AA542" s="6"/>
    </row>
    <row r="543" spans="1:27" x14ac:dyDescent="0.2">
      <c r="A543">
        <v>0</v>
      </c>
      <c r="B543" t="s">
        <v>15</v>
      </c>
      <c r="C543">
        <v>3</v>
      </c>
      <c r="D543" t="s">
        <v>13</v>
      </c>
      <c r="E543">
        <v>14</v>
      </c>
      <c r="F543">
        <v>46.9</v>
      </c>
      <c r="G543">
        <v>5</v>
      </c>
      <c r="H543">
        <v>2</v>
      </c>
      <c r="I543" s="6">
        <f>Table258[[#This Row],[Age]]/$E$1</f>
        <v>0.17499999999999999</v>
      </c>
      <c r="J543" s="6">
        <f>LOG10(Table258[[#This Row],[Fare]] +1)</f>
        <v>1.6803355134145632</v>
      </c>
      <c r="K543">
        <f>IF(Table258[[#This Row],[Pclass]]=1, 1, 0)</f>
        <v>0</v>
      </c>
      <c r="L543">
        <f>IF(Table258[[#This Row],[Pclass]]=2, 1,0)</f>
        <v>0</v>
      </c>
      <c r="M543">
        <f>IF(Table258[[#This Row],[Embarked]]="S", 1, 0)</f>
        <v>1</v>
      </c>
      <c r="N543">
        <f>IF(Table258[[#This Row],[Embarked]]="C", 1, 0)</f>
        <v>0</v>
      </c>
      <c r="O543">
        <f>IF(Table258[[#This Row],[Sex]]="male", 1, 0)</f>
        <v>1</v>
      </c>
      <c r="P543">
        <v>1</v>
      </c>
      <c r="V543" s="6"/>
      <c r="W543" s="6"/>
      <c r="X543" s="6"/>
      <c r="Y543" s="6"/>
      <c r="Z543" s="6"/>
      <c r="AA543" s="6"/>
    </row>
    <row r="544" spans="1:27" x14ac:dyDescent="0.2">
      <c r="A544">
        <v>0</v>
      </c>
      <c r="B544" t="s">
        <v>15</v>
      </c>
      <c r="C544">
        <v>2</v>
      </c>
      <c r="D544" t="s">
        <v>13</v>
      </c>
      <c r="E544">
        <v>60</v>
      </c>
      <c r="F544">
        <v>39</v>
      </c>
      <c r="G544">
        <v>1</v>
      </c>
      <c r="H544">
        <v>1</v>
      </c>
      <c r="I544" s="6">
        <f>Table258[[#This Row],[Age]]/$E$1</f>
        <v>0.75</v>
      </c>
      <c r="J544" s="6">
        <f>LOG10(Table258[[#This Row],[Fare]] +1)</f>
        <v>1.6020599913279623</v>
      </c>
      <c r="K544">
        <f>IF(Table258[[#This Row],[Pclass]]=1, 1, 0)</f>
        <v>0</v>
      </c>
      <c r="L544">
        <f>IF(Table258[[#This Row],[Pclass]]=2, 1,0)</f>
        <v>1</v>
      </c>
      <c r="M544">
        <f>IF(Table258[[#This Row],[Embarked]]="S", 1, 0)</f>
        <v>1</v>
      </c>
      <c r="N544">
        <f>IF(Table258[[#This Row],[Embarked]]="C", 1, 0)</f>
        <v>0</v>
      </c>
      <c r="O544">
        <f>IF(Table258[[#This Row],[Sex]]="male", 1, 0)</f>
        <v>1</v>
      </c>
      <c r="P544">
        <v>1</v>
      </c>
      <c r="V544" s="6"/>
      <c r="W544" s="6"/>
      <c r="X544" s="6"/>
      <c r="Y544" s="6"/>
      <c r="Z544" s="6"/>
      <c r="AA544" s="6"/>
    </row>
    <row r="545" spans="1:27" x14ac:dyDescent="0.2">
      <c r="A545">
        <v>0</v>
      </c>
      <c r="B545" t="s">
        <v>20</v>
      </c>
      <c r="C545">
        <v>2</v>
      </c>
      <c r="D545" t="s">
        <v>13</v>
      </c>
      <c r="E545">
        <v>25</v>
      </c>
      <c r="F545">
        <v>41.5792</v>
      </c>
      <c r="G545">
        <v>1</v>
      </c>
      <c r="H545">
        <v>2</v>
      </c>
      <c r="I545" s="6">
        <f>Table258[[#This Row],[Age]]/$E$1</f>
        <v>0.3125</v>
      </c>
      <c r="J545" s="6">
        <f>LOG10(Table258[[#This Row],[Fare]] +1)</f>
        <v>1.6291974974299364</v>
      </c>
      <c r="K545">
        <f>IF(Table258[[#This Row],[Pclass]]=1, 1, 0)</f>
        <v>0</v>
      </c>
      <c r="L545">
        <f>IF(Table258[[#This Row],[Pclass]]=2, 1,0)</f>
        <v>1</v>
      </c>
      <c r="M545">
        <f>IF(Table258[[#This Row],[Embarked]]="S", 1, 0)</f>
        <v>0</v>
      </c>
      <c r="N545">
        <f>IF(Table258[[#This Row],[Embarked]]="C", 1, 0)</f>
        <v>1</v>
      </c>
      <c r="O545">
        <f>IF(Table258[[#This Row],[Sex]]="male", 1, 0)</f>
        <v>1</v>
      </c>
      <c r="P545">
        <v>1</v>
      </c>
      <c r="V545" s="6"/>
      <c r="W545" s="6"/>
      <c r="X545" s="6"/>
      <c r="Y545" s="6"/>
      <c r="Z545" s="6"/>
      <c r="AA545" s="6"/>
    </row>
    <row r="546" spans="1:27" x14ac:dyDescent="0.2">
      <c r="A546">
        <v>0</v>
      </c>
      <c r="B546" t="s">
        <v>15</v>
      </c>
      <c r="C546">
        <v>3</v>
      </c>
      <c r="D546" t="s">
        <v>13</v>
      </c>
      <c r="E546">
        <v>14</v>
      </c>
      <c r="F546">
        <v>39.6875</v>
      </c>
      <c r="G546">
        <v>4</v>
      </c>
      <c r="H546">
        <v>1</v>
      </c>
      <c r="I546" s="6">
        <f>Table258[[#This Row],[Age]]/$E$1</f>
        <v>0.17499999999999999</v>
      </c>
      <c r="J546" s="6">
        <f>LOG10(Table258[[#This Row],[Fare]] +1)</f>
        <v>1.6094610059122672</v>
      </c>
      <c r="K546">
        <f>IF(Table258[[#This Row],[Pclass]]=1, 1, 0)</f>
        <v>0</v>
      </c>
      <c r="L546">
        <f>IF(Table258[[#This Row],[Pclass]]=2, 1,0)</f>
        <v>0</v>
      </c>
      <c r="M546">
        <f>IF(Table258[[#This Row],[Embarked]]="S", 1, 0)</f>
        <v>1</v>
      </c>
      <c r="N546">
        <f>IF(Table258[[#This Row],[Embarked]]="C", 1, 0)</f>
        <v>0</v>
      </c>
      <c r="O546">
        <f>IF(Table258[[#This Row],[Sex]]="male", 1, 0)</f>
        <v>1</v>
      </c>
      <c r="P546">
        <v>1</v>
      </c>
      <c r="V546" s="6"/>
      <c r="W546" s="6"/>
      <c r="X546" s="6"/>
      <c r="Y546" s="6"/>
      <c r="Z546" s="6"/>
      <c r="AA546" s="6"/>
    </row>
    <row r="547" spans="1:27" x14ac:dyDescent="0.2">
      <c r="A547">
        <v>0</v>
      </c>
      <c r="B547" t="s">
        <v>15</v>
      </c>
      <c r="C547">
        <v>3</v>
      </c>
      <c r="D547" t="s">
        <v>13</v>
      </c>
      <c r="E547">
        <v>19</v>
      </c>
      <c r="F547">
        <v>10.1708</v>
      </c>
      <c r="G547">
        <v>0</v>
      </c>
      <c r="H547">
        <v>0</v>
      </c>
      <c r="I547" s="6">
        <f>Table258[[#This Row],[Age]]/$E$1</f>
        <v>0.23749999999999999</v>
      </c>
      <c r="J547" s="6">
        <f>LOG10(Table258[[#This Row],[Fare]] +1)</f>
        <v>1.0480842763514531</v>
      </c>
      <c r="K547">
        <f>IF(Table258[[#This Row],[Pclass]]=1, 1, 0)</f>
        <v>0</v>
      </c>
      <c r="L547">
        <f>IF(Table258[[#This Row],[Pclass]]=2, 1,0)</f>
        <v>0</v>
      </c>
      <c r="M547">
        <f>IF(Table258[[#This Row],[Embarked]]="S", 1, 0)</f>
        <v>1</v>
      </c>
      <c r="N547">
        <f>IF(Table258[[#This Row],[Embarked]]="C", 1, 0)</f>
        <v>0</v>
      </c>
      <c r="O547">
        <f>IF(Table258[[#This Row],[Sex]]="male", 1, 0)</f>
        <v>1</v>
      </c>
      <c r="P547">
        <v>1</v>
      </c>
      <c r="V547" s="6"/>
      <c r="W547" s="6"/>
      <c r="X547" s="6"/>
      <c r="Y547" s="6"/>
      <c r="Z547" s="6"/>
      <c r="AA547" s="6"/>
    </row>
    <row r="548" spans="1:27" x14ac:dyDescent="0.2">
      <c r="A548">
        <v>0</v>
      </c>
      <c r="B548" t="s">
        <v>15</v>
      </c>
      <c r="C548">
        <v>3</v>
      </c>
      <c r="D548" t="s">
        <v>13</v>
      </c>
      <c r="E548">
        <v>18</v>
      </c>
      <c r="F548">
        <v>7.7957999999999998</v>
      </c>
      <c r="G548">
        <v>0</v>
      </c>
      <c r="H548">
        <v>0</v>
      </c>
      <c r="I548" s="6">
        <f>Table258[[#This Row],[Age]]/$E$1</f>
        <v>0.22500000000000001</v>
      </c>
      <c r="J548" s="6">
        <f>LOG10(Table258[[#This Row],[Fare]] +1)</f>
        <v>0.94427534575879857</v>
      </c>
      <c r="K548">
        <f>IF(Table258[[#This Row],[Pclass]]=1, 1, 0)</f>
        <v>0</v>
      </c>
      <c r="L548">
        <f>IF(Table258[[#This Row],[Pclass]]=2, 1,0)</f>
        <v>0</v>
      </c>
      <c r="M548">
        <f>IF(Table258[[#This Row],[Embarked]]="S", 1, 0)</f>
        <v>1</v>
      </c>
      <c r="N548">
        <f>IF(Table258[[#This Row],[Embarked]]="C", 1, 0)</f>
        <v>0</v>
      </c>
      <c r="O548">
        <f>IF(Table258[[#This Row],[Sex]]="male", 1, 0)</f>
        <v>1</v>
      </c>
      <c r="P548">
        <v>1</v>
      </c>
      <c r="V548" s="6"/>
      <c r="W548" s="6"/>
      <c r="X548" s="6"/>
      <c r="Y548" s="6"/>
      <c r="Z548" s="6"/>
      <c r="AA548" s="6"/>
    </row>
    <row r="549" spans="1:27" x14ac:dyDescent="0.2">
      <c r="A549">
        <v>1</v>
      </c>
      <c r="B549" t="s">
        <v>15</v>
      </c>
      <c r="C549">
        <v>1</v>
      </c>
      <c r="D549" t="s">
        <v>17</v>
      </c>
      <c r="E549">
        <v>15</v>
      </c>
      <c r="F549">
        <v>211.33750000000001</v>
      </c>
      <c r="G549">
        <v>0</v>
      </c>
      <c r="H549">
        <v>1</v>
      </c>
      <c r="I549" s="6">
        <f>Table258[[#This Row],[Age]]/$E$1</f>
        <v>0.1875</v>
      </c>
      <c r="J549" s="6">
        <f>LOG10(Table258[[#This Row],[Fare]] +1)</f>
        <v>2.3270266997942759</v>
      </c>
      <c r="K549">
        <f>IF(Table258[[#This Row],[Pclass]]=1, 1, 0)</f>
        <v>1</v>
      </c>
      <c r="L549">
        <f>IF(Table258[[#This Row],[Pclass]]=2, 1,0)</f>
        <v>0</v>
      </c>
      <c r="M549">
        <f>IF(Table258[[#This Row],[Embarked]]="S", 1, 0)</f>
        <v>1</v>
      </c>
      <c r="N549">
        <f>IF(Table258[[#This Row],[Embarked]]="C", 1, 0)</f>
        <v>0</v>
      </c>
      <c r="O549">
        <f>IF(Table258[[#This Row],[Sex]]="male", 1, 0)</f>
        <v>0</v>
      </c>
      <c r="P549">
        <v>1</v>
      </c>
      <c r="V549" s="6"/>
      <c r="W549" s="6"/>
      <c r="X549" s="6"/>
      <c r="Y549" s="6"/>
      <c r="Z549" s="6"/>
      <c r="AA549" s="6"/>
    </row>
    <row r="550" spans="1:27" x14ac:dyDescent="0.2">
      <c r="A550">
        <v>1</v>
      </c>
      <c r="B550" t="s">
        <v>15</v>
      </c>
      <c r="C550">
        <v>1</v>
      </c>
      <c r="D550" t="s">
        <v>13</v>
      </c>
      <c r="E550">
        <v>31</v>
      </c>
      <c r="F550">
        <v>57</v>
      </c>
      <c r="G550">
        <v>1</v>
      </c>
      <c r="H550">
        <v>0</v>
      </c>
      <c r="I550" s="6">
        <f>Table258[[#This Row],[Age]]/$E$1</f>
        <v>0.38750000000000001</v>
      </c>
      <c r="J550" s="6">
        <f>LOG10(Table258[[#This Row],[Fare]] +1)</f>
        <v>1.7634279935629373</v>
      </c>
      <c r="K550">
        <f>IF(Table258[[#This Row],[Pclass]]=1, 1, 0)</f>
        <v>1</v>
      </c>
      <c r="L550">
        <f>IF(Table258[[#This Row],[Pclass]]=2, 1,0)</f>
        <v>0</v>
      </c>
      <c r="M550">
        <f>IF(Table258[[#This Row],[Embarked]]="S", 1, 0)</f>
        <v>1</v>
      </c>
      <c r="N550">
        <f>IF(Table258[[#This Row],[Embarked]]="C", 1, 0)</f>
        <v>0</v>
      </c>
      <c r="O550">
        <f>IF(Table258[[#This Row],[Sex]]="male", 1, 0)</f>
        <v>1</v>
      </c>
      <c r="P550">
        <v>1</v>
      </c>
      <c r="V550" s="6"/>
      <c r="W550" s="6"/>
      <c r="X550" s="6"/>
      <c r="Y550" s="6"/>
      <c r="Z550" s="6"/>
      <c r="AA550" s="6"/>
    </row>
    <row r="551" spans="1:27" x14ac:dyDescent="0.2">
      <c r="A551">
        <v>1</v>
      </c>
      <c r="B551" t="s">
        <v>20</v>
      </c>
      <c r="C551">
        <v>3</v>
      </c>
      <c r="D551" t="s">
        <v>17</v>
      </c>
      <c r="E551">
        <v>4</v>
      </c>
      <c r="F551">
        <v>13.416700000000001</v>
      </c>
      <c r="G551">
        <v>0</v>
      </c>
      <c r="H551">
        <v>1</v>
      </c>
      <c r="I551" s="6">
        <f>Table258[[#This Row],[Age]]/$E$1</f>
        <v>0.05</v>
      </c>
      <c r="J551" s="6">
        <f>LOG10(Table258[[#This Row],[Fare]] +1)</f>
        <v>1.1588658612291007</v>
      </c>
      <c r="K551">
        <f>IF(Table258[[#This Row],[Pclass]]=1, 1, 0)</f>
        <v>0</v>
      </c>
      <c r="L551">
        <f>IF(Table258[[#This Row],[Pclass]]=2, 1,0)</f>
        <v>0</v>
      </c>
      <c r="M551">
        <f>IF(Table258[[#This Row],[Embarked]]="S", 1, 0)</f>
        <v>0</v>
      </c>
      <c r="N551">
        <f>IF(Table258[[#This Row],[Embarked]]="C", 1, 0)</f>
        <v>1</v>
      </c>
      <c r="O551">
        <f>IF(Table258[[#This Row],[Sex]]="male", 1, 0)</f>
        <v>0</v>
      </c>
      <c r="P551">
        <v>1</v>
      </c>
      <c r="V551" s="6"/>
      <c r="W551" s="6"/>
      <c r="X551" s="6"/>
      <c r="Y551" s="6"/>
      <c r="Z551" s="6"/>
      <c r="AA551" s="6"/>
    </row>
    <row r="552" spans="1:27" x14ac:dyDescent="0.2">
      <c r="A552">
        <v>0</v>
      </c>
      <c r="B552" t="s">
        <v>20</v>
      </c>
      <c r="C552">
        <v>3</v>
      </c>
      <c r="D552" t="s">
        <v>13</v>
      </c>
      <c r="E552">
        <v>25</v>
      </c>
      <c r="F552">
        <v>7.2249999999999996</v>
      </c>
      <c r="G552">
        <v>0</v>
      </c>
      <c r="H552">
        <v>0</v>
      </c>
      <c r="I552" s="6">
        <f>Table258[[#This Row],[Age]]/$E$1</f>
        <v>0.3125</v>
      </c>
      <c r="J552" s="6">
        <f>LOG10(Table258[[#This Row],[Fare]] +1)</f>
        <v>0.91513590662201194</v>
      </c>
      <c r="K552">
        <f>IF(Table258[[#This Row],[Pclass]]=1, 1, 0)</f>
        <v>0</v>
      </c>
      <c r="L552">
        <f>IF(Table258[[#This Row],[Pclass]]=2, 1,0)</f>
        <v>0</v>
      </c>
      <c r="M552">
        <f>IF(Table258[[#This Row],[Embarked]]="S", 1, 0)</f>
        <v>0</v>
      </c>
      <c r="N552">
        <f>IF(Table258[[#This Row],[Embarked]]="C", 1, 0)</f>
        <v>1</v>
      </c>
      <c r="O552">
        <f>IF(Table258[[#This Row],[Sex]]="male", 1, 0)</f>
        <v>1</v>
      </c>
      <c r="P552">
        <v>1</v>
      </c>
      <c r="V552" s="6"/>
      <c r="W552" s="6"/>
      <c r="X552" s="6"/>
      <c r="Y552" s="6"/>
      <c r="Z552" s="6"/>
      <c r="AA552" s="6"/>
    </row>
    <row r="553" spans="1:27" x14ac:dyDescent="0.2">
      <c r="A553">
        <v>0</v>
      </c>
      <c r="B553" t="s">
        <v>15</v>
      </c>
      <c r="C553">
        <v>1</v>
      </c>
      <c r="D553" t="s">
        <v>13</v>
      </c>
      <c r="E553">
        <v>60</v>
      </c>
      <c r="F553">
        <v>26.55</v>
      </c>
      <c r="G553">
        <v>0</v>
      </c>
      <c r="H553">
        <v>0</v>
      </c>
      <c r="I553" s="6">
        <f>Table258[[#This Row],[Age]]/$E$1</f>
        <v>0.75</v>
      </c>
      <c r="J553" s="6">
        <f>LOG10(Table258[[#This Row],[Fare]] +1)</f>
        <v>1.4401216031878039</v>
      </c>
      <c r="K553">
        <f>IF(Table258[[#This Row],[Pclass]]=1, 1, 0)</f>
        <v>1</v>
      </c>
      <c r="L553">
        <f>IF(Table258[[#This Row],[Pclass]]=2, 1,0)</f>
        <v>0</v>
      </c>
      <c r="M553">
        <f>IF(Table258[[#This Row],[Embarked]]="S", 1, 0)</f>
        <v>1</v>
      </c>
      <c r="N553">
        <f>IF(Table258[[#This Row],[Embarked]]="C", 1, 0)</f>
        <v>0</v>
      </c>
      <c r="O553">
        <f>IF(Table258[[#This Row],[Sex]]="male", 1, 0)</f>
        <v>1</v>
      </c>
      <c r="P553">
        <v>1</v>
      </c>
      <c r="V553" s="6"/>
      <c r="W553" s="6"/>
      <c r="X553" s="6"/>
      <c r="Y553" s="6"/>
      <c r="Z553" s="6"/>
      <c r="AA553" s="6"/>
    </row>
    <row r="554" spans="1:27" x14ac:dyDescent="0.2">
      <c r="A554">
        <v>0</v>
      </c>
      <c r="B554" t="s">
        <v>15</v>
      </c>
      <c r="C554">
        <v>2</v>
      </c>
      <c r="D554" t="s">
        <v>13</v>
      </c>
      <c r="E554">
        <v>52</v>
      </c>
      <c r="F554">
        <v>13.5</v>
      </c>
      <c r="G554">
        <v>0</v>
      </c>
      <c r="H554">
        <v>0</v>
      </c>
      <c r="I554" s="6">
        <f>Table258[[#This Row],[Age]]/$E$1</f>
        <v>0.65</v>
      </c>
      <c r="J554" s="6">
        <f>LOG10(Table258[[#This Row],[Fare]] +1)</f>
        <v>1.1613680022349748</v>
      </c>
      <c r="K554">
        <f>IF(Table258[[#This Row],[Pclass]]=1, 1, 0)</f>
        <v>0</v>
      </c>
      <c r="L554">
        <f>IF(Table258[[#This Row],[Pclass]]=2, 1,0)</f>
        <v>1</v>
      </c>
      <c r="M554">
        <f>IF(Table258[[#This Row],[Embarked]]="S", 1, 0)</f>
        <v>1</v>
      </c>
      <c r="N554">
        <f>IF(Table258[[#This Row],[Embarked]]="C", 1, 0)</f>
        <v>0</v>
      </c>
      <c r="O554">
        <f>IF(Table258[[#This Row],[Sex]]="male", 1, 0)</f>
        <v>1</v>
      </c>
      <c r="P554">
        <v>1</v>
      </c>
      <c r="V554" s="6"/>
      <c r="W554" s="6"/>
      <c r="X554" s="6"/>
      <c r="Y554" s="6"/>
      <c r="Z554" s="6"/>
      <c r="AA554" s="6"/>
    </row>
    <row r="555" spans="1:27" x14ac:dyDescent="0.2">
      <c r="A555">
        <v>0</v>
      </c>
      <c r="B555" t="s">
        <v>15</v>
      </c>
      <c r="C555">
        <v>3</v>
      </c>
      <c r="D555" t="s">
        <v>13</v>
      </c>
      <c r="E555">
        <v>44</v>
      </c>
      <c r="F555">
        <v>8.0500000000000007</v>
      </c>
      <c r="G555">
        <v>0</v>
      </c>
      <c r="H555">
        <v>0</v>
      </c>
      <c r="I555" s="6">
        <f>Table258[[#This Row],[Age]]/$E$1</f>
        <v>0.55000000000000004</v>
      </c>
      <c r="J555" s="6">
        <f>LOG10(Table258[[#This Row],[Fare]] +1)</f>
        <v>0.9566485792052033</v>
      </c>
      <c r="K555">
        <f>IF(Table258[[#This Row],[Pclass]]=1, 1, 0)</f>
        <v>0</v>
      </c>
      <c r="L555">
        <f>IF(Table258[[#This Row],[Pclass]]=2, 1,0)</f>
        <v>0</v>
      </c>
      <c r="M555">
        <f>IF(Table258[[#This Row],[Embarked]]="S", 1, 0)</f>
        <v>1</v>
      </c>
      <c r="N555">
        <f>IF(Table258[[#This Row],[Embarked]]="C", 1, 0)</f>
        <v>0</v>
      </c>
      <c r="O555">
        <f>IF(Table258[[#This Row],[Sex]]="male", 1, 0)</f>
        <v>1</v>
      </c>
      <c r="P555">
        <v>1</v>
      </c>
      <c r="V555" s="6"/>
      <c r="W555" s="6"/>
      <c r="X555" s="6"/>
      <c r="Y555" s="6"/>
      <c r="Z555" s="6"/>
      <c r="AA555" s="6"/>
    </row>
    <row r="556" spans="1:27" x14ac:dyDescent="0.2">
      <c r="A556">
        <v>0</v>
      </c>
      <c r="B556" t="s">
        <v>20</v>
      </c>
      <c r="C556">
        <v>1</v>
      </c>
      <c r="D556" t="s">
        <v>13</v>
      </c>
      <c r="E556">
        <v>49</v>
      </c>
      <c r="F556">
        <v>110.88330000000001</v>
      </c>
      <c r="G556">
        <v>1</v>
      </c>
      <c r="H556">
        <v>1</v>
      </c>
      <c r="I556" s="6">
        <f>Table258[[#This Row],[Age]]/$E$1</f>
        <v>0.61250000000000004</v>
      </c>
      <c r="J556" s="6">
        <f>LOG10(Table258[[#This Row],[Fare]] +1)</f>
        <v>2.048765267412167</v>
      </c>
      <c r="K556">
        <f>IF(Table258[[#This Row],[Pclass]]=1, 1, 0)</f>
        <v>1</v>
      </c>
      <c r="L556">
        <f>IF(Table258[[#This Row],[Pclass]]=2, 1,0)</f>
        <v>0</v>
      </c>
      <c r="M556">
        <f>IF(Table258[[#This Row],[Embarked]]="S", 1, 0)</f>
        <v>0</v>
      </c>
      <c r="N556">
        <f>IF(Table258[[#This Row],[Embarked]]="C", 1, 0)</f>
        <v>1</v>
      </c>
      <c r="O556">
        <f>IF(Table258[[#This Row],[Sex]]="male", 1, 0)</f>
        <v>1</v>
      </c>
      <c r="P556">
        <v>1</v>
      </c>
      <c r="V556" s="6"/>
      <c r="W556" s="6"/>
      <c r="X556" s="6"/>
      <c r="Y556" s="6"/>
      <c r="Z556" s="6"/>
      <c r="AA556" s="6"/>
    </row>
    <row r="557" spans="1:27" x14ac:dyDescent="0.2">
      <c r="A557">
        <v>0</v>
      </c>
      <c r="B557" t="s">
        <v>15</v>
      </c>
      <c r="C557">
        <v>3</v>
      </c>
      <c r="D557" t="s">
        <v>13</v>
      </c>
      <c r="E557">
        <v>42</v>
      </c>
      <c r="F557">
        <v>7.65</v>
      </c>
      <c r="G557">
        <v>0</v>
      </c>
      <c r="H557">
        <v>0</v>
      </c>
      <c r="I557" s="6">
        <f>Table258[[#This Row],[Age]]/$E$1</f>
        <v>0.52500000000000002</v>
      </c>
      <c r="J557" s="6">
        <f>LOG10(Table258[[#This Row],[Fare]] +1)</f>
        <v>0.93701610746481423</v>
      </c>
      <c r="K557">
        <f>IF(Table258[[#This Row],[Pclass]]=1, 1, 0)</f>
        <v>0</v>
      </c>
      <c r="L557">
        <f>IF(Table258[[#This Row],[Pclass]]=2, 1,0)</f>
        <v>0</v>
      </c>
      <c r="M557">
        <f>IF(Table258[[#This Row],[Embarked]]="S", 1, 0)</f>
        <v>1</v>
      </c>
      <c r="N557">
        <f>IF(Table258[[#This Row],[Embarked]]="C", 1, 0)</f>
        <v>0</v>
      </c>
      <c r="O557">
        <f>IF(Table258[[#This Row],[Sex]]="male", 1, 0)</f>
        <v>1</v>
      </c>
      <c r="P557">
        <v>1</v>
      </c>
      <c r="V557" s="6"/>
      <c r="W557" s="6"/>
      <c r="X557" s="6"/>
      <c r="Y557" s="6"/>
      <c r="Z557" s="6"/>
      <c r="AA557" s="6"/>
    </row>
    <row r="558" spans="1:27" x14ac:dyDescent="0.2">
      <c r="A558">
        <v>1</v>
      </c>
      <c r="B558" t="s">
        <v>20</v>
      </c>
      <c r="C558">
        <v>1</v>
      </c>
      <c r="D558" t="s">
        <v>17</v>
      </c>
      <c r="E558">
        <v>18</v>
      </c>
      <c r="F558">
        <v>227.52500000000001</v>
      </c>
      <c r="G558">
        <v>1</v>
      </c>
      <c r="H558">
        <v>0</v>
      </c>
      <c r="I558" s="6">
        <f>Table258[[#This Row],[Age]]/$E$1</f>
        <v>0.22500000000000001</v>
      </c>
      <c r="J558" s="6">
        <f>LOG10(Table258[[#This Row],[Fare]] +1)</f>
        <v>2.3589337176143736</v>
      </c>
      <c r="K558">
        <f>IF(Table258[[#This Row],[Pclass]]=1, 1, 0)</f>
        <v>1</v>
      </c>
      <c r="L558">
        <f>IF(Table258[[#This Row],[Pclass]]=2, 1,0)</f>
        <v>0</v>
      </c>
      <c r="M558">
        <f>IF(Table258[[#This Row],[Embarked]]="S", 1, 0)</f>
        <v>0</v>
      </c>
      <c r="N558">
        <f>IF(Table258[[#This Row],[Embarked]]="C", 1, 0)</f>
        <v>1</v>
      </c>
      <c r="O558">
        <f>IF(Table258[[#This Row],[Sex]]="male", 1, 0)</f>
        <v>0</v>
      </c>
      <c r="P558">
        <v>1</v>
      </c>
      <c r="V558" s="6"/>
      <c r="W558" s="6"/>
      <c r="X558" s="6"/>
      <c r="Y558" s="6"/>
      <c r="Z558" s="6"/>
      <c r="AA558" s="6"/>
    </row>
    <row r="559" spans="1:27" x14ac:dyDescent="0.2">
      <c r="A559">
        <v>1</v>
      </c>
      <c r="B559" t="s">
        <v>15</v>
      </c>
      <c r="C559">
        <v>1</v>
      </c>
      <c r="D559" t="s">
        <v>13</v>
      </c>
      <c r="E559">
        <v>35</v>
      </c>
      <c r="F559">
        <v>26.287500000000001</v>
      </c>
      <c r="G559">
        <v>0</v>
      </c>
      <c r="H559">
        <v>0</v>
      </c>
      <c r="I559" s="6">
        <f>Table258[[#This Row],[Age]]/$E$1</f>
        <v>0.4375</v>
      </c>
      <c r="J559" s="6">
        <f>LOG10(Table258[[#This Row],[Fare]] +1)</f>
        <v>1.4359637487171957</v>
      </c>
      <c r="K559">
        <f>IF(Table258[[#This Row],[Pclass]]=1, 1, 0)</f>
        <v>1</v>
      </c>
      <c r="L559">
        <f>IF(Table258[[#This Row],[Pclass]]=2, 1,0)</f>
        <v>0</v>
      </c>
      <c r="M559">
        <f>IF(Table258[[#This Row],[Embarked]]="S", 1, 0)</f>
        <v>1</v>
      </c>
      <c r="N559">
        <f>IF(Table258[[#This Row],[Embarked]]="C", 1, 0)</f>
        <v>0</v>
      </c>
      <c r="O559">
        <f>IF(Table258[[#This Row],[Sex]]="male", 1, 0)</f>
        <v>1</v>
      </c>
      <c r="P559">
        <v>1</v>
      </c>
      <c r="V559" s="6"/>
      <c r="W559" s="6"/>
      <c r="X559" s="6"/>
      <c r="Y559" s="6"/>
      <c r="Z559" s="6"/>
      <c r="AA559" s="6"/>
    </row>
    <row r="560" spans="1:27" x14ac:dyDescent="0.2">
      <c r="A560">
        <v>0</v>
      </c>
      <c r="B560" t="s">
        <v>20</v>
      </c>
      <c r="C560">
        <v>3</v>
      </c>
      <c r="D560" t="s">
        <v>17</v>
      </c>
      <c r="E560">
        <v>18</v>
      </c>
      <c r="F560">
        <v>14.4542</v>
      </c>
      <c r="G560">
        <v>0</v>
      </c>
      <c r="H560">
        <v>1</v>
      </c>
      <c r="I560" s="6">
        <f>Table258[[#This Row],[Age]]/$E$1</f>
        <v>0.22500000000000001</v>
      </c>
      <c r="J560" s="6">
        <f>LOG10(Table258[[#This Row],[Fare]] +1)</f>
        <v>1.1890465283525415</v>
      </c>
      <c r="K560">
        <f>IF(Table258[[#This Row],[Pclass]]=1, 1, 0)</f>
        <v>0</v>
      </c>
      <c r="L560">
        <f>IF(Table258[[#This Row],[Pclass]]=2, 1,0)</f>
        <v>0</v>
      </c>
      <c r="M560">
        <f>IF(Table258[[#This Row],[Embarked]]="S", 1, 0)</f>
        <v>0</v>
      </c>
      <c r="N560">
        <f>IF(Table258[[#This Row],[Embarked]]="C", 1, 0)</f>
        <v>1</v>
      </c>
      <c r="O560">
        <f>IF(Table258[[#This Row],[Sex]]="male", 1, 0)</f>
        <v>0</v>
      </c>
      <c r="P560">
        <v>1</v>
      </c>
      <c r="V560" s="6"/>
      <c r="W560" s="6"/>
      <c r="X560" s="6"/>
      <c r="Y560" s="6"/>
      <c r="Z560" s="6"/>
      <c r="AA560" s="6"/>
    </row>
    <row r="561" spans="1:27" x14ac:dyDescent="0.2">
      <c r="A561">
        <v>0</v>
      </c>
      <c r="B561" t="s">
        <v>27</v>
      </c>
      <c r="C561">
        <v>3</v>
      </c>
      <c r="D561" t="s">
        <v>13</v>
      </c>
      <c r="E561">
        <v>25</v>
      </c>
      <c r="F561">
        <v>7.7416999999999998</v>
      </c>
      <c r="G561">
        <v>0</v>
      </c>
      <c r="H561">
        <v>0</v>
      </c>
      <c r="I561" s="6">
        <f>Table258[[#This Row],[Age]]/$E$1</f>
        <v>0.3125</v>
      </c>
      <c r="J561" s="6">
        <f>LOG10(Table258[[#This Row],[Fare]] +1)</f>
        <v>0.94159589817511846</v>
      </c>
      <c r="K561">
        <f>IF(Table258[[#This Row],[Pclass]]=1, 1, 0)</f>
        <v>0</v>
      </c>
      <c r="L561">
        <f>IF(Table258[[#This Row],[Pclass]]=2, 1,0)</f>
        <v>0</v>
      </c>
      <c r="M561">
        <f>IF(Table258[[#This Row],[Embarked]]="S", 1, 0)</f>
        <v>0</v>
      </c>
      <c r="N561">
        <f>IF(Table258[[#This Row],[Embarked]]="C", 1, 0)</f>
        <v>0</v>
      </c>
      <c r="O561">
        <f>IF(Table258[[#This Row],[Sex]]="male", 1, 0)</f>
        <v>1</v>
      </c>
      <c r="P561">
        <v>1</v>
      </c>
      <c r="V561" s="6"/>
      <c r="W561" s="6"/>
      <c r="X561" s="6"/>
      <c r="Y561" s="6"/>
      <c r="Z561" s="6"/>
      <c r="AA561" s="6"/>
    </row>
    <row r="562" spans="1:27" x14ac:dyDescent="0.2">
      <c r="A562">
        <v>0</v>
      </c>
      <c r="B562" t="s">
        <v>15</v>
      </c>
      <c r="C562">
        <v>3</v>
      </c>
      <c r="D562" t="s">
        <v>13</v>
      </c>
      <c r="E562">
        <v>26</v>
      </c>
      <c r="F562">
        <v>7.8541999999999996</v>
      </c>
      <c r="G562">
        <v>1</v>
      </c>
      <c r="H562">
        <v>0</v>
      </c>
      <c r="I562" s="6">
        <f>Table258[[#This Row],[Age]]/$E$1</f>
        <v>0.32500000000000001</v>
      </c>
      <c r="J562" s="6">
        <f>LOG10(Table258[[#This Row],[Fare]] +1)</f>
        <v>0.94714932766263737</v>
      </c>
      <c r="K562">
        <f>IF(Table258[[#This Row],[Pclass]]=1, 1, 0)</f>
        <v>0</v>
      </c>
      <c r="L562">
        <f>IF(Table258[[#This Row],[Pclass]]=2, 1,0)</f>
        <v>0</v>
      </c>
      <c r="M562">
        <f>IF(Table258[[#This Row],[Embarked]]="S", 1, 0)</f>
        <v>1</v>
      </c>
      <c r="N562">
        <f>IF(Table258[[#This Row],[Embarked]]="C", 1, 0)</f>
        <v>0</v>
      </c>
      <c r="O562">
        <f>IF(Table258[[#This Row],[Sex]]="male", 1, 0)</f>
        <v>1</v>
      </c>
      <c r="P562">
        <v>1</v>
      </c>
      <c r="V562" s="6"/>
      <c r="W562" s="6"/>
      <c r="X562" s="6"/>
      <c r="Y562" s="6"/>
      <c r="Z562" s="6"/>
      <c r="AA562" s="6"/>
    </row>
    <row r="563" spans="1:27" x14ac:dyDescent="0.2">
      <c r="A563">
        <v>0</v>
      </c>
      <c r="B563" t="s">
        <v>15</v>
      </c>
      <c r="C563">
        <v>2</v>
      </c>
      <c r="D563" t="s">
        <v>13</v>
      </c>
      <c r="E563">
        <v>39</v>
      </c>
      <c r="F563">
        <v>26</v>
      </c>
      <c r="G563">
        <v>0</v>
      </c>
      <c r="H563">
        <v>0</v>
      </c>
      <c r="I563" s="6">
        <f>Table258[[#This Row],[Age]]/$E$1</f>
        <v>0.48749999999999999</v>
      </c>
      <c r="J563" s="6">
        <f>LOG10(Table258[[#This Row],[Fare]] +1)</f>
        <v>1.4313637641589874</v>
      </c>
      <c r="K563">
        <f>IF(Table258[[#This Row],[Pclass]]=1, 1, 0)</f>
        <v>0</v>
      </c>
      <c r="L563">
        <f>IF(Table258[[#This Row],[Pclass]]=2, 1,0)</f>
        <v>1</v>
      </c>
      <c r="M563">
        <f>IF(Table258[[#This Row],[Embarked]]="S", 1, 0)</f>
        <v>1</v>
      </c>
      <c r="N563">
        <f>IF(Table258[[#This Row],[Embarked]]="C", 1, 0)</f>
        <v>0</v>
      </c>
      <c r="O563">
        <f>IF(Table258[[#This Row],[Sex]]="male", 1, 0)</f>
        <v>1</v>
      </c>
      <c r="P563">
        <v>1</v>
      </c>
      <c r="V563" s="6"/>
      <c r="W563" s="6"/>
      <c r="X563" s="6"/>
      <c r="Y563" s="6"/>
      <c r="Z563" s="6"/>
      <c r="AA563" s="6"/>
    </row>
    <row r="564" spans="1:27" x14ac:dyDescent="0.2">
      <c r="A564">
        <v>1</v>
      </c>
      <c r="B564" t="s">
        <v>15</v>
      </c>
      <c r="C564">
        <v>2</v>
      </c>
      <c r="D564" t="s">
        <v>17</v>
      </c>
      <c r="E564">
        <v>45</v>
      </c>
      <c r="F564">
        <v>13.5</v>
      </c>
      <c r="G564">
        <v>0</v>
      </c>
      <c r="H564">
        <v>0</v>
      </c>
      <c r="I564" s="6">
        <f>Table258[[#This Row],[Age]]/$E$1</f>
        <v>0.5625</v>
      </c>
      <c r="J564" s="6">
        <f>LOG10(Table258[[#This Row],[Fare]] +1)</f>
        <v>1.1613680022349748</v>
      </c>
      <c r="K564">
        <f>IF(Table258[[#This Row],[Pclass]]=1, 1, 0)</f>
        <v>0</v>
      </c>
      <c r="L564">
        <f>IF(Table258[[#This Row],[Pclass]]=2, 1,0)</f>
        <v>1</v>
      </c>
      <c r="M564">
        <f>IF(Table258[[#This Row],[Embarked]]="S", 1, 0)</f>
        <v>1</v>
      </c>
      <c r="N564">
        <f>IF(Table258[[#This Row],[Embarked]]="C", 1, 0)</f>
        <v>0</v>
      </c>
      <c r="O564">
        <f>IF(Table258[[#This Row],[Sex]]="male", 1, 0)</f>
        <v>0</v>
      </c>
      <c r="P564">
        <v>1</v>
      </c>
      <c r="V564" s="6"/>
      <c r="W564" s="6"/>
      <c r="X564" s="6"/>
      <c r="Y564" s="6"/>
      <c r="Z564" s="6"/>
      <c r="AA564" s="6"/>
    </row>
    <row r="565" spans="1:27" x14ac:dyDescent="0.2">
      <c r="A565">
        <v>1</v>
      </c>
      <c r="B565" t="s">
        <v>15</v>
      </c>
      <c r="C565">
        <v>1</v>
      </c>
      <c r="D565" t="s">
        <v>13</v>
      </c>
      <c r="E565">
        <v>42</v>
      </c>
      <c r="F565">
        <v>26.287500000000001</v>
      </c>
      <c r="G565">
        <v>0</v>
      </c>
      <c r="H565">
        <v>0</v>
      </c>
      <c r="I565" s="6">
        <f>Table258[[#This Row],[Age]]/$E$1</f>
        <v>0.52500000000000002</v>
      </c>
      <c r="J565" s="6">
        <f>LOG10(Table258[[#This Row],[Fare]] +1)</f>
        <v>1.4359637487171957</v>
      </c>
      <c r="K565">
        <f>IF(Table258[[#This Row],[Pclass]]=1, 1, 0)</f>
        <v>1</v>
      </c>
      <c r="L565">
        <f>IF(Table258[[#This Row],[Pclass]]=2, 1,0)</f>
        <v>0</v>
      </c>
      <c r="M565">
        <f>IF(Table258[[#This Row],[Embarked]]="S", 1, 0)</f>
        <v>1</v>
      </c>
      <c r="N565">
        <f>IF(Table258[[#This Row],[Embarked]]="C", 1, 0)</f>
        <v>0</v>
      </c>
      <c r="O565">
        <f>IF(Table258[[#This Row],[Sex]]="male", 1, 0)</f>
        <v>1</v>
      </c>
      <c r="P565">
        <v>1</v>
      </c>
      <c r="V565" s="6"/>
      <c r="W565" s="6"/>
      <c r="X565" s="6"/>
      <c r="Y565" s="6"/>
      <c r="Z565" s="6"/>
      <c r="AA565" s="6"/>
    </row>
    <row r="566" spans="1:27" x14ac:dyDescent="0.2">
      <c r="A566">
        <v>1</v>
      </c>
      <c r="B566" t="s">
        <v>15</v>
      </c>
      <c r="C566">
        <v>1</v>
      </c>
      <c r="D566" t="s">
        <v>17</v>
      </c>
      <c r="E566">
        <v>22</v>
      </c>
      <c r="F566">
        <v>151.55000000000001</v>
      </c>
      <c r="G566">
        <v>0</v>
      </c>
      <c r="H566">
        <v>0</v>
      </c>
      <c r="I566" s="6">
        <f>Table258[[#This Row],[Age]]/$E$1</f>
        <v>0.27500000000000002</v>
      </c>
      <c r="J566" s="6">
        <f>LOG10(Table258[[#This Row],[Fare]] +1)</f>
        <v>2.1834122119784261</v>
      </c>
      <c r="K566">
        <f>IF(Table258[[#This Row],[Pclass]]=1, 1, 0)</f>
        <v>1</v>
      </c>
      <c r="L566">
        <f>IF(Table258[[#This Row],[Pclass]]=2, 1,0)</f>
        <v>0</v>
      </c>
      <c r="M566">
        <f>IF(Table258[[#This Row],[Embarked]]="S", 1, 0)</f>
        <v>1</v>
      </c>
      <c r="N566">
        <f>IF(Table258[[#This Row],[Embarked]]="C", 1, 0)</f>
        <v>0</v>
      </c>
      <c r="O566">
        <f>IF(Table258[[#This Row],[Sex]]="male", 1, 0)</f>
        <v>0</v>
      </c>
      <c r="P566">
        <v>1</v>
      </c>
      <c r="V566" s="6"/>
      <c r="W566" s="6"/>
      <c r="X566" s="6"/>
      <c r="Y566" s="6"/>
      <c r="Z566" s="6"/>
      <c r="AA566" s="6"/>
    </row>
    <row r="567" spans="1:27" x14ac:dyDescent="0.2">
      <c r="A567">
        <v>1</v>
      </c>
      <c r="B567" t="s">
        <v>20</v>
      </c>
      <c r="C567">
        <v>1</v>
      </c>
      <c r="D567" t="s">
        <v>17</v>
      </c>
      <c r="E567">
        <v>24</v>
      </c>
      <c r="F567">
        <v>49.504199999999997</v>
      </c>
      <c r="G567">
        <v>0</v>
      </c>
      <c r="H567">
        <v>0</v>
      </c>
      <c r="I567" s="6">
        <f>Table258[[#This Row],[Age]]/$E$1</f>
        <v>0.3</v>
      </c>
      <c r="J567" s="6">
        <f>LOG10(Table258[[#This Row],[Fare]] +1)</f>
        <v>1.7033274961578131</v>
      </c>
      <c r="K567">
        <f>IF(Table258[[#This Row],[Pclass]]=1, 1, 0)</f>
        <v>1</v>
      </c>
      <c r="L567">
        <f>IF(Table258[[#This Row],[Pclass]]=2, 1,0)</f>
        <v>0</v>
      </c>
      <c r="M567">
        <f>IF(Table258[[#This Row],[Embarked]]="S", 1, 0)</f>
        <v>0</v>
      </c>
      <c r="N567">
        <f>IF(Table258[[#This Row],[Embarked]]="C", 1, 0)</f>
        <v>1</v>
      </c>
      <c r="O567">
        <f>IF(Table258[[#This Row],[Sex]]="male", 1, 0)</f>
        <v>0</v>
      </c>
      <c r="P567">
        <v>1</v>
      </c>
      <c r="V567" s="6"/>
      <c r="W567" s="6"/>
      <c r="X567" s="6"/>
      <c r="Y567" s="6"/>
      <c r="Z567" s="6"/>
      <c r="AA567" s="6"/>
    </row>
    <row r="568" spans="1:27" x14ac:dyDescent="0.2">
      <c r="A568">
        <v>1</v>
      </c>
      <c r="B568" t="s">
        <v>15</v>
      </c>
      <c r="C568">
        <v>1</v>
      </c>
      <c r="D568" t="s">
        <v>13</v>
      </c>
      <c r="E568">
        <v>48</v>
      </c>
      <c r="F568">
        <v>52</v>
      </c>
      <c r="G568">
        <v>1</v>
      </c>
      <c r="H568">
        <v>0</v>
      </c>
      <c r="I568" s="6">
        <f>Table258[[#This Row],[Age]]/$E$1</f>
        <v>0.6</v>
      </c>
      <c r="J568" s="6">
        <f>LOG10(Table258[[#This Row],[Fare]] +1)</f>
        <v>1.7242758696007889</v>
      </c>
      <c r="K568">
        <f>IF(Table258[[#This Row],[Pclass]]=1, 1, 0)</f>
        <v>1</v>
      </c>
      <c r="L568">
        <f>IF(Table258[[#This Row],[Pclass]]=2, 1,0)</f>
        <v>0</v>
      </c>
      <c r="M568">
        <f>IF(Table258[[#This Row],[Embarked]]="S", 1, 0)</f>
        <v>1</v>
      </c>
      <c r="N568">
        <f>IF(Table258[[#This Row],[Embarked]]="C", 1, 0)</f>
        <v>0</v>
      </c>
      <c r="O568">
        <f>IF(Table258[[#This Row],[Sex]]="male", 1, 0)</f>
        <v>1</v>
      </c>
      <c r="P568">
        <v>1</v>
      </c>
      <c r="V568" s="6"/>
      <c r="W568" s="6"/>
      <c r="X568" s="6"/>
      <c r="Y568" s="6"/>
      <c r="Z568" s="6"/>
      <c r="AA568" s="6"/>
    </row>
    <row r="569" spans="1:27" x14ac:dyDescent="0.2">
      <c r="A569">
        <v>0</v>
      </c>
      <c r="B569" t="s">
        <v>15</v>
      </c>
      <c r="C569">
        <v>3</v>
      </c>
      <c r="D569" t="s">
        <v>13</v>
      </c>
      <c r="E569">
        <v>29</v>
      </c>
      <c r="F569">
        <v>9.4832999999999998</v>
      </c>
      <c r="G569">
        <v>0</v>
      </c>
      <c r="H569">
        <v>0</v>
      </c>
      <c r="I569" s="6">
        <f>Table258[[#This Row],[Age]]/$E$1</f>
        <v>0.36249999999999999</v>
      </c>
      <c r="J569" s="6">
        <f>LOG10(Table258[[#This Row],[Fare]] +1)</f>
        <v>1.020498014154877</v>
      </c>
      <c r="K569">
        <f>IF(Table258[[#This Row],[Pclass]]=1, 1, 0)</f>
        <v>0</v>
      </c>
      <c r="L569">
        <f>IF(Table258[[#This Row],[Pclass]]=2, 1,0)</f>
        <v>0</v>
      </c>
      <c r="M569">
        <f>IF(Table258[[#This Row],[Embarked]]="S", 1, 0)</f>
        <v>1</v>
      </c>
      <c r="N569">
        <f>IF(Table258[[#This Row],[Embarked]]="C", 1, 0)</f>
        <v>0</v>
      </c>
      <c r="O569">
        <f>IF(Table258[[#This Row],[Sex]]="male", 1, 0)</f>
        <v>1</v>
      </c>
      <c r="P569">
        <v>1</v>
      </c>
      <c r="V569" s="6"/>
      <c r="W569" s="6"/>
      <c r="X569" s="6"/>
      <c r="Y569" s="6"/>
      <c r="Z569" s="6"/>
      <c r="AA569" s="6"/>
    </row>
    <row r="570" spans="1:27" x14ac:dyDescent="0.2">
      <c r="A570">
        <v>0</v>
      </c>
      <c r="B570" t="s">
        <v>15</v>
      </c>
      <c r="C570">
        <v>2</v>
      </c>
      <c r="D570" t="s">
        <v>13</v>
      </c>
      <c r="E570">
        <v>52</v>
      </c>
      <c r="F570">
        <v>13</v>
      </c>
      <c r="G570">
        <v>0</v>
      </c>
      <c r="H570">
        <v>0</v>
      </c>
      <c r="I570" s="6">
        <f>Table258[[#This Row],[Age]]/$E$1</f>
        <v>0.65</v>
      </c>
      <c r="J570" s="6">
        <f>LOG10(Table258[[#This Row],[Fare]] +1)</f>
        <v>1.146128035678238</v>
      </c>
      <c r="K570">
        <f>IF(Table258[[#This Row],[Pclass]]=1, 1, 0)</f>
        <v>0</v>
      </c>
      <c r="L570">
        <f>IF(Table258[[#This Row],[Pclass]]=2, 1,0)</f>
        <v>1</v>
      </c>
      <c r="M570">
        <f>IF(Table258[[#This Row],[Embarked]]="S", 1, 0)</f>
        <v>1</v>
      </c>
      <c r="N570">
        <f>IF(Table258[[#This Row],[Embarked]]="C", 1, 0)</f>
        <v>0</v>
      </c>
      <c r="O570">
        <f>IF(Table258[[#This Row],[Sex]]="male", 1, 0)</f>
        <v>1</v>
      </c>
      <c r="P570">
        <v>1</v>
      </c>
      <c r="V570" s="6"/>
      <c r="W570" s="6"/>
      <c r="X570" s="6"/>
      <c r="Y570" s="6"/>
      <c r="Z570" s="6"/>
      <c r="AA570" s="6"/>
    </row>
    <row r="571" spans="1:27" x14ac:dyDescent="0.2">
      <c r="A571">
        <v>0</v>
      </c>
      <c r="B571" t="s">
        <v>15</v>
      </c>
      <c r="C571">
        <v>3</v>
      </c>
      <c r="D571" t="s">
        <v>13</v>
      </c>
      <c r="E571">
        <v>19</v>
      </c>
      <c r="F571">
        <v>7.65</v>
      </c>
      <c r="G571">
        <v>0</v>
      </c>
      <c r="H571">
        <v>0</v>
      </c>
      <c r="I571" s="6">
        <f>Table258[[#This Row],[Age]]/$E$1</f>
        <v>0.23749999999999999</v>
      </c>
      <c r="J571" s="6">
        <f>LOG10(Table258[[#This Row],[Fare]] +1)</f>
        <v>0.93701610746481423</v>
      </c>
      <c r="K571">
        <f>IF(Table258[[#This Row],[Pclass]]=1, 1, 0)</f>
        <v>0</v>
      </c>
      <c r="L571">
        <f>IF(Table258[[#This Row],[Pclass]]=2, 1,0)</f>
        <v>0</v>
      </c>
      <c r="M571">
        <f>IF(Table258[[#This Row],[Embarked]]="S", 1, 0)</f>
        <v>1</v>
      </c>
      <c r="N571">
        <f>IF(Table258[[#This Row],[Embarked]]="C", 1, 0)</f>
        <v>0</v>
      </c>
      <c r="O571">
        <f>IF(Table258[[#This Row],[Sex]]="male", 1, 0)</f>
        <v>1</v>
      </c>
      <c r="P571">
        <v>1</v>
      </c>
      <c r="V571" s="6"/>
      <c r="W571" s="6"/>
      <c r="X571" s="6"/>
      <c r="Y571" s="6"/>
      <c r="Z571" s="6"/>
      <c r="AA571" s="6"/>
    </row>
    <row r="572" spans="1:27" x14ac:dyDescent="0.2">
      <c r="A572">
        <v>1</v>
      </c>
      <c r="B572" t="s">
        <v>20</v>
      </c>
      <c r="C572">
        <v>1</v>
      </c>
      <c r="D572" t="s">
        <v>17</v>
      </c>
      <c r="E572">
        <v>38</v>
      </c>
      <c r="F572">
        <v>227.52500000000001</v>
      </c>
      <c r="G572">
        <v>0</v>
      </c>
      <c r="H572">
        <v>0</v>
      </c>
      <c r="I572" s="6">
        <f>Table258[[#This Row],[Age]]/$E$1</f>
        <v>0.47499999999999998</v>
      </c>
      <c r="J572" s="6">
        <f>LOG10(Table258[[#This Row],[Fare]] +1)</f>
        <v>2.3589337176143736</v>
      </c>
      <c r="K572">
        <f>IF(Table258[[#This Row],[Pclass]]=1, 1, 0)</f>
        <v>1</v>
      </c>
      <c r="L572">
        <f>IF(Table258[[#This Row],[Pclass]]=2, 1,0)</f>
        <v>0</v>
      </c>
      <c r="M572">
        <f>IF(Table258[[#This Row],[Embarked]]="S", 1, 0)</f>
        <v>0</v>
      </c>
      <c r="N572">
        <f>IF(Table258[[#This Row],[Embarked]]="C", 1, 0)</f>
        <v>1</v>
      </c>
      <c r="O572">
        <f>IF(Table258[[#This Row],[Sex]]="male", 1, 0)</f>
        <v>0</v>
      </c>
      <c r="P572">
        <v>1</v>
      </c>
      <c r="V572" s="6"/>
      <c r="W572" s="6"/>
      <c r="X572" s="6"/>
      <c r="Y572" s="6"/>
      <c r="Z572" s="6"/>
      <c r="AA572" s="6"/>
    </row>
    <row r="573" spans="1:27" x14ac:dyDescent="0.2">
      <c r="A573">
        <v>1</v>
      </c>
      <c r="B573" t="s">
        <v>15</v>
      </c>
      <c r="C573">
        <v>2</v>
      </c>
      <c r="D573" t="s">
        <v>17</v>
      </c>
      <c r="E573">
        <v>27</v>
      </c>
      <c r="F573">
        <v>10.5</v>
      </c>
      <c r="G573">
        <v>0</v>
      </c>
      <c r="H573">
        <v>0</v>
      </c>
      <c r="I573" s="6">
        <f>Table258[[#This Row],[Age]]/$E$1</f>
        <v>0.33750000000000002</v>
      </c>
      <c r="J573" s="6">
        <f>LOG10(Table258[[#This Row],[Fare]] +1)</f>
        <v>1.0606978403536116</v>
      </c>
      <c r="K573">
        <f>IF(Table258[[#This Row],[Pclass]]=1, 1, 0)</f>
        <v>0</v>
      </c>
      <c r="L573">
        <f>IF(Table258[[#This Row],[Pclass]]=2, 1,0)</f>
        <v>1</v>
      </c>
      <c r="M573">
        <f>IF(Table258[[#This Row],[Embarked]]="S", 1, 0)</f>
        <v>1</v>
      </c>
      <c r="N573">
        <f>IF(Table258[[#This Row],[Embarked]]="C", 1, 0)</f>
        <v>0</v>
      </c>
      <c r="O573">
        <f>IF(Table258[[#This Row],[Sex]]="male", 1, 0)</f>
        <v>0</v>
      </c>
      <c r="P573">
        <v>1</v>
      </c>
      <c r="V573" s="6"/>
      <c r="W573" s="6"/>
      <c r="X573" s="6"/>
      <c r="Y573" s="6"/>
      <c r="Z573" s="6"/>
      <c r="AA573" s="6"/>
    </row>
    <row r="574" spans="1:27" x14ac:dyDescent="0.2">
      <c r="A574">
        <v>0</v>
      </c>
      <c r="B574" t="s">
        <v>15</v>
      </c>
      <c r="C574">
        <v>3</v>
      </c>
      <c r="D574" t="s">
        <v>13</v>
      </c>
      <c r="E574">
        <v>33</v>
      </c>
      <c r="F574">
        <v>7.7750000000000004</v>
      </c>
      <c r="G574">
        <v>0</v>
      </c>
      <c r="H574">
        <v>0</v>
      </c>
      <c r="I574" s="6">
        <f>Table258[[#This Row],[Age]]/$E$1</f>
        <v>0.41249999999999998</v>
      </c>
      <c r="J574" s="6">
        <f>LOG10(Table258[[#This Row],[Fare]] +1)</f>
        <v>0.94324712513786169</v>
      </c>
      <c r="K574">
        <f>IF(Table258[[#This Row],[Pclass]]=1, 1, 0)</f>
        <v>0</v>
      </c>
      <c r="L574">
        <f>IF(Table258[[#This Row],[Pclass]]=2, 1,0)</f>
        <v>0</v>
      </c>
      <c r="M574">
        <f>IF(Table258[[#This Row],[Embarked]]="S", 1, 0)</f>
        <v>1</v>
      </c>
      <c r="N574">
        <f>IF(Table258[[#This Row],[Embarked]]="C", 1, 0)</f>
        <v>0</v>
      </c>
      <c r="O574">
        <f>IF(Table258[[#This Row],[Sex]]="male", 1, 0)</f>
        <v>1</v>
      </c>
      <c r="P574">
        <v>1</v>
      </c>
      <c r="V574" s="6"/>
      <c r="W574" s="6"/>
      <c r="X574" s="6"/>
      <c r="Y574" s="6"/>
      <c r="Z574" s="6"/>
      <c r="AA574" s="6"/>
    </row>
    <row r="575" spans="1:27" x14ac:dyDescent="0.2">
      <c r="A575">
        <v>1</v>
      </c>
      <c r="B575" t="s">
        <v>15</v>
      </c>
      <c r="C575">
        <v>2</v>
      </c>
      <c r="D575" t="s">
        <v>17</v>
      </c>
      <c r="E575">
        <v>6</v>
      </c>
      <c r="F575">
        <v>33</v>
      </c>
      <c r="G575">
        <v>0</v>
      </c>
      <c r="H575">
        <v>1</v>
      </c>
      <c r="I575" s="6">
        <f>Table258[[#This Row],[Age]]/$E$1</f>
        <v>7.4999999999999997E-2</v>
      </c>
      <c r="J575" s="6">
        <f>LOG10(Table258[[#This Row],[Fare]] +1)</f>
        <v>1.5314789170422551</v>
      </c>
      <c r="K575">
        <f>IF(Table258[[#This Row],[Pclass]]=1, 1, 0)</f>
        <v>0</v>
      </c>
      <c r="L575">
        <f>IF(Table258[[#This Row],[Pclass]]=2, 1,0)</f>
        <v>1</v>
      </c>
      <c r="M575">
        <f>IF(Table258[[#This Row],[Embarked]]="S", 1, 0)</f>
        <v>1</v>
      </c>
      <c r="N575">
        <f>IF(Table258[[#This Row],[Embarked]]="C", 1, 0)</f>
        <v>0</v>
      </c>
      <c r="O575">
        <f>IF(Table258[[#This Row],[Sex]]="male", 1, 0)</f>
        <v>0</v>
      </c>
      <c r="P575">
        <v>1</v>
      </c>
      <c r="V575" s="6"/>
      <c r="W575" s="6"/>
      <c r="X575" s="6"/>
      <c r="Y575" s="6"/>
      <c r="Z575" s="6"/>
      <c r="AA575" s="6"/>
    </row>
    <row r="576" spans="1:27" x14ac:dyDescent="0.2">
      <c r="A576">
        <v>0</v>
      </c>
      <c r="B576" t="s">
        <v>15</v>
      </c>
      <c r="C576">
        <v>3</v>
      </c>
      <c r="D576" t="s">
        <v>13</v>
      </c>
      <c r="E576">
        <v>17</v>
      </c>
      <c r="F576">
        <v>7.0541999999999998</v>
      </c>
      <c r="G576">
        <v>1</v>
      </c>
      <c r="H576">
        <v>0</v>
      </c>
      <c r="I576" s="6">
        <f>Table258[[#This Row],[Age]]/$E$1</f>
        <v>0.21249999999999999</v>
      </c>
      <c r="J576" s="6">
        <f>LOG10(Table258[[#This Row],[Fare]] +1)</f>
        <v>0.90602240970373726</v>
      </c>
      <c r="K576">
        <f>IF(Table258[[#This Row],[Pclass]]=1, 1, 0)</f>
        <v>0</v>
      </c>
      <c r="L576">
        <f>IF(Table258[[#This Row],[Pclass]]=2, 1,0)</f>
        <v>0</v>
      </c>
      <c r="M576">
        <f>IF(Table258[[#This Row],[Embarked]]="S", 1, 0)</f>
        <v>1</v>
      </c>
      <c r="N576">
        <f>IF(Table258[[#This Row],[Embarked]]="C", 1, 0)</f>
        <v>0</v>
      </c>
      <c r="O576">
        <f>IF(Table258[[#This Row],[Sex]]="male", 1, 0)</f>
        <v>1</v>
      </c>
      <c r="P576">
        <v>1</v>
      </c>
      <c r="V576" s="6"/>
      <c r="W576" s="6"/>
      <c r="X576" s="6"/>
      <c r="Y576" s="6"/>
      <c r="Z576" s="6"/>
      <c r="AA576" s="6"/>
    </row>
    <row r="577" spans="1:27" x14ac:dyDescent="0.2">
      <c r="A577">
        <v>0</v>
      </c>
      <c r="B577" t="s">
        <v>15</v>
      </c>
      <c r="C577">
        <v>2</v>
      </c>
      <c r="D577" t="s">
        <v>13</v>
      </c>
      <c r="E577">
        <v>34</v>
      </c>
      <c r="F577">
        <v>13</v>
      </c>
      <c r="G577">
        <v>0</v>
      </c>
      <c r="H577">
        <v>0</v>
      </c>
      <c r="I577" s="6">
        <f>Table258[[#This Row],[Age]]/$E$1</f>
        <v>0.42499999999999999</v>
      </c>
      <c r="J577" s="6">
        <f>LOG10(Table258[[#This Row],[Fare]] +1)</f>
        <v>1.146128035678238</v>
      </c>
      <c r="K577">
        <f>IF(Table258[[#This Row],[Pclass]]=1, 1, 0)</f>
        <v>0</v>
      </c>
      <c r="L577">
        <f>IF(Table258[[#This Row],[Pclass]]=2, 1,0)</f>
        <v>1</v>
      </c>
      <c r="M577">
        <f>IF(Table258[[#This Row],[Embarked]]="S", 1, 0)</f>
        <v>1</v>
      </c>
      <c r="N577">
        <f>IF(Table258[[#This Row],[Embarked]]="C", 1, 0)</f>
        <v>0</v>
      </c>
      <c r="O577">
        <f>IF(Table258[[#This Row],[Sex]]="male", 1, 0)</f>
        <v>1</v>
      </c>
      <c r="P577">
        <v>1</v>
      </c>
      <c r="V577" s="6"/>
      <c r="W577" s="6"/>
      <c r="X577" s="6"/>
      <c r="Y577" s="6"/>
      <c r="Z577" s="6"/>
      <c r="AA577" s="6"/>
    </row>
    <row r="578" spans="1:27" x14ac:dyDescent="0.2">
      <c r="A578">
        <v>0</v>
      </c>
      <c r="B578" t="s">
        <v>15</v>
      </c>
      <c r="C578">
        <v>2</v>
      </c>
      <c r="D578" t="s">
        <v>13</v>
      </c>
      <c r="E578">
        <v>50</v>
      </c>
      <c r="F578">
        <v>13</v>
      </c>
      <c r="G578">
        <v>0</v>
      </c>
      <c r="H578">
        <v>0</v>
      </c>
      <c r="I578" s="6">
        <f>Table258[[#This Row],[Age]]/$E$1</f>
        <v>0.625</v>
      </c>
      <c r="J578" s="6">
        <f>LOG10(Table258[[#This Row],[Fare]] +1)</f>
        <v>1.146128035678238</v>
      </c>
      <c r="K578">
        <f>IF(Table258[[#This Row],[Pclass]]=1, 1, 0)</f>
        <v>0</v>
      </c>
      <c r="L578">
        <f>IF(Table258[[#This Row],[Pclass]]=2, 1,0)</f>
        <v>1</v>
      </c>
      <c r="M578">
        <f>IF(Table258[[#This Row],[Embarked]]="S", 1, 0)</f>
        <v>1</v>
      </c>
      <c r="N578">
        <f>IF(Table258[[#This Row],[Embarked]]="C", 1, 0)</f>
        <v>0</v>
      </c>
      <c r="O578">
        <f>IF(Table258[[#This Row],[Sex]]="male", 1, 0)</f>
        <v>1</v>
      </c>
      <c r="P578">
        <v>1</v>
      </c>
      <c r="V578" s="6"/>
      <c r="W578" s="6"/>
      <c r="X578" s="6"/>
      <c r="Y578" s="6"/>
      <c r="Z578" s="6"/>
      <c r="AA578" s="6"/>
    </row>
    <row r="579" spans="1:27" x14ac:dyDescent="0.2">
      <c r="A579">
        <v>1</v>
      </c>
      <c r="B579" t="s">
        <v>15</v>
      </c>
      <c r="C579">
        <v>1</v>
      </c>
      <c r="D579" t="s">
        <v>13</v>
      </c>
      <c r="E579">
        <v>27</v>
      </c>
      <c r="F579">
        <v>53.1</v>
      </c>
      <c r="G579">
        <v>1</v>
      </c>
      <c r="H579">
        <v>0</v>
      </c>
      <c r="I579" s="6">
        <f>Table258[[#This Row],[Age]]/$E$1</f>
        <v>0.33750000000000002</v>
      </c>
      <c r="J579" s="6">
        <f>LOG10(Table258[[#This Row],[Fare]] +1)</f>
        <v>1.7331972651065695</v>
      </c>
      <c r="K579">
        <f>IF(Table258[[#This Row],[Pclass]]=1, 1, 0)</f>
        <v>1</v>
      </c>
      <c r="L579">
        <f>IF(Table258[[#This Row],[Pclass]]=2, 1,0)</f>
        <v>0</v>
      </c>
      <c r="M579">
        <f>IF(Table258[[#This Row],[Embarked]]="S", 1, 0)</f>
        <v>1</v>
      </c>
      <c r="N579">
        <f>IF(Table258[[#This Row],[Embarked]]="C", 1, 0)</f>
        <v>0</v>
      </c>
      <c r="O579">
        <f>IF(Table258[[#This Row],[Sex]]="male", 1, 0)</f>
        <v>1</v>
      </c>
      <c r="P579">
        <v>1</v>
      </c>
      <c r="V579" s="6"/>
      <c r="W579" s="6"/>
      <c r="X579" s="6"/>
      <c r="Y579" s="6"/>
      <c r="Z579" s="6"/>
      <c r="AA579" s="6"/>
    </row>
    <row r="580" spans="1:27" x14ac:dyDescent="0.2">
      <c r="A580">
        <v>0</v>
      </c>
      <c r="B580" t="s">
        <v>15</v>
      </c>
      <c r="C580">
        <v>3</v>
      </c>
      <c r="D580" t="s">
        <v>13</v>
      </c>
      <c r="E580">
        <v>20</v>
      </c>
      <c r="F580">
        <v>8.6624999999999996</v>
      </c>
      <c r="G580">
        <v>0</v>
      </c>
      <c r="H580">
        <v>0</v>
      </c>
      <c r="I580" s="6">
        <f>Table258[[#This Row],[Age]]/$E$1</f>
        <v>0.25</v>
      </c>
      <c r="J580" s="6">
        <f>LOG10(Table258[[#This Row],[Fare]] +1)</f>
        <v>0.98508950692638131</v>
      </c>
      <c r="K580">
        <f>IF(Table258[[#This Row],[Pclass]]=1, 1, 0)</f>
        <v>0</v>
      </c>
      <c r="L580">
        <f>IF(Table258[[#This Row],[Pclass]]=2, 1,0)</f>
        <v>0</v>
      </c>
      <c r="M580">
        <f>IF(Table258[[#This Row],[Embarked]]="S", 1, 0)</f>
        <v>1</v>
      </c>
      <c r="N580">
        <f>IF(Table258[[#This Row],[Embarked]]="C", 1, 0)</f>
        <v>0</v>
      </c>
      <c r="O580">
        <f>IF(Table258[[#This Row],[Sex]]="male", 1, 0)</f>
        <v>1</v>
      </c>
      <c r="P580">
        <v>1</v>
      </c>
      <c r="V580" s="6"/>
      <c r="W580" s="6"/>
      <c r="X580" s="6"/>
      <c r="Y580" s="6"/>
      <c r="Z580" s="6"/>
      <c r="AA580" s="6"/>
    </row>
    <row r="581" spans="1:27" x14ac:dyDescent="0.2">
      <c r="A581">
        <v>1</v>
      </c>
      <c r="B581" t="s">
        <v>15</v>
      </c>
      <c r="C581">
        <v>2</v>
      </c>
      <c r="D581" t="s">
        <v>17</v>
      </c>
      <c r="E581">
        <v>30</v>
      </c>
      <c r="F581">
        <v>21</v>
      </c>
      <c r="G581">
        <v>3</v>
      </c>
      <c r="H581">
        <v>0</v>
      </c>
      <c r="I581" s="6">
        <f>Table258[[#This Row],[Age]]/$E$1</f>
        <v>0.375</v>
      </c>
      <c r="J581" s="6">
        <f>LOG10(Table258[[#This Row],[Fare]] +1)</f>
        <v>1.3424226808222062</v>
      </c>
      <c r="K581">
        <f>IF(Table258[[#This Row],[Pclass]]=1, 1, 0)</f>
        <v>0</v>
      </c>
      <c r="L581">
        <f>IF(Table258[[#This Row],[Pclass]]=2, 1,0)</f>
        <v>1</v>
      </c>
      <c r="M581">
        <f>IF(Table258[[#This Row],[Embarked]]="S", 1, 0)</f>
        <v>1</v>
      </c>
      <c r="N581">
        <f>IF(Table258[[#This Row],[Embarked]]="C", 1, 0)</f>
        <v>0</v>
      </c>
      <c r="O581">
        <f>IF(Table258[[#This Row],[Sex]]="male", 1, 0)</f>
        <v>0</v>
      </c>
      <c r="P581">
        <v>1</v>
      </c>
      <c r="V581" s="6"/>
      <c r="W581" s="6"/>
      <c r="X581" s="6"/>
      <c r="Y581" s="6"/>
      <c r="Z581" s="6"/>
      <c r="AA581" s="6"/>
    </row>
    <row r="582" spans="1:27" x14ac:dyDescent="0.2">
      <c r="A582">
        <v>0</v>
      </c>
      <c r="B582" t="s">
        <v>15</v>
      </c>
      <c r="C582">
        <v>2</v>
      </c>
      <c r="D582" t="s">
        <v>13</v>
      </c>
      <c r="E582">
        <v>25</v>
      </c>
      <c r="F582">
        <v>26</v>
      </c>
      <c r="G582">
        <v>1</v>
      </c>
      <c r="H582">
        <v>0</v>
      </c>
      <c r="I582" s="6">
        <f>Table258[[#This Row],[Age]]/$E$1</f>
        <v>0.3125</v>
      </c>
      <c r="J582" s="6">
        <f>LOG10(Table258[[#This Row],[Fare]] +1)</f>
        <v>1.4313637641589874</v>
      </c>
      <c r="K582">
        <f>IF(Table258[[#This Row],[Pclass]]=1, 1, 0)</f>
        <v>0</v>
      </c>
      <c r="L582">
        <f>IF(Table258[[#This Row],[Pclass]]=2, 1,0)</f>
        <v>1</v>
      </c>
      <c r="M582">
        <f>IF(Table258[[#This Row],[Embarked]]="S", 1, 0)</f>
        <v>1</v>
      </c>
      <c r="N582">
        <f>IF(Table258[[#This Row],[Embarked]]="C", 1, 0)</f>
        <v>0</v>
      </c>
      <c r="O582">
        <f>IF(Table258[[#This Row],[Sex]]="male", 1, 0)</f>
        <v>1</v>
      </c>
      <c r="P582">
        <v>1</v>
      </c>
      <c r="V582" s="6"/>
      <c r="W582" s="6"/>
      <c r="X582" s="6"/>
      <c r="Y582" s="6"/>
      <c r="Z582" s="6"/>
      <c r="AA582" s="6"/>
    </row>
    <row r="583" spans="1:27" x14ac:dyDescent="0.2">
      <c r="A583">
        <v>0</v>
      </c>
      <c r="B583" t="s">
        <v>15</v>
      </c>
      <c r="C583">
        <v>3</v>
      </c>
      <c r="D583" t="s">
        <v>17</v>
      </c>
      <c r="E583">
        <v>25</v>
      </c>
      <c r="F583">
        <v>7.9249999999999998</v>
      </c>
      <c r="G583">
        <v>1</v>
      </c>
      <c r="H583">
        <v>0</v>
      </c>
      <c r="I583" s="6">
        <f>Table258[[#This Row],[Age]]/$E$1</f>
        <v>0.3125</v>
      </c>
      <c r="J583" s="6">
        <f>LOG10(Table258[[#This Row],[Fare]] +1)</f>
        <v>0.95060822478423079</v>
      </c>
      <c r="K583">
        <f>IF(Table258[[#This Row],[Pclass]]=1, 1, 0)</f>
        <v>0</v>
      </c>
      <c r="L583">
        <f>IF(Table258[[#This Row],[Pclass]]=2, 1,0)</f>
        <v>0</v>
      </c>
      <c r="M583">
        <f>IF(Table258[[#This Row],[Embarked]]="S", 1, 0)</f>
        <v>1</v>
      </c>
      <c r="N583">
        <f>IF(Table258[[#This Row],[Embarked]]="C", 1, 0)</f>
        <v>0</v>
      </c>
      <c r="O583">
        <f>IF(Table258[[#This Row],[Sex]]="male", 1, 0)</f>
        <v>0</v>
      </c>
      <c r="P583">
        <v>1</v>
      </c>
      <c r="V583" s="6"/>
      <c r="W583" s="6"/>
      <c r="X583" s="6"/>
      <c r="Y583" s="6"/>
      <c r="Z583" s="6"/>
      <c r="AA583" s="6"/>
    </row>
    <row r="584" spans="1:27" x14ac:dyDescent="0.2">
      <c r="A584">
        <v>1</v>
      </c>
      <c r="B584" t="s">
        <v>15</v>
      </c>
      <c r="C584">
        <v>1</v>
      </c>
      <c r="D584" t="s">
        <v>17</v>
      </c>
      <c r="E584">
        <v>29</v>
      </c>
      <c r="F584">
        <v>211.33750000000001</v>
      </c>
      <c r="G584">
        <v>0</v>
      </c>
      <c r="H584">
        <v>0</v>
      </c>
      <c r="I584" s="6">
        <f>Table258[[#This Row],[Age]]/$E$1</f>
        <v>0.36249999999999999</v>
      </c>
      <c r="J584" s="6">
        <f>LOG10(Table258[[#This Row],[Fare]] +1)</f>
        <v>2.3270266997942759</v>
      </c>
      <c r="K584">
        <f>IF(Table258[[#This Row],[Pclass]]=1, 1, 0)</f>
        <v>1</v>
      </c>
      <c r="L584">
        <f>IF(Table258[[#This Row],[Pclass]]=2, 1,0)</f>
        <v>0</v>
      </c>
      <c r="M584">
        <f>IF(Table258[[#This Row],[Embarked]]="S", 1, 0)</f>
        <v>1</v>
      </c>
      <c r="N584">
        <f>IF(Table258[[#This Row],[Embarked]]="C", 1, 0)</f>
        <v>0</v>
      </c>
      <c r="O584">
        <f>IF(Table258[[#This Row],[Sex]]="male", 1, 0)</f>
        <v>0</v>
      </c>
      <c r="P584">
        <v>1</v>
      </c>
      <c r="V584" s="6"/>
      <c r="W584" s="6"/>
      <c r="X584" s="6"/>
      <c r="Y584" s="6"/>
      <c r="Z584" s="6"/>
      <c r="AA584" s="6"/>
    </row>
    <row r="585" spans="1:27" x14ac:dyDescent="0.2">
      <c r="A585">
        <v>0</v>
      </c>
      <c r="B585" t="s">
        <v>20</v>
      </c>
      <c r="C585">
        <v>3</v>
      </c>
      <c r="D585" t="s">
        <v>13</v>
      </c>
      <c r="E585">
        <v>11</v>
      </c>
      <c r="F585">
        <v>18.787500000000001</v>
      </c>
      <c r="G585">
        <v>0</v>
      </c>
      <c r="H585">
        <v>0</v>
      </c>
      <c r="I585" s="6">
        <f>Table258[[#This Row],[Age]]/$E$1</f>
        <v>0.13750000000000001</v>
      </c>
      <c r="J585" s="6">
        <f>LOG10(Table258[[#This Row],[Fare]] +1)</f>
        <v>1.2963909278704124</v>
      </c>
      <c r="K585">
        <f>IF(Table258[[#This Row],[Pclass]]=1, 1, 0)</f>
        <v>0</v>
      </c>
      <c r="L585">
        <f>IF(Table258[[#This Row],[Pclass]]=2, 1,0)</f>
        <v>0</v>
      </c>
      <c r="M585">
        <f>IF(Table258[[#This Row],[Embarked]]="S", 1, 0)</f>
        <v>0</v>
      </c>
      <c r="N585">
        <f>IF(Table258[[#This Row],[Embarked]]="C", 1, 0)</f>
        <v>1</v>
      </c>
      <c r="O585">
        <f>IF(Table258[[#This Row],[Sex]]="male", 1, 0)</f>
        <v>1</v>
      </c>
      <c r="P585">
        <v>1</v>
      </c>
      <c r="V585" s="6"/>
      <c r="W585" s="6"/>
      <c r="X585" s="6"/>
      <c r="Y585" s="6"/>
      <c r="Z585" s="6"/>
      <c r="AA585" s="6"/>
    </row>
    <row r="586" spans="1:27" x14ac:dyDescent="0.2">
      <c r="A586">
        <v>0</v>
      </c>
      <c r="B586" t="s">
        <v>15</v>
      </c>
      <c r="C586">
        <v>2</v>
      </c>
      <c r="D586" t="s">
        <v>13</v>
      </c>
      <c r="E586">
        <v>23</v>
      </c>
      <c r="F586">
        <v>13</v>
      </c>
      <c r="G586">
        <v>0</v>
      </c>
      <c r="H586">
        <v>0</v>
      </c>
      <c r="I586" s="6">
        <f>Table258[[#This Row],[Age]]/$E$1</f>
        <v>0.28749999999999998</v>
      </c>
      <c r="J586" s="6">
        <f>LOG10(Table258[[#This Row],[Fare]] +1)</f>
        <v>1.146128035678238</v>
      </c>
      <c r="K586">
        <f>IF(Table258[[#This Row],[Pclass]]=1, 1, 0)</f>
        <v>0</v>
      </c>
      <c r="L586">
        <f>IF(Table258[[#This Row],[Pclass]]=2, 1,0)</f>
        <v>1</v>
      </c>
      <c r="M586">
        <f>IF(Table258[[#This Row],[Embarked]]="S", 1, 0)</f>
        <v>1</v>
      </c>
      <c r="N586">
        <f>IF(Table258[[#This Row],[Embarked]]="C", 1, 0)</f>
        <v>0</v>
      </c>
      <c r="O586">
        <f>IF(Table258[[#This Row],[Sex]]="male", 1, 0)</f>
        <v>1</v>
      </c>
      <c r="P586">
        <v>1</v>
      </c>
      <c r="V586" s="6"/>
      <c r="W586" s="6"/>
      <c r="X586" s="6"/>
      <c r="Y586" s="6"/>
      <c r="Z586" s="6"/>
      <c r="AA586" s="6"/>
    </row>
    <row r="587" spans="1:27" x14ac:dyDescent="0.2">
      <c r="A587">
        <v>0</v>
      </c>
      <c r="B587" t="s">
        <v>15</v>
      </c>
      <c r="C587">
        <v>2</v>
      </c>
      <c r="D587" t="s">
        <v>13</v>
      </c>
      <c r="E587">
        <v>23</v>
      </c>
      <c r="F587">
        <v>13</v>
      </c>
      <c r="G587">
        <v>0</v>
      </c>
      <c r="H587">
        <v>0</v>
      </c>
      <c r="I587" s="6">
        <f>Table258[[#This Row],[Age]]/$E$1</f>
        <v>0.28749999999999998</v>
      </c>
      <c r="J587" s="6">
        <f>LOG10(Table258[[#This Row],[Fare]] +1)</f>
        <v>1.146128035678238</v>
      </c>
      <c r="K587">
        <f>IF(Table258[[#This Row],[Pclass]]=1, 1, 0)</f>
        <v>0</v>
      </c>
      <c r="L587">
        <f>IF(Table258[[#This Row],[Pclass]]=2, 1,0)</f>
        <v>1</v>
      </c>
      <c r="M587">
        <f>IF(Table258[[#This Row],[Embarked]]="S", 1, 0)</f>
        <v>1</v>
      </c>
      <c r="N587">
        <f>IF(Table258[[#This Row],[Embarked]]="C", 1, 0)</f>
        <v>0</v>
      </c>
      <c r="O587">
        <f>IF(Table258[[#This Row],[Sex]]="male", 1, 0)</f>
        <v>1</v>
      </c>
      <c r="P587">
        <v>1</v>
      </c>
      <c r="V587" s="6"/>
      <c r="W587" s="6"/>
      <c r="X587" s="6"/>
      <c r="Y587" s="6"/>
      <c r="Z587" s="6"/>
      <c r="AA587" s="6"/>
    </row>
    <row r="588" spans="1:27" x14ac:dyDescent="0.2">
      <c r="A588">
        <v>0</v>
      </c>
      <c r="B588" t="s">
        <v>15</v>
      </c>
      <c r="C588">
        <v>3</v>
      </c>
      <c r="D588" t="s">
        <v>13</v>
      </c>
      <c r="E588">
        <v>28.5</v>
      </c>
      <c r="F588">
        <v>16.100000000000001</v>
      </c>
      <c r="G588">
        <v>0</v>
      </c>
      <c r="H588">
        <v>0</v>
      </c>
      <c r="I588" s="6">
        <f>Table258[[#This Row],[Age]]/$E$1</f>
        <v>0.35625000000000001</v>
      </c>
      <c r="J588" s="6">
        <f>LOG10(Table258[[#This Row],[Fare]] +1)</f>
        <v>1.2329961103921538</v>
      </c>
      <c r="K588">
        <f>IF(Table258[[#This Row],[Pclass]]=1, 1, 0)</f>
        <v>0</v>
      </c>
      <c r="L588">
        <f>IF(Table258[[#This Row],[Pclass]]=2, 1,0)</f>
        <v>0</v>
      </c>
      <c r="M588">
        <f>IF(Table258[[#This Row],[Embarked]]="S", 1, 0)</f>
        <v>1</v>
      </c>
      <c r="N588">
        <f>IF(Table258[[#This Row],[Embarked]]="C", 1, 0)</f>
        <v>0</v>
      </c>
      <c r="O588">
        <f>IF(Table258[[#This Row],[Sex]]="male", 1, 0)</f>
        <v>1</v>
      </c>
      <c r="P588">
        <v>1</v>
      </c>
      <c r="V588" s="6"/>
      <c r="W588" s="6"/>
      <c r="X588" s="6"/>
      <c r="Y588" s="6"/>
      <c r="Z588" s="6"/>
      <c r="AA588" s="6"/>
    </row>
    <row r="589" spans="1:27" x14ac:dyDescent="0.2">
      <c r="A589">
        <v>0</v>
      </c>
      <c r="B589" t="s">
        <v>15</v>
      </c>
      <c r="C589">
        <v>3</v>
      </c>
      <c r="D589" t="s">
        <v>17</v>
      </c>
      <c r="E589">
        <v>48</v>
      </c>
      <c r="F589">
        <v>34.375</v>
      </c>
      <c r="G589">
        <v>1</v>
      </c>
      <c r="H589">
        <v>3</v>
      </c>
      <c r="I589" s="6">
        <f>Table258[[#This Row],[Age]]/$E$1</f>
        <v>0.6</v>
      </c>
      <c r="J589" s="6">
        <f>LOG10(Table258[[#This Row],[Fare]] +1)</f>
        <v>1.5486964485323467</v>
      </c>
      <c r="K589">
        <f>IF(Table258[[#This Row],[Pclass]]=1, 1, 0)</f>
        <v>0</v>
      </c>
      <c r="L589">
        <f>IF(Table258[[#This Row],[Pclass]]=2, 1,0)</f>
        <v>0</v>
      </c>
      <c r="M589">
        <f>IF(Table258[[#This Row],[Embarked]]="S", 1, 0)</f>
        <v>1</v>
      </c>
      <c r="N589">
        <f>IF(Table258[[#This Row],[Embarked]]="C", 1, 0)</f>
        <v>0</v>
      </c>
      <c r="O589">
        <f>IF(Table258[[#This Row],[Sex]]="male", 1, 0)</f>
        <v>0</v>
      </c>
      <c r="P589">
        <v>1</v>
      </c>
      <c r="V589" s="6"/>
      <c r="W589" s="6"/>
      <c r="X589" s="6"/>
      <c r="Y589" s="6"/>
      <c r="Z589" s="6"/>
      <c r="AA589" s="6"/>
    </row>
    <row r="590" spans="1:27" x14ac:dyDescent="0.2">
      <c r="A590">
        <v>1</v>
      </c>
      <c r="B590" t="s">
        <v>20</v>
      </c>
      <c r="C590">
        <v>1</v>
      </c>
      <c r="D590" t="s">
        <v>13</v>
      </c>
      <c r="E590">
        <v>35</v>
      </c>
      <c r="F590">
        <v>512.32920000000001</v>
      </c>
      <c r="G590">
        <v>0</v>
      </c>
      <c r="H590">
        <v>0</v>
      </c>
      <c r="I590" s="6">
        <f>Table258[[#This Row],[Age]]/$E$1</f>
        <v>0.4375</v>
      </c>
      <c r="J590" s="6">
        <f>LOG10(Table258[[#This Row],[Fare]] +1)</f>
        <v>2.7103959691861146</v>
      </c>
      <c r="K590">
        <f>IF(Table258[[#This Row],[Pclass]]=1, 1, 0)</f>
        <v>1</v>
      </c>
      <c r="L590">
        <f>IF(Table258[[#This Row],[Pclass]]=2, 1,0)</f>
        <v>0</v>
      </c>
      <c r="M590">
        <f>IF(Table258[[#This Row],[Embarked]]="S", 1, 0)</f>
        <v>0</v>
      </c>
      <c r="N590">
        <f>IF(Table258[[#This Row],[Embarked]]="C", 1, 0)</f>
        <v>1</v>
      </c>
      <c r="O590">
        <f>IF(Table258[[#This Row],[Sex]]="male", 1, 0)</f>
        <v>1</v>
      </c>
      <c r="P590">
        <v>1</v>
      </c>
      <c r="V590" s="6"/>
      <c r="W590" s="6"/>
      <c r="X590" s="6"/>
      <c r="Y590" s="6"/>
      <c r="Z590" s="6"/>
      <c r="AA590" s="6"/>
    </row>
    <row r="591" spans="1:27" x14ac:dyDescent="0.2">
      <c r="A591">
        <v>0</v>
      </c>
      <c r="B591" t="s">
        <v>15</v>
      </c>
      <c r="C591">
        <v>1</v>
      </c>
      <c r="D591" t="s">
        <v>13</v>
      </c>
      <c r="E591">
        <v>36</v>
      </c>
      <c r="F591">
        <v>78.849999999999994</v>
      </c>
      <c r="G591">
        <v>1</v>
      </c>
      <c r="H591">
        <v>0</v>
      </c>
      <c r="I591" s="6">
        <f>Table258[[#This Row],[Age]]/$E$1</f>
        <v>0.45</v>
      </c>
      <c r="J591" s="6">
        <f>LOG10(Table258[[#This Row],[Fare]] +1)</f>
        <v>1.9022749204745018</v>
      </c>
      <c r="K591">
        <f>IF(Table258[[#This Row],[Pclass]]=1, 1, 0)</f>
        <v>1</v>
      </c>
      <c r="L591">
        <f>IF(Table258[[#This Row],[Pclass]]=2, 1,0)</f>
        <v>0</v>
      </c>
      <c r="M591">
        <f>IF(Table258[[#This Row],[Embarked]]="S", 1, 0)</f>
        <v>1</v>
      </c>
      <c r="N591">
        <f>IF(Table258[[#This Row],[Embarked]]="C", 1, 0)</f>
        <v>0</v>
      </c>
      <c r="O591">
        <f>IF(Table258[[#This Row],[Sex]]="male", 1, 0)</f>
        <v>1</v>
      </c>
      <c r="P591">
        <v>1</v>
      </c>
      <c r="V591" s="6"/>
      <c r="W591" s="6"/>
      <c r="X591" s="6"/>
      <c r="Y591" s="6"/>
      <c r="Z591" s="6"/>
      <c r="AA591" s="6"/>
    </row>
    <row r="592" spans="1:27" x14ac:dyDescent="0.2">
      <c r="A592">
        <v>1</v>
      </c>
      <c r="B592" t="s">
        <v>20</v>
      </c>
      <c r="C592">
        <v>1</v>
      </c>
      <c r="D592" t="s">
        <v>17</v>
      </c>
      <c r="E592">
        <v>21</v>
      </c>
      <c r="F592">
        <v>262.375</v>
      </c>
      <c r="G592">
        <v>2</v>
      </c>
      <c r="H592">
        <v>2</v>
      </c>
      <c r="I592" s="6">
        <f>Table258[[#This Row],[Age]]/$E$1</f>
        <v>0.26250000000000001</v>
      </c>
      <c r="J592" s="6">
        <f>LOG10(Table258[[#This Row],[Fare]] +1)</f>
        <v>2.4205745486161567</v>
      </c>
      <c r="K592">
        <f>IF(Table258[[#This Row],[Pclass]]=1, 1, 0)</f>
        <v>1</v>
      </c>
      <c r="L592">
        <f>IF(Table258[[#This Row],[Pclass]]=2, 1,0)</f>
        <v>0</v>
      </c>
      <c r="M592">
        <f>IF(Table258[[#This Row],[Embarked]]="S", 1, 0)</f>
        <v>0</v>
      </c>
      <c r="N592">
        <f>IF(Table258[[#This Row],[Embarked]]="C", 1, 0)</f>
        <v>1</v>
      </c>
      <c r="O592">
        <f>IF(Table258[[#This Row],[Sex]]="male", 1, 0)</f>
        <v>0</v>
      </c>
      <c r="P592">
        <v>1</v>
      </c>
      <c r="V592" s="6"/>
      <c r="W592" s="6"/>
      <c r="X592" s="6"/>
      <c r="Y592" s="6"/>
      <c r="Z592" s="6"/>
      <c r="AA592" s="6"/>
    </row>
    <row r="593" spans="1:27" x14ac:dyDescent="0.2">
      <c r="A593">
        <v>0</v>
      </c>
      <c r="B593" t="s">
        <v>15</v>
      </c>
      <c r="C593">
        <v>3</v>
      </c>
      <c r="D593" t="s">
        <v>13</v>
      </c>
      <c r="E593">
        <v>24</v>
      </c>
      <c r="F593">
        <v>16.100000000000001</v>
      </c>
      <c r="G593">
        <v>1</v>
      </c>
      <c r="H593">
        <v>0</v>
      </c>
      <c r="I593" s="6">
        <f>Table258[[#This Row],[Age]]/$E$1</f>
        <v>0.3</v>
      </c>
      <c r="J593" s="6">
        <f>LOG10(Table258[[#This Row],[Fare]] +1)</f>
        <v>1.2329961103921538</v>
      </c>
      <c r="K593">
        <f>IF(Table258[[#This Row],[Pclass]]=1, 1, 0)</f>
        <v>0</v>
      </c>
      <c r="L593">
        <f>IF(Table258[[#This Row],[Pclass]]=2, 1,0)</f>
        <v>0</v>
      </c>
      <c r="M593">
        <f>IF(Table258[[#This Row],[Embarked]]="S", 1, 0)</f>
        <v>1</v>
      </c>
      <c r="N593">
        <f>IF(Table258[[#This Row],[Embarked]]="C", 1, 0)</f>
        <v>0</v>
      </c>
      <c r="O593">
        <f>IF(Table258[[#This Row],[Sex]]="male", 1, 0)</f>
        <v>1</v>
      </c>
      <c r="P593">
        <v>1</v>
      </c>
      <c r="V593" s="6"/>
      <c r="W593" s="6"/>
      <c r="X593" s="6"/>
      <c r="Y593" s="6"/>
      <c r="Z593" s="6"/>
      <c r="AA593" s="6"/>
    </row>
    <row r="594" spans="1:27" x14ac:dyDescent="0.2">
      <c r="A594">
        <v>1</v>
      </c>
      <c r="B594" t="s">
        <v>15</v>
      </c>
      <c r="C594">
        <v>3</v>
      </c>
      <c r="D594" t="s">
        <v>13</v>
      </c>
      <c r="E594">
        <v>31</v>
      </c>
      <c r="F594">
        <v>7.9249999999999998</v>
      </c>
      <c r="G594">
        <v>0</v>
      </c>
      <c r="H594">
        <v>0</v>
      </c>
      <c r="I594" s="6">
        <f>Table258[[#This Row],[Age]]/$E$1</f>
        <v>0.38750000000000001</v>
      </c>
      <c r="J594" s="6">
        <f>LOG10(Table258[[#This Row],[Fare]] +1)</f>
        <v>0.95060822478423079</v>
      </c>
      <c r="K594">
        <f>IF(Table258[[#This Row],[Pclass]]=1, 1, 0)</f>
        <v>0</v>
      </c>
      <c r="L594">
        <f>IF(Table258[[#This Row],[Pclass]]=2, 1,0)</f>
        <v>0</v>
      </c>
      <c r="M594">
        <f>IF(Table258[[#This Row],[Embarked]]="S", 1, 0)</f>
        <v>1</v>
      </c>
      <c r="N594">
        <f>IF(Table258[[#This Row],[Embarked]]="C", 1, 0)</f>
        <v>0</v>
      </c>
      <c r="O594">
        <f>IF(Table258[[#This Row],[Sex]]="male", 1, 0)</f>
        <v>1</v>
      </c>
      <c r="P594">
        <v>1</v>
      </c>
      <c r="V594" s="6"/>
      <c r="W594" s="6"/>
      <c r="X594" s="6"/>
      <c r="Y594" s="6"/>
      <c r="Z594" s="6"/>
      <c r="AA594" s="6"/>
    </row>
    <row r="595" spans="1:27" x14ac:dyDescent="0.2">
      <c r="A595">
        <v>0</v>
      </c>
      <c r="B595" t="s">
        <v>15</v>
      </c>
      <c r="C595">
        <v>1</v>
      </c>
      <c r="D595" t="s">
        <v>13</v>
      </c>
      <c r="E595">
        <v>70</v>
      </c>
      <c r="F595">
        <v>71</v>
      </c>
      <c r="G595">
        <v>1</v>
      </c>
      <c r="H595">
        <v>1</v>
      </c>
      <c r="I595" s="6">
        <f>Table258[[#This Row],[Age]]/$E$1</f>
        <v>0.875</v>
      </c>
      <c r="J595" s="6">
        <f>LOG10(Table258[[#This Row],[Fare]] +1)</f>
        <v>1.8573324964312685</v>
      </c>
      <c r="K595">
        <f>IF(Table258[[#This Row],[Pclass]]=1, 1, 0)</f>
        <v>1</v>
      </c>
      <c r="L595">
        <f>IF(Table258[[#This Row],[Pclass]]=2, 1,0)</f>
        <v>0</v>
      </c>
      <c r="M595">
        <f>IF(Table258[[#This Row],[Embarked]]="S", 1, 0)</f>
        <v>1</v>
      </c>
      <c r="N595">
        <f>IF(Table258[[#This Row],[Embarked]]="C", 1, 0)</f>
        <v>0</v>
      </c>
      <c r="O595">
        <f>IF(Table258[[#This Row],[Sex]]="male", 1, 0)</f>
        <v>1</v>
      </c>
      <c r="P595">
        <v>1</v>
      </c>
      <c r="V595" s="6"/>
      <c r="W595" s="6"/>
      <c r="X595" s="6"/>
      <c r="Y595" s="6"/>
      <c r="Z595" s="6"/>
      <c r="AA595" s="6"/>
    </row>
    <row r="596" spans="1:27" x14ac:dyDescent="0.2">
      <c r="A596">
        <v>0</v>
      </c>
      <c r="B596" t="s">
        <v>15</v>
      </c>
      <c r="C596">
        <v>3</v>
      </c>
      <c r="D596" t="s">
        <v>13</v>
      </c>
      <c r="E596">
        <v>16</v>
      </c>
      <c r="F596">
        <v>20.25</v>
      </c>
      <c r="G596">
        <v>1</v>
      </c>
      <c r="H596">
        <v>1</v>
      </c>
      <c r="I596" s="6">
        <f>Table258[[#This Row],[Age]]/$E$1</f>
        <v>0.2</v>
      </c>
      <c r="J596" s="6">
        <f>LOG10(Table258[[#This Row],[Fare]] +1)</f>
        <v>1.3273589343863303</v>
      </c>
      <c r="K596">
        <f>IF(Table258[[#This Row],[Pclass]]=1, 1, 0)</f>
        <v>0</v>
      </c>
      <c r="L596">
        <f>IF(Table258[[#This Row],[Pclass]]=2, 1,0)</f>
        <v>0</v>
      </c>
      <c r="M596">
        <f>IF(Table258[[#This Row],[Embarked]]="S", 1, 0)</f>
        <v>1</v>
      </c>
      <c r="N596">
        <f>IF(Table258[[#This Row],[Embarked]]="C", 1, 0)</f>
        <v>0</v>
      </c>
      <c r="O596">
        <f>IF(Table258[[#This Row],[Sex]]="male", 1, 0)</f>
        <v>1</v>
      </c>
      <c r="P596">
        <v>1</v>
      </c>
      <c r="V596" s="6"/>
      <c r="W596" s="6"/>
      <c r="X596" s="6"/>
      <c r="Y596" s="6"/>
      <c r="Z596" s="6"/>
      <c r="AA596" s="6"/>
    </row>
    <row r="597" spans="1:27" x14ac:dyDescent="0.2">
      <c r="A597">
        <v>1</v>
      </c>
      <c r="B597" t="s">
        <v>15</v>
      </c>
      <c r="C597">
        <v>2</v>
      </c>
      <c r="D597" t="s">
        <v>17</v>
      </c>
      <c r="E597">
        <v>30</v>
      </c>
      <c r="F597">
        <v>13</v>
      </c>
      <c r="G597">
        <v>0</v>
      </c>
      <c r="H597">
        <v>0</v>
      </c>
      <c r="I597" s="6">
        <f>Table258[[#This Row],[Age]]/$E$1</f>
        <v>0.375</v>
      </c>
      <c r="J597" s="6">
        <f>LOG10(Table258[[#This Row],[Fare]] +1)</f>
        <v>1.146128035678238</v>
      </c>
      <c r="K597">
        <f>IF(Table258[[#This Row],[Pclass]]=1, 1, 0)</f>
        <v>0</v>
      </c>
      <c r="L597">
        <f>IF(Table258[[#This Row],[Pclass]]=2, 1,0)</f>
        <v>1</v>
      </c>
      <c r="M597">
        <f>IF(Table258[[#This Row],[Embarked]]="S", 1, 0)</f>
        <v>1</v>
      </c>
      <c r="N597">
        <f>IF(Table258[[#This Row],[Embarked]]="C", 1, 0)</f>
        <v>0</v>
      </c>
      <c r="O597">
        <f>IF(Table258[[#This Row],[Sex]]="male", 1, 0)</f>
        <v>0</v>
      </c>
      <c r="P597">
        <v>1</v>
      </c>
      <c r="V597" s="6"/>
      <c r="W597" s="6"/>
      <c r="X597" s="6"/>
      <c r="Y597" s="6"/>
      <c r="Z597" s="6"/>
      <c r="AA597" s="6"/>
    </row>
    <row r="598" spans="1:27" x14ac:dyDescent="0.2">
      <c r="A598">
        <v>0</v>
      </c>
      <c r="B598" t="s">
        <v>15</v>
      </c>
      <c r="C598">
        <v>1</v>
      </c>
      <c r="D598" t="s">
        <v>13</v>
      </c>
      <c r="E598">
        <v>19</v>
      </c>
      <c r="F598">
        <v>53.1</v>
      </c>
      <c r="G598">
        <v>1</v>
      </c>
      <c r="H598">
        <v>0</v>
      </c>
      <c r="I598" s="6">
        <f>Table258[[#This Row],[Age]]/$E$1</f>
        <v>0.23749999999999999</v>
      </c>
      <c r="J598" s="6">
        <f>LOG10(Table258[[#This Row],[Fare]] +1)</f>
        <v>1.7331972651065695</v>
      </c>
      <c r="K598">
        <f>IF(Table258[[#This Row],[Pclass]]=1, 1, 0)</f>
        <v>1</v>
      </c>
      <c r="L598">
        <f>IF(Table258[[#This Row],[Pclass]]=2, 1,0)</f>
        <v>0</v>
      </c>
      <c r="M598">
        <f>IF(Table258[[#This Row],[Embarked]]="S", 1, 0)</f>
        <v>1</v>
      </c>
      <c r="N598">
        <f>IF(Table258[[#This Row],[Embarked]]="C", 1, 0)</f>
        <v>0</v>
      </c>
      <c r="O598">
        <f>IF(Table258[[#This Row],[Sex]]="male", 1, 0)</f>
        <v>1</v>
      </c>
      <c r="P598">
        <v>1</v>
      </c>
      <c r="V598" s="6"/>
      <c r="W598" s="6"/>
      <c r="X598" s="6"/>
      <c r="Y598" s="6"/>
      <c r="Z598" s="6"/>
      <c r="AA598" s="6"/>
    </row>
    <row r="599" spans="1:27" x14ac:dyDescent="0.2">
      <c r="A599">
        <v>0</v>
      </c>
      <c r="B599" t="s">
        <v>27</v>
      </c>
      <c r="C599">
        <v>3</v>
      </c>
      <c r="D599" t="s">
        <v>13</v>
      </c>
      <c r="E599">
        <v>31</v>
      </c>
      <c r="F599">
        <v>7.75</v>
      </c>
      <c r="G599">
        <v>0</v>
      </c>
      <c r="H599">
        <v>0</v>
      </c>
      <c r="I599" s="6">
        <f>Table258[[#This Row],[Age]]/$E$1</f>
        <v>0.38750000000000001</v>
      </c>
      <c r="J599" s="6">
        <f>LOG10(Table258[[#This Row],[Fare]] +1)</f>
        <v>0.94200805302231327</v>
      </c>
      <c r="K599">
        <f>IF(Table258[[#This Row],[Pclass]]=1, 1, 0)</f>
        <v>0</v>
      </c>
      <c r="L599">
        <f>IF(Table258[[#This Row],[Pclass]]=2, 1,0)</f>
        <v>0</v>
      </c>
      <c r="M599">
        <f>IF(Table258[[#This Row],[Embarked]]="S", 1, 0)</f>
        <v>0</v>
      </c>
      <c r="N599">
        <f>IF(Table258[[#This Row],[Embarked]]="C", 1, 0)</f>
        <v>0</v>
      </c>
      <c r="O599">
        <f>IF(Table258[[#This Row],[Sex]]="male", 1, 0)</f>
        <v>1</v>
      </c>
      <c r="P599">
        <v>1</v>
      </c>
      <c r="V599" s="6"/>
      <c r="W599" s="6"/>
      <c r="X599" s="6"/>
      <c r="Y599" s="6"/>
      <c r="Z599" s="6"/>
      <c r="AA599" s="6"/>
    </row>
    <row r="600" spans="1:27" x14ac:dyDescent="0.2">
      <c r="A600">
        <v>1</v>
      </c>
      <c r="B600" t="s">
        <v>15</v>
      </c>
      <c r="C600">
        <v>2</v>
      </c>
      <c r="D600" t="s">
        <v>17</v>
      </c>
      <c r="E600">
        <v>4</v>
      </c>
      <c r="F600">
        <v>23</v>
      </c>
      <c r="G600">
        <v>1</v>
      </c>
      <c r="H600">
        <v>1</v>
      </c>
      <c r="I600" s="6">
        <f>Table258[[#This Row],[Age]]/$E$1</f>
        <v>0.05</v>
      </c>
      <c r="J600" s="6">
        <f>LOG10(Table258[[#This Row],[Fare]] +1)</f>
        <v>1.3802112417116059</v>
      </c>
      <c r="K600">
        <f>IF(Table258[[#This Row],[Pclass]]=1, 1, 0)</f>
        <v>0</v>
      </c>
      <c r="L600">
        <f>IF(Table258[[#This Row],[Pclass]]=2, 1,0)</f>
        <v>1</v>
      </c>
      <c r="M600">
        <f>IF(Table258[[#This Row],[Embarked]]="S", 1, 0)</f>
        <v>1</v>
      </c>
      <c r="N600">
        <f>IF(Table258[[#This Row],[Embarked]]="C", 1, 0)</f>
        <v>0</v>
      </c>
      <c r="O600">
        <f>IF(Table258[[#This Row],[Sex]]="male", 1, 0)</f>
        <v>0</v>
      </c>
      <c r="P600">
        <v>1</v>
      </c>
      <c r="V600" s="6"/>
      <c r="W600" s="6"/>
      <c r="X600" s="6"/>
      <c r="Y600" s="6"/>
      <c r="Z600" s="6"/>
      <c r="AA600" s="6"/>
    </row>
    <row r="601" spans="1:27" x14ac:dyDescent="0.2">
      <c r="A601">
        <v>1</v>
      </c>
      <c r="B601" t="s">
        <v>15</v>
      </c>
      <c r="C601">
        <v>3</v>
      </c>
      <c r="D601" t="s">
        <v>13</v>
      </c>
      <c r="E601">
        <v>6</v>
      </c>
      <c r="F601">
        <v>12.475</v>
      </c>
      <c r="G601">
        <v>0</v>
      </c>
      <c r="H601">
        <v>1</v>
      </c>
      <c r="I601" s="6">
        <f>Table258[[#This Row],[Age]]/$E$1</f>
        <v>7.4999999999999997E-2</v>
      </c>
      <c r="J601" s="6">
        <f>LOG10(Table258[[#This Row],[Fare]] +1)</f>
        <v>1.1295287738587763</v>
      </c>
      <c r="K601">
        <f>IF(Table258[[#This Row],[Pclass]]=1, 1, 0)</f>
        <v>0</v>
      </c>
      <c r="L601">
        <f>IF(Table258[[#This Row],[Pclass]]=2, 1,0)</f>
        <v>0</v>
      </c>
      <c r="M601">
        <f>IF(Table258[[#This Row],[Embarked]]="S", 1, 0)</f>
        <v>1</v>
      </c>
      <c r="N601">
        <f>IF(Table258[[#This Row],[Embarked]]="C", 1, 0)</f>
        <v>0</v>
      </c>
      <c r="O601">
        <f>IF(Table258[[#This Row],[Sex]]="male", 1, 0)</f>
        <v>1</v>
      </c>
      <c r="P601">
        <v>1</v>
      </c>
      <c r="V601" s="6"/>
      <c r="W601" s="6"/>
      <c r="X601" s="6"/>
      <c r="Y601" s="6"/>
      <c r="Z601" s="6"/>
      <c r="AA601" s="6"/>
    </row>
    <row r="602" spans="1:27" x14ac:dyDescent="0.2">
      <c r="A602">
        <v>0</v>
      </c>
      <c r="B602" t="s">
        <v>15</v>
      </c>
      <c r="C602">
        <v>3</v>
      </c>
      <c r="D602" t="s">
        <v>13</v>
      </c>
      <c r="E602">
        <v>33</v>
      </c>
      <c r="F602">
        <v>9.5</v>
      </c>
      <c r="G602">
        <v>0</v>
      </c>
      <c r="H602">
        <v>0</v>
      </c>
      <c r="I602" s="6">
        <f>Table258[[#This Row],[Age]]/$E$1</f>
        <v>0.41249999999999998</v>
      </c>
      <c r="J602" s="6">
        <f>LOG10(Table258[[#This Row],[Fare]] +1)</f>
        <v>1.0211892990699381</v>
      </c>
      <c r="K602">
        <f>IF(Table258[[#This Row],[Pclass]]=1, 1, 0)</f>
        <v>0</v>
      </c>
      <c r="L602">
        <f>IF(Table258[[#This Row],[Pclass]]=2, 1,0)</f>
        <v>0</v>
      </c>
      <c r="M602">
        <f>IF(Table258[[#This Row],[Embarked]]="S", 1, 0)</f>
        <v>1</v>
      </c>
      <c r="N602">
        <f>IF(Table258[[#This Row],[Embarked]]="C", 1, 0)</f>
        <v>0</v>
      </c>
      <c r="O602">
        <f>IF(Table258[[#This Row],[Sex]]="male", 1, 0)</f>
        <v>1</v>
      </c>
      <c r="P602">
        <v>1</v>
      </c>
      <c r="V602" s="6"/>
      <c r="W602" s="6"/>
      <c r="X602" s="6"/>
      <c r="Y602" s="6"/>
      <c r="Z602" s="6"/>
      <c r="AA602" s="6"/>
    </row>
    <row r="603" spans="1:27" x14ac:dyDescent="0.2">
      <c r="A603">
        <v>0</v>
      </c>
      <c r="B603" t="s">
        <v>15</v>
      </c>
      <c r="C603">
        <v>3</v>
      </c>
      <c r="D603" t="s">
        <v>13</v>
      </c>
      <c r="E603">
        <v>23</v>
      </c>
      <c r="F603">
        <v>7.8958000000000004</v>
      </c>
      <c r="G603">
        <v>0</v>
      </c>
      <c r="H603">
        <v>0</v>
      </c>
      <c r="I603" s="6">
        <f>Table258[[#This Row],[Age]]/$E$1</f>
        <v>0.28749999999999998</v>
      </c>
      <c r="J603" s="6">
        <f>LOG10(Table258[[#This Row],[Fare]] +1)</f>
        <v>0.94918501031343461</v>
      </c>
      <c r="K603">
        <f>IF(Table258[[#This Row],[Pclass]]=1, 1, 0)</f>
        <v>0</v>
      </c>
      <c r="L603">
        <f>IF(Table258[[#This Row],[Pclass]]=2, 1,0)</f>
        <v>0</v>
      </c>
      <c r="M603">
        <f>IF(Table258[[#This Row],[Embarked]]="S", 1, 0)</f>
        <v>1</v>
      </c>
      <c r="N603">
        <f>IF(Table258[[#This Row],[Embarked]]="C", 1, 0)</f>
        <v>0</v>
      </c>
      <c r="O603">
        <f>IF(Table258[[#This Row],[Sex]]="male", 1, 0)</f>
        <v>1</v>
      </c>
      <c r="P603">
        <v>1</v>
      </c>
      <c r="V603" s="6"/>
      <c r="W603" s="6"/>
      <c r="X603" s="6"/>
      <c r="Y603" s="6"/>
      <c r="Z603" s="6"/>
      <c r="AA603" s="6"/>
    </row>
    <row r="604" spans="1:27" x14ac:dyDescent="0.2">
      <c r="A604">
        <v>1</v>
      </c>
      <c r="B604" t="s">
        <v>15</v>
      </c>
      <c r="C604">
        <v>2</v>
      </c>
      <c r="D604" t="s">
        <v>17</v>
      </c>
      <c r="E604">
        <v>48</v>
      </c>
      <c r="F604">
        <v>65</v>
      </c>
      <c r="G604">
        <v>1</v>
      </c>
      <c r="H604">
        <v>2</v>
      </c>
      <c r="I604" s="6">
        <f>Table258[[#This Row],[Age]]/$E$1</f>
        <v>0.6</v>
      </c>
      <c r="J604" s="6">
        <f>LOG10(Table258[[#This Row],[Fare]] +1)</f>
        <v>1.8195439355418688</v>
      </c>
      <c r="K604">
        <f>IF(Table258[[#This Row],[Pclass]]=1, 1, 0)</f>
        <v>0</v>
      </c>
      <c r="L604">
        <f>IF(Table258[[#This Row],[Pclass]]=2, 1,0)</f>
        <v>1</v>
      </c>
      <c r="M604">
        <f>IF(Table258[[#This Row],[Embarked]]="S", 1, 0)</f>
        <v>1</v>
      </c>
      <c r="N604">
        <f>IF(Table258[[#This Row],[Embarked]]="C", 1, 0)</f>
        <v>0</v>
      </c>
      <c r="O604">
        <f>IF(Table258[[#This Row],[Sex]]="male", 1, 0)</f>
        <v>0</v>
      </c>
      <c r="P604">
        <v>1</v>
      </c>
      <c r="V604" s="6"/>
      <c r="W604" s="6"/>
      <c r="X604" s="6"/>
      <c r="Y604" s="6"/>
      <c r="Z604" s="6"/>
      <c r="AA604" s="6"/>
    </row>
    <row r="605" spans="1:27" x14ac:dyDescent="0.2">
      <c r="A605">
        <v>1</v>
      </c>
      <c r="B605" t="s">
        <v>15</v>
      </c>
      <c r="C605">
        <v>2</v>
      </c>
      <c r="D605" t="s">
        <v>13</v>
      </c>
      <c r="E605">
        <v>0.67</v>
      </c>
      <c r="F605">
        <v>14.5</v>
      </c>
      <c r="G605">
        <v>1</v>
      </c>
      <c r="H605">
        <v>1</v>
      </c>
      <c r="I605" s="6">
        <f>Table258[[#This Row],[Age]]/$E$1</f>
        <v>8.3750000000000005E-3</v>
      </c>
      <c r="J605" s="6">
        <f>LOG10(Table258[[#This Row],[Fare]] +1)</f>
        <v>1.1903316981702914</v>
      </c>
      <c r="K605">
        <f>IF(Table258[[#This Row],[Pclass]]=1, 1, 0)</f>
        <v>0</v>
      </c>
      <c r="L605">
        <f>IF(Table258[[#This Row],[Pclass]]=2, 1,0)</f>
        <v>1</v>
      </c>
      <c r="M605">
        <f>IF(Table258[[#This Row],[Embarked]]="S", 1, 0)</f>
        <v>1</v>
      </c>
      <c r="N605">
        <f>IF(Table258[[#This Row],[Embarked]]="C", 1, 0)</f>
        <v>0</v>
      </c>
      <c r="O605">
        <f>IF(Table258[[#This Row],[Sex]]="male", 1, 0)</f>
        <v>1</v>
      </c>
      <c r="P605">
        <v>1</v>
      </c>
      <c r="V605" s="6"/>
      <c r="W605" s="6"/>
      <c r="X605" s="6"/>
      <c r="Y605" s="6"/>
      <c r="Z605" s="6"/>
      <c r="AA605" s="6"/>
    </row>
    <row r="606" spans="1:27" x14ac:dyDescent="0.2">
      <c r="A606">
        <v>0</v>
      </c>
      <c r="B606" t="s">
        <v>15</v>
      </c>
      <c r="C606">
        <v>3</v>
      </c>
      <c r="D606" t="s">
        <v>13</v>
      </c>
      <c r="E606">
        <v>28</v>
      </c>
      <c r="F606">
        <v>7.7957999999999998</v>
      </c>
      <c r="G606">
        <v>0</v>
      </c>
      <c r="H606">
        <v>0</v>
      </c>
      <c r="I606" s="6">
        <f>Table258[[#This Row],[Age]]/$E$1</f>
        <v>0.35</v>
      </c>
      <c r="J606" s="6">
        <f>LOG10(Table258[[#This Row],[Fare]] +1)</f>
        <v>0.94427534575879857</v>
      </c>
      <c r="K606">
        <f>IF(Table258[[#This Row],[Pclass]]=1, 1, 0)</f>
        <v>0</v>
      </c>
      <c r="L606">
        <f>IF(Table258[[#This Row],[Pclass]]=2, 1,0)</f>
        <v>0</v>
      </c>
      <c r="M606">
        <f>IF(Table258[[#This Row],[Embarked]]="S", 1, 0)</f>
        <v>1</v>
      </c>
      <c r="N606">
        <f>IF(Table258[[#This Row],[Embarked]]="C", 1, 0)</f>
        <v>0</v>
      </c>
      <c r="O606">
        <f>IF(Table258[[#This Row],[Sex]]="male", 1, 0)</f>
        <v>1</v>
      </c>
      <c r="P606">
        <v>1</v>
      </c>
      <c r="V606" s="6"/>
      <c r="W606" s="6"/>
      <c r="X606" s="6"/>
      <c r="Y606" s="6"/>
      <c r="Z606" s="6"/>
      <c r="AA606" s="6"/>
    </row>
    <row r="607" spans="1:27" x14ac:dyDescent="0.2">
      <c r="A607">
        <v>0</v>
      </c>
      <c r="B607" t="s">
        <v>15</v>
      </c>
      <c r="C607">
        <v>2</v>
      </c>
      <c r="D607" t="s">
        <v>13</v>
      </c>
      <c r="E607">
        <v>18</v>
      </c>
      <c r="F607">
        <v>11.5</v>
      </c>
      <c r="G607">
        <v>0</v>
      </c>
      <c r="H607">
        <v>0</v>
      </c>
      <c r="I607" s="6">
        <f>Table258[[#This Row],[Age]]/$E$1</f>
        <v>0.22500000000000001</v>
      </c>
      <c r="J607" s="6">
        <f>LOG10(Table258[[#This Row],[Fare]] +1)</f>
        <v>1.0969100130080565</v>
      </c>
      <c r="K607">
        <f>IF(Table258[[#This Row],[Pclass]]=1, 1, 0)</f>
        <v>0</v>
      </c>
      <c r="L607">
        <f>IF(Table258[[#This Row],[Pclass]]=2, 1,0)</f>
        <v>1</v>
      </c>
      <c r="M607">
        <f>IF(Table258[[#This Row],[Embarked]]="S", 1, 0)</f>
        <v>1</v>
      </c>
      <c r="N607">
        <f>IF(Table258[[#This Row],[Embarked]]="C", 1, 0)</f>
        <v>0</v>
      </c>
      <c r="O607">
        <f>IF(Table258[[#This Row],[Sex]]="male", 1, 0)</f>
        <v>1</v>
      </c>
      <c r="P607">
        <v>1</v>
      </c>
      <c r="V607" s="6"/>
      <c r="W607" s="6"/>
      <c r="X607" s="6"/>
      <c r="Y607" s="6"/>
      <c r="Z607" s="6"/>
      <c r="AA607" s="6"/>
    </row>
    <row r="608" spans="1:27" x14ac:dyDescent="0.2">
      <c r="A608">
        <v>0</v>
      </c>
      <c r="B608" t="s">
        <v>15</v>
      </c>
      <c r="C608">
        <v>3</v>
      </c>
      <c r="D608" t="s">
        <v>13</v>
      </c>
      <c r="E608">
        <v>34</v>
      </c>
      <c r="F608">
        <v>8.0500000000000007</v>
      </c>
      <c r="G608">
        <v>0</v>
      </c>
      <c r="H608">
        <v>0</v>
      </c>
      <c r="I608" s="6">
        <f>Table258[[#This Row],[Age]]/$E$1</f>
        <v>0.42499999999999999</v>
      </c>
      <c r="J608" s="6">
        <f>LOG10(Table258[[#This Row],[Fare]] +1)</f>
        <v>0.9566485792052033</v>
      </c>
      <c r="K608">
        <f>IF(Table258[[#This Row],[Pclass]]=1, 1, 0)</f>
        <v>0</v>
      </c>
      <c r="L608">
        <f>IF(Table258[[#This Row],[Pclass]]=2, 1,0)</f>
        <v>0</v>
      </c>
      <c r="M608">
        <f>IF(Table258[[#This Row],[Embarked]]="S", 1, 0)</f>
        <v>1</v>
      </c>
      <c r="N608">
        <f>IF(Table258[[#This Row],[Embarked]]="C", 1, 0)</f>
        <v>0</v>
      </c>
      <c r="O608">
        <f>IF(Table258[[#This Row],[Sex]]="male", 1, 0)</f>
        <v>1</v>
      </c>
      <c r="P608">
        <v>1</v>
      </c>
      <c r="V608" s="6"/>
      <c r="W608" s="6"/>
      <c r="X608" s="6"/>
      <c r="Y608" s="6"/>
      <c r="Z608" s="6"/>
      <c r="AA608" s="6"/>
    </row>
    <row r="609" spans="1:27" x14ac:dyDescent="0.2">
      <c r="A609">
        <v>1</v>
      </c>
      <c r="B609" t="s">
        <v>15</v>
      </c>
      <c r="C609">
        <v>1</v>
      </c>
      <c r="D609" t="s">
        <v>17</v>
      </c>
      <c r="E609">
        <v>33</v>
      </c>
      <c r="F609">
        <v>86.5</v>
      </c>
      <c r="G609">
        <v>0</v>
      </c>
      <c r="H609">
        <v>0</v>
      </c>
      <c r="I609" s="6">
        <f>Table258[[#This Row],[Age]]/$E$1</f>
        <v>0.41249999999999998</v>
      </c>
      <c r="J609" s="6">
        <f>LOG10(Table258[[#This Row],[Fare]] +1)</f>
        <v>1.9420080530223132</v>
      </c>
      <c r="K609">
        <f>IF(Table258[[#This Row],[Pclass]]=1, 1, 0)</f>
        <v>1</v>
      </c>
      <c r="L609">
        <f>IF(Table258[[#This Row],[Pclass]]=2, 1,0)</f>
        <v>0</v>
      </c>
      <c r="M609">
        <f>IF(Table258[[#This Row],[Embarked]]="S", 1, 0)</f>
        <v>1</v>
      </c>
      <c r="N609">
        <f>IF(Table258[[#This Row],[Embarked]]="C", 1, 0)</f>
        <v>0</v>
      </c>
      <c r="O609">
        <f>IF(Table258[[#This Row],[Sex]]="male", 1, 0)</f>
        <v>0</v>
      </c>
      <c r="P609">
        <v>1</v>
      </c>
      <c r="V609" s="6"/>
      <c r="W609" s="6"/>
      <c r="X609" s="6"/>
      <c r="Y609" s="6"/>
      <c r="Z609" s="6"/>
      <c r="AA609" s="6"/>
    </row>
    <row r="610" spans="1:27" x14ac:dyDescent="0.2">
      <c r="A610">
        <v>0</v>
      </c>
      <c r="B610" t="s">
        <v>15</v>
      </c>
      <c r="C610">
        <v>3</v>
      </c>
      <c r="D610" t="s">
        <v>13</v>
      </c>
      <c r="E610">
        <v>41</v>
      </c>
      <c r="F610">
        <v>7.125</v>
      </c>
      <c r="G610">
        <v>0</v>
      </c>
      <c r="H610">
        <v>0</v>
      </c>
      <c r="I610" s="6">
        <f>Table258[[#This Row],[Age]]/$E$1</f>
        <v>0.51249999999999996</v>
      </c>
      <c r="J610" s="6">
        <f>LOG10(Table258[[#This Row],[Fare]] +1)</f>
        <v>0.90982336965091204</v>
      </c>
      <c r="K610">
        <f>IF(Table258[[#This Row],[Pclass]]=1, 1, 0)</f>
        <v>0</v>
      </c>
      <c r="L610">
        <f>IF(Table258[[#This Row],[Pclass]]=2, 1,0)</f>
        <v>0</v>
      </c>
      <c r="M610">
        <f>IF(Table258[[#This Row],[Embarked]]="S", 1, 0)</f>
        <v>1</v>
      </c>
      <c r="N610">
        <f>IF(Table258[[#This Row],[Embarked]]="C", 1, 0)</f>
        <v>0</v>
      </c>
      <c r="O610">
        <f>IF(Table258[[#This Row],[Sex]]="male", 1, 0)</f>
        <v>1</v>
      </c>
      <c r="P610">
        <v>1</v>
      </c>
      <c r="V610" s="6"/>
      <c r="W610" s="6"/>
      <c r="X610" s="6"/>
      <c r="Y610" s="6"/>
      <c r="Z610" s="6"/>
      <c r="AA610" s="6"/>
    </row>
    <row r="611" spans="1:27" x14ac:dyDescent="0.2">
      <c r="A611">
        <v>1</v>
      </c>
      <c r="B611" t="s">
        <v>20</v>
      </c>
      <c r="C611">
        <v>3</v>
      </c>
      <c r="D611" t="s">
        <v>13</v>
      </c>
      <c r="E611">
        <v>20</v>
      </c>
      <c r="F611">
        <v>7.2291999999999996</v>
      </c>
      <c r="G611">
        <v>0</v>
      </c>
      <c r="H611">
        <v>0</v>
      </c>
      <c r="I611" s="6">
        <f>Table258[[#This Row],[Age]]/$E$1</f>
        <v>0.25</v>
      </c>
      <c r="J611" s="6">
        <f>LOG10(Table258[[#This Row],[Fare]] +1)</f>
        <v>0.91535761741483168</v>
      </c>
      <c r="K611">
        <f>IF(Table258[[#This Row],[Pclass]]=1, 1, 0)</f>
        <v>0</v>
      </c>
      <c r="L611">
        <f>IF(Table258[[#This Row],[Pclass]]=2, 1,0)</f>
        <v>0</v>
      </c>
      <c r="M611">
        <f>IF(Table258[[#This Row],[Embarked]]="S", 1, 0)</f>
        <v>0</v>
      </c>
      <c r="N611">
        <f>IF(Table258[[#This Row],[Embarked]]="C", 1, 0)</f>
        <v>1</v>
      </c>
      <c r="O611">
        <f>IF(Table258[[#This Row],[Sex]]="male", 1, 0)</f>
        <v>1</v>
      </c>
      <c r="P611">
        <v>1</v>
      </c>
      <c r="V611" s="6"/>
      <c r="W611" s="6"/>
      <c r="X611" s="6"/>
      <c r="Y611" s="6"/>
      <c r="Z611" s="6"/>
      <c r="AA611" s="6"/>
    </row>
    <row r="612" spans="1:27" x14ac:dyDescent="0.2">
      <c r="A612">
        <v>1</v>
      </c>
      <c r="B612" t="s">
        <v>15</v>
      </c>
      <c r="C612">
        <v>1</v>
      </c>
      <c r="D612" t="s">
        <v>17</v>
      </c>
      <c r="E612">
        <v>36</v>
      </c>
      <c r="F612">
        <v>120</v>
      </c>
      <c r="G612">
        <v>1</v>
      </c>
      <c r="H612">
        <v>2</v>
      </c>
      <c r="I612" s="6">
        <f>Table258[[#This Row],[Age]]/$E$1</f>
        <v>0.45</v>
      </c>
      <c r="J612" s="6">
        <f>LOG10(Table258[[#This Row],[Fare]] +1)</f>
        <v>2.0827853703164503</v>
      </c>
      <c r="K612">
        <f>IF(Table258[[#This Row],[Pclass]]=1, 1, 0)</f>
        <v>1</v>
      </c>
      <c r="L612">
        <f>IF(Table258[[#This Row],[Pclass]]=2, 1,0)</f>
        <v>0</v>
      </c>
      <c r="M612">
        <f>IF(Table258[[#This Row],[Embarked]]="S", 1, 0)</f>
        <v>1</v>
      </c>
      <c r="N612">
        <f>IF(Table258[[#This Row],[Embarked]]="C", 1, 0)</f>
        <v>0</v>
      </c>
      <c r="O612">
        <f>IF(Table258[[#This Row],[Sex]]="male", 1, 0)</f>
        <v>0</v>
      </c>
      <c r="P612">
        <v>1</v>
      </c>
      <c r="V612" s="6"/>
      <c r="W612" s="6"/>
      <c r="X612" s="6"/>
      <c r="Y612" s="6"/>
      <c r="Z612" s="6"/>
      <c r="AA612" s="6"/>
    </row>
    <row r="613" spans="1:27" x14ac:dyDescent="0.2">
      <c r="A613">
        <v>0</v>
      </c>
      <c r="B613" t="s">
        <v>15</v>
      </c>
      <c r="C613">
        <v>3</v>
      </c>
      <c r="D613" t="s">
        <v>13</v>
      </c>
      <c r="E613">
        <v>16</v>
      </c>
      <c r="F613">
        <v>7.7750000000000004</v>
      </c>
      <c r="G613">
        <v>0</v>
      </c>
      <c r="H613">
        <v>0</v>
      </c>
      <c r="I613" s="6">
        <f>Table258[[#This Row],[Age]]/$E$1</f>
        <v>0.2</v>
      </c>
      <c r="J613" s="6">
        <f>LOG10(Table258[[#This Row],[Fare]] +1)</f>
        <v>0.94324712513786169</v>
      </c>
      <c r="K613">
        <f>IF(Table258[[#This Row],[Pclass]]=1, 1, 0)</f>
        <v>0</v>
      </c>
      <c r="L613">
        <f>IF(Table258[[#This Row],[Pclass]]=2, 1,0)</f>
        <v>0</v>
      </c>
      <c r="M613">
        <f>IF(Table258[[#This Row],[Embarked]]="S", 1, 0)</f>
        <v>1</v>
      </c>
      <c r="N613">
        <f>IF(Table258[[#This Row],[Embarked]]="C", 1, 0)</f>
        <v>0</v>
      </c>
      <c r="O613">
        <f>IF(Table258[[#This Row],[Sex]]="male", 1, 0)</f>
        <v>1</v>
      </c>
      <c r="P613">
        <v>1</v>
      </c>
      <c r="V613" s="6"/>
      <c r="W613" s="6"/>
      <c r="X613" s="6"/>
      <c r="Y613" s="6"/>
      <c r="Z613" s="6"/>
      <c r="AA613" s="6"/>
    </row>
    <row r="614" spans="1:27" x14ac:dyDescent="0.2">
      <c r="A614">
        <v>1</v>
      </c>
      <c r="B614" t="s">
        <v>15</v>
      </c>
      <c r="C614">
        <v>1</v>
      </c>
      <c r="D614" t="s">
        <v>17</v>
      </c>
      <c r="E614">
        <v>51</v>
      </c>
      <c r="F614">
        <v>77.958299999999994</v>
      </c>
      <c r="G614">
        <v>1</v>
      </c>
      <c r="H614">
        <v>0</v>
      </c>
      <c r="I614" s="6">
        <f>Table258[[#This Row],[Age]]/$E$1</f>
        <v>0.63749999999999996</v>
      </c>
      <c r="J614" s="6">
        <f>LOG10(Table258[[#This Row],[Fare]] +1)</f>
        <v>1.8973977892491294</v>
      </c>
      <c r="K614">
        <f>IF(Table258[[#This Row],[Pclass]]=1, 1, 0)</f>
        <v>1</v>
      </c>
      <c r="L614">
        <f>IF(Table258[[#This Row],[Pclass]]=2, 1,0)</f>
        <v>0</v>
      </c>
      <c r="M614">
        <f>IF(Table258[[#This Row],[Embarked]]="S", 1, 0)</f>
        <v>1</v>
      </c>
      <c r="N614">
        <f>IF(Table258[[#This Row],[Embarked]]="C", 1, 0)</f>
        <v>0</v>
      </c>
      <c r="O614">
        <f>IF(Table258[[#This Row],[Sex]]="male", 1, 0)</f>
        <v>0</v>
      </c>
      <c r="P614">
        <v>1</v>
      </c>
      <c r="V614" s="6"/>
      <c r="W614" s="6"/>
      <c r="X614" s="6"/>
      <c r="Y614" s="6"/>
      <c r="Z614" s="6"/>
      <c r="AA614" s="6"/>
    </row>
    <row r="615" spans="1:27" x14ac:dyDescent="0.2">
      <c r="A615">
        <v>0</v>
      </c>
      <c r="B615" t="s">
        <v>27</v>
      </c>
      <c r="C615">
        <v>3</v>
      </c>
      <c r="D615" t="s">
        <v>17</v>
      </c>
      <c r="E615">
        <v>30.5</v>
      </c>
      <c r="F615">
        <v>7.75</v>
      </c>
      <c r="G615">
        <v>0</v>
      </c>
      <c r="H615">
        <v>0</v>
      </c>
      <c r="I615" s="6">
        <f>Table258[[#This Row],[Age]]/$E$1</f>
        <v>0.38124999999999998</v>
      </c>
      <c r="J615" s="6">
        <f>LOG10(Table258[[#This Row],[Fare]] +1)</f>
        <v>0.94200805302231327</v>
      </c>
      <c r="K615">
        <f>IF(Table258[[#This Row],[Pclass]]=1, 1, 0)</f>
        <v>0</v>
      </c>
      <c r="L615">
        <f>IF(Table258[[#This Row],[Pclass]]=2, 1,0)</f>
        <v>0</v>
      </c>
      <c r="M615">
        <f>IF(Table258[[#This Row],[Embarked]]="S", 1, 0)</f>
        <v>0</v>
      </c>
      <c r="N615">
        <f>IF(Table258[[#This Row],[Embarked]]="C", 1, 0)</f>
        <v>0</v>
      </c>
      <c r="O615">
        <f>IF(Table258[[#This Row],[Sex]]="male", 1, 0)</f>
        <v>0</v>
      </c>
      <c r="P615">
        <v>1</v>
      </c>
      <c r="V615" s="6"/>
      <c r="W615" s="6"/>
      <c r="X615" s="6"/>
      <c r="Y615" s="6"/>
      <c r="Z615" s="6"/>
      <c r="AA615" s="6"/>
    </row>
    <row r="616" spans="1:27" x14ac:dyDescent="0.2">
      <c r="A616">
        <v>0</v>
      </c>
      <c r="B616" t="s">
        <v>15</v>
      </c>
      <c r="C616">
        <v>3</v>
      </c>
      <c r="D616" t="s">
        <v>13</v>
      </c>
      <c r="E616">
        <v>32</v>
      </c>
      <c r="F616">
        <v>8.3625000000000007</v>
      </c>
      <c r="G616">
        <v>0</v>
      </c>
      <c r="H616">
        <v>0</v>
      </c>
      <c r="I616" s="6">
        <f>Table258[[#This Row],[Age]]/$E$1</f>
        <v>0.4</v>
      </c>
      <c r="J616" s="6">
        <f>LOG10(Table258[[#This Row],[Fare]] +1)</f>
        <v>0.97139183070752289</v>
      </c>
      <c r="K616">
        <f>IF(Table258[[#This Row],[Pclass]]=1, 1, 0)</f>
        <v>0</v>
      </c>
      <c r="L616">
        <f>IF(Table258[[#This Row],[Pclass]]=2, 1,0)</f>
        <v>0</v>
      </c>
      <c r="M616">
        <f>IF(Table258[[#This Row],[Embarked]]="S", 1, 0)</f>
        <v>1</v>
      </c>
      <c r="N616">
        <f>IF(Table258[[#This Row],[Embarked]]="C", 1, 0)</f>
        <v>0</v>
      </c>
      <c r="O616">
        <f>IF(Table258[[#This Row],[Sex]]="male", 1, 0)</f>
        <v>1</v>
      </c>
      <c r="P616">
        <v>1</v>
      </c>
      <c r="V616" s="6"/>
      <c r="W616" s="6"/>
      <c r="X616" s="6"/>
      <c r="Y616" s="6"/>
      <c r="Z616" s="6"/>
      <c r="AA616" s="6"/>
    </row>
    <row r="617" spans="1:27" x14ac:dyDescent="0.2">
      <c r="A617">
        <v>0</v>
      </c>
      <c r="B617" t="s">
        <v>15</v>
      </c>
      <c r="C617">
        <v>3</v>
      </c>
      <c r="D617" t="s">
        <v>13</v>
      </c>
      <c r="E617">
        <v>24</v>
      </c>
      <c r="F617">
        <v>9.5</v>
      </c>
      <c r="G617">
        <v>0</v>
      </c>
      <c r="H617">
        <v>0</v>
      </c>
      <c r="I617" s="6">
        <f>Table258[[#This Row],[Age]]/$E$1</f>
        <v>0.3</v>
      </c>
      <c r="J617" s="6">
        <f>LOG10(Table258[[#This Row],[Fare]] +1)</f>
        <v>1.0211892990699381</v>
      </c>
      <c r="K617">
        <f>IF(Table258[[#This Row],[Pclass]]=1, 1, 0)</f>
        <v>0</v>
      </c>
      <c r="L617">
        <f>IF(Table258[[#This Row],[Pclass]]=2, 1,0)</f>
        <v>0</v>
      </c>
      <c r="M617">
        <f>IF(Table258[[#This Row],[Embarked]]="S", 1, 0)</f>
        <v>1</v>
      </c>
      <c r="N617">
        <f>IF(Table258[[#This Row],[Embarked]]="C", 1, 0)</f>
        <v>0</v>
      </c>
      <c r="O617">
        <f>IF(Table258[[#This Row],[Sex]]="male", 1, 0)</f>
        <v>1</v>
      </c>
      <c r="P617">
        <v>1</v>
      </c>
      <c r="V617" s="6"/>
      <c r="W617" s="6"/>
      <c r="X617" s="6"/>
      <c r="Y617" s="6"/>
      <c r="Z617" s="6"/>
      <c r="AA617" s="6"/>
    </row>
    <row r="618" spans="1:27" x14ac:dyDescent="0.2">
      <c r="A618">
        <v>0</v>
      </c>
      <c r="B618" t="s">
        <v>15</v>
      </c>
      <c r="C618">
        <v>3</v>
      </c>
      <c r="D618" t="s">
        <v>13</v>
      </c>
      <c r="E618">
        <v>48</v>
      </c>
      <c r="F618">
        <v>7.8541999999999996</v>
      </c>
      <c r="G618">
        <v>0</v>
      </c>
      <c r="H618">
        <v>0</v>
      </c>
      <c r="I618" s="6">
        <f>Table258[[#This Row],[Age]]/$E$1</f>
        <v>0.6</v>
      </c>
      <c r="J618" s="6">
        <f>LOG10(Table258[[#This Row],[Fare]] +1)</f>
        <v>0.94714932766263737</v>
      </c>
      <c r="K618">
        <f>IF(Table258[[#This Row],[Pclass]]=1, 1, 0)</f>
        <v>0</v>
      </c>
      <c r="L618">
        <f>IF(Table258[[#This Row],[Pclass]]=2, 1,0)</f>
        <v>0</v>
      </c>
      <c r="M618">
        <f>IF(Table258[[#This Row],[Embarked]]="S", 1, 0)</f>
        <v>1</v>
      </c>
      <c r="N618">
        <f>IF(Table258[[#This Row],[Embarked]]="C", 1, 0)</f>
        <v>0</v>
      </c>
      <c r="O618">
        <f>IF(Table258[[#This Row],[Sex]]="male", 1, 0)</f>
        <v>1</v>
      </c>
      <c r="P618">
        <v>1</v>
      </c>
      <c r="V618" s="6"/>
      <c r="W618" s="6"/>
      <c r="X618" s="6"/>
      <c r="Y618" s="6"/>
      <c r="Z618" s="6"/>
      <c r="AA618" s="6"/>
    </row>
    <row r="619" spans="1:27" x14ac:dyDescent="0.2">
      <c r="A619">
        <v>0</v>
      </c>
      <c r="B619" t="s">
        <v>15</v>
      </c>
      <c r="C619">
        <v>2</v>
      </c>
      <c r="D619" t="s">
        <v>17</v>
      </c>
      <c r="E619">
        <v>57</v>
      </c>
      <c r="F619">
        <v>10.5</v>
      </c>
      <c r="G619">
        <v>0</v>
      </c>
      <c r="H619">
        <v>0</v>
      </c>
      <c r="I619" s="6">
        <f>Table258[[#This Row],[Age]]/$E$1</f>
        <v>0.71250000000000002</v>
      </c>
      <c r="J619" s="6">
        <f>LOG10(Table258[[#This Row],[Fare]] +1)</f>
        <v>1.0606978403536116</v>
      </c>
      <c r="K619">
        <f>IF(Table258[[#This Row],[Pclass]]=1, 1, 0)</f>
        <v>0</v>
      </c>
      <c r="L619">
        <f>IF(Table258[[#This Row],[Pclass]]=2, 1,0)</f>
        <v>1</v>
      </c>
      <c r="M619">
        <f>IF(Table258[[#This Row],[Embarked]]="S", 1, 0)</f>
        <v>1</v>
      </c>
      <c r="N619">
        <f>IF(Table258[[#This Row],[Embarked]]="C", 1, 0)</f>
        <v>0</v>
      </c>
      <c r="O619">
        <f>IF(Table258[[#This Row],[Sex]]="male", 1, 0)</f>
        <v>0</v>
      </c>
      <c r="P619">
        <v>1</v>
      </c>
      <c r="V619" s="6"/>
      <c r="W619" s="6"/>
      <c r="X619" s="6"/>
      <c r="Y619" s="6"/>
      <c r="Z619" s="6"/>
      <c r="AA619" s="6"/>
    </row>
    <row r="620" spans="1:27" x14ac:dyDescent="0.2">
      <c r="A620">
        <v>1</v>
      </c>
      <c r="B620" t="s">
        <v>15</v>
      </c>
      <c r="C620">
        <v>2</v>
      </c>
      <c r="D620" t="s">
        <v>17</v>
      </c>
      <c r="E620">
        <v>54</v>
      </c>
      <c r="F620">
        <v>23</v>
      </c>
      <c r="G620">
        <v>1</v>
      </c>
      <c r="H620">
        <v>3</v>
      </c>
      <c r="I620" s="6">
        <f>Table258[[#This Row],[Age]]/$E$1</f>
        <v>0.67500000000000004</v>
      </c>
      <c r="J620" s="6">
        <f>LOG10(Table258[[#This Row],[Fare]] +1)</f>
        <v>1.3802112417116059</v>
      </c>
      <c r="K620">
        <f>IF(Table258[[#This Row],[Pclass]]=1, 1, 0)</f>
        <v>0</v>
      </c>
      <c r="L620">
        <f>IF(Table258[[#This Row],[Pclass]]=2, 1,0)</f>
        <v>1</v>
      </c>
      <c r="M620">
        <f>IF(Table258[[#This Row],[Embarked]]="S", 1, 0)</f>
        <v>1</v>
      </c>
      <c r="N620">
        <f>IF(Table258[[#This Row],[Embarked]]="C", 1, 0)</f>
        <v>0</v>
      </c>
      <c r="O620">
        <f>IF(Table258[[#This Row],[Sex]]="male", 1, 0)</f>
        <v>0</v>
      </c>
      <c r="P620">
        <v>1</v>
      </c>
      <c r="V620" s="6"/>
      <c r="W620" s="6"/>
      <c r="X620" s="6"/>
      <c r="Y620" s="6"/>
      <c r="Z620" s="6"/>
      <c r="AA620" s="6"/>
    </row>
    <row r="621" spans="1:27" x14ac:dyDescent="0.2">
      <c r="A621">
        <v>0</v>
      </c>
      <c r="B621" t="s">
        <v>15</v>
      </c>
      <c r="C621">
        <v>3</v>
      </c>
      <c r="D621" t="s">
        <v>13</v>
      </c>
      <c r="E621">
        <v>18</v>
      </c>
      <c r="F621">
        <v>7.75</v>
      </c>
      <c r="G621">
        <v>0</v>
      </c>
      <c r="H621">
        <v>0</v>
      </c>
      <c r="I621" s="6">
        <f>Table258[[#This Row],[Age]]/$E$1</f>
        <v>0.22500000000000001</v>
      </c>
      <c r="J621" s="6">
        <f>LOG10(Table258[[#This Row],[Fare]] +1)</f>
        <v>0.94200805302231327</v>
      </c>
      <c r="K621">
        <f>IF(Table258[[#This Row],[Pclass]]=1, 1, 0)</f>
        <v>0</v>
      </c>
      <c r="L621">
        <f>IF(Table258[[#This Row],[Pclass]]=2, 1,0)</f>
        <v>0</v>
      </c>
      <c r="M621">
        <f>IF(Table258[[#This Row],[Embarked]]="S", 1, 0)</f>
        <v>1</v>
      </c>
      <c r="N621">
        <f>IF(Table258[[#This Row],[Embarked]]="C", 1, 0)</f>
        <v>0</v>
      </c>
      <c r="O621">
        <f>IF(Table258[[#This Row],[Sex]]="male", 1, 0)</f>
        <v>1</v>
      </c>
      <c r="P621">
        <v>1</v>
      </c>
      <c r="V621" s="6"/>
      <c r="W621" s="6"/>
      <c r="X621" s="6"/>
      <c r="Y621" s="6"/>
      <c r="Z621" s="6"/>
      <c r="AA621" s="6"/>
    </row>
    <row r="622" spans="1:27" x14ac:dyDescent="0.2">
      <c r="A622">
        <v>1</v>
      </c>
      <c r="B622" t="s">
        <v>15</v>
      </c>
      <c r="C622">
        <v>3</v>
      </c>
      <c r="D622" t="s">
        <v>17</v>
      </c>
      <c r="E622">
        <v>5</v>
      </c>
      <c r="F622">
        <v>12.475</v>
      </c>
      <c r="G622">
        <v>0</v>
      </c>
      <c r="H622">
        <v>0</v>
      </c>
      <c r="I622" s="6">
        <f>Table258[[#This Row],[Age]]/$E$1</f>
        <v>6.25E-2</v>
      </c>
      <c r="J622" s="6">
        <f>LOG10(Table258[[#This Row],[Fare]] +1)</f>
        <v>1.1295287738587763</v>
      </c>
      <c r="K622">
        <f>IF(Table258[[#This Row],[Pclass]]=1, 1, 0)</f>
        <v>0</v>
      </c>
      <c r="L622">
        <f>IF(Table258[[#This Row],[Pclass]]=2, 1,0)</f>
        <v>0</v>
      </c>
      <c r="M622">
        <f>IF(Table258[[#This Row],[Embarked]]="S", 1, 0)</f>
        <v>1</v>
      </c>
      <c r="N622">
        <f>IF(Table258[[#This Row],[Embarked]]="C", 1, 0)</f>
        <v>0</v>
      </c>
      <c r="O622">
        <f>IF(Table258[[#This Row],[Sex]]="male", 1, 0)</f>
        <v>0</v>
      </c>
      <c r="P622">
        <v>1</v>
      </c>
      <c r="V622" s="6"/>
      <c r="W622" s="6"/>
      <c r="X622" s="6"/>
      <c r="Y622" s="6"/>
      <c r="Z622" s="6"/>
      <c r="AA622" s="6"/>
    </row>
    <row r="623" spans="1:27" x14ac:dyDescent="0.2">
      <c r="A623">
        <v>1</v>
      </c>
      <c r="B623" t="s">
        <v>15</v>
      </c>
      <c r="C623">
        <v>1</v>
      </c>
      <c r="D623" t="s">
        <v>17</v>
      </c>
      <c r="E623">
        <v>43</v>
      </c>
      <c r="F623">
        <v>211.33750000000001</v>
      </c>
      <c r="G623">
        <v>0</v>
      </c>
      <c r="H623">
        <v>1</v>
      </c>
      <c r="I623" s="6">
        <f>Table258[[#This Row],[Age]]/$E$1</f>
        <v>0.53749999999999998</v>
      </c>
      <c r="J623" s="6">
        <f>LOG10(Table258[[#This Row],[Fare]] +1)</f>
        <v>2.3270266997942759</v>
      </c>
      <c r="K623">
        <f>IF(Table258[[#This Row],[Pclass]]=1, 1, 0)</f>
        <v>1</v>
      </c>
      <c r="L623">
        <f>IF(Table258[[#This Row],[Pclass]]=2, 1,0)</f>
        <v>0</v>
      </c>
      <c r="M623">
        <f>IF(Table258[[#This Row],[Embarked]]="S", 1, 0)</f>
        <v>1</v>
      </c>
      <c r="N623">
        <f>IF(Table258[[#This Row],[Embarked]]="C", 1, 0)</f>
        <v>0</v>
      </c>
      <c r="O623">
        <f>IF(Table258[[#This Row],[Sex]]="male", 1, 0)</f>
        <v>0</v>
      </c>
      <c r="P623">
        <v>1</v>
      </c>
      <c r="V623" s="6"/>
      <c r="W623" s="6"/>
      <c r="X623" s="6"/>
      <c r="Y623" s="6"/>
      <c r="Z623" s="6"/>
      <c r="AA623" s="6"/>
    </row>
    <row r="624" spans="1:27" x14ac:dyDescent="0.2">
      <c r="A624">
        <v>1</v>
      </c>
      <c r="B624" t="s">
        <v>20</v>
      </c>
      <c r="C624">
        <v>3</v>
      </c>
      <c r="D624" t="s">
        <v>17</v>
      </c>
      <c r="E624">
        <v>13</v>
      </c>
      <c r="F624">
        <v>7.2291999999999996</v>
      </c>
      <c r="G624">
        <v>0</v>
      </c>
      <c r="H624">
        <v>0</v>
      </c>
      <c r="I624" s="6">
        <f>Table258[[#This Row],[Age]]/$E$1</f>
        <v>0.16250000000000001</v>
      </c>
      <c r="J624" s="6">
        <f>LOG10(Table258[[#This Row],[Fare]] +1)</f>
        <v>0.91535761741483168</v>
      </c>
      <c r="K624">
        <f>IF(Table258[[#This Row],[Pclass]]=1, 1, 0)</f>
        <v>0</v>
      </c>
      <c r="L624">
        <f>IF(Table258[[#This Row],[Pclass]]=2, 1,0)</f>
        <v>0</v>
      </c>
      <c r="M624">
        <f>IF(Table258[[#This Row],[Embarked]]="S", 1, 0)</f>
        <v>0</v>
      </c>
      <c r="N624">
        <f>IF(Table258[[#This Row],[Embarked]]="C", 1, 0)</f>
        <v>1</v>
      </c>
      <c r="O624">
        <f>IF(Table258[[#This Row],[Sex]]="male", 1, 0)</f>
        <v>0</v>
      </c>
      <c r="P624">
        <v>1</v>
      </c>
      <c r="V624" s="6"/>
      <c r="W624" s="6"/>
      <c r="X624" s="6"/>
      <c r="Y624" s="6"/>
      <c r="Z624" s="6"/>
      <c r="AA624" s="6"/>
    </row>
    <row r="625" spans="1:27" x14ac:dyDescent="0.2">
      <c r="A625">
        <v>1</v>
      </c>
      <c r="B625" t="s">
        <v>15</v>
      </c>
      <c r="C625">
        <v>1</v>
      </c>
      <c r="D625" t="s">
        <v>17</v>
      </c>
      <c r="E625">
        <v>17</v>
      </c>
      <c r="F625">
        <v>57</v>
      </c>
      <c r="G625">
        <v>1</v>
      </c>
      <c r="H625">
        <v>0</v>
      </c>
      <c r="I625" s="6">
        <f>Table258[[#This Row],[Age]]/$E$1</f>
        <v>0.21249999999999999</v>
      </c>
      <c r="J625" s="6">
        <f>LOG10(Table258[[#This Row],[Fare]] +1)</f>
        <v>1.7634279935629373</v>
      </c>
      <c r="K625">
        <f>IF(Table258[[#This Row],[Pclass]]=1, 1, 0)</f>
        <v>1</v>
      </c>
      <c r="L625">
        <f>IF(Table258[[#This Row],[Pclass]]=2, 1,0)</f>
        <v>0</v>
      </c>
      <c r="M625">
        <f>IF(Table258[[#This Row],[Embarked]]="S", 1, 0)</f>
        <v>1</v>
      </c>
      <c r="N625">
        <f>IF(Table258[[#This Row],[Embarked]]="C", 1, 0)</f>
        <v>0</v>
      </c>
      <c r="O625">
        <f>IF(Table258[[#This Row],[Sex]]="male", 1, 0)</f>
        <v>0</v>
      </c>
      <c r="P625">
        <v>1</v>
      </c>
      <c r="V625" s="6"/>
      <c r="W625" s="6"/>
      <c r="X625" s="6"/>
      <c r="Y625" s="6"/>
      <c r="Z625" s="6"/>
      <c r="AA625" s="6"/>
    </row>
    <row r="626" spans="1:27" x14ac:dyDescent="0.2">
      <c r="A626">
        <v>0</v>
      </c>
      <c r="B626" t="s">
        <v>15</v>
      </c>
      <c r="C626">
        <v>1</v>
      </c>
      <c r="D626" t="s">
        <v>13</v>
      </c>
      <c r="E626">
        <v>29</v>
      </c>
      <c r="F626">
        <v>30</v>
      </c>
      <c r="G626">
        <v>0</v>
      </c>
      <c r="H626">
        <v>0</v>
      </c>
      <c r="I626" s="6">
        <f>Table258[[#This Row],[Age]]/$E$1</f>
        <v>0.36249999999999999</v>
      </c>
      <c r="J626" s="6">
        <f>LOG10(Table258[[#This Row],[Fare]] +1)</f>
        <v>1.4913616938342726</v>
      </c>
      <c r="K626">
        <f>IF(Table258[[#This Row],[Pclass]]=1, 1, 0)</f>
        <v>1</v>
      </c>
      <c r="L626">
        <f>IF(Table258[[#This Row],[Pclass]]=2, 1,0)</f>
        <v>0</v>
      </c>
      <c r="M626">
        <f>IF(Table258[[#This Row],[Embarked]]="S", 1, 0)</f>
        <v>1</v>
      </c>
      <c r="N626">
        <f>IF(Table258[[#This Row],[Embarked]]="C", 1, 0)</f>
        <v>0</v>
      </c>
      <c r="O626">
        <f>IF(Table258[[#This Row],[Sex]]="male", 1, 0)</f>
        <v>1</v>
      </c>
      <c r="P626">
        <v>1</v>
      </c>
      <c r="V626" s="6"/>
      <c r="W626" s="6"/>
      <c r="X626" s="6"/>
      <c r="Y626" s="6"/>
      <c r="Z626" s="6"/>
      <c r="AA626" s="6"/>
    </row>
    <row r="627" spans="1:27" x14ac:dyDescent="0.2">
      <c r="A627">
        <v>0</v>
      </c>
      <c r="B627" t="s">
        <v>15</v>
      </c>
      <c r="C627">
        <v>3</v>
      </c>
      <c r="D627" t="s">
        <v>13</v>
      </c>
      <c r="E627">
        <v>25</v>
      </c>
      <c r="F627">
        <v>7.05</v>
      </c>
      <c r="G627">
        <v>0</v>
      </c>
      <c r="H627">
        <v>0</v>
      </c>
      <c r="I627" s="6">
        <f>Table258[[#This Row],[Age]]/$E$1</f>
        <v>0.3125</v>
      </c>
      <c r="J627" s="6">
        <f>LOG10(Table258[[#This Row],[Fare]] +1)</f>
        <v>0.90579588036786851</v>
      </c>
      <c r="K627">
        <f>IF(Table258[[#This Row],[Pclass]]=1, 1, 0)</f>
        <v>0</v>
      </c>
      <c r="L627">
        <f>IF(Table258[[#This Row],[Pclass]]=2, 1,0)</f>
        <v>0</v>
      </c>
      <c r="M627">
        <f>IF(Table258[[#This Row],[Embarked]]="S", 1, 0)</f>
        <v>1</v>
      </c>
      <c r="N627">
        <f>IF(Table258[[#This Row],[Embarked]]="C", 1, 0)</f>
        <v>0</v>
      </c>
      <c r="O627">
        <f>IF(Table258[[#This Row],[Sex]]="male", 1, 0)</f>
        <v>1</v>
      </c>
      <c r="P627">
        <v>1</v>
      </c>
      <c r="V627" s="6"/>
      <c r="W627" s="6"/>
      <c r="X627" s="6"/>
      <c r="Y627" s="6"/>
      <c r="Z627" s="6"/>
      <c r="AA627" s="6"/>
    </row>
    <row r="628" spans="1:27" x14ac:dyDescent="0.2">
      <c r="A628">
        <v>0</v>
      </c>
      <c r="B628" t="s">
        <v>15</v>
      </c>
      <c r="C628">
        <v>3</v>
      </c>
      <c r="D628" t="s">
        <v>13</v>
      </c>
      <c r="E628">
        <v>25</v>
      </c>
      <c r="F628">
        <v>7.25</v>
      </c>
      <c r="G628">
        <v>0</v>
      </c>
      <c r="H628">
        <v>0</v>
      </c>
      <c r="I628" s="6">
        <f>Table258[[#This Row],[Age]]/$E$1</f>
        <v>0.3125</v>
      </c>
      <c r="J628" s="6">
        <f>LOG10(Table258[[#This Row],[Fare]] +1)</f>
        <v>0.91645394854992512</v>
      </c>
      <c r="K628">
        <f>IF(Table258[[#This Row],[Pclass]]=1, 1, 0)</f>
        <v>0</v>
      </c>
      <c r="L628">
        <f>IF(Table258[[#This Row],[Pclass]]=2, 1,0)</f>
        <v>0</v>
      </c>
      <c r="M628">
        <f>IF(Table258[[#This Row],[Embarked]]="S", 1, 0)</f>
        <v>1</v>
      </c>
      <c r="N628">
        <f>IF(Table258[[#This Row],[Embarked]]="C", 1, 0)</f>
        <v>0</v>
      </c>
      <c r="O628">
        <f>IF(Table258[[#This Row],[Sex]]="male", 1, 0)</f>
        <v>1</v>
      </c>
      <c r="P628">
        <v>1</v>
      </c>
      <c r="V628" s="6"/>
      <c r="W628" s="6"/>
      <c r="X628" s="6"/>
      <c r="Y628" s="6"/>
      <c r="Z628" s="6"/>
      <c r="AA628" s="6"/>
    </row>
    <row r="629" spans="1:27" x14ac:dyDescent="0.2">
      <c r="A629">
        <v>1</v>
      </c>
      <c r="B629" t="s">
        <v>15</v>
      </c>
      <c r="C629">
        <v>3</v>
      </c>
      <c r="D629" t="s">
        <v>17</v>
      </c>
      <c r="E629">
        <v>18</v>
      </c>
      <c r="F629">
        <v>7.4958</v>
      </c>
      <c r="G629">
        <v>0</v>
      </c>
      <c r="H629">
        <v>0</v>
      </c>
      <c r="I629" s="6">
        <f>Table258[[#This Row],[Age]]/$E$1</f>
        <v>0.22500000000000001</v>
      </c>
      <c r="J629" s="6">
        <f>LOG10(Table258[[#This Row],[Fare]] +1)</f>
        <v>0.92920428011230582</v>
      </c>
      <c r="K629">
        <f>IF(Table258[[#This Row],[Pclass]]=1, 1, 0)</f>
        <v>0</v>
      </c>
      <c r="L629">
        <f>IF(Table258[[#This Row],[Pclass]]=2, 1,0)</f>
        <v>0</v>
      </c>
      <c r="M629">
        <f>IF(Table258[[#This Row],[Embarked]]="S", 1, 0)</f>
        <v>1</v>
      </c>
      <c r="N629">
        <f>IF(Table258[[#This Row],[Embarked]]="C", 1, 0)</f>
        <v>0</v>
      </c>
      <c r="O629">
        <f>IF(Table258[[#This Row],[Sex]]="male", 1, 0)</f>
        <v>0</v>
      </c>
      <c r="P629">
        <v>1</v>
      </c>
      <c r="V629" s="6"/>
      <c r="W629" s="6"/>
      <c r="X629" s="6"/>
      <c r="Y629" s="6"/>
      <c r="Z629" s="6"/>
      <c r="AA629" s="6"/>
    </row>
    <row r="630" spans="1:27" x14ac:dyDescent="0.2">
      <c r="A630">
        <v>0</v>
      </c>
      <c r="B630" t="s">
        <v>27</v>
      </c>
      <c r="C630">
        <v>3</v>
      </c>
      <c r="D630" t="s">
        <v>13</v>
      </c>
      <c r="E630">
        <v>8</v>
      </c>
      <c r="F630">
        <v>29.125</v>
      </c>
      <c r="G630">
        <v>4</v>
      </c>
      <c r="H630">
        <v>1</v>
      </c>
      <c r="I630" s="6">
        <f>Table258[[#This Row],[Age]]/$E$1</f>
        <v>0.1</v>
      </c>
      <c r="J630" s="6">
        <f>LOG10(Table258[[#This Row],[Fare]] +1)</f>
        <v>1.4789270555829248</v>
      </c>
      <c r="K630">
        <f>IF(Table258[[#This Row],[Pclass]]=1, 1, 0)</f>
        <v>0</v>
      </c>
      <c r="L630">
        <f>IF(Table258[[#This Row],[Pclass]]=2, 1,0)</f>
        <v>0</v>
      </c>
      <c r="M630">
        <f>IF(Table258[[#This Row],[Embarked]]="S", 1, 0)</f>
        <v>0</v>
      </c>
      <c r="N630">
        <f>IF(Table258[[#This Row],[Embarked]]="C", 1, 0)</f>
        <v>0</v>
      </c>
      <c r="O630">
        <f>IF(Table258[[#This Row],[Sex]]="male", 1, 0)</f>
        <v>1</v>
      </c>
      <c r="P630">
        <v>1</v>
      </c>
      <c r="V630" s="6"/>
      <c r="W630" s="6"/>
      <c r="X630" s="6"/>
      <c r="Y630" s="6"/>
      <c r="Z630" s="6"/>
      <c r="AA630" s="6"/>
    </row>
    <row r="631" spans="1:27" x14ac:dyDescent="0.2">
      <c r="A631">
        <v>1</v>
      </c>
      <c r="B631" t="s">
        <v>15</v>
      </c>
      <c r="C631">
        <v>3</v>
      </c>
      <c r="D631" t="s">
        <v>13</v>
      </c>
      <c r="E631">
        <v>1</v>
      </c>
      <c r="F631">
        <v>20.574999999999999</v>
      </c>
      <c r="G631">
        <v>1</v>
      </c>
      <c r="H631">
        <v>2</v>
      </c>
      <c r="I631" s="6">
        <f>Table258[[#This Row],[Age]]/$E$1</f>
        <v>1.2500000000000001E-2</v>
      </c>
      <c r="J631" s="6">
        <f>LOG10(Table258[[#This Row],[Fare]] +1)</f>
        <v>1.3339508043872472</v>
      </c>
      <c r="K631">
        <f>IF(Table258[[#This Row],[Pclass]]=1, 1, 0)</f>
        <v>0</v>
      </c>
      <c r="L631">
        <f>IF(Table258[[#This Row],[Pclass]]=2, 1,0)</f>
        <v>0</v>
      </c>
      <c r="M631">
        <f>IF(Table258[[#This Row],[Embarked]]="S", 1, 0)</f>
        <v>1</v>
      </c>
      <c r="N631">
        <f>IF(Table258[[#This Row],[Embarked]]="C", 1, 0)</f>
        <v>0</v>
      </c>
      <c r="O631">
        <f>IF(Table258[[#This Row],[Sex]]="male", 1, 0)</f>
        <v>1</v>
      </c>
      <c r="P631">
        <v>1</v>
      </c>
      <c r="V631" s="6"/>
      <c r="W631" s="6"/>
      <c r="X631" s="6"/>
      <c r="Y631" s="6"/>
      <c r="Z631" s="6"/>
      <c r="AA631" s="6"/>
    </row>
    <row r="632" spans="1:27" x14ac:dyDescent="0.2">
      <c r="A632">
        <v>0</v>
      </c>
      <c r="B632" t="s">
        <v>20</v>
      </c>
      <c r="C632">
        <v>1</v>
      </c>
      <c r="D632" t="s">
        <v>13</v>
      </c>
      <c r="E632">
        <v>46</v>
      </c>
      <c r="F632">
        <v>79.2</v>
      </c>
      <c r="G632">
        <v>0</v>
      </c>
      <c r="H632">
        <v>0</v>
      </c>
      <c r="I632" s="6">
        <f>Table258[[#This Row],[Age]]/$E$1</f>
        <v>0.57499999999999996</v>
      </c>
      <c r="J632" s="6">
        <f>LOG10(Table258[[#This Row],[Fare]] +1)</f>
        <v>1.9041743682841634</v>
      </c>
      <c r="K632">
        <f>IF(Table258[[#This Row],[Pclass]]=1, 1, 0)</f>
        <v>1</v>
      </c>
      <c r="L632">
        <f>IF(Table258[[#This Row],[Pclass]]=2, 1,0)</f>
        <v>0</v>
      </c>
      <c r="M632">
        <f>IF(Table258[[#This Row],[Embarked]]="S", 1, 0)</f>
        <v>0</v>
      </c>
      <c r="N632">
        <f>IF(Table258[[#This Row],[Embarked]]="C", 1, 0)</f>
        <v>1</v>
      </c>
      <c r="O632">
        <f>IF(Table258[[#This Row],[Sex]]="male", 1, 0)</f>
        <v>1</v>
      </c>
      <c r="P632">
        <v>1</v>
      </c>
      <c r="V632" s="6"/>
      <c r="W632" s="6"/>
      <c r="X632" s="6"/>
      <c r="Y632" s="6"/>
      <c r="Z632" s="6"/>
      <c r="AA632" s="6"/>
    </row>
    <row r="633" spans="1:27" x14ac:dyDescent="0.2">
      <c r="A633">
        <v>0</v>
      </c>
      <c r="B633" t="s">
        <v>15</v>
      </c>
      <c r="C633">
        <v>2</v>
      </c>
      <c r="D633" t="s">
        <v>13</v>
      </c>
      <c r="E633">
        <v>16</v>
      </c>
      <c r="F633">
        <v>26</v>
      </c>
      <c r="G633">
        <v>0</v>
      </c>
      <c r="H633">
        <v>0</v>
      </c>
      <c r="I633" s="6">
        <f>Table258[[#This Row],[Age]]/$E$1</f>
        <v>0.2</v>
      </c>
      <c r="J633" s="6">
        <f>LOG10(Table258[[#This Row],[Fare]] +1)</f>
        <v>1.4313637641589874</v>
      </c>
      <c r="K633">
        <f>IF(Table258[[#This Row],[Pclass]]=1, 1, 0)</f>
        <v>0</v>
      </c>
      <c r="L633">
        <f>IF(Table258[[#This Row],[Pclass]]=2, 1,0)</f>
        <v>1</v>
      </c>
      <c r="M633">
        <f>IF(Table258[[#This Row],[Embarked]]="S", 1, 0)</f>
        <v>1</v>
      </c>
      <c r="N633">
        <f>IF(Table258[[#This Row],[Embarked]]="C", 1, 0)</f>
        <v>0</v>
      </c>
      <c r="O633">
        <f>IF(Table258[[#This Row],[Sex]]="male", 1, 0)</f>
        <v>1</v>
      </c>
      <c r="P633">
        <v>1</v>
      </c>
      <c r="V633" s="6"/>
      <c r="W633" s="6"/>
      <c r="X633" s="6"/>
      <c r="Y633" s="6"/>
      <c r="Z633" s="6"/>
      <c r="AA633" s="6"/>
    </row>
    <row r="634" spans="1:27" x14ac:dyDescent="0.2">
      <c r="A634">
        <v>0</v>
      </c>
      <c r="B634" t="s">
        <v>15</v>
      </c>
      <c r="C634">
        <v>3</v>
      </c>
      <c r="D634" t="s">
        <v>13</v>
      </c>
      <c r="E634">
        <v>25</v>
      </c>
      <c r="F634">
        <v>7.8958000000000004</v>
      </c>
      <c r="G634">
        <v>0</v>
      </c>
      <c r="H634">
        <v>0</v>
      </c>
      <c r="I634" s="6">
        <f>Table258[[#This Row],[Age]]/$E$1</f>
        <v>0.3125</v>
      </c>
      <c r="J634" s="6">
        <f>LOG10(Table258[[#This Row],[Fare]] +1)</f>
        <v>0.94918501031343461</v>
      </c>
      <c r="K634">
        <f>IF(Table258[[#This Row],[Pclass]]=1, 1, 0)</f>
        <v>0</v>
      </c>
      <c r="L634">
        <f>IF(Table258[[#This Row],[Pclass]]=2, 1,0)</f>
        <v>0</v>
      </c>
      <c r="M634">
        <f>IF(Table258[[#This Row],[Embarked]]="S", 1, 0)</f>
        <v>1</v>
      </c>
      <c r="N634">
        <f>IF(Table258[[#This Row],[Embarked]]="C", 1, 0)</f>
        <v>0</v>
      </c>
      <c r="O634">
        <f>IF(Table258[[#This Row],[Sex]]="male", 1, 0)</f>
        <v>1</v>
      </c>
      <c r="P634">
        <v>1</v>
      </c>
      <c r="V634" s="6"/>
      <c r="W634" s="6"/>
      <c r="X634" s="6"/>
      <c r="Y634" s="6"/>
      <c r="Z634" s="6"/>
      <c r="AA634" s="6"/>
    </row>
    <row r="635" spans="1:27" x14ac:dyDescent="0.2">
      <c r="A635">
        <v>0</v>
      </c>
      <c r="B635" t="s">
        <v>15</v>
      </c>
      <c r="C635">
        <v>2</v>
      </c>
      <c r="D635" t="s">
        <v>13</v>
      </c>
      <c r="E635">
        <v>39</v>
      </c>
      <c r="F635">
        <v>13</v>
      </c>
      <c r="G635">
        <v>0</v>
      </c>
      <c r="H635">
        <v>0</v>
      </c>
      <c r="I635" s="6">
        <f>Table258[[#This Row],[Age]]/$E$1</f>
        <v>0.48749999999999999</v>
      </c>
      <c r="J635" s="6">
        <f>LOG10(Table258[[#This Row],[Fare]] +1)</f>
        <v>1.146128035678238</v>
      </c>
      <c r="K635">
        <f>IF(Table258[[#This Row],[Pclass]]=1, 1, 0)</f>
        <v>0</v>
      </c>
      <c r="L635">
        <f>IF(Table258[[#This Row],[Pclass]]=2, 1,0)</f>
        <v>1</v>
      </c>
      <c r="M635">
        <f>IF(Table258[[#This Row],[Embarked]]="S", 1, 0)</f>
        <v>1</v>
      </c>
      <c r="N635">
        <f>IF(Table258[[#This Row],[Embarked]]="C", 1, 0)</f>
        <v>0</v>
      </c>
      <c r="O635">
        <f>IF(Table258[[#This Row],[Sex]]="male", 1, 0)</f>
        <v>1</v>
      </c>
      <c r="P635">
        <v>1</v>
      </c>
      <c r="V635" s="6"/>
      <c r="W635" s="6"/>
      <c r="X635" s="6"/>
      <c r="Y635" s="6"/>
      <c r="Z635" s="6"/>
      <c r="AA635" s="6"/>
    </row>
    <row r="636" spans="1:27" x14ac:dyDescent="0.2">
      <c r="A636">
        <v>1</v>
      </c>
      <c r="B636" t="s">
        <v>15</v>
      </c>
      <c r="C636">
        <v>1</v>
      </c>
      <c r="D636" t="s">
        <v>17</v>
      </c>
      <c r="E636">
        <v>49</v>
      </c>
      <c r="F636">
        <v>25.929200000000002</v>
      </c>
      <c r="G636">
        <v>0</v>
      </c>
      <c r="H636">
        <v>0</v>
      </c>
      <c r="I636" s="6">
        <f>Table258[[#This Row],[Age]]/$E$1</f>
        <v>0.61250000000000004</v>
      </c>
      <c r="J636" s="6">
        <f>LOG10(Table258[[#This Row],[Fare]] +1)</f>
        <v>1.4302234517870693</v>
      </c>
      <c r="K636">
        <f>IF(Table258[[#This Row],[Pclass]]=1, 1, 0)</f>
        <v>1</v>
      </c>
      <c r="L636">
        <f>IF(Table258[[#This Row],[Pclass]]=2, 1,0)</f>
        <v>0</v>
      </c>
      <c r="M636">
        <f>IF(Table258[[#This Row],[Embarked]]="S", 1, 0)</f>
        <v>1</v>
      </c>
      <c r="N636">
        <f>IF(Table258[[#This Row],[Embarked]]="C", 1, 0)</f>
        <v>0</v>
      </c>
      <c r="O636">
        <f>IF(Table258[[#This Row],[Sex]]="male", 1, 0)</f>
        <v>0</v>
      </c>
      <c r="P636">
        <v>1</v>
      </c>
      <c r="V636" s="6"/>
      <c r="W636" s="6"/>
      <c r="X636" s="6"/>
      <c r="Y636" s="6"/>
      <c r="Z636" s="6"/>
      <c r="AA636" s="6"/>
    </row>
    <row r="637" spans="1:27" x14ac:dyDescent="0.2">
      <c r="A637">
        <v>1</v>
      </c>
      <c r="B637" t="s">
        <v>15</v>
      </c>
      <c r="C637">
        <v>3</v>
      </c>
      <c r="D637" t="s">
        <v>17</v>
      </c>
      <c r="E637">
        <v>31</v>
      </c>
      <c r="F637">
        <v>8.6832999999999991</v>
      </c>
      <c r="G637">
        <v>0</v>
      </c>
      <c r="H637">
        <v>0</v>
      </c>
      <c r="I637" s="6">
        <f>Table258[[#This Row],[Age]]/$E$1</f>
        <v>0.38750000000000001</v>
      </c>
      <c r="J637" s="6">
        <f>LOG10(Table258[[#This Row],[Fare]] +1)</f>
        <v>0.98602338701450321</v>
      </c>
      <c r="K637">
        <f>IF(Table258[[#This Row],[Pclass]]=1, 1, 0)</f>
        <v>0</v>
      </c>
      <c r="L637">
        <f>IF(Table258[[#This Row],[Pclass]]=2, 1,0)</f>
        <v>0</v>
      </c>
      <c r="M637">
        <f>IF(Table258[[#This Row],[Embarked]]="S", 1, 0)</f>
        <v>1</v>
      </c>
      <c r="N637">
        <f>IF(Table258[[#This Row],[Embarked]]="C", 1, 0)</f>
        <v>0</v>
      </c>
      <c r="O637">
        <f>IF(Table258[[#This Row],[Sex]]="male", 1, 0)</f>
        <v>0</v>
      </c>
      <c r="P637">
        <v>1</v>
      </c>
      <c r="V637" s="6"/>
      <c r="W637" s="6"/>
      <c r="X637" s="6"/>
      <c r="Y637" s="6"/>
      <c r="Z637" s="6"/>
      <c r="AA637" s="6"/>
    </row>
    <row r="638" spans="1:27" x14ac:dyDescent="0.2">
      <c r="A638">
        <v>0</v>
      </c>
      <c r="B638" t="s">
        <v>20</v>
      </c>
      <c r="C638">
        <v>3</v>
      </c>
      <c r="D638" t="s">
        <v>13</v>
      </c>
      <c r="E638">
        <v>30</v>
      </c>
      <c r="F638">
        <v>7.2291999999999996</v>
      </c>
      <c r="G638">
        <v>0</v>
      </c>
      <c r="H638">
        <v>0</v>
      </c>
      <c r="I638" s="6">
        <f>Table258[[#This Row],[Age]]/$E$1</f>
        <v>0.375</v>
      </c>
      <c r="J638" s="6">
        <f>LOG10(Table258[[#This Row],[Fare]] +1)</f>
        <v>0.91535761741483168</v>
      </c>
      <c r="K638">
        <f>IF(Table258[[#This Row],[Pclass]]=1, 1, 0)</f>
        <v>0</v>
      </c>
      <c r="L638">
        <f>IF(Table258[[#This Row],[Pclass]]=2, 1,0)</f>
        <v>0</v>
      </c>
      <c r="M638">
        <f>IF(Table258[[#This Row],[Embarked]]="S", 1, 0)</f>
        <v>0</v>
      </c>
      <c r="N638">
        <f>IF(Table258[[#This Row],[Embarked]]="C", 1, 0)</f>
        <v>1</v>
      </c>
      <c r="O638">
        <f>IF(Table258[[#This Row],[Sex]]="male", 1, 0)</f>
        <v>1</v>
      </c>
      <c r="P638">
        <v>1</v>
      </c>
      <c r="V638" s="6"/>
      <c r="W638" s="6"/>
      <c r="X638" s="6"/>
      <c r="Y638" s="6"/>
      <c r="Z638" s="6"/>
      <c r="AA638" s="6"/>
    </row>
    <row r="639" spans="1:27" x14ac:dyDescent="0.2">
      <c r="A639">
        <v>0</v>
      </c>
      <c r="B639" t="s">
        <v>15</v>
      </c>
      <c r="C639">
        <v>3</v>
      </c>
      <c r="D639" t="s">
        <v>17</v>
      </c>
      <c r="E639">
        <v>30</v>
      </c>
      <c r="F639">
        <v>24.15</v>
      </c>
      <c r="G639">
        <v>1</v>
      </c>
      <c r="H639">
        <v>1</v>
      </c>
      <c r="I639" s="6">
        <f>Table258[[#This Row],[Age]]/$E$1</f>
        <v>0.375</v>
      </c>
      <c r="J639" s="6">
        <f>LOG10(Table258[[#This Row],[Fare]] +1)</f>
        <v>1.4005379893919461</v>
      </c>
      <c r="K639">
        <f>IF(Table258[[#This Row],[Pclass]]=1, 1, 0)</f>
        <v>0</v>
      </c>
      <c r="L639">
        <f>IF(Table258[[#This Row],[Pclass]]=2, 1,0)</f>
        <v>0</v>
      </c>
      <c r="M639">
        <f>IF(Table258[[#This Row],[Embarked]]="S", 1, 0)</f>
        <v>1</v>
      </c>
      <c r="N639">
        <f>IF(Table258[[#This Row],[Embarked]]="C", 1, 0)</f>
        <v>0</v>
      </c>
      <c r="O639">
        <f>IF(Table258[[#This Row],[Sex]]="male", 1, 0)</f>
        <v>0</v>
      </c>
      <c r="P639">
        <v>1</v>
      </c>
      <c r="V639" s="6"/>
      <c r="W639" s="6"/>
      <c r="X639" s="6"/>
      <c r="Y639" s="6"/>
      <c r="Z639" s="6"/>
      <c r="AA639" s="6"/>
    </row>
    <row r="640" spans="1:27" x14ac:dyDescent="0.2">
      <c r="A640">
        <v>0</v>
      </c>
      <c r="B640" t="s">
        <v>15</v>
      </c>
      <c r="C640">
        <v>2</v>
      </c>
      <c r="D640" t="s">
        <v>13</v>
      </c>
      <c r="E640">
        <v>34</v>
      </c>
      <c r="F640">
        <v>13</v>
      </c>
      <c r="G640">
        <v>0</v>
      </c>
      <c r="H640">
        <v>0</v>
      </c>
      <c r="I640" s="6">
        <f>Table258[[#This Row],[Age]]/$E$1</f>
        <v>0.42499999999999999</v>
      </c>
      <c r="J640" s="6">
        <f>LOG10(Table258[[#This Row],[Fare]] +1)</f>
        <v>1.146128035678238</v>
      </c>
      <c r="K640">
        <f>IF(Table258[[#This Row],[Pclass]]=1, 1, 0)</f>
        <v>0</v>
      </c>
      <c r="L640">
        <f>IF(Table258[[#This Row],[Pclass]]=2, 1,0)</f>
        <v>1</v>
      </c>
      <c r="M640">
        <f>IF(Table258[[#This Row],[Embarked]]="S", 1, 0)</f>
        <v>1</v>
      </c>
      <c r="N640">
        <f>IF(Table258[[#This Row],[Embarked]]="C", 1, 0)</f>
        <v>0</v>
      </c>
      <c r="O640">
        <f>IF(Table258[[#This Row],[Sex]]="male", 1, 0)</f>
        <v>1</v>
      </c>
      <c r="P640">
        <v>1</v>
      </c>
      <c r="V640" s="6"/>
      <c r="W640" s="6"/>
      <c r="X640" s="6"/>
      <c r="Y640" s="6"/>
      <c r="Z640" s="6"/>
      <c r="AA640" s="6"/>
    </row>
    <row r="641" spans="1:27" x14ac:dyDescent="0.2">
      <c r="A641">
        <v>1</v>
      </c>
      <c r="B641" t="s">
        <v>15</v>
      </c>
      <c r="C641">
        <v>2</v>
      </c>
      <c r="D641" t="s">
        <v>17</v>
      </c>
      <c r="E641">
        <v>31</v>
      </c>
      <c r="F641">
        <v>26.25</v>
      </c>
      <c r="G641">
        <v>1</v>
      </c>
      <c r="H641">
        <v>1</v>
      </c>
      <c r="I641" s="6">
        <f>Table258[[#This Row],[Age]]/$E$1</f>
        <v>0.38750000000000001</v>
      </c>
      <c r="J641" s="6">
        <f>LOG10(Table258[[#This Row],[Fare]] +1)</f>
        <v>1.4353665066126613</v>
      </c>
      <c r="K641">
        <f>IF(Table258[[#This Row],[Pclass]]=1, 1, 0)</f>
        <v>0</v>
      </c>
      <c r="L641">
        <f>IF(Table258[[#This Row],[Pclass]]=2, 1,0)</f>
        <v>1</v>
      </c>
      <c r="M641">
        <f>IF(Table258[[#This Row],[Embarked]]="S", 1, 0)</f>
        <v>1</v>
      </c>
      <c r="N641">
        <f>IF(Table258[[#This Row],[Embarked]]="C", 1, 0)</f>
        <v>0</v>
      </c>
      <c r="O641">
        <f>IF(Table258[[#This Row],[Sex]]="male", 1, 0)</f>
        <v>0</v>
      </c>
      <c r="P641">
        <v>1</v>
      </c>
      <c r="V641" s="6"/>
      <c r="W641" s="6"/>
      <c r="X641" s="6"/>
      <c r="Y641" s="6"/>
      <c r="Z641" s="6"/>
      <c r="AA641" s="6"/>
    </row>
    <row r="642" spans="1:27" x14ac:dyDescent="0.2">
      <c r="A642">
        <v>1</v>
      </c>
      <c r="B642" t="s">
        <v>15</v>
      </c>
      <c r="C642">
        <v>1</v>
      </c>
      <c r="D642" t="s">
        <v>13</v>
      </c>
      <c r="E642">
        <v>11</v>
      </c>
      <c r="F642">
        <v>120</v>
      </c>
      <c r="G642">
        <v>1</v>
      </c>
      <c r="H642">
        <v>2</v>
      </c>
      <c r="I642" s="6">
        <f>Table258[[#This Row],[Age]]/$E$1</f>
        <v>0.13750000000000001</v>
      </c>
      <c r="J642" s="6">
        <f>LOG10(Table258[[#This Row],[Fare]] +1)</f>
        <v>2.0827853703164503</v>
      </c>
      <c r="K642">
        <f>IF(Table258[[#This Row],[Pclass]]=1, 1, 0)</f>
        <v>1</v>
      </c>
      <c r="L642">
        <f>IF(Table258[[#This Row],[Pclass]]=2, 1,0)</f>
        <v>0</v>
      </c>
      <c r="M642">
        <f>IF(Table258[[#This Row],[Embarked]]="S", 1, 0)</f>
        <v>1</v>
      </c>
      <c r="N642">
        <f>IF(Table258[[#This Row],[Embarked]]="C", 1, 0)</f>
        <v>0</v>
      </c>
      <c r="O642">
        <f>IF(Table258[[#This Row],[Sex]]="male", 1, 0)</f>
        <v>1</v>
      </c>
      <c r="P642">
        <v>1</v>
      </c>
      <c r="V642" s="6"/>
      <c r="W642" s="6"/>
      <c r="X642" s="6"/>
      <c r="Y642" s="6"/>
      <c r="Z642" s="6"/>
      <c r="AA642" s="6"/>
    </row>
    <row r="643" spans="1:27" x14ac:dyDescent="0.2">
      <c r="A643">
        <v>1</v>
      </c>
      <c r="B643" t="s">
        <v>20</v>
      </c>
      <c r="C643">
        <v>3</v>
      </c>
      <c r="D643" t="s">
        <v>13</v>
      </c>
      <c r="E643">
        <v>0.42</v>
      </c>
      <c r="F643">
        <v>8.5167000000000002</v>
      </c>
      <c r="G643">
        <v>0</v>
      </c>
      <c r="H643">
        <v>1</v>
      </c>
      <c r="I643" s="6">
        <f>Table258[[#This Row],[Age]]/$E$1</f>
        <v>5.2499999999999995E-3</v>
      </c>
      <c r="J643" s="6">
        <f>LOG10(Table258[[#This Row],[Fare]] +1)</f>
        <v>0.97848637903110569</v>
      </c>
      <c r="K643">
        <f>IF(Table258[[#This Row],[Pclass]]=1, 1, 0)</f>
        <v>0</v>
      </c>
      <c r="L643">
        <f>IF(Table258[[#This Row],[Pclass]]=2, 1,0)</f>
        <v>0</v>
      </c>
      <c r="M643">
        <f>IF(Table258[[#This Row],[Embarked]]="S", 1, 0)</f>
        <v>0</v>
      </c>
      <c r="N643">
        <f>IF(Table258[[#This Row],[Embarked]]="C", 1, 0)</f>
        <v>1</v>
      </c>
      <c r="O643">
        <f>IF(Table258[[#This Row],[Sex]]="male", 1, 0)</f>
        <v>1</v>
      </c>
      <c r="P643">
        <v>1</v>
      </c>
      <c r="V643" s="6"/>
      <c r="W643" s="6"/>
      <c r="X643" s="6"/>
      <c r="Y643" s="6"/>
      <c r="Z643" s="6"/>
      <c r="AA643" s="6"/>
    </row>
    <row r="644" spans="1:27" x14ac:dyDescent="0.2">
      <c r="A644">
        <v>1</v>
      </c>
      <c r="B644" t="s">
        <v>15</v>
      </c>
      <c r="C644">
        <v>3</v>
      </c>
      <c r="D644" t="s">
        <v>13</v>
      </c>
      <c r="E644">
        <v>27</v>
      </c>
      <c r="F644">
        <v>6.9749999999999996</v>
      </c>
      <c r="G644">
        <v>0</v>
      </c>
      <c r="H644">
        <v>0</v>
      </c>
      <c r="I644" s="6">
        <f>Table258[[#This Row],[Age]]/$E$1</f>
        <v>0.33750000000000002</v>
      </c>
      <c r="J644" s="6">
        <f>LOG10(Table258[[#This Row],[Fare]] +1)</f>
        <v>0.90173069172921871</v>
      </c>
      <c r="K644">
        <f>IF(Table258[[#This Row],[Pclass]]=1, 1, 0)</f>
        <v>0</v>
      </c>
      <c r="L644">
        <f>IF(Table258[[#This Row],[Pclass]]=2, 1,0)</f>
        <v>0</v>
      </c>
      <c r="M644">
        <f>IF(Table258[[#This Row],[Embarked]]="S", 1, 0)</f>
        <v>1</v>
      </c>
      <c r="N644">
        <f>IF(Table258[[#This Row],[Embarked]]="C", 1, 0)</f>
        <v>0</v>
      </c>
      <c r="O644">
        <f>IF(Table258[[#This Row],[Sex]]="male", 1, 0)</f>
        <v>1</v>
      </c>
      <c r="P644">
        <v>1</v>
      </c>
      <c r="V644" s="6"/>
      <c r="W644" s="6"/>
      <c r="X644" s="6"/>
      <c r="Y644" s="6"/>
      <c r="Z644" s="6"/>
      <c r="AA644" s="6"/>
    </row>
    <row r="645" spans="1:27" x14ac:dyDescent="0.2">
      <c r="A645">
        <v>0</v>
      </c>
      <c r="B645" t="s">
        <v>15</v>
      </c>
      <c r="C645">
        <v>3</v>
      </c>
      <c r="D645" t="s">
        <v>13</v>
      </c>
      <c r="E645">
        <v>31</v>
      </c>
      <c r="F645">
        <v>7.7750000000000004</v>
      </c>
      <c r="G645">
        <v>0</v>
      </c>
      <c r="H645">
        <v>0</v>
      </c>
      <c r="I645" s="6">
        <f>Table258[[#This Row],[Age]]/$E$1</f>
        <v>0.38750000000000001</v>
      </c>
      <c r="J645" s="6">
        <f>LOG10(Table258[[#This Row],[Fare]] +1)</f>
        <v>0.94324712513786169</v>
      </c>
      <c r="K645">
        <f>IF(Table258[[#This Row],[Pclass]]=1, 1, 0)</f>
        <v>0</v>
      </c>
      <c r="L645">
        <f>IF(Table258[[#This Row],[Pclass]]=2, 1,0)</f>
        <v>0</v>
      </c>
      <c r="M645">
        <f>IF(Table258[[#This Row],[Embarked]]="S", 1, 0)</f>
        <v>1</v>
      </c>
      <c r="N645">
        <f>IF(Table258[[#This Row],[Embarked]]="C", 1, 0)</f>
        <v>0</v>
      </c>
      <c r="O645">
        <f>IF(Table258[[#This Row],[Sex]]="male", 1, 0)</f>
        <v>1</v>
      </c>
      <c r="P645">
        <v>1</v>
      </c>
      <c r="V645" s="6"/>
      <c r="W645" s="6"/>
      <c r="X645" s="6"/>
      <c r="Y645" s="6"/>
      <c r="Z645" s="6"/>
      <c r="AA645" s="6"/>
    </row>
    <row r="646" spans="1:27" x14ac:dyDescent="0.2">
      <c r="A646">
        <v>0</v>
      </c>
      <c r="B646" t="s">
        <v>15</v>
      </c>
      <c r="C646">
        <v>1</v>
      </c>
      <c r="D646" t="s">
        <v>13</v>
      </c>
      <c r="E646">
        <v>39</v>
      </c>
      <c r="F646">
        <v>0</v>
      </c>
      <c r="G646">
        <v>0</v>
      </c>
      <c r="H646">
        <v>0</v>
      </c>
      <c r="I646" s="6">
        <f>Table258[[#This Row],[Age]]/$E$1</f>
        <v>0.48749999999999999</v>
      </c>
      <c r="J646" s="6">
        <f>LOG10(Table258[[#This Row],[Fare]] +1)</f>
        <v>0</v>
      </c>
      <c r="K646">
        <f>IF(Table258[[#This Row],[Pclass]]=1, 1, 0)</f>
        <v>1</v>
      </c>
      <c r="L646">
        <f>IF(Table258[[#This Row],[Pclass]]=2, 1,0)</f>
        <v>0</v>
      </c>
      <c r="M646">
        <f>IF(Table258[[#This Row],[Embarked]]="S", 1, 0)</f>
        <v>1</v>
      </c>
      <c r="N646">
        <f>IF(Table258[[#This Row],[Embarked]]="C", 1, 0)</f>
        <v>0</v>
      </c>
      <c r="O646">
        <f>IF(Table258[[#This Row],[Sex]]="male", 1, 0)</f>
        <v>1</v>
      </c>
      <c r="P646">
        <v>1</v>
      </c>
      <c r="V646" s="6"/>
      <c r="W646" s="6"/>
      <c r="X646" s="6"/>
      <c r="Y646" s="6"/>
      <c r="Z646" s="6"/>
      <c r="AA646" s="6"/>
    </row>
    <row r="647" spans="1:27" x14ac:dyDescent="0.2">
      <c r="A647">
        <v>0</v>
      </c>
      <c r="B647" t="s">
        <v>15</v>
      </c>
      <c r="C647">
        <v>3</v>
      </c>
      <c r="D647" t="s">
        <v>17</v>
      </c>
      <c r="E647">
        <v>18</v>
      </c>
      <c r="F647">
        <v>7.7750000000000004</v>
      </c>
      <c r="G647">
        <v>0</v>
      </c>
      <c r="H647">
        <v>0</v>
      </c>
      <c r="I647" s="6">
        <f>Table258[[#This Row],[Age]]/$E$1</f>
        <v>0.22500000000000001</v>
      </c>
      <c r="J647" s="6">
        <f>LOG10(Table258[[#This Row],[Fare]] +1)</f>
        <v>0.94324712513786169</v>
      </c>
      <c r="K647">
        <f>IF(Table258[[#This Row],[Pclass]]=1, 1, 0)</f>
        <v>0</v>
      </c>
      <c r="L647">
        <f>IF(Table258[[#This Row],[Pclass]]=2, 1,0)</f>
        <v>0</v>
      </c>
      <c r="M647">
        <f>IF(Table258[[#This Row],[Embarked]]="S", 1, 0)</f>
        <v>1</v>
      </c>
      <c r="N647">
        <f>IF(Table258[[#This Row],[Embarked]]="C", 1, 0)</f>
        <v>0</v>
      </c>
      <c r="O647">
        <f>IF(Table258[[#This Row],[Sex]]="male", 1, 0)</f>
        <v>0</v>
      </c>
      <c r="P647">
        <v>1</v>
      </c>
      <c r="V647" s="6"/>
      <c r="W647" s="6"/>
      <c r="X647" s="6"/>
      <c r="Y647" s="6"/>
      <c r="Z647" s="6"/>
      <c r="AA647" s="6"/>
    </row>
    <row r="648" spans="1:27" x14ac:dyDescent="0.2">
      <c r="A648">
        <v>0</v>
      </c>
      <c r="B648" t="s">
        <v>15</v>
      </c>
      <c r="C648">
        <v>2</v>
      </c>
      <c r="D648" t="s">
        <v>13</v>
      </c>
      <c r="E648">
        <v>39</v>
      </c>
      <c r="F648">
        <v>13</v>
      </c>
      <c r="G648">
        <v>0</v>
      </c>
      <c r="H648">
        <v>0</v>
      </c>
      <c r="I648" s="6">
        <f>Table258[[#This Row],[Age]]/$E$1</f>
        <v>0.48749999999999999</v>
      </c>
      <c r="J648" s="6">
        <f>LOG10(Table258[[#This Row],[Fare]] +1)</f>
        <v>1.146128035678238</v>
      </c>
      <c r="K648">
        <f>IF(Table258[[#This Row],[Pclass]]=1, 1, 0)</f>
        <v>0</v>
      </c>
      <c r="L648">
        <f>IF(Table258[[#This Row],[Pclass]]=2, 1,0)</f>
        <v>1</v>
      </c>
      <c r="M648">
        <f>IF(Table258[[#This Row],[Embarked]]="S", 1, 0)</f>
        <v>1</v>
      </c>
      <c r="N648">
        <f>IF(Table258[[#This Row],[Embarked]]="C", 1, 0)</f>
        <v>0</v>
      </c>
      <c r="O648">
        <f>IF(Table258[[#This Row],[Sex]]="male", 1, 0)</f>
        <v>1</v>
      </c>
      <c r="P648">
        <v>1</v>
      </c>
      <c r="V648" s="6"/>
      <c r="W648" s="6"/>
      <c r="X648" s="6"/>
      <c r="Y648" s="6"/>
      <c r="Z648" s="6"/>
      <c r="AA648" s="6"/>
    </row>
    <row r="649" spans="1:27" x14ac:dyDescent="0.2">
      <c r="A649">
        <v>1</v>
      </c>
      <c r="B649" t="s">
        <v>15</v>
      </c>
      <c r="C649">
        <v>1</v>
      </c>
      <c r="D649" t="s">
        <v>17</v>
      </c>
      <c r="E649">
        <v>33</v>
      </c>
      <c r="F649">
        <v>53.1</v>
      </c>
      <c r="G649">
        <v>1</v>
      </c>
      <c r="H649">
        <v>0</v>
      </c>
      <c r="I649" s="6">
        <f>Table258[[#This Row],[Age]]/$E$1</f>
        <v>0.41249999999999998</v>
      </c>
      <c r="J649" s="6">
        <f>LOG10(Table258[[#This Row],[Fare]] +1)</f>
        <v>1.7331972651065695</v>
      </c>
      <c r="K649">
        <f>IF(Table258[[#This Row],[Pclass]]=1, 1, 0)</f>
        <v>1</v>
      </c>
      <c r="L649">
        <f>IF(Table258[[#This Row],[Pclass]]=2, 1,0)</f>
        <v>0</v>
      </c>
      <c r="M649">
        <f>IF(Table258[[#This Row],[Embarked]]="S", 1, 0)</f>
        <v>1</v>
      </c>
      <c r="N649">
        <f>IF(Table258[[#This Row],[Embarked]]="C", 1, 0)</f>
        <v>0</v>
      </c>
      <c r="O649">
        <f>IF(Table258[[#This Row],[Sex]]="male", 1, 0)</f>
        <v>0</v>
      </c>
      <c r="P649">
        <v>1</v>
      </c>
      <c r="V649" s="6"/>
      <c r="W649" s="6"/>
      <c r="X649" s="6"/>
      <c r="Y649" s="6"/>
      <c r="Z649" s="6"/>
      <c r="AA649" s="6"/>
    </row>
    <row r="650" spans="1:27" x14ac:dyDescent="0.2">
      <c r="A650">
        <v>0</v>
      </c>
      <c r="B650" t="s">
        <v>15</v>
      </c>
      <c r="C650">
        <v>3</v>
      </c>
      <c r="D650" t="s">
        <v>13</v>
      </c>
      <c r="E650">
        <v>26</v>
      </c>
      <c r="F650">
        <v>7.8875000000000002</v>
      </c>
      <c r="G650">
        <v>0</v>
      </c>
      <c r="H650">
        <v>0</v>
      </c>
      <c r="I650" s="6">
        <f>Table258[[#This Row],[Age]]/$E$1</f>
        <v>0.32500000000000001</v>
      </c>
      <c r="J650" s="6">
        <f>LOG10(Table258[[#This Row],[Fare]] +1)</f>
        <v>0.94877961373782271</v>
      </c>
      <c r="K650">
        <f>IF(Table258[[#This Row],[Pclass]]=1, 1, 0)</f>
        <v>0</v>
      </c>
      <c r="L650">
        <f>IF(Table258[[#This Row],[Pclass]]=2, 1,0)</f>
        <v>0</v>
      </c>
      <c r="M650">
        <f>IF(Table258[[#This Row],[Embarked]]="S", 1, 0)</f>
        <v>1</v>
      </c>
      <c r="N650">
        <f>IF(Table258[[#This Row],[Embarked]]="C", 1, 0)</f>
        <v>0</v>
      </c>
      <c r="O650">
        <f>IF(Table258[[#This Row],[Sex]]="male", 1, 0)</f>
        <v>1</v>
      </c>
      <c r="P650">
        <v>1</v>
      </c>
      <c r="V650" s="6"/>
      <c r="W650" s="6"/>
      <c r="X650" s="6"/>
      <c r="Y650" s="6"/>
      <c r="Z650" s="6"/>
      <c r="AA650" s="6"/>
    </row>
    <row r="651" spans="1:27" x14ac:dyDescent="0.2">
      <c r="A651">
        <v>0</v>
      </c>
      <c r="B651" t="s">
        <v>15</v>
      </c>
      <c r="C651">
        <v>3</v>
      </c>
      <c r="D651" t="s">
        <v>13</v>
      </c>
      <c r="E651">
        <v>39</v>
      </c>
      <c r="F651">
        <v>24.15</v>
      </c>
      <c r="G651">
        <v>0</v>
      </c>
      <c r="H651">
        <v>0</v>
      </c>
      <c r="I651" s="6">
        <f>Table258[[#This Row],[Age]]/$E$1</f>
        <v>0.48749999999999999</v>
      </c>
      <c r="J651" s="6">
        <f>LOG10(Table258[[#This Row],[Fare]] +1)</f>
        <v>1.4005379893919461</v>
      </c>
      <c r="K651">
        <f>IF(Table258[[#This Row],[Pclass]]=1, 1, 0)</f>
        <v>0</v>
      </c>
      <c r="L651">
        <f>IF(Table258[[#This Row],[Pclass]]=2, 1,0)</f>
        <v>0</v>
      </c>
      <c r="M651">
        <f>IF(Table258[[#This Row],[Embarked]]="S", 1, 0)</f>
        <v>1</v>
      </c>
      <c r="N651">
        <f>IF(Table258[[#This Row],[Embarked]]="C", 1, 0)</f>
        <v>0</v>
      </c>
      <c r="O651">
        <f>IF(Table258[[#This Row],[Sex]]="male", 1, 0)</f>
        <v>1</v>
      </c>
      <c r="P651">
        <v>1</v>
      </c>
      <c r="V651" s="6"/>
      <c r="W651" s="6"/>
      <c r="X651" s="6"/>
      <c r="Y651" s="6"/>
      <c r="Z651" s="6"/>
      <c r="AA651" s="6"/>
    </row>
    <row r="652" spans="1:27" x14ac:dyDescent="0.2">
      <c r="A652">
        <v>0</v>
      </c>
      <c r="B652" t="s">
        <v>15</v>
      </c>
      <c r="C652">
        <v>2</v>
      </c>
      <c r="D652" t="s">
        <v>13</v>
      </c>
      <c r="E652">
        <v>35</v>
      </c>
      <c r="F652">
        <v>10.5</v>
      </c>
      <c r="G652">
        <v>0</v>
      </c>
      <c r="H652">
        <v>0</v>
      </c>
      <c r="I652" s="6">
        <f>Table258[[#This Row],[Age]]/$E$1</f>
        <v>0.4375</v>
      </c>
      <c r="J652" s="6">
        <f>LOG10(Table258[[#This Row],[Fare]] +1)</f>
        <v>1.0606978403536116</v>
      </c>
      <c r="K652">
        <f>IF(Table258[[#This Row],[Pclass]]=1, 1, 0)</f>
        <v>0</v>
      </c>
      <c r="L652">
        <f>IF(Table258[[#This Row],[Pclass]]=2, 1,0)</f>
        <v>1</v>
      </c>
      <c r="M652">
        <f>IF(Table258[[#This Row],[Embarked]]="S", 1, 0)</f>
        <v>1</v>
      </c>
      <c r="N652">
        <f>IF(Table258[[#This Row],[Embarked]]="C", 1, 0)</f>
        <v>0</v>
      </c>
      <c r="O652">
        <f>IF(Table258[[#This Row],[Sex]]="male", 1, 0)</f>
        <v>1</v>
      </c>
      <c r="P652">
        <v>1</v>
      </c>
      <c r="V652" s="6"/>
      <c r="W652" s="6"/>
      <c r="X652" s="6"/>
      <c r="Y652" s="6"/>
      <c r="Z652" s="6"/>
      <c r="AA652" s="6"/>
    </row>
    <row r="653" spans="1:27" x14ac:dyDescent="0.2">
      <c r="A653">
        <v>0</v>
      </c>
      <c r="B653" t="s">
        <v>15</v>
      </c>
      <c r="C653">
        <v>3</v>
      </c>
      <c r="D653" t="s">
        <v>17</v>
      </c>
      <c r="E653">
        <v>6</v>
      </c>
      <c r="F653">
        <v>31.274999999999999</v>
      </c>
      <c r="G653">
        <v>4</v>
      </c>
      <c r="H653">
        <v>2</v>
      </c>
      <c r="I653" s="6">
        <f>Table258[[#This Row],[Age]]/$E$1</f>
        <v>7.4999999999999997E-2</v>
      </c>
      <c r="J653" s="6">
        <f>LOG10(Table258[[#This Row],[Fare]] +1)</f>
        <v>1.5088662509384578</v>
      </c>
      <c r="K653">
        <f>IF(Table258[[#This Row],[Pclass]]=1, 1, 0)</f>
        <v>0</v>
      </c>
      <c r="L653">
        <f>IF(Table258[[#This Row],[Pclass]]=2, 1,0)</f>
        <v>0</v>
      </c>
      <c r="M653">
        <f>IF(Table258[[#This Row],[Embarked]]="S", 1, 0)</f>
        <v>1</v>
      </c>
      <c r="N653">
        <f>IF(Table258[[#This Row],[Embarked]]="C", 1, 0)</f>
        <v>0</v>
      </c>
      <c r="O653">
        <f>IF(Table258[[#This Row],[Sex]]="male", 1, 0)</f>
        <v>0</v>
      </c>
      <c r="P653">
        <v>1</v>
      </c>
      <c r="V653" s="6"/>
      <c r="W653" s="6"/>
      <c r="X653" s="6"/>
      <c r="Y653" s="6"/>
      <c r="Z653" s="6"/>
      <c r="AA653" s="6"/>
    </row>
    <row r="654" spans="1:27" x14ac:dyDescent="0.2">
      <c r="A654">
        <v>0</v>
      </c>
      <c r="B654" t="s">
        <v>15</v>
      </c>
      <c r="C654">
        <v>3</v>
      </c>
      <c r="D654" t="s">
        <v>13</v>
      </c>
      <c r="E654">
        <v>30.5</v>
      </c>
      <c r="F654">
        <v>8.0500000000000007</v>
      </c>
      <c r="G654">
        <v>0</v>
      </c>
      <c r="H654">
        <v>0</v>
      </c>
      <c r="I654" s="6">
        <f>Table258[[#This Row],[Age]]/$E$1</f>
        <v>0.38124999999999998</v>
      </c>
      <c r="J654" s="6">
        <f>LOG10(Table258[[#This Row],[Fare]] +1)</f>
        <v>0.9566485792052033</v>
      </c>
      <c r="K654">
        <f>IF(Table258[[#This Row],[Pclass]]=1, 1, 0)</f>
        <v>0</v>
      </c>
      <c r="L654">
        <f>IF(Table258[[#This Row],[Pclass]]=2, 1,0)</f>
        <v>0</v>
      </c>
      <c r="M654">
        <f>IF(Table258[[#This Row],[Embarked]]="S", 1, 0)</f>
        <v>1</v>
      </c>
      <c r="N654">
        <f>IF(Table258[[#This Row],[Embarked]]="C", 1, 0)</f>
        <v>0</v>
      </c>
      <c r="O654">
        <f>IF(Table258[[#This Row],[Sex]]="male", 1, 0)</f>
        <v>1</v>
      </c>
      <c r="P654">
        <v>1</v>
      </c>
      <c r="V654" s="6"/>
      <c r="W654" s="6"/>
      <c r="X654" s="6"/>
      <c r="Y654" s="6"/>
      <c r="Z654" s="6"/>
      <c r="AA654" s="6"/>
    </row>
    <row r="655" spans="1:27" x14ac:dyDescent="0.2">
      <c r="A655">
        <v>0</v>
      </c>
      <c r="B655" t="s">
        <v>15</v>
      </c>
      <c r="C655">
        <v>3</v>
      </c>
      <c r="D655" t="s">
        <v>17</v>
      </c>
      <c r="E655">
        <v>23</v>
      </c>
      <c r="F655">
        <v>7.9249999999999998</v>
      </c>
      <c r="G655">
        <v>0</v>
      </c>
      <c r="H655">
        <v>0</v>
      </c>
      <c r="I655" s="6">
        <f>Table258[[#This Row],[Age]]/$E$1</f>
        <v>0.28749999999999998</v>
      </c>
      <c r="J655" s="6">
        <f>LOG10(Table258[[#This Row],[Fare]] +1)</f>
        <v>0.95060822478423079</v>
      </c>
      <c r="K655">
        <f>IF(Table258[[#This Row],[Pclass]]=1, 1, 0)</f>
        <v>0</v>
      </c>
      <c r="L655">
        <f>IF(Table258[[#This Row],[Pclass]]=2, 1,0)</f>
        <v>0</v>
      </c>
      <c r="M655">
        <f>IF(Table258[[#This Row],[Embarked]]="S", 1, 0)</f>
        <v>1</v>
      </c>
      <c r="N655">
        <f>IF(Table258[[#This Row],[Embarked]]="C", 1, 0)</f>
        <v>0</v>
      </c>
      <c r="O655">
        <f>IF(Table258[[#This Row],[Sex]]="male", 1, 0)</f>
        <v>0</v>
      </c>
      <c r="P655">
        <v>1</v>
      </c>
      <c r="V655" s="6"/>
      <c r="W655" s="6"/>
      <c r="X655" s="6"/>
      <c r="Y655" s="6"/>
      <c r="Z655" s="6"/>
      <c r="AA655" s="6"/>
    </row>
    <row r="656" spans="1:27" x14ac:dyDescent="0.2">
      <c r="A656">
        <v>0</v>
      </c>
      <c r="B656" t="s">
        <v>20</v>
      </c>
      <c r="C656">
        <v>2</v>
      </c>
      <c r="D656" t="s">
        <v>13</v>
      </c>
      <c r="E656">
        <v>31</v>
      </c>
      <c r="F656">
        <v>37.004199999999997</v>
      </c>
      <c r="G656">
        <v>1</v>
      </c>
      <c r="H656">
        <v>1</v>
      </c>
      <c r="I656" s="6">
        <f>Table258[[#This Row],[Age]]/$E$1</f>
        <v>0.38750000000000001</v>
      </c>
      <c r="J656" s="6">
        <f>LOG10(Table258[[#This Row],[Fare]] +1)</f>
        <v>1.579831594933373</v>
      </c>
      <c r="K656">
        <f>IF(Table258[[#This Row],[Pclass]]=1, 1, 0)</f>
        <v>0</v>
      </c>
      <c r="L656">
        <f>IF(Table258[[#This Row],[Pclass]]=2, 1,0)</f>
        <v>1</v>
      </c>
      <c r="M656">
        <f>IF(Table258[[#This Row],[Embarked]]="S", 1, 0)</f>
        <v>0</v>
      </c>
      <c r="N656">
        <f>IF(Table258[[#This Row],[Embarked]]="C", 1, 0)</f>
        <v>1</v>
      </c>
      <c r="O656">
        <f>IF(Table258[[#This Row],[Sex]]="male", 1, 0)</f>
        <v>1</v>
      </c>
      <c r="P656">
        <v>1</v>
      </c>
      <c r="V656" s="6"/>
      <c r="W656" s="6"/>
      <c r="X656" s="6"/>
      <c r="Y656" s="6"/>
      <c r="Z656" s="6"/>
      <c r="AA656" s="6"/>
    </row>
    <row r="657" spans="1:27" x14ac:dyDescent="0.2">
      <c r="A657">
        <v>0</v>
      </c>
      <c r="B657" t="s">
        <v>15</v>
      </c>
      <c r="C657">
        <v>3</v>
      </c>
      <c r="D657" t="s">
        <v>13</v>
      </c>
      <c r="E657">
        <v>43</v>
      </c>
      <c r="F657">
        <v>6.45</v>
      </c>
      <c r="G657">
        <v>0</v>
      </c>
      <c r="H657">
        <v>0</v>
      </c>
      <c r="I657" s="6">
        <f>Table258[[#This Row],[Age]]/$E$1</f>
        <v>0.53749999999999998</v>
      </c>
      <c r="J657" s="6">
        <f>LOG10(Table258[[#This Row],[Fare]] +1)</f>
        <v>0.87215627274829288</v>
      </c>
      <c r="K657">
        <f>IF(Table258[[#This Row],[Pclass]]=1, 1, 0)</f>
        <v>0</v>
      </c>
      <c r="L657">
        <f>IF(Table258[[#This Row],[Pclass]]=2, 1,0)</f>
        <v>0</v>
      </c>
      <c r="M657">
        <f>IF(Table258[[#This Row],[Embarked]]="S", 1, 0)</f>
        <v>1</v>
      </c>
      <c r="N657">
        <f>IF(Table258[[#This Row],[Embarked]]="C", 1, 0)</f>
        <v>0</v>
      </c>
      <c r="O657">
        <f>IF(Table258[[#This Row],[Sex]]="male", 1, 0)</f>
        <v>1</v>
      </c>
      <c r="P657">
        <v>1</v>
      </c>
      <c r="V657" s="6"/>
      <c r="W657" s="6"/>
      <c r="X657" s="6"/>
      <c r="Y657" s="6"/>
      <c r="Z657" s="6"/>
      <c r="AA657" s="6"/>
    </row>
    <row r="658" spans="1:27" x14ac:dyDescent="0.2">
      <c r="A658">
        <v>0</v>
      </c>
      <c r="B658" t="s">
        <v>15</v>
      </c>
      <c r="C658">
        <v>3</v>
      </c>
      <c r="D658" t="s">
        <v>13</v>
      </c>
      <c r="E658">
        <v>10</v>
      </c>
      <c r="F658">
        <v>27.9</v>
      </c>
      <c r="G658">
        <v>3</v>
      </c>
      <c r="H658">
        <v>2</v>
      </c>
      <c r="I658" s="6">
        <f>Table258[[#This Row],[Age]]/$E$1</f>
        <v>0.125</v>
      </c>
      <c r="J658" s="6">
        <f>LOG10(Table258[[#This Row],[Fare]] +1)</f>
        <v>1.4608978427565478</v>
      </c>
      <c r="K658">
        <f>IF(Table258[[#This Row],[Pclass]]=1, 1, 0)</f>
        <v>0</v>
      </c>
      <c r="L658">
        <f>IF(Table258[[#This Row],[Pclass]]=2, 1,0)</f>
        <v>0</v>
      </c>
      <c r="M658">
        <f>IF(Table258[[#This Row],[Embarked]]="S", 1, 0)</f>
        <v>1</v>
      </c>
      <c r="N658">
        <f>IF(Table258[[#This Row],[Embarked]]="C", 1, 0)</f>
        <v>0</v>
      </c>
      <c r="O658">
        <f>IF(Table258[[#This Row],[Sex]]="male", 1, 0)</f>
        <v>1</v>
      </c>
      <c r="P658">
        <v>1</v>
      </c>
      <c r="V658" s="6"/>
      <c r="W658" s="6"/>
      <c r="X658" s="6"/>
      <c r="Y658" s="6"/>
      <c r="Z658" s="6"/>
      <c r="AA658" s="6"/>
    </row>
    <row r="659" spans="1:27" x14ac:dyDescent="0.2">
      <c r="A659">
        <v>1</v>
      </c>
      <c r="B659" t="s">
        <v>15</v>
      </c>
      <c r="C659">
        <v>1</v>
      </c>
      <c r="D659" t="s">
        <v>17</v>
      </c>
      <c r="E659">
        <v>52</v>
      </c>
      <c r="F659">
        <v>93.5</v>
      </c>
      <c r="G659">
        <v>1</v>
      </c>
      <c r="H659">
        <v>1</v>
      </c>
      <c r="I659" s="6">
        <f>Table258[[#This Row],[Age]]/$E$1</f>
        <v>0.65</v>
      </c>
      <c r="J659" s="6">
        <f>LOG10(Table258[[#This Row],[Fare]] +1)</f>
        <v>1.975431808509263</v>
      </c>
      <c r="K659">
        <f>IF(Table258[[#This Row],[Pclass]]=1, 1, 0)</f>
        <v>1</v>
      </c>
      <c r="L659">
        <f>IF(Table258[[#This Row],[Pclass]]=2, 1,0)</f>
        <v>0</v>
      </c>
      <c r="M659">
        <f>IF(Table258[[#This Row],[Embarked]]="S", 1, 0)</f>
        <v>1</v>
      </c>
      <c r="N659">
        <f>IF(Table258[[#This Row],[Embarked]]="C", 1, 0)</f>
        <v>0</v>
      </c>
      <c r="O659">
        <f>IF(Table258[[#This Row],[Sex]]="male", 1, 0)</f>
        <v>0</v>
      </c>
      <c r="P659">
        <v>1</v>
      </c>
      <c r="V659" s="6"/>
      <c r="W659" s="6"/>
      <c r="X659" s="6"/>
      <c r="Y659" s="6"/>
      <c r="Z659" s="6"/>
      <c r="AA659" s="6"/>
    </row>
    <row r="660" spans="1:27" x14ac:dyDescent="0.2">
      <c r="A660">
        <v>1</v>
      </c>
      <c r="B660" t="s">
        <v>15</v>
      </c>
      <c r="C660">
        <v>3</v>
      </c>
      <c r="D660" t="s">
        <v>13</v>
      </c>
      <c r="E660">
        <v>27</v>
      </c>
      <c r="F660">
        <v>8.6624999999999996</v>
      </c>
      <c r="G660">
        <v>0</v>
      </c>
      <c r="H660">
        <v>0</v>
      </c>
      <c r="I660" s="6">
        <f>Table258[[#This Row],[Age]]/$E$1</f>
        <v>0.33750000000000002</v>
      </c>
      <c r="J660" s="6">
        <f>LOG10(Table258[[#This Row],[Fare]] +1)</f>
        <v>0.98508950692638131</v>
      </c>
      <c r="K660">
        <f>IF(Table258[[#This Row],[Pclass]]=1, 1, 0)</f>
        <v>0</v>
      </c>
      <c r="L660">
        <f>IF(Table258[[#This Row],[Pclass]]=2, 1,0)</f>
        <v>0</v>
      </c>
      <c r="M660">
        <f>IF(Table258[[#This Row],[Embarked]]="S", 1, 0)</f>
        <v>1</v>
      </c>
      <c r="N660">
        <f>IF(Table258[[#This Row],[Embarked]]="C", 1, 0)</f>
        <v>0</v>
      </c>
      <c r="O660">
        <f>IF(Table258[[#This Row],[Sex]]="male", 1, 0)</f>
        <v>1</v>
      </c>
      <c r="P660">
        <v>1</v>
      </c>
      <c r="V660" s="6"/>
      <c r="W660" s="6"/>
      <c r="X660" s="6"/>
      <c r="Y660" s="6"/>
      <c r="Z660" s="6"/>
      <c r="AA660" s="6"/>
    </row>
    <row r="661" spans="1:27" x14ac:dyDescent="0.2">
      <c r="A661">
        <v>0</v>
      </c>
      <c r="B661" t="s">
        <v>15</v>
      </c>
      <c r="C661">
        <v>1</v>
      </c>
      <c r="D661" t="s">
        <v>13</v>
      </c>
      <c r="E661">
        <v>38</v>
      </c>
      <c r="F661">
        <v>0</v>
      </c>
      <c r="G661">
        <v>0</v>
      </c>
      <c r="H661">
        <v>0</v>
      </c>
      <c r="I661" s="6">
        <f>Table258[[#This Row],[Age]]/$E$1</f>
        <v>0.47499999999999998</v>
      </c>
      <c r="J661" s="6">
        <f>LOG10(Table258[[#This Row],[Fare]] +1)</f>
        <v>0</v>
      </c>
      <c r="K661">
        <f>IF(Table258[[#This Row],[Pclass]]=1, 1, 0)</f>
        <v>1</v>
      </c>
      <c r="L661">
        <f>IF(Table258[[#This Row],[Pclass]]=2, 1,0)</f>
        <v>0</v>
      </c>
      <c r="M661">
        <f>IF(Table258[[#This Row],[Embarked]]="S", 1, 0)</f>
        <v>1</v>
      </c>
      <c r="N661">
        <f>IF(Table258[[#This Row],[Embarked]]="C", 1, 0)</f>
        <v>0</v>
      </c>
      <c r="O661">
        <f>IF(Table258[[#This Row],[Sex]]="male", 1, 0)</f>
        <v>1</v>
      </c>
      <c r="P661">
        <v>1</v>
      </c>
      <c r="V661" s="6"/>
      <c r="W661" s="6"/>
      <c r="X661" s="6"/>
      <c r="Y661" s="6"/>
      <c r="Z661" s="6"/>
      <c r="AA661" s="6"/>
    </row>
    <row r="662" spans="1:27" x14ac:dyDescent="0.2">
      <c r="A662">
        <v>1</v>
      </c>
      <c r="B662" t="s">
        <v>15</v>
      </c>
      <c r="C662">
        <v>3</v>
      </c>
      <c r="D662" t="s">
        <v>17</v>
      </c>
      <c r="E662">
        <v>27</v>
      </c>
      <c r="F662">
        <v>12.475</v>
      </c>
      <c r="G662">
        <v>0</v>
      </c>
      <c r="H662">
        <v>1</v>
      </c>
      <c r="I662" s="6">
        <f>Table258[[#This Row],[Age]]/$E$1</f>
        <v>0.33750000000000002</v>
      </c>
      <c r="J662" s="6">
        <f>LOG10(Table258[[#This Row],[Fare]] +1)</f>
        <v>1.1295287738587763</v>
      </c>
      <c r="K662">
        <f>IF(Table258[[#This Row],[Pclass]]=1, 1, 0)</f>
        <v>0</v>
      </c>
      <c r="L662">
        <f>IF(Table258[[#This Row],[Pclass]]=2, 1,0)</f>
        <v>0</v>
      </c>
      <c r="M662">
        <f>IF(Table258[[#This Row],[Embarked]]="S", 1, 0)</f>
        <v>1</v>
      </c>
      <c r="N662">
        <f>IF(Table258[[#This Row],[Embarked]]="C", 1, 0)</f>
        <v>0</v>
      </c>
      <c r="O662">
        <f>IF(Table258[[#This Row],[Sex]]="male", 1, 0)</f>
        <v>0</v>
      </c>
      <c r="P662">
        <v>1</v>
      </c>
      <c r="V662" s="6"/>
      <c r="W662" s="6"/>
      <c r="X662" s="6"/>
      <c r="Y662" s="6"/>
      <c r="Z662" s="6"/>
      <c r="AA662" s="6"/>
    </row>
    <row r="663" spans="1:27" x14ac:dyDescent="0.2">
      <c r="A663">
        <v>0</v>
      </c>
      <c r="B663" t="s">
        <v>15</v>
      </c>
      <c r="C663">
        <v>3</v>
      </c>
      <c r="D663" t="s">
        <v>13</v>
      </c>
      <c r="E663">
        <v>2</v>
      </c>
      <c r="F663">
        <v>39.6875</v>
      </c>
      <c r="G663">
        <v>4</v>
      </c>
      <c r="H663">
        <v>1</v>
      </c>
      <c r="I663" s="6">
        <f>Table258[[#This Row],[Age]]/$E$1</f>
        <v>2.5000000000000001E-2</v>
      </c>
      <c r="J663" s="6">
        <f>LOG10(Table258[[#This Row],[Fare]] +1)</f>
        <v>1.6094610059122672</v>
      </c>
      <c r="K663">
        <f>IF(Table258[[#This Row],[Pclass]]=1, 1, 0)</f>
        <v>0</v>
      </c>
      <c r="L663">
        <f>IF(Table258[[#This Row],[Pclass]]=2, 1,0)</f>
        <v>0</v>
      </c>
      <c r="M663">
        <f>IF(Table258[[#This Row],[Embarked]]="S", 1, 0)</f>
        <v>1</v>
      </c>
      <c r="N663">
        <f>IF(Table258[[#This Row],[Embarked]]="C", 1, 0)</f>
        <v>0</v>
      </c>
      <c r="O663">
        <f>IF(Table258[[#This Row],[Sex]]="male", 1, 0)</f>
        <v>1</v>
      </c>
      <c r="P663">
        <v>1</v>
      </c>
      <c r="V663" s="6"/>
      <c r="W663" s="6"/>
      <c r="X663" s="6"/>
      <c r="Y663" s="6"/>
      <c r="Z663" s="6"/>
      <c r="AA663" s="6"/>
    </row>
    <row r="664" spans="1:27" x14ac:dyDescent="0.2">
      <c r="A664">
        <v>1</v>
      </c>
      <c r="B664" t="s">
        <v>20</v>
      </c>
      <c r="C664">
        <v>2</v>
      </c>
      <c r="D664" t="s">
        <v>13</v>
      </c>
      <c r="E664">
        <v>1</v>
      </c>
      <c r="F664">
        <v>37.004199999999997</v>
      </c>
      <c r="G664">
        <v>0</v>
      </c>
      <c r="H664">
        <v>2</v>
      </c>
      <c r="I664" s="6">
        <f>Table258[[#This Row],[Age]]/$E$1</f>
        <v>1.2500000000000001E-2</v>
      </c>
      <c r="J664" s="6">
        <f>LOG10(Table258[[#This Row],[Fare]] +1)</f>
        <v>1.579831594933373</v>
      </c>
      <c r="K664">
        <f>IF(Table258[[#This Row],[Pclass]]=1, 1, 0)</f>
        <v>0</v>
      </c>
      <c r="L664">
        <f>IF(Table258[[#This Row],[Pclass]]=2, 1,0)</f>
        <v>1</v>
      </c>
      <c r="M664">
        <f>IF(Table258[[#This Row],[Embarked]]="S", 1, 0)</f>
        <v>0</v>
      </c>
      <c r="N664">
        <f>IF(Table258[[#This Row],[Embarked]]="C", 1, 0)</f>
        <v>1</v>
      </c>
      <c r="O664">
        <f>IF(Table258[[#This Row],[Sex]]="male", 1, 0)</f>
        <v>1</v>
      </c>
      <c r="P664">
        <v>1</v>
      </c>
      <c r="V664" s="6"/>
      <c r="W664" s="6"/>
      <c r="X664" s="6"/>
      <c r="Y664" s="6"/>
      <c r="Z664" s="6"/>
      <c r="AA664" s="6"/>
    </row>
    <row r="665" spans="1:27" x14ac:dyDescent="0.2">
      <c r="A665">
        <v>1</v>
      </c>
      <c r="B665" t="s">
        <v>20</v>
      </c>
      <c r="C665">
        <v>3</v>
      </c>
      <c r="D665" t="s">
        <v>17</v>
      </c>
      <c r="E665">
        <v>15</v>
      </c>
      <c r="F665">
        <v>14.4542</v>
      </c>
      <c r="G665">
        <v>1</v>
      </c>
      <c r="H665">
        <v>0</v>
      </c>
      <c r="I665" s="6">
        <f>Table258[[#This Row],[Age]]/$E$1</f>
        <v>0.1875</v>
      </c>
      <c r="J665" s="6">
        <f>LOG10(Table258[[#This Row],[Fare]] +1)</f>
        <v>1.1890465283525415</v>
      </c>
      <c r="K665">
        <f>IF(Table258[[#This Row],[Pclass]]=1, 1, 0)</f>
        <v>0</v>
      </c>
      <c r="L665">
        <f>IF(Table258[[#This Row],[Pclass]]=2, 1,0)</f>
        <v>0</v>
      </c>
      <c r="M665">
        <f>IF(Table258[[#This Row],[Embarked]]="S", 1, 0)</f>
        <v>0</v>
      </c>
      <c r="N665">
        <f>IF(Table258[[#This Row],[Embarked]]="C", 1, 0)</f>
        <v>1</v>
      </c>
      <c r="O665">
        <f>IF(Table258[[#This Row],[Sex]]="male", 1, 0)</f>
        <v>0</v>
      </c>
      <c r="P665">
        <v>1</v>
      </c>
      <c r="V665" s="6"/>
      <c r="W665" s="6"/>
      <c r="X665" s="6"/>
      <c r="Y665" s="6"/>
      <c r="Z665" s="6"/>
      <c r="AA665" s="6"/>
    </row>
    <row r="666" spans="1:27" x14ac:dyDescent="0.2">
      <c r="A666">
        <v>1</v>
      </c>
      <c r="B666" t="s">
        <v>15</v>
      </c>
      <c r="C666">
        <v>2</v>
      </c>
      <c r="D666" t="s">
        <v>13</v>
      </c>
      <c r="E666">
        <v>0.83</v>
      </c>
      <c r="F666">
        <v>18.75</v>
      </c>
      <c r="G666">
        <v>1</v>
      </c>
      <c r="H666">
        <v>1</v>
      </c>
      <c r="I666" s="6">
        <f>Table258[[#This Row],[Age]]/$E$1</f>
        <v>1.0374999999999999E-2</v>
      </c>
      <c r="J666" s="6">
        <f>LOG10(Table258[[#This Row],[Fare]] +1)</f>
        <v>1.2955670999624791</v>
      </c>
      <c r="K666">
        <f>IF(Table258[[#This Row],[Pclass]]=1, 1, 0)</f>
        <v>0</v>
      </c>
      <c r="L666">
        <f>IF(Table258[[#This Row],[Pclass]]=2, 1,0)</f>
        <v>1</v>
      </c>
      <c r="M666">
        <f>IF(Table258[[#This Row],[Embarked]]="S", 1, 0)</f>
        <v>1</v>
      </c>
      <c r="N666">
        <f>IF(Table258[[#This Row],[Embarked]]="C", 1, 0)</f>
        <v>0</v>
      </c>
      <c r="O666">
        <f>IF(Table258[[#This Row],[Sex]]="male", 1, 0)</f>
        <v>1</v>
      </c>
      <c r="P666">
        <v>1</v>
      </c>
      <c r="V666" s="6"/>
      <c r="W666" s="6"/>
      <c r="X666" s="6"/>
      <c r="Y666" s="6"/>
      <c r="Z666" s="6"/>
      <c r="AA666" s="6"/>
    </row>
    <row r="667" spans="1:27" x14ac:dyDescent="0.2">
      <c r="A667">
        <v>0</v>
      </c>
      <c r="B667" t="s">
        <v>15</v>
      </c>
      <c r="C667">
        <v>3</v>
      </c>
      <c r="D667" t="s">
        <v>13</v>
      </c>
      <c r="E667">
        <v>23</v>
      </c>
      <c r="F667">
        <v>7.8541999999999996</v>
      </c>
      <c r="G667">
        <v>0</v>
      </c>
      <c r="H667">
        <v>0</v>
      </c>
      <c r="I667" s="6">
        <f>Table258[[#This Row],[Age]]/$E$1</f>
        <v>0.28749999999999998</v>
      </c>
      <c r="J667" s="6">
        <f>LOG10(Table258[[#This Row],[Fare]] +1)</f>
        <v>0.94714932766263737</v>
      </c>
      <c r="K667">
        <f>IF(Table258[[#This Row],[Pclass]]=1, 1, 0)</f>
        <v>0</v>
      </c>
      <c r="L667">
        <f>IF(Table258[[#This Row],[Pclass]]=2, 1,0)</f>
        <v>0</v>
      </c>
      <c r="M667">
        <f>IF(Table258[[#This Row],[Embarked]]="S", 1, 0)</f>
        <v>1</v>
      </c>
      <c r="N667">
        <f>IF(Table258[[#This Row],[Embarked]]="C", 1, 0)</f>
        <v>0</v>
      </c>
      <c r="O667">
        <f>IF(Table258[[#This Row],[Sex]]="male", 1, 0)</f>
        <v>1</v>
      </c>
      <c r="P667">
        <v>1</v>
      </c>
      <c r="V667" s="6"/>
      <c r="W667" s="6"/>
      <c r="X667" s="6"/>
      <c r="Y667" s="6"/>
      <c r="Z667" s="6"/>
      <c r="AA667" s="6"/>
    </row>
    <row r="668" spans="1:27" x14ac:dyDescent="0.2">
      <c r="A668">
        <v>0</v>
      </c>
      <c r="B668" t="s">
        <v>15</v>
      </c>
      <c r="C668">
        <v>3</v>
      </c>
      <c r="D668" t="s">
        <v>13</v>
      </c>
      <c r="E668">
        <v>18</v>
      </c>
      <c r="F668">
        <v>8.3000000000000007</v>
      </c>
      <c r="G668">
        <v>0</v>
      </c>
      <c r="H668">
        <v>0</v>
      </c>
      <c r="I668" s="6">
        <f>Table258[[#This Row],[Age]]/$E$1</f>
        <v>0.22500000000000001</v>
      </c>
      <c r="J668" s="6">
        <f>LOG10(Table258[[#This Row],[Fare]] +1)</f>
        <v>0.96848294855393513</v>
      </c>
      <c r="K668">
        <f>IF(Table258[[#This Row],[Pclass]]=1, 1, 0)</f>
        <v>0</v>
      </c>
      <c r="L668">
        <f>IF(Table258[[#This Row],[Pclass]]=2, 1,0)</f>
        <v>0</v>
      </c>
      <c r="M668">
        <f>IF(Table258[[#This Row],[Embarked]]="S", 1, 0)</f>
        <v>1</v>
      </c>
      <c r="N668">
        <f>IF(Table258[[#This Row],[Embarked]]="C", 1, 0)</f>
        <v>0</v>
      </c>
      <c r="O668">
        <f>IF(Table258[[#This Row],[Sex]]="male", 1, 0)</f>
        <v>1</v>
      </c>
      <c r="P668">
        <v>1</v>
      </c>
      <c r="V668" s="6"/>
      <c r="W668" s="6"/>
      <c r="X668" s="6"/>
      <c r="Y668" s="6"/>
      <c r="Z668" s="6"/>
      <c r="AA668" s="6"/>
    </row>
    <row r="669" spans="1:27" x14ac:dyDescent="0.2">
      <c r="A669">
        <v>1</v>
      </c>
      <c r="B669" t="s">
        <v>20</v>
      </c>
      <c r="C669">
        <v>1</v>
      </c>
      <c r="D669" t="s">
        <v>17</v>
      </c>
      <c r="E669">
        <v>39</v>
      </c>
      <c r="F669">
        <v>83.158299999999997</v>
      </c>
      <c r="G669">
        <v>1</v>
      </c>
      <c r="H669">
        <v>1</v>
      </c>
      <c r="I669" s="6">
        <f>Table258[[#This Row],[Age]]/$E$1</f>
        <v>0.48749999999999999</v>
      </c>
      <c r="J669" s="6">
        <f>LOG10(Table258[[#This Row],[Fare]] +1)</f>
        <v>1.9250969541376577</v>
      </c>
      <c r="K669">
        <f>IF(Table258[[#This Row],[Pclass]]=1, 1, 0)</f>
        <v>1</v>
      </c>
      <c r="L669">
        <f>IF(Table258[[#This Row],[Pclass]]=2, 1,0)</f>
        <v>0</v>
      </c>
      <c r="M669">
        <f>IF(Table258[[#This Row],[Embarked]]="S", 1, 0)</f>
        <v>0</v>
      </c>
      <c r="N669">
        <f>IF(Table258[[#This Row],[Embarked]]="C", 1, 0)</f>
        <v>1</v>
      </c>
      <c r="O669">
        <f>IF(Table258[[#This Row],[Sex]]="male", 1, 0)</f>
        <v>0</v>
      </c>
      <c r="P669">
        <v>1</v>
      </c>
      <c r="V669" s="6"/>
      <c r="W669" s="6"/>
      <c r="X669" s="6"/>
      <c r="Y669" s="6"/>
      <c r="Z669" s="6"/>
      <c r="AA669" s="6"/>
    </row>
    <row r="670" spans="1:27" x14ac:dyDescent="0.2">
      <c r="A670">
        <v>0</v>
      </c>
      <c r="B670" t="s">
        <v>15</v>
      </c>
      <c r="C670">
        <v>3</v>
      </c>
      <c r="D670" t="s">
        <v>13</v>
      </c>
      <c r="E670">
        <v>21</v>
      </c>
      <c r="F670">
        <v>8.6624999999999996</v>
      </c>
      <c r="G670">
        <v>0</v>
      </c>
      <c r="H670">
        <v>0</v>
      </c>
      <c r="I670" s="6">
        <f>Table258[[#This Row],[Age]]/$E$1</f>
        <v>0.26250000000000001</v>
      </c>
      <c r="J670" s="6">
        <f>LOG10(Table258[[#This Row],[Fare]] +1)</f>
        <v>0.98508950692638131</v>
      </c>
      <c r="K670">
        <f>IF(Table258[[#This Row],[Pclass]]=1, 1, 0)</f>
        <v>0</v>
      </c>
      <c r="L670">
        <f>IF(Table258[[#This Row],[Pclass]]=2, 1,0)</f>
        <v>0</v>
      </c>
      <c r="M670">
        <f>IF(Table258[[#This Row],[Embarked]]="S", 1, 0)</f>
        <v>1</v>
      </c>
      <c r="N670">
        <f>IF(Table258[[#This Row],[Embarked]]="C", 1, 0)</f>
        <v>0</v>
      </c>
      <c r="O670">
        <f>IF(Table258[[#This Row],[Sex]]="male", 1, 0)</f>
        <v>1</v>
      </c>
      <c r="P670">
        <v>1</v>
      </c>
      <c r="V670" s="6"/>
      <c r="W670" s="6"/>
      <c r="X670" s="6"/>
      <c r="Y670" s="6"/>
      <c r="Z670" s="6"/>
      <c r="AA670" s="6"/>
    </row>
    <row r="671" spans="1:27" x14ac:dyDescent="0.2">
      <c r="A671">
        <v>1</v>
      </c>
      <c r="B671" t="s">
        <v>15</v>
      </c>
      <c r="C671">
        <v>3</v>
      </c>
      <c r="D671" t="s">
        <v>13</v>
      </c>
      <c r="E671">
        <v>32</v>
      </c>
      <c r="F671">
        <v>56.495800000000003</v>
      </c>
      <c r="G671">
        <v>0</v>
      </c>
      <c r="H671">
        <v>0</v>
      </c>
      <c r="I671" s="6">
        <f>Table258[[#This Row],[Age]]/$E$1</f>
        <v>0.4</v>
      </c>
      <c r="J671" s="6">
        <f>LOG10(Table258[[#This Row],[Fare]] +1)</f>
        <v>1.7596361211514699</v>
      </c>
      <c r="K671">
        <f>IF(Table258[[#This Row],[Pclass]]=1, 1, 0)</f>
        <v>0</v>
      </c>
      <c r="L671">
        <f>IF(Table258[[#This Row],[Pclass]]=2, 1,0)</f>
        <v>0</v>
      </c>
      <c r="M671">
        <f>IF(Table258[[#This Row],[Embarked]]="S", 1, 0)</f>
        <v>1</v>
      </c>
      <c r="N671">
        <f>IF(Table258[[#This Row],[Embarked]]="C", 1, 0)</f>
        <v>0</v>
      </c>
      <c r="O671">
        <f>IF(Table258[[#This Row],[Sex]]="male", 1, 0)</f>
        <v>1</v>
      </c>
      <c r="P671">
        <v>1</v>
      </c>
      <c r="V671" s="6"/>
      <c r="W671" s="6"/>
      <c r="X671" s="6"/>
      <c r="Y671" s="6"/>
      <c r="Z671" s="6"/>
      <c r="AA671" s="6"/>
    </row>
    <row r="672" spans="1:27" x14ac:dyDescent="0.2">
      <c r="A672">
        <v>0</v>
      </c>
      <c r="B672" t="s">
        <v>15</v>
      </c>
      <c r="C672">
        <v>3</v>
      </c>
      <c r="D672" t="s">
        <v>13</v>
      </c>
      <c r="E672">
        <v>20</v>
      </c>
      <c r="F672">
        <v>7.9249999999999998</v>
      </c>
      <c r="G672">
        <v>0</v>
      </c>
      <c r="H672">
        <v>0</v>
      </c>
      <c r="I672" s="6">
        <f>Table258[[#This Row],[Age]]/$E$1</f>
        <v>0.25</v>
      </c>
      <c r="J672" s="6">
        <f>LOG10(Table258[[#This Row],[Fare]] +1)</f>
        <v>0.95060822478423079</v>
      </c>
      <c r="K672">
        <f>IF(Table258[[#This Row],[Pclass]]=1, 1, 0)</f>
        <v>0</v>
      </c>
      <c r="L672">
        <f>IF(Table258[[#This Row],[Pclass]]=2, 1,0)</f>
        <v>0</v>
      </c>
      <c r="M672">
        <f>IF(Table258[[#This Row],[Embarked]]="S", 1, 0)</f>
        <v>1</v>
      </c>
      <c r="N672">
        <f>IF(Table258[[#This Row],[Embarked]]="C", 1, 0)</f>
        <v>0</v>
      </c>
      <c r="O672">
        <f>IF(Table258[[#This Row],[Sex]]="male", 1, 0)</f>
        <v>1</v>
      </c>
      <c r="P672">
        <v>1</v>
      </c>
      <c r="V672" s="6"/>
      <c r="W672" s="6"/>
      <c r="X672" s="6"/>
      <c r="Y672" s="6"/>
      <c r="Z672" s="6"/>
      <c r="AA672" s="6"/>
    </row>
    <row r="673" spans="1:27" x14ac:dyDescent="0.2">
      <c r="A673">
        <v>0</v>
      </c>
      <c r="B673" t="s">
        <v>15</v>
      </c>
      <c r="C673">
        <v>2</v>
      </c>
      <c r="D673" t="s">
        <v>13</v>
      </c>
      <c r="E673">
        <v>16</v>
      </c>
      <c r="F673">
        <v>10.5</v>
      </c>
      <c r="G673">
        <v>0</v>
      </c>
      <c r="H673">
        <v>0</v>
      </c>
      <c r="I673" s="6">
        <f>Table258[[#This Row],[Age]]/$E$1</f>
        <v>0.2</v>
      </c>
      <c r="J673" s="6">
        <f>LOG10(Table258[[#This Row],[Fare]] +1)</f>
        <v>1.0606978403536116</v>
      </c>
      <c r="K673">
        <f>IF(Table258[[#This Row],[Pclass]]=1, 1, 0)</f>
        <v>0</v>
      </c>
      <c r="L673">
        <f>IF(Table258[[#This Row],[Pclass]]=2, 1,0)</f>
        <v>1</v>
      </c>
      <c r="M673">
        <f>IF(Table258[[#This Row],[Embarked]]="S", 1, 0)</f>
        <v>1</v>
      </c>
      <c r="N673">
        <f>IF(Table258[[#This Row],[Embarked]]="C", 1, 0)</f>
        <v>0</v>
      </c>
      <c r="O673">
        <f>IF(Table258[[#This Row],[Sex]]="male", 1, 0)</f>
        <v>1</v>
      </c>
      <c r="P673">
        <v>1</v>
      </c>
      <c r="V673" s="6"/>
      <c r="W673" s="6"/>
      <c r="X673" s="6"/>
      <c r="Y673" s="6"/>
      <c r="Z673" s="6"/>
      <c r="AA673" s="6"/>
    </row>
    <row r="674" spans="1:27" x14ac:dyDescent="0.2">
      <c r="A674">
        <v>1</v>
      </c>
      <c r="B674" t="s">
        <v>20</v>
      </c>
      <c r="C674">
        <v>1</v>
      </c>
      <c r="D674" t="s">
        <v>17</v>
      </c>
      <c r="E674">
        <v>30</v>
      </c>
      <c r="F674">
        <v>31</v>
      </c>
      <c r="G674">
        <v>0</v>
      </c>
      <c r="H674">
        <v>0</v>
      </c>
      <c r="I674" s="6">
        <f>Table258[[#This Row],[Age]]/$E$1</f>
        <v>0.375</v>
      </c>
      <c r="J674" s="6">
        <f>LOG10(Table258[[#This Row],[Fare]] +1)</f>
        <v>1.505149978319906</v>
      </c>
      <c r="K674">
        <f>IF(Table258[[#This Row],[Pclass]]=1, 1, 0)</f>
        <v>1</v>
      </c>
      <c r="L674">
        <f>IF(Table258[[#This Row],[Pclass]]=2, 1,0)</f>
        <v>0</v>
      </c>
      <c r="M674">
        <f>IF(Table258[[#This Row],[Embarked]]="S", 1, 0)</f>
        <v>0</v>
      </c>
      <c r="N674">
        <f>IF(Table258[[#This Row],[Embarked]]="C", 1, 0)</f>
        <v>1</v>
      </c>
      <c r="O674">
        <f>IF(Table258[[#This Row],[Sex]]="male", 1, 0)</f>
        <v>0</v>
      </c>
      <c r="P674">
        <v>1</v>
      </c>
      <c r="V674" s="6"/>
      <c r="W674" s="6"/>
      <c r="X674" s="6"/>
      <c r="Y674" s="6"/>
      <c r="Z674" s="6"/>
      <c r="AA674" s="6"/>
    </row>
    <row r="675" spans="1:27" x14ac:dyDescent="0.2">
      <c r="A675">
        <v>0</v>
      </c>
      <c r="B675" t="s">
        <v>20</v>
      </c>
      <c r="C675">
        <v>3</v>
      </c>
      <c r="D675" t="s">
        <v>13</v>
      </c>
      <c r="E675">
        <v>34.5</v>
      </c>
      <c r="F675">
        <v>6.4375</v>
      </c>
      <c r="G675">
        <v>0</v>
      </c>
      <c r="H675">
        <v>0</v>
      </c>
      <c r="I675" s="6">
        <f>Table258[[#This Row],[Age]]/$E$1</f>
        <v>0.43125000000000002</v>
      </c>
      <c r="J675" s="6">
        <f>LOG10(Table258[[#This Row],[Fare]] +1)</f>
        <v>0.87142697873660602</v>
      </c>
      <c r="K675">
        <f>IF(Table258[[#This Row],[Pclass]]=1, 1, 0)</f>
        <v>0</v>
      </c>
      <c r="L675">
        <f>IF(Table258[[#This Row],[Pclass]]=2, 1,0)</f>
        <v>0</v>
      </c>
      <c r="M675">
        <f>IF(Table258[[#This Row],[Embarked]]="S", 1, 0)</f>
        <v>0</v>
      </c>
      <c r="N675">
        <f>IF(Table258[[#This Row],[Embarked]]="C", 1, 0)</f>
        <v>1</v>
      </c>
      <c r="O675">
        <f>IF(Table258[[#This Row],[Sex]]="male", 1, 0)</f>
        <v>1</v>
      </c>
      <c r="P675">
        <v>1</v>
      </c>
      <c r="V675" s="6"/>
      <c r="W675" s="6"/>
      <c r="X675" s="6"/>
      <c r="Y675" s="6"/>
      <c r="Z675" s="6"/>
      <c r="AA675" s="6"/>
    </row>
    <row r="676" spans="1:27" x14ac:dyDescent="0.2">
      <c r="A676">
        <v>0</v>
      </c>
      <c r="B676" t="s">
        <v>15</v>
      </c>
      <c r="C676">
        <v>3</v>
      </c>
      <c r="D676" t="s">
        <v>13</v>
      </c>
      <c r="E676">
        <v>17</v>
      </c>
      <c r="F676">
        <v>8.6624999999999996</v>
      </c>
      <c r="G676">
        <v>0</v>
      </c>
      <c r="H676">
        <v>0</v>
      </c>
      <c r="I676" s="6">
        <f>Table258[[#This Row],[Age]]/$E$1</f>
        <v>0.21249999999999999</v>
      </c>
      <c r="J676" s="6">
        <f>LOG10(Table258[[#This Row],[Fare]] +1)</f>
        <v>0.98508950692638131</v>
      </c>
      <c r="K676">
        <f>IF(Table258[[#This Row],[Pclass]]=1, 1, 0)</f>
        <v>0</v>
      </c>
      <c r="L676">
        <f>IF(Table258[[#This Row],[Pclass]]=2, 1,0)</f>
        <v>0</v>
      </c>
      <c r="M676">
        <f>IF(Table258[[#This Row],[Embarked]]="S", 1, 0)</f>
        <v>1</v>
      </c>
      <c r="N676">
        <f>IF(Table258[[#This Row],[Embarked]]="C", 1, 0)</f>
        <v>0</v>
      </c>
      <c r="O676">
        <f>IF(Table258[[#This Row],[Sex]]="male", 1, 0)</f>
        <v>1</v>
      </c>
      <c r="P676">
        <v>1</v>
      </c>
      <c r="V676" s="6"/>
      <c r="W676" s="6"/>
      <c r="X676" s="6"/>
      <c r="Y676" s="6"/>
      <c r="Z676" s="6"/>
      <c r="AA676" s="6"/>
    </row>
    <row r="677" spans="1:27" x14ac:dyDescent="0.2">
      <c r="A677">
        <v>0</v>
      </c>
      <c r="B677" t="s">
        <v>15</v>
      </c>
      <c r="C677">
        <v>3</v>
      </c>
      <c r="D677" t="s">
        <v>13</v>
      </c>
      <c r="E677">
        <v>42</v>
      </c>
      <c r="F677">
        <v>7.55</v>
      </c>
      <c r="G677">
        <v>0</v>
      </c>
      <c r="H677">
        <v>0</v>
      </c>
      <c r="I677" s="6">
        <f>Table258[[#This Row],[Age]]/$E$1</f>
        <v>0.52500000000000002</v>
      </c>
      <c r="J677" s="6">
        <f>LOG10(Table258[[#This Row],[Fare]] +1)</f>
        <v>0.9319661147281727</v>
      </c>
      <c r="K677">
        <f>IF(Table258[[#This Row],[Pclass]]=1, 1, 0)</f>
        <v>0</v>
      </c>
      <c r="L677">
        <f>IF(Table258[[#This Row],[Pclass]]=2, 1,0)</f>
        <v>0</v>
      </c>
      <c r="M677">
        <f>IF(Table258[[#This Row],[Embarked]]="S", 1, 0)</f>
        <v>1</v>
      </c>
      <c r="N677">
        <f>IF(Table258[[#This Row],[Embarked]]="C", 1, 0)</f>
        <v>0</v>
      </c>
      <c r="O677">
        <f>IF(Table258[[#This Row],[Sex]]="male", 1, 0)</f>
        <v>1</v>
      </c>
      <c r="P677">
        <v>1</v>
      </c>
      <c r="V677" s="6"/>
      <c r="W677" s="6"/>
      <c r="X677" s="6"/>
      <c r="Y677" s="6"/>
      <c r="Z677" s="6"/>
      <c r="AA677" s="6"/>
    </row>
    <row r="678" spans="1:27" x14ac:dyDescent="0.2">
      <c r="A678">
        <v>0</v>
      </c>
      <c r="B678" t="s">
        <v>20</v>
      </c>
      <c r="C678">
        <v>3</v>
      </c>
      <c r="D678" t="s">
        <v>13</v>
      </c>
      <c r="E678">
        <v>35</v>
      </c>
      <c r="F678">
        <v>7.8958000000000004</v>
      </c>
      <c r="G678">
        <v>0</v>
      </c>
      <c r="H678">
        <v>0</v>
      </c>
      <c r="I678" s="6">
        <f>Table258[[#This Row],[Age]]/$E$1</f>
        <v>0.4375</v>
      </c>
      <c r="J678" s="6">
        <f>LOG10(Table258[[#This Row],[Fare]] +1)</f>
        <v>0.94918501031343461</v>
      </c>
      <c r="K678">
        <f>IF(Table258[[#This Row],[Pclass]]=1, 1, 0)</f>
        <v>0</v>
      </c>
      <c r="L678">
        <f>IF(Table258[[#This Row],[Pclass]]=2, 1,0)</f>
        <v>0</v>
      </c>
      <c r="M678">
        <f>IF(Table258[[#This Row],[Embarked]]="S", 1, 0)</f>
        <v>0</v>
      </c>
      <c r="N678">
        <f>IF(Table258[[#This Row],[Embarked]]="C", 1, 0)</f>
        <v>1</v>
      </c>
      <c r="O678">
        <f>IF(Table258[[#This Row],[Sex]]="male", 1, 0)</f>
        <v>1</v>
      </c>
      <c r="P678">
        <v>1</v>
      </c>
      <c r="V678" s="6"/>
      <c r="W678" s="6"/>
      <c r="X678" s="6"/>
      <c r="Y678" s="6"/>
      <c r="Z678" s="6"/>
      <c r="AA678" s="6"/>
    </row>
    <row r="679" spans="1:27" x14ac:dyDescent="0.2">
      <c r="A679">
        <v>0</v>
      </c>
      <c r="B679" t="s">
        <v>15</v>
      </c>
      <c r="C679">
        <v>2</v>
      </c>
      <c r="D679" t="s">
        <v>13</v>
      </c>
      <c r="E679">
        <v>28</v>
      </c>
      <c r="F679">
        <v>33</v>
      </c>
      <c r="G679">
        <v>0</v>
      </c>
      <c r="H679">
        <v>1</v>
      </c>
      <c r="I679" s="6">
        <f>Table258[[#This Row],[Age]]/$E$1</f>
        <v>0.35</v>
      </c>
      <c r="J679" s="6">
        <f>LOG10(Table258[[#This Row],[Fare]] +1)</f>
        <v>1.5314789170422551</v>
      </c>
      <c r="K679">
        <f>IF(Table258[[#This Row],[Pclass]]=1, 1, 0)</f>
        <v>0</v>
      </c>
      <c r="L679">
        <f>IF(Table258[[#This Row],[Pclass]]=2, 1,0)</f>
        <v>1</v>
      </c>
      <c r="M679">
        <f>IF(Table258[[#This Row],[Embarked]]="S", 1, 0)</f>
        <v>1</v>
      </c>
      <c r="N679">
        <f>IF(Table258[[#This Row],[Embarked]]="C", 1, 0)</f>
        <v>0</v>
      </c>
      <c r="O679">
        <f>IF(Table258[[#This Row],[Sex]]="male", 1, 0)</f>
        <v>1</v>
      </c>
      <c r="P679">
        <v>1</v>
      </c>
      <c r="V679" s="6"/>
      <c r="W679" s="6"/>
      <c r="X679" s="6"/>
      <c r="Y679" s="6"/>
      <c r="Z679" s="6"/>
      <c r="AA679" s="6"/>
    </row>
    <row r="680" spans="1:27" x14ac:dyDescent="0.2">
      <c r="A680">
        <v>0</v>
      </c>
      <c r="B680" t="s">
        <v>15</v>
      </c>
      <c r="C680">
        <v>3</v>
      </c>
      <c r="D680" t="s">
        <v>13</v>
      </c>
      <c r="E680">
        <v>4</v>
      </c>
      <c r="F680">
        <v>31.274999999999999</v>
      </c>
      <c r="G680">
        <v>4</v>
      </c>
      <c r="H680">
        <v>2</v>
      </c>
      <c r="I680" s="6">
        <f>Table258[[#This Row],[Age]]/$E$1</f>
        <v>0.05</v>
      </c>
      <c r="J680" s="6">
        <f>LOG10(Table258[[#This Row],[Fare]] +1)</f>
        <v>1.5088662509384578</v>
      </c>
      <c r="K680">
        <f>IF(Table258[[#This Row],[Pclass]]=1, 1, 0)</f>
        <v>0</v>
      </c>
      <c r="L680">
        <f>IF(Table258[[#This Row],[Pclass]]=2, 1,0)</f>
        <v>0</v>
      </c>
      <c r="M680">
        <f>IF(Table258[[#This Row],[Embarked]]="S", 1, 0)</f>
        <v>1</v>
      </c>
      <c r="N680">
        <f>IF(Table258[[#This Row],[Embarked]]="C", 1, 0)</f>
        <v>0</v>
      </c>
      <c r="O680">
        <f>IF(Table258[[#This Row],[Sex]]="male", 1, 0)</f>
        <v>1</v>
      </c>
      <c r="P680">
        <v>1</v>
      </c>
      <c r="V680" s="6"/>
      <c r="W680" s="6"/>
      <c r="X680" s="6"/>
      <c r="Y680" s="6"/>
      <c r="Z680" s="6"/>
      <c r="AA680" s="6"/>
    </row>
    <row r="681" spans="1:27" x14ac:dyDescent="0.2">
      <c r="A681">
        <v>0</v>
      </c>
      <c r="B681" t="s">
        <v>15</v>
      </c>
      <c r="C681">
        <v>3</v>
      </c>
      <c r="D681" t="s">
        <v>13</v>
      </c>
      <c r="E681">
        <v>74</v>
      </c>
      <c r="F681">
        <v>7.7750000000000004</v>
      </c>
      <c r="G681">
        <v>0</v>
      </c>
      <c r="H681">
        <v>0</v>
      </c>
      <c r="I681" s="6">
        <f>Table258[[#This Row],[Age]]/$E$1</f>
        <v>0.92500000000000004</v>
      </c>
      <c r="J681" s="6">
        <f>LOG10(Table258[[#This Row],[Fare]] +1)</f>
        <v>0.94324712513786169</v>
      </c>
      <c r="K681">
        <f>IF(Table258[[#This Row],[Pclass]]=1, 1, 0)</f>
        <v>0</v>
      </c>
      <c r="L681">
        <f>IF(Table258[[#This Row],[Pclass]]=2, 1,0)</f>
        <v>0</v>
      </c>
      <c r="M681">
        <f>IF(Table258[[#This Row],[Embarked]]="S", 1, 0)</f>
        <v>1</v>
      </c>
      <c r="N681">
        <f>IF(Table258[[#This Row],[Embarked]]="C", 1, 0)</f>
        <v>0</v>
      </c>
      <c r="O681">
        <f>IF(Table258[[#This Row],[Sex]]="male", 1, 0)</f>
        <v>1</v>
      </c>
      <c r="P681">
        <v>1</v>
      </c>
      <c r="V681" s="6"/>
      <c r="W681" s="6"/>
      <c r="X681" s="6"/>
      <c r="Y681" s="6"/>
      <c r="Z681" s="6"/>
      <c r="AA681" s="6"/>
    </row>
    <row r="682" spans="1:27" x14ac:dyDescent="0.2">
      <c r="A682">
        <v>0</v>
      </c>
      <c r="B682" t="s">
        <v>20</v>
      </c>
      <c r="C682">
        <v>3</v>
      </c>
      <c r="D682" t="s">
        <v>17</v>
      </c>
      <c r="E682">
        <v>9</v>
      </c>
      <c r="F682">
        <v>15.245799999999999</v>
      </c>
      <c r="G682">
        <v>1</v>
      </c>
      <c r="H682">
        <v>1</v>
      </c>
      <c r="I682" s="6">
        <f>Table258[[#This Row],[Age]]/$E$1</f>
        <v>0.1125</v>
      </c>
      <c r="J682" s="6">
        <f>LOG10(Table258[[#This Row],[Fare]] +1)</f>
        <v>1.2107411023865056</v>
      </c>
      <c r="K682">
        <f>IF(Table258[[#This Row],[Pclass]]=1, 1, 0)</f>
        <v>0</v>
      </c>
      <c r="L682">
        <f>IF(Table258[[#This Row],[Pclass]]=2, 1,0)</f>
        <v>0</v>
      </c>
      <c r="M682">
        <f>IF(Table258[[#This Row],[Embarked]]="S", 1, 0)</f>
        <v>0</v>
      </c>
      <c r="N682">
        <f>IF(Table258[[#This Row],[Embarked]]="C", 1, 0)</f>
        <v>1</v>
      </c>
      <c r="O682">
        <f>IF(Table258[[#This Row],[Sex]]="male", 1, 0)</f>
        <v>0</v>
      </c>
      <c r="P682">
        <v>1</v>
      </c>
      <c r="V682" s="6"/>
      <c r="W682" s="6"/>
      <c r="X682" s="6"/>
      <c r="Y682" s="6"/>
      <c r="Z682" s="6"/>
      <c r="AA682" s="6"/>
    </row>
    <row r="683" spans="1:27" x14ac:dyDescent="0.2">
      <c r="A683">
        <v>1</v>
      </c>
      <c r="B683" t="s">
        <v>15</v>
      </c>
      <c r="C683">
        <v>1</v>
      </c>
      <c r="D683" t="s">
        <v>17</v>
      </c>
      <c r="E683">
        <v>16</v>
      </c>
      <c r="F683">
        <v>39.4</v>
      </c>
      <c r="G683">
        <v>0</v>
      </c>
      <c r="H683">
        <v>1</v>
      </c>
      <c r="I683" s="6">
        <f>Table258[[#This Row],[Age]]/$E$1</f>
        <v>0.2</v>
      </c>
      <c r="J683" s="6">
        <f>LOG10(Table258[[#This Row],[Fare]] +1)</f>
        <v>1.6063813651106049</v>
      </c>
      <c r="K683">
        <f>IF(Table258[[#This Row],[Pclass]]=1, 1, 0)</f>
        <v>1</v>
      </c>
      <c r="L683">
        <f>IF(Table258[[#This Row],[Pclass]]=2, 1,0)</f>
        <v>0</v>
      </c>
      <c r="M683">
        <f>IF(Table258[[#This Row],[Embarked]]="S", 1, 0)</f>
        <v>1</v>
      </c>
      <c r="N683">
        <f>IF(Table258[[#This Row],[Embarked]]="C", 1, 0)</f>
        <v>0</v>
      </c>
      <c r="O683">
        <f>IF(Table258[[#This Row],[Sex]]="male", 1, 0)</f>
        <v>0</v>
      </c>
      <c r="P683">
        <v>1</v>
      </c>
      <c r="V683" s="6"/>
      <c r="W683" s="6"/>
      <c r="X683" s="6"/>
      <c r="Y683" s="6"/>
      <c r="Z683" s="6"/>
      <c r="AA683" s="6"/>
    </row>
    <row r="684" spans="1:27" x14ac:dyDescent="0.2">
      <c r="A684">
        <v>0</v>
      </c>
      <c r="B684" t="s">
        <v>15</v>
      </c>
      <c r="C684">
        <v>2</v>
      </c>
      <c r="D684" t="s">
        <v>17</v>
      </c>
      <c r="E684">
        <v>44</v>
      </c>
      <c r="F684">
        <v>26</v>
      </c>
      <c r="G684">
        <v>1</v>
      </c>
      <c r="H684">
        <v>0</v>
      </c>
      <c r="I684" s="6">
        <f>Table258[[#This Row],[Age]]/$E$1</f>
        <v>0.55000000000000004</v>
      </c>
      <c r="J684" s="6">
        <f>LOG10(Table258[[#This Row],[Fare]] +1)</f>
        <v>1.4313637641589874</v>
      </c>
      <c r="K684">
        <f>IF(Table258[[#This Row],[Pclass]]=1, 1, 0)</f>
        <v>0</v>
      </c>
      <c r="L684">
        <f>IF(Table258[[#This Row],[Pclass]]=2, 1,0)</f>
        <v>1</v>
      </c>
      <c r="M684">
        <f>IF(Table258[[#This Row],[Embarked]]="S", 1, 0)</f>
        <v>1</v>
      </c>
      <c r="N684">
        <f>IF(Table258[[#This Row],[Embarked]]="C", 1, 0)</f>
        <v>0</v>
      </c>
      <c r="O684">
        <f>IF(Table258[[#This Row],[Sex]]="male", 1, 0)</f>
        <v>0</v>
      </c>
      <c r="P684">
        <v>1</v>
      </c>
      <c r="V684" s="6"/>
      <c r="W684" s="6"/>
      <c r="X684" s="6"/>
      <c r="Y684" s="6"/>
      <c r="Z684" s="6"/>
      <c r="AA684" s="6"/>
    </row>
    <row r="685" spans="1:27" x14ac:dyDescent="0.2">
      <c r="A685">
        <v>1</v>
      </c>
      <c r="B685" t="s">
        <v>15</v>
      </c>
      <c r="C685">
        <v>3</v>
      </c>
      <c r="D685" t="s">
        <v>17</v>
      </c>
      <c r="E685">
        <v>18</v>
      </c>
      <c r="F685">
        <v>9.35</v>
      </c>
      <c r="G685">
        <v>0</v>
      </c>
      <c r="H685">
        <v>1</v>
      </c>
      <c r="I685" s="6">
        <f>Table258[[#This Row],[Age]]/$E$1</f>
        <v>0.22500000000000001</v>
      </c>
      <c r="J685" s="6">
        <f>LOG10(Table258[[#This Row],[Fare]] +1)</f>
        <v>1.0149403497929366</v>
      </c>
      <c r="K685">
        <f>IF(Table258[[#This Row],[Pclass]]=1, 1, 0)</f>
        <v>0</v>
      </c>
      <c r="L685">
        <f>IF(Table258[[#This Row],[Pclass]]=2, 1,0)</f>
        <v>0</v>
      </c>
      <c r="M685">
        <f>IF(Table258[[#This Row],[Embarked]]="S", 1, 0)</f>
        <v>1</v>
      </c>
      <c r="N685">
        <f>IF(Table258[[#This Row],[Embarked]]="C", 1, 0)</f>
        <v>0</v>
      </c>
      <c r="O685">
        <f>IF(Table258[[#This Row],[Sex]]="male", 1, 0)</f>
        <v>0</v>
      </c>
      <c r="P685">
        <v>1</v>
      </c>
      <c r="V685" s="6"/>
      <c r="W685" s="6"/>
      <c r="X685" s="6"/>
      <c r="Y685" s="6"/>
      <c r="Z685" s="6"/>
      <c r="AA685" s="6"/>
    </row>
    <row r="686" spans="1:27" x14ac:dyDescent="0.2">
      <c r="A686">
        <v>1</v>
      </c>
      <c r="B686" t="s">
        <v>15</v>
      </c>
      <c r="C686">
        <v>1</v>
      </c>
      <c r="D686" t="s">
        <v>17</v>
      </c>
      <c r="E686">
        <v>45</v>
      </c>
      <c r="F686">
        <v>164.86670000000001</v>
      </c>
      <c r="G686">
        <v>1</v>
      </c>
      <c r="H686">
        <v>1</v>
      </c>
      <c r="I686" s="6">
        <f>Table258[[#This Row],[Age]]/$E$1</f>
        <v>0.5625</v>
      </c>
      <c r="J686" s="6">
        <f>LOG10(Table258[[#This Row],[Fare]] +1)</f>
        <v>2.2197592042409209</v>
      </c>
      <c r="K686">
        <f>IF(Table258[[#This Row],[Pclass]]=1, 1, 0)</f>
        <v>1</v>
      </c>
      <c r="L686">
        <f>IF(Table258[[#This Row],[Pclass]]=2, 1,0)</f>
        <v>0</v>
      </c>
      <c r="M686">
        <f>IF(Table258[[#This Row],[Embarked]]="S", 1, 0)</f>
        <v>1</v>
      </c>
      <c r="N686">
        <f>IF(Table258[[#This Row],[Embarked]]="C", 1, 0)</f>
        <v>0</v>
      </c>
      <c r="O686">
        <f>IF(Table258[[#This Row],[Sex]]="male", 1, 0)</f>
        <v>0</v>
      </c>
      <c r="P686">
        <v>1</v>
      </c>
      <c r="V686" s="6"/>
      <c r="W686" s="6"/>
      <c r="X686" s="6"/>
      <c r="Y686" s="6"/>
      <c r="Z686" s="6"/>
      <c r="AA686" s="6"/>
    </row>
    <row r="687" spans="1:27" x14ac:dyDescent="0.2">
      <c r="A687">
        <v>1</v>
      </c>
      <c r="B687" t="s">
        <v>15</v>
      </c>
      <c r="C687">
        <v>1</v>
      </c>
      <c r="D687" t="s">
        <v>13</v>
      </c>
      <c r="E687">
        <v>51</v>
      </c>
      <c r="F687">
        <v>26.55</v>
      </c>
      <c r="G687">
        <v>0</v>
      </c>
      <c r="H687">
        <v>0</v>
      </c>
      <c r="I687" s="6">
        <f>Table258[[#This Row],[Age]]/$E$1</f>
        <v>0.63749999999999996</v>
      </c>
      <c r="J687" s="6">
        <f>LOG10(Table258[[#This Row],[Fare]] +1)</f>
        <v>1.4401216031878039</v>
      </c>
      <c r="K687">
        <f>IF(Table258[[#This Row],[Pclass]]=1, 1, 0)</f>
        <v>1</v>
      </c>
      <c r="L687">
        <f>IF(Table258[[#This Row],[Pclass]]=2, 1,0)</f>
        <v>0</v>
      </c>
      <c r="M687">
        <f>IF(Table258[[#This Row],[Embarked]]="S", 1, 0)</f>
        <v>1</v>
      </c>
      <c r="N687">
        <f>IF(Table258[[#This Row],[Embarked]]="C", 1, 0)</f>
        <v>0</v>
      </c>
      <c r="O687">
        <f>IF(Table258[[#This Row],[Sex]]="male", 1, 0)</f>
        <v>1</v>
      </c>
      <c r="P687">
        <v>1</v>
      </c>
      <c r="V687" s="6"/>
      <c r="W687" s="6"/>
      <c r="X687" s="6"/>
      <c r="Y687" s="6"/>
      <c r="Z687" s="6"/>
      <c r="AA687" s="6"/>
    </row>
    <row r="688" spans="1:27" x14ac:dyDescent="0.2">
      <c r="A688">
        <v>1</v>
      </c>
      <c r="B688" t="s">
        <v>20</v>
      </c>
      <c r="C688">
        <v>3</v>
      </c>
      <c r="D688" t="s">
        <v>17</v>
      </c>
      <c r="E688">
        <v>24</v>
      </c>
      <c r="F688">
        <v>19.258299999999998</v>
      </c>
      <c r="G688">
        <v>0</v>
      </c>
      <c r="H688">
        <v>3</v>
      </c>
      <c r="I688" s="6">
        <f>Table258[[#This Row],[Age]]/$E$1</f>
        <v>0.3</v>
      </c>
      <c r="J688" s="6">
        <f>LOG10(Table258[[#This Row],[Fare]] +1)</f>
        <v>1.3066029982011584</v>
      </c>
      <c r="K688">
        <f>IF(Table258[[#This Row],[Pclass]]=1, 1, 0)</f>
        <v>0</v>
      </c>
      <c r="L688">
        <f>IF(Table258[[#This Row],[Pclass]]=2, 1,0)</f>
        <v>0</v>
      </c>
      <c r="M688">
        <f>IF(Table258[[#This Row],[Embarked]]="S", 1, 0)</f>
        <v>0</v>
      </c>
      <c r="N688">
        <f>IF(Table258[[#This Row],[Embarked]]="C", 1, 0)</f>
        <v>1</v>
      </c>
      <c r="O688">
        <f>IF(Table258[[#This Row],[Sex]]="male", 1, 0)</f>
        <v>0</v>
      </c>
      <c r="P688">
        <v>1</v>
      </c>
      <c r="V688" s="6"/>
      <c r="W688" s="6"/>
      <c r="X688" s="6"/>
      <c r="Y688" s="6"/>
      <c r="Z688" s="6"/>
      <c r="AA688" s="6"/>
    </row>
    <row r="689" spans="1:27" x14ac:dyDescent="0.2">
      <c r="A689">
        <v>0</v>
      </c>
      <c r="B689" t="s">
        <v>15</v>
      </c>
      <c r="C689">
        <v>3</v>
      </c>
      <c r="D689" t="s">
        <v>13</v>
      </c>
      <c r="E689">
        <v>41</v>
      </c>
      <c r="F689">
        <v>14.1083</v>
      </c>
      <c r="G689">
        <v>2</v>
      </c>
      <c r="H689">
        <v>0</v>
      </c>
      <c r="I689" s="6">
        <f>Table258[[#This Row],[Age]]/$E$1</f>
        <v>0.51249999999999996</v>
      </c>
      <c r="J689" s="6">
        <f>LOG10(Table258[[#This Row],[Fare]] +1)</f>
        <v>1.1792155998681575</v>
      </c>
      <c r="K689">
        <f>IF(Table258[[#This Row],[Pclass]]=1, 1, 0)</f>
        <v>0</v>
      </c>
      <c r="L689">
        <f>IF(Table258[[#This Row],[Pclass]]=2, 1,0)</f>
        <v>0</v>
      </c>
      <c r="M689">
        <f>IF(Table258[[#This Row],[Embarked]]="S", 1, 0)</f>
        <v>1</v>
      </c>
      <c r="N689">
        <f>IF(Table258[[#This Row],[Embarked]]="C", 1, 0)</f>
        <v>0</v>
      </c>
      <c r="O689">
        <f>IF(Table258[[#This Row],[Sex]]="male", 1, 0)</f>
        <v>1</v>
      </c>
      <c r="P689">
        <v>1</v>
      </c>
      <c r="V689" s="6"/>
      <c r="W689" s="6"/>
      <c r="X689" s="6"/>
      <c r="Y689" s="6"/>
      <c r="Z689" s="6"/>
      <c r="AA689" s="6"/>
    </row>
    <row r="690" spans="1:27" x14ac:dyDescent="0.2">
      <c r="A690">
        <v>0</v>
      </c>
      <c r="B690" t="s">
        <v>15</v>
      </c>
      <c r="C690">
        <v>2</v>
      </c>
      <c r="D690" t="s">
        <v>13</v>
      </c>
      <c r="E690">
        <v>21</v>
      </c>
      <c r="F690">
        <v>11.5</v>
      </c>
      <c r="G690">
        <v>1</v>
      </c>
      <c r="H690">
        <v>0</v>
      </c>
      <c r="I690" s="6">
        <f>Table258[[#This Row],[Age]]/$E$1</f>
        <v>0.26250000000000001</v>
      </c>
      <c r="J690" s="6">
        <f>LOG10(Table258[[#This Row],[Fare]] +1)</f>
        <v>1.0969100130080565</v>
      </c>
      <c r="K690">
        <f>IF(Table258[[#This Row],[Pclass]]=1, 1, 0)</f>
        <v>0</v>
      </c>
      <c r="L690">
        <f>IF(Table258[[#This Row],[Pclass]]=2, 1,0)</f>
        <v>1</v>
      </c>
      <c r="M690">
        <f>IF(Table258[[#This Row],[Embarked]]="S", 1, 0)</f>
        <v>1</v>
      </c>
      <c r="N690">
        <f>IF(Table258[[#This Row],[Embarked]]="C", 1, 0)</f>
        <v>0</v>
      </c>
      <c r="O690">
        <f>IF(Table258[[#This Row],[Sex]]="male", 1, 0)</f>
        <v>1</v>
      </c>
      <c r="P690">
        <v>1</v>
      </c>
      <c r="V690" s="6"/>
      <c r="W690" s="6"/>
      <c r="X690" s="6"/>
      <c r="Y690" s="6"/>
      <c r="Z690" s="6"/>
      <c r="AA690" s="6"/>
    </row>
    <row r="691" spans="1:27" x14ac:dyDescent="0.2">
      <c r="A691">
        <v>1</v>
      </c>
      <c r="B691" t="s">
        <v>15</v>
      </c>
      <c r="C691">
        <v>1</v>
      </c>
      <c r="D691" t="s">
        <v>17</v>
      </c>
      <c r="E691">
        <v>48</v>
      </c>
      <c r="F691">
        <v>25.929200000000002</v>
      </c>
      <c r="G691">
        <v>0</v>
      </c>
      <c r="H691">
        <v>0</v>
      </c>
      <c r="I691" s="6">
        <f>Table258[[#This Row],[Age]]/$E$1</f>
        <v>0.6</v>
      </c>
      <c r="J691" s="6">
        <f>LOG10(Table258[[#This Row],[Fare]] +1)</f>
        <v>1.4302234517870693</v>
      </c>
      <c r="K691">
        <f>IF(Table258[[#This Row],[Pclass]]=1, 1, 0)</f>
        <v>1</v>
      </c>
      <c r="L691">
        <f>IF(Table258[[#This Row],[Pclass]]=2, 1,0)</f>
        <v>0</v>
      </c>
      <c r="M691">
        <f>IF(Table258[[#This Row],[Embarked]]="S", 1, 0)</f>
        <v>1</v>
      </c>
      <c r="N691">
        <f>IF(Table258[[#This Row],[Embarked]]="C", 1, 0)</f>
        <v>0</v>
      </c>
      <c r="O691">
        <f>IF(Table258[[#This Row],[Sex]]="male", 1, 0)</f>
        <v>0</v>
      </c>
      <c r="P691">
        <v>1</v>
      </c>
      <c r="V691" s="6"/>
      <c r="W691" s="6"/>
      <c r="X691" s="6"/>
      <c r="Y691" s="6"/>
      <c r="Z691" s="6"/>
      <c r="AA691" s="6"/>
    </row>
    <row r="692" spans="1:27" x14ac:dyDescent="0.2">
      <c r="A692">
        <v>0</v>
      </c>
      <c r="B692" t="s">
        <v>15</v>
      </c>
      <c r="C692">
        <v>2</v>
      </c>
      <c r="D692" t="s">
        <v>13</v>
      </c>
      <c r="E692">
        <v>24</v>
      </c>
      <c r="F692">
        <v>13</v>
      </c>
      <c r="G692">
        <v>0</v>
      </c>
      <c r="H692">
        <v>0</v>
      </c>
      <c r="I692" s="6">
        <f>Table258[[#This Row],[Age]]/$E$1</f>
        <v>0.3</v>
      </c>
      <c r="J692" s="6">
        <f>LOG10(Table258[[#This Row],[Fare]] +1)</f>
        <v>1.146128035678238</v>
      </c>
      <c r="K692">
        <f>IF(Table258[[#This Row],[Pclass]]=1, 1, 0)</f>
        <v>0</v>
      </c>
      <c r="L692">
        <f>IF(Table258[[#This Row],[Pclass]]=2, 1,0)</f>
        <v>1</v>
      </c>
      <c r="M692">
        <f>IF(Table258[[#This Row],[Embarked]]="S", 1, 0)</f>
        <v>1</v>
      </c>
      <c r="N692">
        <f>IF(Table258[[#This Row],[Embarked]]="C", 1, 0)</f>
        <v>0</v>
      </c>
      <c r="O692">
        <f>IF(Table258[[#This Row],[Sex]]="male", 1, 0)</f>
        <v>1</v>
      </c>
      <c r="P692">
        <v>1</v>
      </c>
      <c r="V692" s="6"/>
      <c r="W692" s="6"/>
      <c r="X692" s="6"/>
      <c r="Y692" s="6"/>
      <c r="Z692" s="6"/>
      <c r="AA692" s="6"/>
    </row>
    <row r="693" spans="1:27" x14ac:dyDescent="0.2">
      <c r="A693">
        <v>1</v>
      </c>
      <c r="B693" t="s">
        <v>15</v>
      </c>
      <c r="C693">
        <v>2</v>
      </c>
      <c r="D693" t="s">
        <v>17</v>
      </c>
      <c r="E693">
        <v>42</v>
      </c>
      <c r="F693">
        <v>13</v>
      </c>
      <c r="G693">
        <v>0</v>
      </c>
      <c r="H693">
        <v>0</v>
      </c>
      <c r="I693" s="6">
        <f>Table258[[#This Row],[Age]]/$E$1</f>
        <v>0.52500000000000002</v>
      </c>
      <c r="J693" s="6">
        <f>LOG10(Table258[[#This Row],[Fare]] +1)</f>
        <v>1.146128035678238</v>
      </c>
      <c r="K693">
        <f>IF(Table258[[#This Row],[Pclass]]=1, 1, 0)</f>
        <v>0</v>
      </c>
      <c r="L693">
        <f>IF(Table258[[#This Row],[Pclass]]=2, 1,0)</f>
        <v>1</v>
      </c>
      <c r="M693">
        <f>IF(Table258[[#This Row],[Embarked]]="S", 1, 0)</f>
        <v>1</v>
      </c>
      <c r="N693">
        <f>IF(Table258[[#This Row],[Embarked]]="C", 1, 0)</f>
        <v>0</v>
      </c>
      <c r="O693">
        <f>IF(Table258[[#This Row],[Sex]]="male", 1, 0)</f>
        <v>0</v>
      </c>
      <c r="P693">
        <v>1</v>
      </c>
      <c r="V693" s="6"/>
      <c r="W693" s="6"/>
      <c r="X693" s="6"/>
      <c r="Y693" s="6"/>
      <c r="Z693" s="6"/>
      <c r="AA693" s="6"/>
    </row>
    <row r="694" spans="1:27" x14ac:dyDescent="0.2">
      <c r="A694">
        <v>1</v>
      </c>
      <c r="B694" t="s">
        <v>20</v>
      </c>
      <c r="C694">
        <v>2</v>
      </c>
      <c r="D694" t="s">
        <v>17</v>
      </c>
      <c r="E694">
        <v>27</v>
      </c>
      <c r="F694">
        <v>13.8583</v>
      </c>
      <c r="G694">
        <v>1</v>
      </c>
      <c r="H694">
        <v>0</v>
      </c>
      <c r="I694" s="6">
        <f>Table258[[#This Row],[Age]]/$E$1</f>
        <v>0.33750000000000002</v>
      </c>
      <c r="J694" s="6">
        <f>LOG10(Table258[[#This Row],[Fare]] +1)</f>
        <v>1.1719691228260605</v>
      </c>
      <c r="K694">
        <f>IF(Table258[[#This Row],[Pclass]]=1, 1, 0)</f>
        <v>0</v>
      </c>
      <c r="L694">
        <f>IF(Table258[[#This Row],[Pclass]]=2, 1,0)</f>
        <v>1</v>
      </c>
      <c r="M694">
        <f>IF(Table258[[#This Row],[Embarked]]="S", 1, 0)</f>
        <v>0</v>
      </c>
      <c r="N694">
        <f>IF(Table258[[#This Row],[Embarked]]="C", 1, 0)</f>
        <v>1</v>
      </c>
      <c r="O694">
        <f>IF(Table258[[#This Row],[Sex]]="male", 1, 0)</f>
        <v>0</v>
      </c>
      <c r="P694">
        <v>1</v>
      </c>
      <c r="V694" s="6"/>
      <c r="W694" s="6"/>
      <c r="X694" s="6"/>
      <c r="Y694" s="6"/>
      <c r="Z694" s="6"/>
      <c r="AA694" s="6"/>
    </row>
    <row r="695" spans="1:27" x14ac:dyDescent="0.2">
      <c r="A695">
        <v>0</v>
      </c>
      <c r="B695" t="s">
        <v>15</v>
      </c>
      <c r="C695">
        <v>1</v>
      </c>
      <c r="D695" t="s">
        <v>13</v>
      </c>
      <c r="E695">
        <v>31</v>
      </c>
      <c r="F695">
        <v>50.495800000000003</v>
      </c>
      <c r="G695">
        <v>0</v>
      </c>
      <c r="H695">
        <v>0</v>
      </c>
      <c r="I695" s="6">
        <f>Table258[[#This Row],[Age]]/$E$1</f>
        <v>0.38750000000000001</v>
      </c>
      <c r="J695" s="6">
        <f>LOG10(Table258[[#This Row],[Fare]] +1)</f>
        <v>1.7117718094061185</v>
      </c>
      <c r="K695">
        <f>IF(Table258[[#This Row],[Pclass]]=1, 1, 0)</f>
        <v>1</v>
      </c>
      <c r="L695">
        <f>IF(Table258[[#This Row],[Pclass]]=2, 1,0)</f>
        <v>0</v>
      </c>
      <c r="M695">
        <f>IF(Table258[[#This Row],[Embarked]]="S", 1, 0)</f>
        <v>1</v>
      </c>
      <c r="N695">
        <f>IF(Table258[[#This Row],[Embarked]]="C", 1, 0)</f>
        <v>0</v>
      </c>
      <c r="O695">
        <f>IF(Table258[[#This Row],[Sex]]="male", 1, 0)</f>
        <v>1</v>
      </c>
      <c r="P695">
        <v>1</v>
      </c>
      <c r="V695" s="6"/>
      <c r="W695" s="6"/>
      <c r="X695" s="6"/>
      <c r="Y695" s="6"/>
      <c r="Z695" s="6"/>
      <c r="AA695" s="6"/>
    </row>
    <row r="696" spans="1:27" x14ac:dyDescent="0.2">
      <c r="A696">
        <v>1</v>
      </c>
      <c r="B696" t="s">
        <v>15</v>
      </c>
      <c r="C696">
        <v>3</v>
      </c>
      <c r="D696" t="s">
        <v>13</v>
      </c>
      <c r="E696">
        <v>4</v>
      </c>
      <c r="F696">
        <v>11.1333</v>
      </c>
      <c r="G696">
        <v>1</v>
      </c>
      <c r="H696">
        <v>1</v>
      </c>
      <c r="I696" s="6">
        <f>Table258[[#This Row],[Age]]/$E$1</f>
        <v>0.05</v>
      </c>
      <c r="J696" s="6">
        <f>LOG10(Table258[[#This Row],[Fare]] +1)</f>
        <v>1.0839789358110461</v>
      </c>
      <c r="K696">
        <f>IF(Table258[[#This Row],[Pclass]]=1, 1, 0)</f>
        <v>0</v>
      </c>
      <c r="L696">
        <f>IF(Table258[[#This Row],[Pclass]]=2, 1,0)</f>
        <v>0</v>
      </c>
      <c r="M696">
        <f>IF(Table258[[#This Row],[Embarked]]="S", 1, 0)</f>
        <v>1</v>
      </c>
      <c r="N696">
        <f>IF(Table258[[#This Row],[Embarked]]="C", 1, 0)</f>
        <v>0</v>
      </c>
      <c r="O696">
        <f>IF(Table258[[#This Row],[Sex]]="male", 1, 0)</f>
        <v>1</v>
      </c>
      <c r="P696">
        <v>1</v>
      </c>
      <c r="V696" s="6"/>
      <c r="W696" s="6"/>
      <c r="X696" s="6"/>
      <c r="Y696" s="6"/>
      <c r="Z696" s="6"/>
      <c r="AA696" s="6"/>
    </row>
    <row r="697" spans="1:27" x14ac:dyDescent="0.2">
      <c r="A697">
        <v>0</v>
      </c>
      <c r="B697" t="s">
        <v>15</v>
      </c>
      <c r="C697">
        <v>3</v>
      </c>
      <c r="D697" t="s">
        <v>13</v>
      </c>
      <c r="E697">
        <v>26</v>
      </c>
      <c r="F697">
        <v>7.8958000000000004</v>
      </c>
      <c r="G697">
        <v>0</v>
      </c>
      <c r="H697">
        <v>0</v>
      </c>
      <c r="I697" s="6">
        <f>Table258[[#This Row],[Age]]/$E$1</f>
        <v>0.32500000000000001</v>
      </c>
      <c r="J697" s="6">
        <f>LOG10(Table258[[#This Row],[Fare]] +1)</f>
        <v>0.94918501031343461</v>
      </c>
      <c r="K697">
        <f>IF(Table258[[#This Row],[Pclass]]=1, 1, 0)</f>
        <v>0</v>
      </c>
      <c r="L697">
        <f>IF(Table258[[#This Row],[Pclass]]=2, 1,0)</f>
        <v>0</v>
      </c>
      <c r="M697">
        <f>IF(Table258[[#This Row],[Embarked]]="S", 1, 0)</f>
        <v>1</v>
      </c>
      <c r="N697">
        <f>IF(Table258[[#This Row],[Embarked]]="C", 1, 0)</f>
        <v>0</v>
      </c>
      <c r="O697">
        <f>IF(Table258[[#This Row],[Sex]]="male", 1, 0)</f>
        <v>1</v>
      </c>
      <c r="P697">
        <v>1</v>
      </c>
      <c r="V697" s="6"/>
      <c r="W697" s="6"/>
      <c r="X697" s="6"/>
      <c r="Y697" s="6"/>
      <c r="Z697" s="6"/>
      <c r="AA697" s="6"/>
    </row>
    <row r="698" spans="1:27" x14ac:dyDescent="0.2">
      <c r="A698">
        <v>1</v>
      </c>
      <c r="B698" t="s">
        <v>15</v>
      </c>
      <c r="C698">
        <v>1</v>
      </c>
      <c r="D698" t="s">
        <v>17</v>
      </c>
      <c r="E698">
        <v>47</v>
      </c>
      <c r="F698">
        <v>52.554200000000002</v>
      </c>
      <c r="G698">
        <v>1</v>
      </c>
      <c r="H698">
        <v>1</v>
      </c>
      <c r="I698" s="6">
        <f>Table258[[#This Row],[Age]]/$E$1</f>
        <v>0.58750000000000002</v>
      </c>
      <c r="J698" s="6">
        <f>LOG10(Table258[[#This Row],[Fare]] +1)</f>
        <v>1.7287935361444735</v>
      </c>
      <c r="K698">
        <f>IF(Table258[[#This Row],[Pclass]]=1, 1, 0)</f>
        <v>1</v>
      </c>
      <c r="L698">
        <f>IF(Table258[[#This Row],[Pclass]]=2, 1,0)</f>
        <v>0</v>
      </c>
      <c r="M698">
        <f>IF(Table258[[#This Row],[Embarked]]="S", 1, 0)</f>
        <v>1</v>
      </c>
      <c r="N698">
        <f>IF(Table258[[#This Row],[Embarked]]="C", 1, 0)</f>
        <v>0</v>
      </c>
      <c r="O698">
        <f>IF(Table258[[#This Row],[Sex]]="male", 1, 0)</f>
        <v>0</v>
      </c>
      <c r="P698">
        <v>1</v>
      </c>
      <c r="V698" s="6"/>
      <c r="W698" s="6"/>
      <c r="X698" s="6"/>
      <c r="Y698" s="6"/>
      <c r="Z698" s="6"/>
      <c r="AA698" s="6"/>
    </row>
    <row r="699" spans="1:27" x14ac:dyDescent="0.2">
      <c r="A699">
        <v>0</v>
      </c>
      <c r="B699" t="s">
        <v>15</v>
      </c>
      <c r="C699">
        <v>1</v>
      </c>
      <c r="D699" t="s">
        <v>13</v>
      </c>
      <c r="E699">
        <v>33</v>
      </c>
      <c r="F699">
        <v>5</v>
      </c>
      <c r="G699">
        <v>0</v>
      </c>
      <c r="H699">
        <v>0</v>
      </c>
      <c r="I699" s="6">
        <f>Table258[[#This Row],[Age]]/$E$1</f>
        <v>0.41249999999999998</v>
      </c>
      <c r="J699" s="6">
        <f>LOG10(Table258[[#This Row],[Fare]] +1)</f>
        <v>0.77815125038364363</v>
      </c>
      <c r="K699">
        <f>IF(Table258[[#This Row],[Pclass]]=1, 1, 0)</f>
        <v>1</v>
      </c>
      <c r="L699">
        <f>IF(Table258[[#This Row],[Pclass]]=2, 1,0)</f>
        <v>0</v>
      </c>
      <c r="M699">
        <f>IF(Table258[[#This Row],[Embarked]]="S", 1, 0)</f>
        <v>1</v>
      </c>
      <c r="N699">
        <f>IF(Table258[[#This Row],[Embarked]]="C", 1, 0)</f>
        <v>0</v>
      </c>
      <c r="O699">
        <f>IF(Table258[[#This Row],[Sex]]="male", 1, 0)</f>
        <v>1</v>
      </c>
      <c r="P699">
        <v>1</v>
      </c>
      <c r="V699" s="6"/>
      <c r="W699" s="6"/>
      <c r="X699" s="6"/>
      <c r="Y699" s="6"/>
      <c r="Z699" s="6"/>
      <c r="AA699" s="6"/>
    </row>
    <row r="700" spans="1:27" x14ac:dyDescent="0.2">
      <c r="A700">
        <v>0</v>
      </c>
      <c r="B700" t="s">
        <v>15</v>
      </c>
      <c r="C700">
        <v>3</v>
      </c>
      <c r="D700" t="s">
        <v>13</v>
      </c>
      <c r="E700">
        <v>47</v>
      </c>
      <c r="F700">
        <v>9</v>
      </c>
      <c r="G700">
        <v>0</v>
      </c>
      <c r="H700">
        <v>0</v>
      </c>
      <c r="I700" s="6">
        <f>Table258[[#This Row],[Age]]/$E$1</f>
        <v>0.58750000000000002</v>
      </c>
      <c r="J700" s="6">
        <f>LOG10(Table258[[#This Row],[Fare]] +1)</f>
        <v>1</v>
      </c>
      <c r="K700">
        <f>IF(Table258[[#This Row],[Pclass]]=1, 1, 0)</f>
        <v>0</v>
      </c>
      <c r="L700">
        <f>IF(Table258[[#This Row],[Pclass]]=2, 1,0)</f>
        <v>0</v>
      </c>
      <c r="M700">
        <f>IF(Table258[[#This Row],[Embarked]]="S", 1, 0)</f>
        <v>1</v>
      </c>
      <c r="N700">
        <f>IF(Table258[[#This Row],[Embarked]]="C", 1, 0)</f>
        <v>0</v>
      </c>
      <c r="O700">
        <f>IF(Table258[[#This Row],[Sex]]="male", 1, 0)</f>
        <v>1</v>
      </c>
      <c r="P700">
        <v>1</v>
      </c>
      <c r="V700" s="6"/>
      <c r="W700" s="6"/>
      <c r="X700" s="6"/>
      <c r="Y700" s="6"/>
      <c r="Z700" s="6"/>
      <c r="AA700" s="6"/>
    </row>
    <row r="701" spans="1:27" x14ac:dyDescent="0.2">
      <c r="A701">
        <v>1</v>
      </c>
      <c r="B701" t="s">
        <v>20</v>
      </c>
      <c r="C701">
        <v>2</v>
      </c>
      <c r="D701" t="s">
        <v>17</v>
      </c>
      <c r="E701">
        <v>28</v>
      </c>
      <c r="F701">
        <v>24</v>
      </c>
      <c r="G701">
        <v>1</v>
      </c>
      <c r="H701">
        <v>0</v>
      </c>
      <c r="I701" s="6">
        <f>Table258[[#This Row],[Age]]/$E$1</f>
        <v>0.35</v>
      </c>
      <c r="J701" s="6">
        <f>LOG10(Table258[[#This Row],[Fare]] +1)</f>
        <v>1.3979400086720377</v>
      </c>
      <c r="K701">
        <f>IF(Table258[[#This Row],[Pclass]]=1, 1, 0)</f>
        <v>0</v>
      </c>
      <c r="L701">
        <f>IF(Table258[[#This Row],[Pclass]]=2, 1,0)</f>
        <v>1</v>
      </c>
      <c r="M701">
        <f>IF(Table258[[#This Row],[Embarked]]="S", 1, 0)</f>
        <v>0</v>
      </c>
      <c r="N701">
        <f>IF(Table258[[#This Row],[Embarked]]="C", 1, 0)</f>
        <v>1</v>
      </c>
      <c r="O701">
        <f>IF(Table258[[#This Row],[Sex]]="male", 1, 0)</f>
        <v>0</v>
      </c>
      <c r="P701">
        <v>1</v>
      </c>
      <c r="V701" s="6"/>
      <c r="W701" s="6"/>
      <c r="X701" s="6"/>
      <c r="Y701" s="6"/>
      <c r="Z701" s="6"/>
      <c r="AA701" s="6"/>
    </row>
    <row r="702" spans="1:27" x14ac:dyDescent="0.2">
      <c r="A702">
        <v>1</v>
      </c>
      <c r="B702" t="s">
        <v>20</v>
      </c>
      <c r="C702">
        <v>3</v>
      </c>
      <c r="D702" t="s">
        <v>17</v>
      </c>
      <c r="E702">
        <v>15</v>
      </c>
      <c r="F702">
        <v>7.2249999999999996</v>
      </c>
      <c r="G702">
        <v>0</v>
      </c>
      <c r="H702">
        <v>0</v>
      </c>
      <c r="I702" s="6">
        <f>Table258[[#This Row],[Age]]/$E$1</f>
        <v>0.1875</v>
      </c>
      <c r="J702" s="6">
        <f>LOG10(Table258[[#This Row],[Fare]] +1)</f>
        <v>0.91513590662201194</v>
      </c>
      <c r="K702">
        <f>IF(Table258[[#This Row],[Pclass]]=1, 1, 0)</f>
        <v>0</v>
      </c>
      <c r="L702">
        <f>IF(Table258[[#This Row],[Pclass]]=2, 1,0)</f>
        <v>0</v>
      </c>
      <c r="M702">
        <f>IF(Table258[[#This Row],[Embarked]]="S", 1, 0)</f>
        <v>0</v>
      </c>
      <c r="N702">
        <f>IF(Table258[[#This Row],[Embarked]]="C", 1, 0)</f>
        <v>1</v>
      </c>
      <c r="O702">
        <f>IF(Table258[[#This Row],[Sex]]="male", 1, 0)</f>
        <v>0</v>
      </c>
      <c r="P702">
        <v>1</v>
      </c>
      <c r="V702" s="6"/>
      <c r="W702" s="6"/>
      <c r="X702" s="6"/>
      <c r="Y702" s="6"/>
      <c r="Z702" s="6"/>
      <c r="AA702" s="6"/>
    </row>
    <row r="703" spans="1:27" x14ac:dyDescent="0.2">
      <c r="A703">
        <v>0</v>
      </c>
      <c r="B703" t="s">
        <v>15</v>
      </c>
      <c r="C703">
        <v>3</v>
      </c>
      <c r="D703" t="s">
        <v>13</v>
      </c>
      <c r="E703">
        <v>20</v>
      </c>
      <c r="F703">
        <v>9.8458000000000006</v>
      </c>
      <c r="G703">
        <v>0</v>
      </c>
      <c r="H703">
        <v>0</v>
      </c>
      <c r="I703" s="6">
        <f>Table258[[#This Row],[Age]]/$E$1</f>
        <v>0.25</v>
      </c>
      <c r="J703" s="6">
        <f>LOG10(Table258[[#This Row],[Fare]] +1)</f>
        <v>1.0352615916449619</v>
      </c>
      <c r="K703">
        <f>IF(Table258[[#This Row],[Pclass]]=1, 1, 0)</f>
        <v>0</v>
      </c>
      <c r="L703">
        <f>IF(Table258[[#This Row],[Pclass]]=2, 1,0)</f>
        <v>0</v>
      </c>
      <c r="M703">
        <f>IF(Table258[[#This Row],[Embarked]]="S", 1, 0)</f>
        <v>1</v>
      </c>
      <c r="N703">
        <f>IF(Table258[[#This Row],[Embarked]]="C", 1, 0)</f>
        <v>0</v>
      </c>
      <c r="O703">
        <f>IF(Table258[[#This Row],[Sex]]="male", 1, 0)</f>
        <v>1</v>
      </c>
      <c r="P703">
        <v>1</v>
      </c>
      <c r="V703" s="6"/>
      <c r="W703" s="6"/>
      <c r="X703" s="6"/>
      <c r="Y703" s="6"/>
      <c r="Z703" s="6"/>
      <c r="AA703" s="6"/>
    </row>
    <row r="704" spans="1:27" x14ac:dyDescent="0.2">
      <c r="A704">
        <v>0</v>
      </c>
      <c r="B704" t="s">
        <v>15</v>
      </c>
      <c r="C704">
        <v>3</v>
      </c>
      <c r="D704" t="s">
        <v>13</v>
      </c>
      <c r="E704">
        <v>19</v>
      </c>
      <c r="F704">
        <v>7.8958000000000004</v>
      </c>
      <c r="G704">
        <v>0</v>
      </c>
      <c r="H704">
        <v>0</v>
      </c>
      <c r="I704" s="6">
        <f>Table258[[#This Row],[Age]]/$E$1</f>
        <v>0.23749999999999999</v>
      </c>
      <c r="J704" s="6">
        <f>LOG10(Table258[[#This Row],[Fare]] +1)</f>
        <v>0.94918501031343461</v>
      </c>
      <c r="K704">
        <f>IF(Table258[[#This Row],[Pclass]]=1, 1, 0)</f>
        <v>0</v>
      </c>
      <c r="L704">
        <f>IF(Table258[[#This Row],[Pclass]]=2, 1,0)</f>
        <v>0</v>
      </c>
      <c r="M704">
        <f>IF(Table258[[#This Row],[Embarked]]="S", 1, 0)</f>
        <v>1</v>
      </c>
      <c r="N704">
        <f>IF(Table258[[#This Row],[Embarked]]="C", 1, 0)</f>
        <v>0</v>
      </c>
      <c r="O704">
        <f>IF(Table258[[#This Row],[Sex]]="male", 1, 0)</f>
        <v>1</v>
      </c>
      <c r="P704">
        <v>1</v>
      </c>
      <c r="V704" s="6"/>
      <c r="W704" s="6"/>
      <c r="X704" s="6"/>
      <c r="Y704" s="6"/>
      <c r="Z704" s="6"/>
      <c r="AA704" s="6"/>
    </row>
    <row r="705" spans="1:27" x14ac:dyDescent="0.2">
      <c r="A705">
        <v>1</v>
      </c>
      <c r="B705" t="s">
        <v>20</v>
      </c>
      <c r="C705">
        <v>1</v>
      </c>
      <c r="D705" t="s">
        <v>17</v>
      </c>
      <c r="E705">
        <v>56</v>
      </c>
      <c r="F705">
        <v>83.158299999999997</v>
      </c>
      <c r="G705">
        <v>0</v>
      </c>
      <c r="H705">
        <v>1</v>
      </c>
      <c r="I705" s="6">
        <f>Table258[[#This Row],[Age]]/$E$1</f>
        <v>0.7</v>
      </c>
      <c r="J705" s="6">
        <f>LOG10(Table258[[#This Row],[Fare]] +1)</f>
        <v>1.9250969541376577</v>
      </c>
      <c r="K705">
        <f>IF(Table258[[#This Row],[Pclass]]=1, 1, 0)</f>
        <v>1</v>
      </c>
      <c r="L705">
        <f>IF(Table258[[#This Row],[Pclass]]=2, 1,0)</f>
        <v>0</v>
      </c>
      <c r="M705">
        <f>IF(Table258[[#This Row],[Embarked]]="S", 1, 0)</f>
        <v>0</v>
      </c>
      <c r="N705">
        <f>IF(Table258[[#This Row],[Embarked]]="C", 1, 0)</f>
        <v>1</v>
      </c>
      <c r="O705">
        <f>IF(Table258[[#This Row],[Sex]]="male", 1, 0)</f>
        <v>0</v>
      </c>
      <c r="P705">
        <v>1</v>
      </c>
      <c r="V705" s="6"/>
      <c r="W705" s="6"/>
      <c r="X705" s="6"/>
      <c r="Y705" s="6"/>
      <c r="Z705" s="6"/>
      <c r="AA705" s="6"/>
    </row>
    <row r="706" spans="1:27" x14ac:dyDescent="0.2">
      <c r="A706">
        <v>1</v>
      </c>
      <c r="B706" t="s">
        <v>15</v>
      </c>
      <c r="C706">
        <v>2</v>
      </c>
      <c r="D706" t="s">
        <v>17</v>
      </c>
      <c r="E706">
        <v>25</v>
      </c>
      <c r="F706">
        <v>26</v>
      </c>
      <c r="G706">
        <v>0</v>
      </c>
      <c r="H706">
        <v>1</v>
      </c>
      <c r="I706" s="6">
        <f>Table258[[#This Row],[Age]]/$E$1</f>
        <v>0.3125</v>
      </c>
      <c r="J706" s="6">
        <f>LOG10(Table258[[#This Row],[Fare]] +1)</f>
        <v>1.4313637641589874</v>
      </c>
      <c r="K706">
        <f>IF(Table258[[#This Row],[Pclass]]=1, 1, 0)</f>
        <v>0</v>
      </c>
      <c r="L706">
        <f>IF(Table258[[#This Row],[Pclass]]=2, 1,0)</f>
        <v>1</v>
      </c>
      <c r="M706">
        <f>IF(Table258[[#This Row],[Embarked]]="S", 1, 0)</f>
        <v>1</v>
      </c>
      <c r="N706">
        <f>IF(Table258[[#This Row],[Embarked]]="C", 1, 0)</f>
        <v>0</v>
      </c>
      <c r="O706">
        <f>IF(Table258[[#This Row],[Sex]]="male", 1, 0)</f>
        <v>0</v>
      </c>
      <c r="P706">
        <v>1</v>
      </c>
      <c r="V706" s="6"/>
      <c r="W706" s="6"/>
      <c r="X706" s="6"/>
      <c r="Y706" s="6"/>
      <c r="Z706" s="6"/>
      <c r="AA706" s="6"/>
    </row>
    <row r="707" spans="1:27" x14ac:dyDescent="0.2">
      <c r="A707">
        <v>0</v>
      </c>
      <c r="B707" t="s">
        <v>15</v>
      </c>
      <c r="C707">
        <v>3</v>
      </c>
      <c r="D707" t="s">
        <v>13</v>
      </c>
      <c r="E707">
        <v>33</v>
      </c>
      <c r="F707">
        <v>7.8958000000000004</v>
      </c>
      <c r="G707">
        <v>0</v>
      </c>
      <c r="H707">
        <v>0</v>
      </c>
      <c r="I707" s="6">
        <f>Table258[[#This Row],[Age]]/$E$1</f>
        <v>0.41249999999999998</v>
      </c>
      <c r="J707" s="6">
        <f>LOG10(Table258[[#This Row],[Fare]] +1)</f>
        <v>0.94918501031343461</v>
      </c>
      <c r="K707">
        <f>IF(Table258[[#This Row],[Pclass]]=1, 1, 0)</f>
        <v>0</v>
      </c>
      <c r="L707">
        <f>IF(Table258[[#This Row],[Pclass]]=2, 1,0)</f>
        <v>0</v>
      </c>
      <c r="M707">
        <f>IF(Table258[[#This Row],[Embarked]]="S", 1, 0)</f>
        <v>1</v>
      </c>
      <c r="N707">
        <f>IF(Table258[[#This Row],[Embarked]]="C", 1, 0)</f>
        <v>0</v>
      </c>
      <c r="O707">
        <f>IF(Table258[[#This Row],[Sex]]="male", 1, 0)</f>
        <v>1</v>
      </c>
      <c r="P707">
        <v>1</v>
      </c>
      <c r="V707" s="6"/>
      <c r="W707" s="6"/>
      <c r="X707" s="6"/>
      <c r="Y707" s="6"/>
      <c r="Z707" s="6"/>
      <c r="AA707" s="6"/>
    </row>
    <row r="708" spans="1:27" x14ac:dyDescent="0.2">
      <c r="A708">
        <v>0</v>
      </c>
      <c r="B708" t="s">
        <v>15</v>
      </c>
      <c r="C708">
        <v>3</v>
      </c>
      <c r="D708" t="s">
        <v>17</v>
      </c>
      <c r="E708">
        <v>22</v>
      </c>
      <c r="F708">
        <v>10.5167</v>
      </c>
      <c r="G708">
        <v>0</v>
      </c>
      <c r="H708">
        <v>0</v>
      </c>
      <c r="I708" s="6">
        <f>Table258[[#This Row],[Age]]/$E$1</f>
        <v>0.27500000000000002</v>
      </c>
      <c r="J708" s="6">
        <f>LOG10(Table258[[#This Row],[Fare]] +1)</f>
        <v>1.0613280539915777</v>
      </c>
      <c r="K708">
        <f>IF(Table258[[#This Row],[Pclass]]=1, 1, 0)</f>
        <v>0</v>
      </c>
      <c r="L708">
        <f>IF(Table258[[#This Row],[Pclass]]=2, 1,0)</f>
        <v>0</v>
      </c>
      <c r="M708">
        <f>IF(Table258[[#This Row],[Embarked]]="S", 1, 0)</f>
        <v>1</v>
      </c>
      <c r="N708">
        <f>IF(Table258[[#This Row],[Embarked]]="C", 1, 0)</f>
        <v>0</v>
      </c>
      <c r="O708">
        <f>IF(Table258[[#This Row],[Sex]]="male", 1, 0)</f>
        <v>0</v>
      </c>
      <c r="P708">
        <v>1</v>
      </c>
      <c r="V708" s="6"/>
      <c r="W708" s="6"/>
      <c r="X708" s="6"/>
      <c r="Y708" s="6"/>
      <c r="Z708" s="6"/>
      <c r="AA708" s="6"/>
    </row>
    <row r="709" spans="1:27" x14ac:dyDescent="0.2">
      <c r="A709">
        <v>0</v>
      </c>
      <c r="B709" t="s">
        <v>15</v>
      </c>
      <c r="C709">
        <v>2</v>
      </c>
      <c r="D709" t="s">
        <v>13</v>
      </c>
      <c r="E709">
        <v>28</v>
      </c>
      <c r="F709">
        <v>10.5</v>
      </c>
      <c r="G709">
        <v>0</v>
      </c>
      <c r="H709">
        <v>0</v>
      </c>
      <c r="I709" s="6">
        <f>Table258[[#This Row],[Age]]/$E$1</f>
        <v>0.35</v>
      </c>
      <c r="J709" s="6">
        <f>LOG10(Table258[[#This Row],[Fare]] +1)</f>
        <v>1.0606978403536116</v>
      </c>
      <c r="K709">
        <f>IF(Table258[[#This Row],[Pclass]]=1, 1, 0)</f>
        <v>0</v>
      </c>
      <c r="L709">
        <f>IF(Table258[[#This Row],[Pclass]]=2, 1,0)</f>
        <v>1</v>
      </c>
      <c r="M709">
        <f>IF(Table258[[#This Row],[Embarked]]="S", 1, 0)</f>
        <v>1</v>
      </c>
      <c r="N709">
        <f>IF(Table258[[#This Row],[Embarked]]="C", 1, 0)</f>
        <v>0</v>
      </c>
      <c r="O709">
        <f>IF(Table258[[#This Row],[Sex]]="male", 1, 0)</f>
        <v>1</v>
      </c>
      <c r="P709">
        <v>1</v>
      </c>
      <c r="V709" s="6"/>
      <c r="W709" s="6"/>
      <c r="X709" s="6"/>
      <c r="Y709" s="6"/>
      <c r="Z709" s="6"/>
      <c r="AA709" s="6"/>
    </row>
    <row r="710" spans="1:27" x14ac:dyDescent="0.2">
      <c r="A710">
        <v>0</v>
      </c>
      <c r="B710" t="s">
        <v>15</v>
      </c>
      <c r="C710">
        <v>3</v>
      </c>
      <c r="D710" t="s">
        <v>13</v>
      </c>
      <c r="E710">
        <v>25</v>
      </c>
      <c r="F710">
        <v>7.05</v>
      </c>
      <c r="G710">
        <v>0</v>
      </c>
      <c r="H710">
        <v>0</v>
      </c>
      <c r="I710" s="6">
        <f>Table258[[#This Row],[Age]]/$E$1</f>
        <v>0.3125</v>
      </c>
      <c r="J710" s="6">
        <f>LOG10(Table258[[#This Row],[Fare]] +1)</f>
        <v>0.90579588036786851</v>
      </c>
      <c r="K710">
        <f>IF(Table258[[#This Row],[Pclass]]=1, 1, 0)</f>
        <v>0</v>
      </c>
      <c r="L710">
        <f>IF(Table258[[#This Row],[Pclass]]=2, 1,0)</f>
        <v>0</v>
      </c>
      <c r="M710">
        <f>IF(Table258[[#This Row],[Embarked]]="S", 1, 0)</f>
        <v>1</v>
      </c>
      <c r="N710">
        <f>IF(Table258[[#This Row],[Embarked]]="C", 1, 0)</f>
        <v>0</v>
      </c>
      <c r="O710">
        <f>IF(Table258[[#This Row],[Sex]]="male", 1, 0)</f>
        <v>1</v>
      </c>
      <c r="P710">
        <v>1</v>
      </c>
      <c r="V710" s="6"/>
      <c r="W710" s="6"/>
      <c r="X710" s="6"/>
      <c r="Y710" s="6"/>
      <c r="Z710" s="6"/>
      <c r="AA710" s="6"/>
    </row>
    <row r="711" spans="1:27" x14ac:dyDescent="0.2">
      <c r="A711">
        <v>0</v>
      </c>
      <c r="B711" t="s">
        <v>27</v>
      </c>
      <c r="C711">
        <v>3</v>
      </c>
      <c r="D711" t="s">
        <v>17</v>
      </c>
      <c r="E711">
        <v>39</v>
      </c>
      <c r="F711">
        <v>29.125</v>
      </c>
      <c r="G711">
        <v>0</v>
      </c>
      <c r="H711">
        <v>5</v>
      </c>
      <c r="I711" s="6">
        <f>Table258[[#This Row],[Age]]/$E$1</f>
        <v>0.48749999999999999</v>
      </c>
      <c r="J711" s="6">
        <f>LOG10(Table258[[#This Row],[Fare]] +1)</f>
        <v>1.4789270555829248</v>
      </c>
      <c r="K711">
        <f>IF(Table258[[#This Row],[Pclass]]=1, 1, 0)</f>
        <v>0</v>
      </c>
      <c r="L711">
        <f>IF(Table258[[#This Row],[Pclass]]=2, 1,0)</f>
        <v>0</v>
      </c>
      <c r="M711">
        <f>IF(Table258[[#This Row],[Embarked]]="S", 1, 0)</f>
        <v>0</v>
      </c>
      <c r="N711">
        <f>IF(Table258[[#This Row],[Embarked]]="C", 1, 0)</f>
        <v>0</v>
      </c>
      <c r="O711">
        <f>IF(Table258[[#This Row],[Sex]]="male", 1, 0)</f>
        <v>0</v>
      </c>
      <c r="P711">
        <v>1</v>
      </c>
      <c r="V711" s="6"/>
      <c r="W711" s="6"/>
      <c r="X711" s="6"/>
      <c r="Y711" s="6"/>
      <c r="Z711" s="6"/>
      <c r="AA711" s="6"/>
    </row>
    <row r="712" spans="1:27" x14ac:dyDescent="0.2">
      <c r="A712">
        <v>0</v>
      </c>
      <c r="B712" t="s">
        <v>15</v>
      </c>
      <c r="C712">
        <v>2</v>
      </c>
      <c r="D712" t="s">
        <v>13</v>
      </c>
      <c r="E712">
        <v>27</v>
      </c>
      <c r="F712">
        <v>13</v>
      </c>
      <c r="G712">
        <v>0</v>
      </c>
      <c r="H712">
        <v>0</v>
      </c>
      <c r="I712" s="6">
        <f>Table258[[#This Row],[Age]]/$E$1</f>
        <v>0.33750000000000002</v>
      </c>
      <c r="J712" s="6">
        <f>LOG10(Table258[[#This Row],[Fare]] +1)</f>
        <v>1.146128035678238</v>
      </c>
      <c r="K712">
        <f>IF(Table258[[#This Row],[Pclass]]=1, 1, 0)</f>
        <v>0</v>
      </c>
      <c r="L712">
        <f>IF(Table258[[#This Row],[Pclass]]=2, 1,0)</f>
        <v>1</v>
      </c>
      <c r="M712">
        <f>IF(Table258[[#This Row],[Embarked]]="S", 1, 0)</f>
        <v>1</v>
      </c>
      <c r="N712">
        <f>IF(Table258[[#This Row],[Embarked]]="C", 1, 0)</f>
        <v>0</v>
      </c>
      <c r="O712">
        <f>IF(Table258[[#This Row],[Sex]]="male", 1, 0)</f>
        <v>1</v>
      </c>
      <c r="P712">
        <v>1</v>
      </c>
      <c r="V712" s="6"/>
      <c r="W712" s="6"/>
      <c r="X712" s="6"/>
      <c r="Y712" s="6"/>
      <c r="Z712" s="6"/>
      <c r="AA712" s="6"/>
    </row>
    <row r="713" spans="1:27" x14ac:dyDescent="0.2">
      <c r="A713">
        <v>1</v>
      </c>
      <c r="B713" t="s">
        <v>15</v>
      </c>
      <c r="C713">
        <v>1</v>
      </c>
      <c r="D713" t="s">
        <v>17</v>
      </c>
      <c r="E713">
        <v>19</v>
      </c>
      <c r="F713">
        <v>30</v>
      </c>
      <c r="G713">
        <v>0</v>
      </c>
      <c r="H713">
        <v>0</v>
      </c>
      <c r="I713" s="6">
        <f>Table258[[#This Row],[Age]]/$E$1</f>
        <v>0.23749999999999999</v>
      </c>
      <c r="J713" s="6">
        <f>LOG10(Table258[[#This Row],[Fare]] +1)</f>
        <v>1.4913616938342726</v>
      </c>
      <c r="K713">
        <f>IF(Table258[[#This Row],[Pclass]]=1, 1, 0)</f>
        <v>1</v>
      </c>
      <c r="L713">
        <f>IF(Table258[[#This Row],[Pclass]]=2, 1,0)</f>
        <v>0</v>
      </c>
      <c r="M713">
        <f>IF(Table258[[#This Row],[Embarked]]="S", 1, 0)</f>
        <v>1</v>
      </c>
      <c r="N713">
        <f>IF(Table258[[#This Row],[Embarked]]="C", 1, 0)</f>
        <v>0</v>
      </c>
      <c r="O713">
        <f>IF(Table258[[#This Row],[Sex]]="male", 1, 0)</f>
        <v>0</v>
      </c>
      <c r="P713">
        <v>1</v>
      </c>
      <c r="V713" s="6"/>
      <c r="W713" s="6"/>
      <c r="X713" s="6"/>
      <c r="Y713" s="6"/>
      <c r="Z713" s="6"/>
      <c r="AA713" s="6"/>
    </row>
    <row r="714" spans="1:27" x14ac:dyDescent="0.2">
      <c r="A714">
        <v>1</v>
      </c>
      <c r="B714" t="s">
        <v>20</v>
      </c>
      <c r="C714">
        <v>1</v>
      </c>
      <c r="D714" t="s">
        <v>13</v>
      </c>
      <c r="E714">
        <v>26</v>
      </c>
      <c r="F714">
        <v>30</v>
      </c>
      <c r="G714">
        <v>0</v>
      </c>
      <c r="H714">
        <v>0</v>
      </c>
      <c r="I714" s="6">
        <f>Table258[[#This Row],[Age]]/$E$1</f>
        <v>0.32500000000000001</v>
      </c>
      <c r="J714" s="6">
        <f>LOG10(Table258[[#This Row],[Fare]] +1)</f>
        <v>1.4913616938342726</v>
      </c>
      <c r="K714">
        <f>IF(Table258[[#This Row],[Pclass]]=1, 1, 0)</f>
        <v>1</v>
      </c>
      <c r="L714">
        <f>IF(Table258[[#This Row],[Pclass]]=2, 1,0)</f>
        <v>0</v>
      </c>
      <c r="M714">
        <f>IF(Table258[[#This Row],[Embarked]]="S", 1, 0)</f>
        <v>0</v>
      </c>
      <c r="N714">
        <f>IF(Table258[[#This Row],[Embarked]]="C", 1, 0)</f>
        <v>1</v>
      </c>
      <c r="O714">
        <f>IF(Table258[[#This Row],[Sex]]="male", 1, 0)</f>
        <v>1</v>
      </c>
      <c r="P714">
        <v>1</v>
      </c>
      <c r="V714" s="6"/>
      <c r="W714" s="6"/>
      <c r="X714" s="6"/>
      <c r="Y714" s="6"/>
      <c r="Z714" s="6"/>
      <c r="AA714" s="6"/>
    </row>
    <row r="715" spans="1:27" x14ac:dyDescent="0.2">
      <c r="A715">
        <v>0</v>
      </c>
      <c r="B715" t="s">
        <v>27</v>
      </c>
      <c r="C715">
        <v>3</v>
      </c>
      <c r="D715" t="s">
        <v>13</v>
      </c>
      <c r="E715">
        <v>32</v>
      </c>
      <c r="F715">
        <v>7.75</v>
      </c>
      <c r="G715">
        <v>0</v>
      </c>
      <c r="H715">
        <v>0</v>
      </c>
      <c r="I715" s="6">
        <f>Table258[[#This Row],[Age]]/$E$1</f>
        <v>0.4</v>
      </c>
      <c r="J715" s="6">
        <f>LOG10(Table258[[#This Row],[Fare]] +1)</f>
        <v>0.94200805302231327</v>
      </c>
      <c r="K715">
        <f>IF(Table258[[#This Row],[Pclass]]=1, 1, 0)</f>
        <v>0</v>
      </c>
      <c r="L715">
        <f>IF(Table258[[#This Row],[Pclass]]=2, 1,0)</f>
        <v>0</v>
      </c>
      <c r="M715">
        <f>IF(Table258[[#This Row],[Embarked]]="S", 1, 0)</f>
        <v>0</v>
      </c>
      <c r="N715">
        <f>IF(Table258[[#This Row],[Embarked]]="C", 1, 0)</f>
        <v>0</v>
      </c>
      <c r="O715">
        <f>IF(Table258[[#This Row],[Sex]]="male", 1, 0)</f>
        <v>1</v>
      </c>
      <c r="P715">
        <v>1</v>
      </c>
      <c r="V715" s="6"/>
      <c r="W715" s="6"/>
      <c r="X715" s="6"/>
      <c r="Y715" s="6"/>
      <c r="Z715" s="6"/>
      <c r="AA715" s="6"/>
    </row>
    <row r="716" spans="1:27" x14ac:dyDescent="0.2">
      <c r="V716" s="6"/>
      <c r="W716" s="6"/>
      <c r="X716" s="6"/>
      <c r="Y716" s="6"/>
      <c r="Z716" s="6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992F7-B299-D445-B692-AEB193D5B22F}">
  <dimension ref="A1:AI716"/>
  <sheetViews>
    <sheetView workbookViewId="0">
      <selection activeCell="R4" sqref="R4:AA5"/>
    </sheetView>
  </sheetViews>
  <sheetFormatPr baseColWidth="10" defaultRowHeight="16" x14ac:dyDescent="0.2"/>
  <cols>
    <col min="2" max="2" width="11.83203125" customWidth="1"/>
    <col min="7" max="7" width="8.1640625" bestFit="1" customWidth="1"/>
    <col min="18" max="18" width="12.83203125" bestFit="1" customWidth="1"/>
    <col min="19" max="19" width="5.6640625" bestFit="1" customWidth="1"/>
    <col min="20" max="20" width="6.6640625" bestFit="1" customWidth="1"/>
    <col min="21" max="21" width="8.33203125" bestFit="1" customWidth="1"/>
    <col min="22" max="23" width="8.1640625" bestFit="1" customWidth="1"/>
    <col min="24" max="26" width="9.5" bestFit="1" customWidth="1"/>
    <col min="27" max="27" width="5.33203125" bestFit="1" customWidth="1"/>
    <col min="29" max="29" width="13.33203125" bestFit="1" customWidth="1"/>
    <col min="30" max="30" width="12.33203125" bestFit="1" customWidth="1"/>
    <col min="33" max="33" width="12.33203125" customWidth="1"/>
    <col min="34" max="34" width="11.6640625" customWidth="1"/>
  </cols>
  <sheetData>
    <row r="1" spans="1:35" ht="29" x14ac:dyDescent="0.35">
      <c r="A1" s="4" t="s">
        <v>1222</v>
      </c>
      <c r="D1" s="5" t="s">
        <v>1223</v>
      </c>
      <c r="E1">
        <f>MAX(Table25[Age])</f>
        <v>80</v>
      </c>
      <c r="F1">
        <f>MAX(Table25[Fare])</f>
        <v>512.32920000000001</v>
      </c>
      <c r="R1" s="5" t="s">
        <v>1248</v>
      </c>
      <c r="AC1" s="5" t="s">
        <v>1235</v>
      </c>
      <c r="AD1" s="5"/>
      <c r="AE1" s="5"/>
      <c r="AF1" s="5"/>
      <c r="AG1" s="5" t="s">
        <v>1243</v>
      </c>
      <c r="AH1" s="6"/>
      <c r="AI1" s="6" t="e">
        <f>AVERAGE(AH4:AH715)</f>
        <v>#DIV/0!</v>
      </c>
    </row>
    <row r="3" spans="1:35" x14ac:dyDescent="0.2">
      <c r="A3" t="s">
        <v>1</v>
      </c>
      <c r="B3" t="s">
        <v>11</v>
      </c>
      <c r="C3" t="s">
        <v>2</v>
      </c>
      <c r="D3" t="s">
        <v>4</v>
      </c>
      <c r="E3" t="s">
        <v>5</v>
      </c>
      <c r="F3" t="s">
        <v>9</v>
      </c>
      <c r="G3" t="s">
        <v>6</v>
      </c>
      <c r="H3" t="s">
        <v>7</v>
      </c>
      <c r="I3" t="s">
        <v>1224</v>
      </c>
      <c r="J3" t="s">
        <v>1225</v>
      </c>
      <c r="K3" t="s">
        <v>1226</v>
      </c>
      <c r="L3" t="s">
        <v>1227</v>
      </c>
      <c r="M3" t="s">
        <v>1228</v>
      </c>
      <c r="N3" t="s">
        <v>1229</v>
      </c>
      <c r="O3" t="s">
        <v>1230</v>
      </c>
      <c r="P3" t="s">
        <v>1231</v>
      </c>
      <c r="R3" s="1" t="s">
        <v>6</v>
      </c>
      <c r="S3" s="1" t="s">
        <v>7</v>
      </c>
      <c r="T3" s="1" t="s">
        <v>1224</v>
      </c>
      <c r="U3" s="1" t="s">
        <v>1225</v>
      </c>
      <c r="V3" s="1" t="s">
        <v>1226</v>
      </c>
      <c r="W3" s="1" t="s">
        <v>1227</v>
      </c>
      <c r="X3" s="1" t="s">
        <v>1228</v>
      </c>
      <c r="Y3" s="1" t="s">
        <v>1229</v>
      </c>
      <c r="Z3" s="1" t="s">
        <v>1230</v>
      </c>
      <c r="AA3" s="2" t="s">
        <v>1234</v>
      </c>
      <c r="AC3" s="7" t="s">
        <v>1238</v>
      </c>
      <c r="AD3" s="7" t="s">
        <v>1239</v>
      </c>
      <c r="AE3" s="7" t="s">
        <v>1240</v>
      </c>
      <c r="AF3" s="7" t="s">
        <v>1241</v>
      </c>
      <c r="AG3" s="7" t="s">
        <v>1242</v>
      </c>
      <c r="AH3" s="7" t="s">
        <v>1237</v>
      </c>
    </row>
    <row r="4" spans="1:35" x14ac:dyDescent="0.2">
      <c r="A4">
        <v>0</v>
      </c>
      <c r="B4" t="s">
        <v>15</v>
      </c>
      <c r="C4">
        <v>3</v>
      </c>
      <c r="D4" t="s">
        <v>13</v>
      </c>
      <c r="E4">
        <v>22</v>
      </c>
      <c r="F4">
        <v>7.25</v>
      </c>
      <c r="G4">
        <v>1</v>
      </c>
      <c r="H4">
        <v>0</v>
      </c>
      <c r="I4" s="6">
        <f>Table25[[#This Row],[Age]]/$E$1</f>
        <v>0.27500000000000002</v>
      </c>
      <c r="J4" s="6">
        <f>LOG10(Table25[[#This Row],[Fare]] +1)</f>
        <v>0.91645394854992512</v>
      </c>
      <c r="K4">
        <f>IF(Table25[[#This Row],[Pclass]]=1, 1, 0)</f>
        <v>0</v>
      </c>
      <c r="L4">
        <f>IF(Table25[[#This Row],[Pclass]]=2, 1,0)</f>
        <v>0</v>
      </c>
      <c r="M4">
        <f>IF(Table25[[#This Row],[Embarked]]="S", 1, 0)</f>
        <v>1</v>
      </c>
      <c r="N4">
        <f>IF(Table25[[#This Row],[Embarked]]="C", 1, 0)</f>
        <v>0</v>
      </c>
      <c r="O4">
        <f>IF(Table25[[#This Row],[Sex]]="male", 1, 0)</f>
        <v>1</v>
      </c>
      <c r="P4">
        <v>1</v>
      </c>
      <c r="AC4" s="6"/>
      <c r="AD4" s="6"/>
      <c r="AE4" s="6"/>
      <c r="AF4" s="6"/>
      <c r="AG4" s="6"/>
      <c r="AH4" s="6"/>
    </row>
    <row r="5" spans="1:35" x14ac:dyDescent="0.2">
      <c r="A5">
        <v>1</v>
      </c>
      <c r="B5" t="s">
        <v>20</v>
      </c>
      <c r="C5">
        <v>1</v>
      </c>
      <c r="D5" t="s">
        <v>17</v>
      </c>
      <c r="E5">
        <v>38</v>
      </c>
      <c r="F5">
        <v>71.283299999999997</v>
      </c>
      <c r="G5">
        <v>1</v>
      </c>
      <c r="H5">
        <v>0</v>
      </c>
      <c r="I5" s="6">
        <f>Table25[[#This Row],[Age]]/$E$1</f>
        <v>0.47499999999999998</v>
      </c>
      <c r="J5" s="6">
        <f>LOG10(Table25[[#This Row],[Fare]] +1)</f>
        <v>1.8590379714909278</v>
      </c>
      <c r="K5">
        <f>IF(Table25[[#This Row],[Pclass]]=1, 1, 0)</f>
        <v>1</v>
      </c>
      <c r="L5">
        <f>IF(Table25[[#This Row],[Pclass]]=2, 1,0)</f>
        <v>0</v>
      </c>
      <c r="M5">
        <f>IF(Table25[[#This Row],[Embarked]]="S", 1, 0)</f>
        <v>0</v>
      </c>
      <c r="N5">
        <f>IF(Table25[[#This Row],[Embarked]]="C", 1, 0)</f>
        <v>1</v>
      </c>
      <c r="O5">
        <f>IF(Table25[[#This Row],[Sex]]="male", 1, 0)</f>
        <v>0</v>
      </c>
      <c r="P5">
        <v>1</v>
      </c>
      <c r="AC5" s="6"/>
      <c r="AD5" s="6"/>
      <c r="AE5" s="6"/>
      <c r="AF5" s="6"/>
      <c r="AG5" s="6"/>
      <c r="AH5" s="6"/>
    </row>
    <row r="6" spans="1:35" x14ac:dyDescent="0.2">
      <c r="A6">
        <v>1</v>
      </c>
      <c r="B6" t="s">
        <v>15</v>
      </c>
      <c r="C6">
        <v>3</v>
      </c>
      <c r="D6" t="s">
        <v>17</v>
      </c>
      <c r="E6">
        <v>26</v>
      </c>
      <c r="F6">
        <v>7.9249999999999998</v>
      </c>
      <c r="G6">
        <v>0</v>
      </c>
      <c r="H6">
        <v>0</v>
      </c>
      <c r="I6" s="6">
        <f>Table25[[#This Row],[Age]]/$E$1</f>
        <v>0.32500000000000001</v>
      </c>
      <c r="J6" s="6">
        <f>LOG10(Table25[[#This Row],[Fare]] +1)</f>
        <v>0.95060822478423079</v>
      </c>
      <c r="K6">
        <f>IF(Table25[[#This Row],[Pclass]]=1, 1, 0)</f>
        <v>0</v>
      </c>
      <c r="L6">
        <f>IF(Table25[[#This Row],[Pclass]]=2, 1,0)</f>
        <v>0</v>
      </c>
      <c r="M6">
        <f>IF(Table25[[#This Row],[Embarked]]="S", 1, 0)</f>
        <v>1</v>
      </c>
      <c r="N6">
        <f>IF(Table25[[#This Row],[Embarked]]="C", 1, 0)</f>
        <v>0</v>
      </c>
      <c r="O6">
        <f>IF(Table25[[#This Row],[Sex]]="male", 1, 0)</f>
        <v>0</v>
      </c>
      <c r="P6">
        <v>1</v>
      </c>
      <c r="AC6" s="6"/>
      <c r="AD6" s="6"/>
      <c r="AE6" s="6"/>
      <c r="AF6" s="6"/>
      <c r="AG6" s="6"/>
      <c r="AH6" s="6"/>
    </row>
    <row r="7" spans="1:35" x14ac:dyDescent="0.2">
      <c r="A7">
        <v>1</v>
      </c>
      <c r="B7" t="s">
        <v>15</v>
      </c>
      <c r="C7">
        <v>1</v>
      </c>
      <c r="D7" t="s">
        <v>17</v>
      </c>
      <c r="E7">
        <v>35</v>
      </c>
      <c r="F7">
        <v>53.1</v>
      </c>
      <c r="G7">
        <v>1</v>
      </c>
      <c r="H7">
        <v>0</v>
      </c>
      <c r="I7" s="6">
        <f>Table25[[#This Row],[Age]]/$E$1</f>
        <v>0.4375</v>
      </c>
      <c r="J7" s="6">
        <f>LOG10(Table25[[#This Row],[Fare]] +1)</f>
        <v>1.7331972651065695</v>
      </c>
      <c r="K7">
        <f>IF(Table25[[#This Row],[Pclass]]=1, 1, 0)</f>
        <v>1</v>
      </c>
      <c r="L7">
        <f>IF(Table25[[#This Row],[Pclass]]=2, 1,0)</f>
        <v>0</v>
      </c>
      <c r="M7">
        <f>IF(Table25[[#This Row],[Embarked]]="S", 1, 0)</f>
        <v>1</v>
      </c>
      <c r="N7">
        <f>IF(Table25[[#This Row],[Embarked]]="C", 1, 0)</f>
        <v>0</v>
      </c>
      <c r="O7">
        <f>IF(Table25[[#This Row],[Sex]]="male", 1, 0)</f>
        <v>0</v>
      </c>
      <c r="P7">
        <v>1</v>
      </c>
      <c r="AC7" s="6"/>
      <c r="AD7" s="6"/>
      <c r="AE7" s="6"/>
      <c r="AF7" s="6"/>
      <c r="AG7" s="6"/>
      <c r="AH7" s="6"/>
    </row>
    <row r="8" spans="1:35" x14ac:dyDescent="0.2">
      <c r="A8">
        <v>0</v>
      </c>
      <c r="B8" t="s">
        <v>15</v>
      </c>
      <c r="C8">
        <v>3</v>
      </c>
      <c r="D8" t="s">
        <v>13</v>
      </c>
      <c r="E8">
        <v>35</v>
      </c>
      <c r="F8">
        <v>8.0500000000000007</v>
      </c>
      <c r="G8">
        <v>0</v>
      </c>
      <c r="H8">
        <v>0</v>
      </c>
      <c r="I8" s="6">
        <f>Table25[[#This Row],[Age]]/$E$1</f>
        <v>0.4375</v>
      </c>
      <c r="J8" s="6">
        <f>LOG10(Table25[[#This Row],[Fare]] +1)</f>
        <v>0.9566485792052033</v>
      </c>
      <c r="K8">
        <f>IF(Table25[[#This Row],[Pclass]]=1, 1, 0)</f>
        <v>0</v>
      </c>
      <c r="L8">
        <f>IF(Table25[[#This Row],[Pclass]]=2, 1,0)</f>
        <v>0</v>
      </c>
      <c r="M8">
        <f>IF(Table25[[#This Row],[Embarked]]="S", 1, 0)</f>
        <v>1</v>
      </c>
      <c r="N8">
        <f>IF(Table25[[#This Row],[Embarked]]="C", 1, 0)</f>
        <v>0</v>
      </c>
      <c r="O8">
        <f>IF(Table25[[#This Row],[Sex]]="male", 1, 0)</f>
        <v>1</v>
      </c>
      <c r="P8">
        <v>1</v>
      </c>
      <c r="AC8" s="6"/>
      <c r="AD8" s="6"/>
      <c r="AE8" s="6"/>
      <c r="AF8" s="6"/>
      <c r="AG8" s="6"/>
      <c r="AH8" s="6"/>
    </row>
    <row r="9" spans="1:35" x14ac:dyDescent="0.2">
      <c r="A9">
        <v>0</v>
      </c>
      <c r="B9" t="s">
        <v>15</v>
      </c>
      <c r="C9">
        <v>1</v>
      </c>
      <c r="D9" t="s">
        <v>13</v>
      </c>
      <c r="E9">
        <v>54</v>
      </c>
      <c r="F9">
        <v>51.862499999999997</v>
      </c>
      <c r="G9">
        <v>0</v>
      </c>
      <c r="H9">
        <v>0</v>
      </c>
      <c r="I9" s="6">
        <f>Table25[[#This Row],[Age]]/$E$1</f>
        <v>0.67500000000000004</v>
      </c>
      <c r="J9" s="6">
        <f>LOG10(Table25[[#This Row],[Fare]] +1)</f>
        <v>1.7231476981549567</v>
      </c>
      <c r="K9">
        <f>IF(Table25[[#This Row],[Pclass]]=1, 1, 0)</f>
        <v>1</v>
      </c>
      <c r="L9">
        <f>IF(Table25[[#This Row],[Pclass]]=2, 1,0)</f>
        <v>0</v>
      </c>
      <c r="M9">
        <f>IF(Table25[[#This Row],[Embarked]]="S", 1, 0)</f>
        <v>1</v>
      </c>
      <c r="N9">
        <f>IF(Table25[[#This Row],[Embarked]]="C", 1, 0)</f>
        <v>0</v>
      </c>
      <c r="O9">
        <f>IF(Table25[[#This Row],[Sex]]="male", 1, 0)</f>
        <v>1</v>
      </c>
      <c r="P9">
        <v>1</v>
      </c>
      <c r="AC9" s="6"/>
      <c r="AD9" s="6"/>
      <c r="AE9" s="6"/>
      <c r="AF9" s="6"/>
      <c r="AG9" s="6"/>
      <c r="AH9" s="6"/>
    </row>
    <row r="10" spans="1:35" x14ac:dyDescent="0.2">
      <c r="A10">
        <v>0</v>
      </c>
      <c r="B10" t="s">
        <v>15</v>
      </c>
      <c r="C10">
        <v>3</v>
      </c>
      <c r="D10" t="s">
        <v>13</v>
      </c>
      <c r="E10">
        <v>2</v>
      </c>
      <c r="F10">
        <v>21.074999999999999</v>
      </c>
      <c r="G10">
        <v>3</v>
      </c>
      <c r="H10">
        <v>1</v>
      </c>
      <c r="I10" s="6">
        <f>Table25[[#This Row],[Age]]/$E$1</f>
        <v>2.5000000000000001E-2</v>
      </c>
      <c r="J10" s="6">
        <f>LOG10(Table25[[#This Row],[Fare]] +1)</f>
        <v>1.3439007122496063</v>
      </c>
      <c r="K10">
        <f>IF(Table25[[#This Row],[Pclass]]=1, 1, 0)</f>
        <v>0</v>
      </c>
      <c r="L10">
        <f>IF(Table25[[#This Row],[Pclass]]=2, 1,0)</f>
        <v>0</v>
      </c>
      <c r="M10">
        <f>IF(Table25[[#This Row],[Embarked]]="S", 1, 0)</f>
        <v>1</v>
      </c>
      <c r="N10">
        <f>IF(Table25[[#This Row],[Embarked]]="C", 1, 0)</f>
        <v>0</v>
      </c>
      <c r="O10">
        <f>IF(Table25[[#This Row],[Sex]]="male", 1, 0)</f>
        <v>1</v>
      </c>
      <c r="P10">
        <v>1</v>
      </c>
      <c r="AC10" s="6"/>
      <c r="AD10" s="6"/>
      <c r="AE10" s="6"/>
      <c r="AF10" s="6"/>
      <c r="AG10" s="6"/>
      <c r="AH10" s="6"/>
    </row>
    <row r="11" spans="1:35" x14ac:dyDescent="0.2">
      <c r="A11">
        <v>1</v>
      </c>
      <c r="B11" t="s">
        <v>15</v>
      </c>
      <c r="C11">
        <v>3</v>
      </c>
      <c r="D11" t="s">
        <v>17</v>
      </c>
      <c r="E11">
        <v>27</v>
      </c>
      <c r="F11">
        <v>11.1333</v>
      </c>
      <c r="G11">
        <v>0</v>
      </c>
      <c r="H11">
        <v>2</v>
      </c>
      <c r="I11" s="6">
        <f>Table25[[#This Row],[Age]]/$E$1</f>
        <v>0.33750000000000002</v>
      </c>
      <c r="J11" s="6">
        <f>LOG10(Table25[[#This Row],[Fare]] +1)</f>
        <v>1.0839789358110461</v>
      </c>
      <c r="K11">
        <f>IF(Table25[[#This Row],[Pclass]]=1, 1, 0)</f>
        <v>0</v>
      </c>
      <c r="L11">
        <f>IF(Table25[[#This Row],[Pclass]]=2, 1,0)</f>
        <v>0</v>
      </c>
      <c r="M11">
        <f>IF(Table25[[#This Row],[Embarked]]="S", 1, 0)</f>
        <v>1</v>
      </c>
      <c r="N11">
        <f>IF(Table25[[#This Row],[Embarked]]="C", 1, 0)</f>
        <v>0</v>
      </c>
      <c r="O11">
        <f>IF(Table25[[#This Row],[Sex]]="male", 1, 0)</f>
        <v>0</v>
      </c>
      <c r="P11">
        <v>1</v>
      </c>
      <c r="AC11" s="6"/>
      <c r="AD11" s="6"/>
      <c r="AE11" s="6"/>
      <c r="AF11" s="6"/>
      <c r="AG11" s="6"/>
      <c r="AH11" s="6"/>
    </row>
    <row r="12" spans="1:35" x14ac:dyDescent="0.2">
      <c r="A12">
        <v>1</v>
      </c>
      <c r="B12" t="s">
        <v>20</v>
      </c>
      <c r="C12">
        <v>2</v>
      </c>
      <c r="D12" t="s">
        <v>17</v>
      </c>
      <c r="E12">
        <v>14</v>
      </c>
      <c r="F12">
        <v>30.070799999999998</v>
      </c>
      <c r="G12">
        <v>1</v>
      </c>
      <c r="H12">
        <v>0</v>
      </c>
      <c r="I12" s="6">
        <f>Table25[[#This Row],[Age]]/$E$1</f>
        <v>0.17499999999999999</v>
      </c>
      <c r="J12" s="6">
        <f>LOG10(Table25[[#This Row],[Fare]] +1)</f>
        <v>1.492352435460081</v>
      </c>
      <c r="K12">
        <f>IF(Table25[[#This Row],[Pclass]]=1, 1, 0)</f>
        <v>0</v>
      </c>
      <c r="L12">
        <f>IF(Table25[[#This Row],[Pclass]]=2, 1,0)</f>
        <v>1</v>
      </c>
      <c r="M12">
        <f>IF(Table25[[#This Row],[Embarked]]="S", 1, 0)</f>
        <v>0</v>
      </c>
      <c r="N12">
        <f>IF(Table25[[#This Row],[Embarked]]="C", 1, 0)</f>
        <v>1</v>
      </c>
      <c r="O12">
        <f>IF(Table25[[#This Row],[Sex]]="male", 1, 0)</f>
        <v>0</v>
      </c>
      <c r="P12">
        <v>1</v>
      </c>
      <c r="AC12" s="6"/>
      <c r="AD12" s="6"/>
      <c r="AE12" s="6"/>
      <c r="AF12" s="6"/>
      <c r="AG12" s="6"/>
      <c r="AH12" s="6"/>
    </row>
    <row r="13" spans="1:35" x14ac:dyDescent="0.2">
      <c r="A13">
        <v>1</v>
      </c>
      <c r="B13" t="s">
        <v>15</v>
      </c>
      <c r="C13">
        <v>3</v>
      </c>
      <c r="D13" t="s">
        <v>17</v>
      </c>
      <c r="E13">
        <v>4</v>
      </c>
      <c r="F13">
        <v>16.7</v>
      </c>
      <c r="G13">
        <v>1</v>
      </c>
      <c r="H13">
        <v>1</v>
      </c>
      <c r="I13" s="6">
        <f>Table25[[#This Row],[Age]]/$E$1</f>
        <v>0.05</v>
      </c>
      <c r="J13" s="6">
        <f>LOG10(Table25[[#This Row],[Fare]] +1)</f>
        <v>1.2479732663618066</v>
      </c>
      <c r="K13">
        <f>IF(Table25[[#This Row],[Pclass]]=1, 1, 0)</f>
        <v>0</v>
      </c>
      <c r="L13">
        <f>IF(Table25[[#This Row],[Pclass]]=2, 1,0)</f>
        <v>0</v>
      </c>
      <c r="M13">
        <f>IF(Table25[[#This Row],[Embarked]]="S", 1, 0)</f>
        <v>1</v>
      </c>
      <c r="N13">
        <f>IF(Table25[[#This Row],[Embarked]]="C", 1, 0)</f>
        <v>0</v>
      </c>
      <c r="O13">
        <f>IF(Table25[[#This Row],[Sex]]="male", 1, 0)</f>
        <v>0</v>
      </c>
      <c r="P13">
        <v>1</v>
      </c>
      <c r="AC13" s="6"/>
      <c r="AD13" s="6"/>
      <c r="AE13" s="6"/>
      <c r="AF13" s="6"/>
      <c r="AG13" s="6"/>
      <c r="AH13" s="6"/>
    </row>
    <row r="14" spans="1:35" x14ac:dyDescent="0.2">
      <c r="A14">
        <v>1</v>
      </c>
      <c r="B14" t="s">
        <v>15</v>
      </c>
      <c r="C14">
        <v>1</v>
      </c>
      <c r="D14" t="s">
        <v>17</v>
      </c>
      <c r="E14">
        <v>58</v>
      </c>
      <c r="F14">
        <v>26.55</v>
      </c>
      <c r="G14">
        <v>0</v>
      </c>
      <c r="H14">
        <v>0</v>
      </c>
      <c r="I14" s="6">
        <f>Table25[[#This Row],[Age]]/$E$1</f>
        <v>0.72499999999999998</v>
      </c>
      <c r="J14" s="6">
        <f>LOG10(Table25[[#This Row],[Fare]] +1)</f>
        <v>1.4401216031878039</v>
      </c>
      <c r="K14">
        <f>IF(Table25[[#This Row],[Pclass]]=1, 1, 0)</f>
        <v>1</v>
      </c>
      <c r="L14">
        <f>IF(Table25[[#This Row],[Pclass]]=2, 1,0)</f>
        <v>0</v>
      </c>
      <c r="M14">
        <f>IF(Table25[[#This Row],[Embarked]]="S", 1, 0)</f>
        <v>1</v>
      </c>
      <c r="N14">
        <f>IF(Table25[[#This Row],[Embarked]]="C", 1, 0)</f>
        <v>0</v>
      </c>
      <c r="O14">
        <f>IF(Table25[[#This Row],[Sex]]="male", 1, 0)</f>
        <v>0</v>
      </c>
      <c r="P14">
        <v>1</v>
      </c>
      <c r="AC14" s="6"/>
      <c r="AD14" s="6"/>
      <c r="AE14" s="6"/>
      <c r="AF14" s="6"/>
      <c r="AG14" s="6"/>
      <c r="AH14" s="6"/>
    </row>
    <row r="15" spans="1:35" x14ac:dyDescent="0.2">
      <c r="A15">
        <v>0</v>
      </c>
      <c r="B15" t="s">
        <v>15</v>
      </c>
      <c r="C15">
        <v>3</v>
      </c>
      <c r="D15" t="s">
        <v>13</v>
      </c>
      <c r="E15">
        <v>20</v>
      </c>
      <c r="F15">
        <v>8.0500000000000007</v>
      </c>
      <c r="G15">
        <v>0</v>
      </c>
      <c r="H15">
        <v>0</v>
      </c>
      <c r="I15" s="6">
        <f>Table25[[#This Row],[Age]]/$E$1</f>
        <v>0.25</v>
      </c>
      <c r="J15" s="6">
        <f>LOG10(Table25[[#This Row],[Fare]] +1)</f>
        <v>0.9566485792052033</v>
      </c>
      <c r="K15">
        <f>IF(Table25[[#This Row],[Pclass]]=1, 1, 0)</f>
        <v>0</v>
      </c>
      <c r="L15">
        <f>IF(Table25[[#This Row],[Pclass]]=2, 1,0)</f>
        <v>0</v>
      </c>
      <c r="M15">
        <f>IF(Table25[[#This Row],[Embarked]]="S", 1, 0)</f>
        <v>1</v>
      </c>
      <c r="N15">
        <f>IF(Table25[[#This Row],[Embarked]]="C", 1, 0)</f>
        <v>0</v>
      </c>
      <c r="O15">
        <f>IF(Table25[[#This Row],[Sex]]="male", 1, 0)</f>
        <v>1</v>
      </c>
      <c r="P15">
        <v>1</v>
      </c>
      <c r="AC15" s="6"/>
      <c r="AD15" s="6"/>
      <c r="AE15" s="6"/>
      <c r="AF15" s="6"/>
      <c r="AG15" s="6"/>
      <c r="AH15" s="6"/>
    </row>
    <row r="16" spans="1:35" x14ac:dyDescent="0.2">
      <c r="A16">
        <v>0</v>
      </c>
      <c r="B16" t="s">
        <v>15</v>
      </c>
      <c r="C16">
        <v>3</v>
      </c>
      <c r="D16" t="s">
        <v>13</v>
      </c>
      <c r="E16">
        <v>39</v>
      </c>
      <c r="F16">
        <v>31.274999999999999</v>
      </c>
      <c r="G16">
        <v>1</v>
      </c>
      <c r="H16">
        <v>5</v>
      </c>
      <c r="I16" s="6">
        <f>Table25[[#This Row],[Age]]/$E$1</f>
        <v>0.48749999999999999</v>
      </c>
      <c r="J16" s="6">
        <f>LOG10(Table25[[#This Row],[Fare]] +1)</f>
        <v>1.5088662509384578</v>
      </c>
      <c r="K16">
        <f>IF(Table25[[#This Row],[Pclass]]=1, 1, 0)</f>
        <v>0</v>
      </c>
      <c r="L16">
        <f>IF(Table25[[#This Row],[Pclass]]=2, 1,0)</f>
        <v>0</v>
      </c>
      <c r="M16">
        <f>IF(Table25[[#This Row],[Embarked]]="S", 1, 0)</f>
        <v>1</v>
      </c>
      <c r="N16">
        <f>IF(Table25[[#This Row],[Embarked]]="C", 1, 0)</f>
        <v>0</v>
      </c>
      <c r="O16">
        <f>IF(Table25[[#This Row],[Sex]]="male", 1, 0)</f>
        <v>1</v>
      </c>
      <c r="P16">
        <v>1</v>
      </c>
      <c r="AC16" s="6"/>
      <c r="AD16" s="6"/>
      <c r="AE16" s="6"/>
      <c r="AF16" s="6"/>
      <c r="AG16" s="6"/>
      <c r="AH16" s="6"/>
    </row>
    <row r="17" spans="1:34" x14ac:dyDescent="0.2">
      <c r="A17">
        <v>0</v>
      </c>
      <c r="B17" t="s">
        <v>15</v>
      </c>
      <c r="C17">
        <v>3</v>
      </c>
      <c r="D17" t="s">
        <v>17</v>
      </c>
      <c r="E17">
        <v>14</v>
      </c>
      <c r="F17">
        <v>7.8541999999999996</v>
      </c>
      <c r="G17">
        <v>0</v>
      </c>
      <c r="H17">
        <v>0</v>
      </c>
      <c r="I17" s="6">
        <f>Table25[[#This Row],[Age]]/$E$1</f>
        <v>0.17499999999999999</v>
      </c>
      <c r="J17" s="6">
        <f>LOG10(Table25[[#This Row],[Fare]] +1)</f>
        <v>0.94714932766263737</v>
      </c>
      <c r="K17">
        <f>IF(Table25[[#This Row],[Pclass]]=1, 1, 0)</f>
        <v>0</v>
      </c>
      <c r="L17">
        <f>IF(Table25[[#This Row],[Pclass]]=2, 1,0)</f>
        <v>0</v>
      </c>
      <c r="M17">
        <f>IF(Table25[[#This Row],[Embarked]]="S", 1, 0)</f>
        <v>1</v>
      </c>
      <c r="N17">
        <f>IF(Table25[[#This Row],[Embarked]]="C", 1, 0)</f>
        <v>0</v>
      </c>
      <c r="O17">
        <f>IF(Table25[[#This Row],[Sex]]="male", 1, 0)</f>
        <v>0</v>
      </c>
      <c r="P17">
        <v>1</v>
      </c>
      <c r="AC17" s="6"/>
      <c r="AD17" s="6"/>
      <c r="AE17" s="6"/>
      <c r="AF17" s="6"/>
      <c r="AG17" s="6"/>
      <c r="AH17" s="6"/>
    </row>
    <row r="18" spans="1:34" x14ac:dyDescent="0.2">
      <c r="A18">
        <v>1</v>
      </c>
      <c r="B18" t="s">
        <v>15</v>
      </c>
      <c r="C18">
        <v>2</v>
      </c>
      <c r="D18" t="s">
        <v>17</v>
      </c>
      <c r="E18">
        <v>55</v>
      </c>
      <c r="F18">
        <v>16</v>
      </c>
      <c r="G18">
        <v>0</v>
      </c>
      <c r="H18">
        <v>0</v>
      </c>
      <c r="I18" s="6">
        <f>Table25[[#This Row],[Age]]/$E$1</f>
        <v>0.6875</v>
      </c>
      <c r="J18" s="6">
        <f>LOG10(Table25[[#This Row],[Fare]] +1)</f>
        <v>1.2304489213782739</v>
      </c>
      <c r="K18">
        <f>IF(Table25[[#This Row],[Pclass]]=1, 1, 0)</f>
        <v>0</v>
      </c>
      <c r="L18">
        <f>IF(Table25[[#This Row],[Pclass]]=2, 1,0)</f>
        <v>1</v>
      </c>
      <c r="M18">
        <f>IF(Table25[[#This Row],[Embarked]]="S", 1, 0)</f>
        <v>1</v>
      </c>
      <c r="N18">
        <f>IF(Table25[[#This Row],[Embarked]]="C", 1, 0)</f>
        <v>0</v>
      </c>
      <c r="O18">
        <f>IF(Table25[[#This Row],[Sex]]="male", 1, 0)</f>
        <v>0</v>
      </c>
      <c r="P18">
        <v>1</v>
      </c>
      <c r="AC18" s="6"/>
      <c r="AD18" s="6"/>
      <c r="AE18" s="6"/>
      <c r="AF18" s="6"/>
      <c r="AG18" s="6"/>
      <c r="AH18" s="6"/>
    </row>
    <row r="19" spans="1:34" x14ac:dyDescent="0.2">
      <c r="A19">
        <v>0</v>
      </c>
      <c r="B19" t="s">
        <v>27</v>
      </c>
      <c r="C19">
        <v>3</v>
      </c>
      <c r="D19" t="s">
        <v>13</v>
      </c>
      <c r="E19">
        <v>2</v>
      </c>
      <c r="F19">
        <v>29.125</v>
      </c>
      <c r="G19">
        <v>4</v>
      </c>
      <c r="H19">
        <v>1</v>
      </c>
      <c r="I19" s="6">
        <f>Table25[[#This Row],[Age]]/$E$1</f>
        <v>2.5000000000000001E-2</v>
      </c>
      <c r="J19" s="6">
        <f>LOG10(Table25[[#This Row],[Fare]] +1)</f>
        <v>1.4789270555829248</v>
      </c>
      <c r="K19">
        <f>IF(Table25[[#This Row],[Pclass]]=1, 1, 0)</f>
        <v>0</v>
      </c>
      <c r="L19">
        <f>IF(Table25[[#This Row],[Pclass]]=2, 1,0)</f>
        <v>0</v>
      </c>
      <c r="M19">
        <f>IF(Table25[[#This Row],[Embarked]]="S", 1, 0)</f>
        <v>0</v>
      </c>
      <c r="N19">
        <f>IF(Table25[[#This Row],[Embarked]]="C", 1, 0)</f>
        <v>0</v>
      </c>
      <c r="O19">
        <f>IF(Table25[[#This Row],[Sex]]="male", 1, 0)</f>
        <v>1</v>
      </c>
      <c r="P19">
        <v>1</v>
      </c>
      <c r="AC19" s="6"/>
      <c r="AD19" s="6"/>
      <c r="AE19" s="6"/>
      <c r="AF19" s="6"/>
      <c r="AG19" s="6"/>
      <c r="AH19" s="6"/>
    </row>
    <row r="20" spans="1:34" x14ac:dyDescent="0.2">
      <c r="A20">
        <v>0</v>
      </c>
      <c r="B20" t="s">
        <v>15</v>
      </c>
      <c r="C20">
        <v>3</v>
      </c>
      <c r="D20" t="s">
        <v>17</v>
      </c>
      <c r="E20">
        <v>31</v>
      </c>
      <c r="F20">
        <v>18</v>
      </c>
      <c r="G20">
        <v>1</v>
      </c>
      <c r="H20">
        <v>0</v>
      </c>
      <c r="I20" s="6">
        <f>Table25[[#This Row],[Age]]/$E$1</f>
        <v>0.38750000000000001</v>
      </c>
      <c r="J20" s="6">
        <f>LOG10(Table25[[#This Row],[Fare]] +1)</f>
        <v>1.2787536009528289</v>
      </c>
      <c r="K20">
        <f>IF(Table25[[#This Row],[Pclass]]=1, 1, 0)</f>
        <v>0</v>
      </c>
      <c r="L20">
        <f>IF(Table25[[#This Row],[Pclass]]=2, 1,0)</f>
        <v>0</v>
      </c>
      <c r="M20">
        <f>IF(Table25[[#This Row],[Embarked]]="S", 1, 0)</f>
        <v>1</v>
      </c>
      <c r="N20">
        <f>IF(Table25[[#This Row],[Embarked]]="C", 1, 0)</f>
        <v>0</v>
      </c>
      <c r="O20">
        <f>IF(Table25[[#This Row],[Sex]]="male", 1, 0)</f>
        <v>0</v>
      </c>
      <c r="P20">
        <v>1</v>
      </c>
      <c r="AC20" s="6"/>
      <c r="AD20" s="6"/>
      <c r="AE20" s="6"/>
      <c r="AF20" s="6"/>
      <c r="AG20" s="6"/>
      <c r="AH20" s="6"/>
    </row>
    <row r="21" spans="1:34" x14ac:dyDescent="0.2">
      <c r="A21">
        <v>0</v>
      </c>
      <c r="B21" t="s">
        <v>15</v>
      </c>
      <c r="C21">
        <v>2</v>
      </c>
      <c r="D21" t="s">
        <v>13</v>
      </c>
      <c r="E21">
        <v>35</v>
      </c>
      <c r="F21">
        <v>26</v>
      </c>
      <c r="G21">
        <v>0</v>
      </c>
      <c r="H21">
        <v>0</v>
      </c>
      <c r="I21" s="6">
        <f>Table25[[#This Row],[Age]]/$E$1</f>
        <v>0.4375</v>
      </c>
      <c r="J21" s="6">
        <f>LOG10(Table25[[#This Row],[Fare]] +1)</f>
        <v>1.4313637641589874</v>
      </c>
      <c r="K21">
        <f>IF(Table25[[#This Row],[Pclass]]=1, 1, 0)</f>
        <v>0</v>
      </c>
      <c r="L21">
        <f>IF(Table25[[#This Row],[Pclass]]=2, 1,0)</f>
        <v>1</v>
      </c>
      <c r="M21">
        <f>IF(Table25[[#This Row],[Embarked]]="S", 1, 0)</f>
        <v>1</v>
      </c>
      <c r="N21">
        <f>IF(Table25[[#This Row],[Embarked]]="C", 1, 0)</f>
        <v>0</v>
      </c>
      <c r="O21">
        <f>IF(Table25[[#This Row],[Sex]]="male", 1, 0)</f>
        <v>1</v>
      </c>
      <c r="P21">
        <v>1</v>
      </c>
      <c r="AC21" s="6"/>
      <c r="AD21" s="6"/>
      <c r="AE21" s="6"/>
      <c r="AF21" s="6"/>
      <c r="AG21" s="6"/>
      <c r="AH21" s="6"/>
    </row>
    <row r="22" spans="1:34" x14ac:dyDescent="0.2">
      <c r="A22">
        <v>1</v>
      </c>
      <c r="B22" t="s">
        <v>15</v>
      </c>
      <c r="C22">
        <v>2</v>
      </c>
      <c r="D22" t="s">
        <v>13</v>
      </c>
      <c r="E22">
        <v>34</v>
      </c>
      <c r="F22">
        <v>13</v>
      </c>
      <c r="G22">
        <v>0</v>
      </c>
      <c r="H22">
        <v>0</v>
      </c>
      <c r="I22" s="6">
        <f>Table25[[#This Row],[Age]]/$E$1</f>
        <v>0.42499999999999999</v>
      </c>
      <c r="J22" s="6">
        <f>LOG10(Table25[[#This Row],[Fare]] +1)</f>
        <v>1.146128035678238</v>
      </c>
      <c r="K22">
        <f>IF(Table25[[#This Row],[Pclass]]=1, 1, 0)</f>
        <v>0</v>
      </c>
      <c r="L22">
        <f>IF(Table25[[#This Row],[Pclass]]=2, 1,0)</f>
        <v>1</v>
      </c>
      <c r="M22">
        <f>IF(Table25[[#This Row],[Embarked]]="S", 1, 0)</f>
        <v>1</v>
      </c>
      <c r="N22">
        <f>IF(Table25[[#This Row],[Embarked]]="C", 1, 0)</f>
        <v>0</v>
      </c>
      <c r="O22">
        <f>IF(Table25[[#This Row],[Sex]]="male", 1, 0)</f>
        <v>1</v>
      </c>
      <c r="P22">
        <v>1</v>
      </c>
      <c r="AC22" s="6"/>
      <c r="AD22" s="6"/>
      <c r="AE22" s="6"/>
      <c r="AF22" s="6"/>
      <c r="AG22" s="6"/>
      <c r="AH22" s="6"/>
    </row>
    <row r="23" spans="1:34" x14ac:dyDescent="0.2">
      <c r="A23">
        <v>1</v>
      </c>
      <c r="B23" t="s">
        <v>27</v>
      </c>
      <c r="C23">
        <v>3</v>
      </c>
      <c r="D23" t="s">
        <v>17</v>
      </c>
      <c r="E23">
        <v>15</v>
      </c>
      <c r="F23">
        <v>8.0291999999999994</v>
      </c>
      <c r="G23">
        <v>0</v>
      </c>
      <c r="H23">
        <v>0</v>
      </c>
      <c r="I23" s="6">
        <f>Table25[[#This Row],[Age]]/$E$1</f>
        <v>0.1875</v>
      </c>
      <c r="J23" s="6">
        <f>LOG10(Table25[[#This Row],[Fare]] +1)</f>
        <v>0.95564927290744683</v>
      </c>
      <c r="K23">
        <f>IF(Table25[[#This Row],[Pclass]]=1, 1, 0)</f>
        <v>0</v>
      </c>
      <c r="L23">
        <f>IF(Table25[[#This Row],[Pclass]]=2, 1,0)</f>
        <v>0</v>
      </c>
      <c r="M23">
        <f>IF(Table25[[#This Row],[Embarked]]="S", 1, 0)</f>
        <v>0</v>
      </c>
      <c r="N23">
        <f>IF(Table25[[#This Row],[Embarked]]="C", 1, 0)</f>
        <v>0</v>
      </c>
      <c r="O23">
        <f>IF(Table25[[#This Row],[Sex]]="male", 1, 0)</f>
        <v>0</v>
      </c>
      <c r="P23">
        <v>1</v>
      </c>
      <c r="AC23" s="6"/>
      <c r="AD23" s="6"/>
      <c r="AE23" s="6"/>
      <c r="AF23" s="6"/>
      <c r="AG23" s="6"/>
      <c r="AH23" s="6"/>
    </row>
    <row r="24" spans="1:34" x14ac:dyDescent="0.2">
      <c r="A24">
        <v>1</v>
      </c>
      <c r="B24" t="s">
        <v>15</v>
      </c>
      <c r="C24">
        <v>1</v>
      </c>
      <c r="D24" t="s">
        <v>13</v>
      </c>
      <c r="E24">
        <v>28</v>
      </c>
      <c r="F24">
        <v>35.5</v>
      </c>
      <c r="G24">
        <v>0</v>
      </c>
      <c r="H24">
        <v>0</v>
      </c>
      <c r="I24" s="6">
        <f>Table25[[#This Row],[Age]]/$E$1</f>
        <v>0.35</v>
      </c>
      <c r="J24" s="6">
        <f>LOG10(Table25[[#This Row],[Fare]] +1)</f>
        <v>1.5622928644564746</v>
      </c>
      <c r="K24">
        <f>IF(Table25[[#This Row],[Pclass]]=1, 1, 0)</f>
        <v>1</v>
      </c>
      <c r="L24">
        <f>IF(Table25[[#This Row],[Pclass]]=2, 1,0)</f>
        <v>0</v>
      </c>
      <c r="M24">
        <f>IF(Table25[[#This Row],[Embarked]]="S", 1, 0)</f>
        <v>1</v>
      </c>
      <c r="N24">
        <f>IF(Table25[[#This Row],[Embarked]]="C", 1, 0)</f>
        <v>0</v>
      </c>
      <c r="O24">
        <f>IF(Table25[[#This Row],[Sex]]="male", 1, 0)</f>
        <v>1</v>
      </c>
      <c r="P24">
        <v>1</v>
      </c>
      <c r="AC24" s="6"/>
      <c r="AD24" s="6"/>
      <c r="AE24" s="6"/>
      <c r="AF24" s="6"/>
      <c r="AG24" s="6"/>
      <c r="AH24" s="6"/>
    </row>
    <row r="25" spans="1:34" x14ac:dyDescent="0.2">
      <c r="A25">
        <v>0</v>
      </c>
      <c r="B25" t="s">
        <v>15</v>
      </c>
      <c r="C25">
        <v>3</v>
      </c>
      <c r="D25" t="s">
        <v>17</v>
      </c>
      <c r="E25">
        <v>8</v>
      </c>
      <c r="F25">
        <v>21.074999999999999</v>
      </c>
      <c r="G25">
        <v>3</v>
      </c>
      <c r="H25">
        <v>1</v>
      </c>
      <c r="I25" s="6">
        <f>Table25[[#This Row],[Age]]/$E$1</f>
        <v>0.1</v>
      </c>
      <c r="J25" s="6">
        <f>LOG10(Table25[[#This Row],[Fare]] +1)</f>
        <v>1.3439007122496063</v>
      </c>
      <c r="K25">
        <f>IF(Table25[[#This Row],[Pclass]]=1, 1, 0)</f>
        <v>0</v>
      </c>
      <c r="L25">
        <f>IF(Table25[[#This Row],[Pclass]]=2, 1,0)</f>
        <v>0</v>
      </c>
      <c r="M25">
        <f>IF(Table25[[#This Row],[Embarked]]="S", 1, 0)</f>
        <v>1</v>
      </c>
      <c r="N25">
        <f>IF(Table25[[#This Row],[Embarked]]="C", 1, 0)</f>
        <v>0</v>
      </c>
      <c r="O25">
        <f>IF(Table25[[#This Row],[Sex]]="male", 1, 0)</f>
        <v>0</v>
      </c>
      <c r="P25">
        <v>1</v>
      </c>
      <c r="AC25" s="6"/>
      <c r="AD25" s="6"/>
      <c r="AE25" s="6"/>
      <c r="AF25" s="6"/>
      <c r="AG25" s="6"/>
      <c r="AH25" s="6"/>
    </row>
    <row r="26" spans="1:34" x14ac:dyDescent="0.2">
      <c r="A26">
        <v>1</v>
      </c>
      <c r="B26" t="s">
        <v>15</v>
      </c>
      <c r="C26">
        <v>3</v>
      </c>
      <c r="D26" t="s">
        <v>17</v>
      </c>
      <c r="E26">
        <v>38</v>
      </c>
      <c r="F26">
        <v>31.387499999999999</v>
      </c>
      <c r="G26">
        <v>1</v>
      </c>
      <c r="H26">
        <v>5</v>
      </c>
      <c r="I26" s="6">
        <f>Table25[[#This Row],[Age]]/$E$1</f>
        <v>0.47499999999999998</v>
      </c>
      <c r="J26" s="6">
        <f>LOG10(Table25[[#This Row],[Fare]] +1)</f>
        <v>1.5103774259938814</v>
      </c>
      <c r="K26">
        <f>IF(Table25[[#This Row],[Pclass]]=1, 1, 0)</f>
        <v>0</v>
      </c>
      <c r="L26">
        <f>IF(Table25[[#This Row],[Pclass]]=2, 1,0)</f>
        <v>0</v>
      </c>
      <c r="M26">
        <f>IF(Table25[[#This Row],[Embarked]]="S", 1, 0)</f>
        <v>1</v>
      </c>
      <c r="N26">
        <f>IF(Table25[[#This Row],[Embarked]]="C", 1, 0)</f>
        <v>0</v>
      </c>
      <c r="O26">
        <f>IF(Table25[[#This Row],[Sex]]="male", 1, 0)</f>
        <v>0</v>
      </c>
      <c r="P26">
        <v>1</v>
      </c>
      <c r="AC26" s="6"/>
      <c r="AD26" s="6"/>
      <c r="AE26" s="6"/>
      <c r="AF26" s="6"/>
      <c r="AG26" s="6"/>
      <c r="AH26" s="6"/>
    </row>
    <row r="27" spans="1:34" x14ac:dyDescent="0.2">
      <c r="A27">
        <v>0</v>
      </c>
      <c r="B27" t="s">
        <v>15</v>
      </c>
      <c r="C27">
        <v>1</v>
      </c>
      <c r="D27" t="s">
        <v>13</v>
      </c>
      <c r="E27">
        <v>19</v>
      </c>
      <c r="F27">
        <v>263</v>
      </c>
      <c r="G27">
        <v>3</v>
      </c>
      <c r="H27">
        <v>2</v>
      </c>
      <c r="I27" s="6">
        <f>Table25[[#This Row],[Age]]/$E$1</f>
        <v>0.23749999999999999</v>
      </c>
      <c r="J27" s="6">
        <f>LOG10(Table25[[#This Row],[Fare]] +1)</f>
        <v>2.4216039268698313</v>
      </c>
      <c r="K27">
        <f>IF(Table25[[#This Row],[Pclass]]=1, 1, 0)</f>
        <v>1</v>
      </c>
      <c r="L27">
        <f>IF(Table25[[#This Row],[Pclass]]=2, 1,0)</f>
        <v>0</v>
      </c>
      <c r="M27">
        <f>IF(Table25[[#This Row],[Embarked]]="S", 1, 0)</f>
        <v>1</v>
      </c>
      <c r="N27">
        <f>IF(Table25[[#This Row],[Embarked]]="C", 1, 0)</f>
        <v>0</v>
      </c>
      <c r="O27">
        <f>IF(Table25[[#This Row],[Sex]]="male", 1, 0)</f>
        <v>1</v>
      </c>
      <c r="P27">
        <v>1</v>
      </c>
      <c r="AC27" s="6"/>
      <c r="AD27" s="6"/>
      <c r="AE27" s="6"/>
      <c r="AF27" s="6"/>
      <c r="AG27" s="6"/>
      <c r="AH27" s="6"/>
    </row>
    <row r="28" spans="1:34" x14ac:dyDescent="0.2">
      <c r="A28">
        <v>0</v>
      </c>
      <c r="B28" t="s">
        <v>20</v>
      </c>
      <c r="C28">
        <v>1</v>
      </c>
      <c r="D28" t="s">
        <v>13</v>
      </c>
      <c r="E28">
        <v>40</v>
      </c>
      <c r="F28">
        <v>27.720800000000001</v>
      </c>
      <c r="G28">
        <v>0</v>
      </c>
      <c r="H28">
        <v>0</v>
      </c>
      <c r="I28" s="6">
        <f>Table25[[#This Row],[Age]]/$E$1</f>
        <v>0.5</v>
      </c>
      <c r="J28" s="6">
        <f>LOG10(Table25[[#This Row],[Fare]] +1)</f>
        <v>1.4581965327411079</v>
      </c>
      <c r="K28">
        <f>IF(Table25[[#This Row],[Pclass]]=1, 1, 0)</f>
        <v>1</v>
      </c>
      <c r="L28">
        <f>IF(Table25[[#This Row],[Pclass]]=2, 1,0)</f>
        <v>0</v>
      </c>
      <c r="M28">
        <f>IF(Table25[[#This Row],[Embarked]]="S", 1, 0)</f>
        <v>0</v>
      </c>
      <c r="N28">
        <f>IF(Table25[[#This Row],[Embarked]]="C", 1, 0)</f>
        <v>1</v>
      </c>
      <c r="O28">
        <f>IF(Table25[[#This Row],[Sex]]="male", 1, 0)</f>
        <v>1</v>
      </c>
      <c r="P28">
        <v>1</v>
      </c>
      <c r="AC28" s="6"/>
      <c r="AD28" s="6"/>
      <c r="AE28" s="6"/>
      <c r="AF28" s="6"/>
      <c r="AG28" s="6"/>
      <c r="AH28" s="6"/>
    </row>
    <row r="29" spans="1:34" x14ac:dyDescent="0.2">
      <c r="A29">
        <v>0</v>
      </c>
      <c r="B29" t="s">
        <v>15</v>
      </c>
      <c r="C29">
        <v>2</v>
      </c>
      <c r="D29" t="s">
        <v>13</v>
      </c>
      <c r="E29">
        <v>66</v>
      </c>
      <c r="F29">
        <v>10.5</v>
      </c>
      <c r="G29">
        <v>0</v>
      </c>
      <c r="H29">
        <v>0</v>
      </c>
      <c r="I29" s="6">
        <f>Table25[[#This Row],[Age]]/$E$1</f>
        <v>0.82499999999999996</v>
      </c>
      <c r="J29" s="6">
        <f>LOG10(Table25[[#This Row],[Fare]] +1)</f>
        <v>1.0606978403536116</v>
      </c>
      <c r="K29">
        <f>IF(Table25[[#This Row],[Pclass]]=1, 1, 0)</f>
        <v>0</v>
      </c>
      <c r="L29">
        <f>IF(Table25[[#This Row],[Pclass]]=2, 1,0)</f>
        <v>1</v>
      </c>
      <c r="M29">
        <f>IF(Table25[[#This Row],[Embarked]]="S", 1, 0)</f>
        <v>1</v>
      </c>
      <c r="N29">
        <f>IF(Table25[[#This Row],[Embarked]]="C", 1, 0)</f>
        <v>0</v>
      </c>
      <c r="O29">
        <f>IF(Table25[[#This Row],[Sex]]="male", 1, 0)</f>
        <v>1</v>
      </c>
      <c r="P29">
        <v>1</v>
      </c>
      <c r="AC29" s="6"/>
      <c r="AD29" s="6"/>
      <c r="AE29" s="6"/>
      <c r="AF29" s="6"/>
      <c r="AG29" s="6"/>
      <c r="AH29" s="6"/>
    </row>
    <row r="30" spans="1:34" x14ac:dyDescent="0.2">
      <c r="A30">
        <v>0</v>
      </c>
      <c r="B30" t="s">
        <v>20</v>
      </c>
      <c r="C30">
        <v>1</v>
      </c>
      <c r="D30" t="s">
        <v>13</v>
      </c>
      <c r="E30">
        <v>28</v>
      </c>
      <c r="F30">
        <v>82.1708</v>
      </c>
      <c r="G30">
        <v>1</v>
      </c>
      <c r="H30">
        <v>0</v>
      </c>
      <c r="I30" s="6">
        <f>Table25[[#This Row],[Age]]/$E$1</f>
        <v>0.35</v>
      </c>
      <c r="J30" s="6">
        <f>LOG10(Table25[[#This Row],[Fare]] +1)</f>
        <v>1.9199708788780554</v>
      </c>
      <c r="K30">
        <f>IF(Table25[[#This Row],[Pclass]]=1, 1, 0)</f>
        <v>1</v>
      </c>
      <c r="L30">
        <f>IF(Table25[[#This Row],[Pclass]]=2, 1,0)</f>
        <v>0</v>
      </c>
      <c r="M30">
        <f>IF(Table25[[#This Row],[Embarked]]="S", 1, 0)</f>
        <v>0</v>
      </c>
      <c r="N30">
        <f>IF(Table25[[#This Row],[Embarked]]="C", 1, 0)</f>
        <v>1</v>
      </c>
      <c r="O30">
        <f>IF(Table25[[#This Row],[Sex]]="male", 1, 0)</f>
        <v>1</v>
      </c>
      <c r="P30">
        <v>1</v>
      </c>
      <c r="AC30" s="6"/>
      <c r="AD30" s="6"/>
      <c r="AE30" s="6"/>
      <c r="AF30" s="6"/>
      <c r="AG30" s="6"/>
      <c r="AH30" s="6"/>
    </row>
    <row r="31" spans="1:34" x14ac:dyDescent="0.2">
      <c r="A31">
        <v>0</v>
      </c>
      <c r="B31" t="s">
        <v>15</v>
      </c>
      <c r="C31">
        <v>1</v>
      </c>
      <c r="D31" t="s">
        <v>13</v>
      </c>
      <c r="E31">
        <v>42</v>
      </c>
      <c r="F31">
        <v>52</v>
      </c>
      <c r="G31">
        <v>1</v>
      </c>
      <c r="H31">
        <v>0</v>
      </c>
      <c r="I31" s="6">
        <f>Table25[[#This Row],[Age]]/$E$1</f>
        <v>0.52500000000000002</v>
      </c>
      <c r="J31" s="6">
        <f>LOG10(Table25[[#This Row],[Fare]] +1)</f>
        <v>1.7242758696007889</v>
      </c>
      <c r="K31">
        <f>IF(Table25[[#This Row],[Pclass]]=1, 1, 0)</f>
        <v>1</v>
      </c>
      <c r="L31">
        <f>IF(Table25[[#This Row],[Pclass]]=2, 1,0)</f>
        <v>0</v>
      </c>
      <c r="M31">
        <f>IF(Table25[[#This Row],[Embarked]]="S", 1, 0)</f>
        <v>1</v>
      </c>
      <c r="N31">
        <f>IF(Table25[[#This Row],[Embarked]]="C", 1, 0)</f>
        <v>0</v>
      </c>
      <c r="O31">
        <f>IF(Table25[[#This Row],[Sex]]="male", 1, 0)</f>
        <v>1</v>
      </c>
      <c r="P31">
        <v>1</v>
      </c>
      <c r="AC31" s="6"/>
      <c r="AD31" s="6"/>
      <c r="AE31" s="6"/>
      <c r="AF31" s="6"/>
      <c r="AG31" s="6"/>
      <c r="AH31" s="6"/>
    </row>
    <row r="32" spans="1:34" x14ac:dyDescent="0.2">
      <c r="A32">
        <v>0</v>
      </c>
      <c r="B32" t="s">
        <v>15</v>
      </c>
      <c r="C32">
        <v>3</v>
      </c>
      <c r="D32" t="s">
        <v>13</v>
      </c>
      <c r="E32">
        <v>21</v>
      </c>
      <c r="F32">
        <v>8.0500000000000007</v>
      </c>
      <c r="G32">
        <v>0</v>
      </c>
      <c r="H32">
        <v>0</v>
      </c>
      <c r="I32" s="6">
        <f>Table25[[#This Row],[Age]]/$E$1</f>
        <v>0.26250000000000001</v>
      </c>
      <c r="J32" s="6">
        <f>LOG10(Table25[[#This Row],[Fare]] +1)</f>
        <v>0.9566485792052033</v>
      </c>
      <c r="K32">
        <f>IF(Table25[[#This Row],[Pclass]]=1, 1, 0)</f>
        <v>0</v>
      </c>
      <c r="L32">
        <f>IF(Table25[[#This Row],[Pclass]]=2, 1,0)</f>
        <v>0</v>
      </c>
      <c r="M32">
        <f>IF(Table25[[#This Row],[Embarked]]="S", 1, 0)</f>
        <v>1</v>
      </c>
      <c r="N32">
        <f>IF(Table25[[#This Row],[Embarked]]="C", 1, 0)</f>
        <v>0</v>
      </c>
      <c r="O32">
        <f>IF(Table25[[#This Row],[Sex]]="male", 1, 0)</f>
        <v>1</v>
      </c>
      <c r="P32">
        <v>1</v>
      </c>
      <c r="AC32" s="6"/>
      <c r="AD32" s="6"/>
      <c r="AE32" s="6"/>
      <c r="AF32" s="6"/>
      <c r="AG32" s="6"/>
      <c r="AH32" s="6"/>
    </row>
    <row r="33" spans="1:34" x14ac:dyDescent="0.2">
      <c r="A33">
        <v>0</v>
      </c>
      <c r="B33" t="s">
        <v>15</v>
      </c>
      <c r="C33">
        <v>3</v>
      </c>
      <c r="D33" t="s">
        <v>17</v>
      </c>
      <c r="E33">
        <v>18</v>
      </c>
      <c r="F33">
        <v>18</v>
      </c>
      <c r="G33">
        <v>2</v>
      </c>
      <c r="H33">
        <v>0</v>
      </c>
      <c r="I33" s="6">
        <f>Table25[[#This Row],[Age]]/$E$1</f>
        <v>0.22500000000000001</v>
      </c>
      <c r="J33" s="6">
        <f>LOG10(Table25[[#This Row],[Fare]] +1)</f>
        <v>1.2787536009528289</v>
      </c>
      <c r="K33">
        <f>IF(Table25[[#This Row],[Pclass]]=1, 1, 0)</f>
        <v>0</v>
      </c>
      <c r="L33">
        <f>IF(Table25[[#This Row],[Pclass]]=2, 1,0)</f>
        <v>0</v>
      </c>
      <c r="M33">
        <f>IF(Table25[[#This Row],[Embarked]]="S", 1, 0)</f>
        <v>1</v>
      </c>
      <c r="N33">
        <f>IF(Table25[[#This Row],[Embarked]]="C", 1, 0)</f>
        <v>0</v>
      </c>
      <c r="O33">
        <f>IF(Table25[[#This Row],[Sex]]="male", 1, 0)</f>
        <v>0</v>
      </c>
      <c r="P33">
        <v>1</v>
      </c>
      <c r="AC33" s="6"/>
      <c r="AD33" s="6"/>
      <c r="AE33" s="6"/>
      <c r="AF33" s="6"/>
      <c r="AG33" s="6"/>
      <c r="AH33" s="6"/>
    </row>
    <row r="34" spans="1:34" x14ac:dyDescent="0.2">
      <c r="A34">
        <v>1</v>
      </c>
      <c r="B34" t="s">
        <v>20</v>
      </c>
      <c r="C34">
        <v>3</v>
      </c>
      <c r="D34" t="s">
        <v>17</v>
      </c>
      <c r="E34">
        <v>14</v>
      </c>
      <c r="F34">
        <v>11.2417</v>
      </c>
      <c r="G34">
        <v>1</v>
      </c>
      <c r="H34">
        <v>0</v>
      </c>
      <c r="I34" s="6">
        <f>Table25[[#This Row],[Age]]/$E$1</f>
        <v>0.17499999999999999</v>
      </c>
      <c r="J34" s="6">
        <f>LOG10(Table25[[#This Row],[Fare]] +1)</f>
        <v>1.0878417322991751</v>
      </c>
      <c r="K34">
        <f>IF(Table25[[#This Row],[Pclass]]=1, 1, 0)</f>
        <v>0</v>
      </c>
      <c r="L34">
        <f>IF(Table25[[#This Row],[Pclass]]=2, 1,0)</f>
        <v>0</v>
      </c>
      <c r="M34">
        <f>IF(Table25[[#This Row],[Embarked]]="S", 1, 0)</f>
        <v>0</v>
      </c>
      <c r="N34">
        <f>IF(Table25[[#This Row],[Embarked]]="C", 1, 0)</f>
        <v>1</v>
      </c>
      <c r="O34">
        <f>IF(Table25[[#This Row],[Sex]]="male", 1, 0)</f>
        <v>0</v>
      </c>
      <c r="P34">
        <v>1</v>
      </c>
      <c r="AC34" s="6"/>
      <c r="AD34" s="6"/>
      <c r="AE34" s="6"/>
      <c r="AF34" s="6"/>
      <c r="AG34" s="6"/>
      <c r="AH34" s="6"/>
    </row>
    <row r="35" spans="1:34" x14ac:dyDescent="0.2">
      <c r="A35">
        <v>0</v>
      </c>
      <c r="B35" t="s">
        <v>15</v>
      </c>
      <c r="C35">
        <v>3</v>
      </c>
      <c r="D35" t="s">
        <v>17</v>
      </c>
      <c r="E35">
        <v>40</v>
      </c>
      <c r="F35">
        <v>9.4749999999999996</v>
      </c>
      <c r="G35">
        <v>1</v>
      </c>
      <c r="H35">
        <v>0</v>
      </c>
      <c r="I35" s="6">
        <f>Table25[[#This Row],[Age]]/$E$1</f>
        <v>0.5</v>
      </c>
      <c r="J35" s="6">
        <f>LOG10(Table25[[#This Row],[Fare]] +1)</f>
        <v>1.0201540316383328</v>
      </c>
      <c r="K35">
        <f>IF(Table25[[#This Row],[Pclass]]=1, 1, 0)</f>
        <v>0</v>
      </c>
      <c r="L35">
        <f>IF(Table25[[#This Row],[Pclass]]=2, 1,0)</f>
        <v>0</v>
      </c>
      <c r="M35">
        <f>IF(Table25[[#This Row],[Embarked]]="S", 1, 0)</f>
        <v>1</v>
      </c>
      <c r="N35">
        <f>IF(Table25[[#This Row],[Embarked]]="C", 1, 0)</f>
        <v>0</v>
      </c>
      <c r="O35">
        <f>IF(Table25[[#This Row],[Sex]]="male", 1, 0)</f>
        <v>0</v>
      </c>
      <c r="P35">
        <v>1</v>
      </c>
      <c r="AC35" s="6"/>
      <c r="AD35" s="6"/>
      <c r="AE35" s="6"/>
      <c r="AF35" s="6"/>
      <c r="AG35" s="6"/>
      <c r="AH35" s="6"/>
    </row>
    <row r="36" spans="1:34" x14ac:dyDescent="0.2">
      <c r="A36">
        <v>0</v>
      </c>
      <c r="B36" t="s">
        <v>15</v>
      </c>
      <c r="C36">
        <v>2</v>
      </c>
      <c r="D36" t="s">
        <v>17</v>
      </c>
      <c r="E36">
        <v>27</v>
      </c>
      <c r="F36">
        <v>21</v>
      </c>
      <c r="G36">
        <v>1</v>
      </c>
      <c r="H36">
        <v>0</v>
      </c>
      <c r="I36" s="6">
        <f>Table25[[#This Row],[Age]]/$E$1</f>
        <v>0.33750000000000002</v>
      </c>
      <c r="J36" s="6">
        <f>LOG10(Table25[[#This Row],[Fare]] +1)</f>
        <v>1.3424226808222062</v>
      </c>
      <c r="K36">
        <f>IF(Table25[[#This Row],[Pclass]]=1, 1, 0)</f>
        <v>0</v>
      </c>
      <c r="L36">
        <f>IF(Table25[[#This Row],[Pclass]]=2, 1,0)</f>
        <v>1</v>
      </c>
      <c r="M36">
        <f>IF(Table25[[#This Row],[Embarked]]="S", 1, 0)</f>
        <v>1</v>
      </c>
      <c r="N36">
        <f>IF(Table25[[#This Row],[Embarked]]="C", 1, 0)</f>
        <v>0</v>
      </c>
      <c r="O36">
        <f>IF(Table25[[#This Row],[Sex]]="male", 1, 0)</f>
        <v>0</v>
      </c>
      <c r="P36">
        <v>1</v>
      </c>
      <c r="AC36" s="6"/>
      <c r="AD36" s="6"/>
      <c r="AE36" s="6"/>
      <c r="AF36" s="6"/>
      <c r="AG36" s="6"/>
      <c r="AH36" s="6"/>
    </row>
    <row r="37" spans="1:34" x14ac:dyDescent="0.2">
      <c r="A37">
        <v>1</v>
      </c>
      <c r="B37" t="s">
        <v>20</v>
      </c>
      <c r="C37">
        <v>2</v>
      </c>
      <c r="D37" t="s">
        <v>17</v>
      </c>
      <c r="E37">
        <v>3</v>
      </c>
      <c r="F37">
        <v>41.5792</v>
      </c>
      <c r="G37">
        <v>1</v>
      </c>
      <c r="H37">
        <v>2</v>
      </c>
      <c r="I37" s="6">
        <f>Table25[[#This Row],[Age]]/$E$1</f>
        <v>3.7499999999999999E-2</v>
      </c>
      <c r="J37" s="6">
        <f>LOG10(Table25[[#This Row],[Fare]] +1)</f>
        <v>1.6291974974299364</v>
      </c>
      <c r="K37">
        <f>IF(Table25[[#This Row],[Pclass]]=1, 1, 0)</f>
        <v>0</v>
      </c>
      <c r="L37">
        <f>IF(Table25[[#This Row],[Pclass]]=2, 1,0)</f>
        <v>1</v>
      </c>
      <c r="M37">
        <f>IF(Table25[[#This Row],[Embarked]]="S", 1, 0)</f>
        <v>0</v>
      </c>
      <c r="N37">
        <f>IF(Table25[[#This Row],[Embarked]]="C", 1, 0)</f>
        <v>1</v>
      </c>
      <c r="O37">
        <f>IF(Table25[[#This Row],[Sex]]="male", 1, 0)</f>
        <v>0</v>
      </c>
      <c r="P37">
        <v>1</v>
      </c>
      <c r="AC37" s="6"/>
      <c r="AD37" s="6"/>
      <c r="AE37" s="6"/>
      <c r="AF37" s="6"/>
      <c r="AG37" s="6"/>
      <c r="AH37" s="6"/>
    </row>
    <row r="38" spans="1:34" x14ac:dyDescent="0.2">
      <c r="A38">
        <v>1</v>
      </c>
      <c r="B38" t="s">
        <v>27</v>
      </c>
      <c r="C38">
        <v>3</v>
      </c>
      <c r="D38" t="s">
        <v>17</v>
      </c>
      <c r="E38">
        <v>19</v>
      </c>
      <c r="F38">
        <v>7.8792</v>
      </c>
      <c r="G38">
        <v>0</v>
      </c>
      <c r="H38">
        <v>0</v>
      </c>
      <c r="I38" s="6">
        <f>Table25[[#This Row],[Age]]/$E$1</f>
        <v>0.23749999999999999</v>
      </c>
      <c r="J38" s="6">
        <f>LOG10(Table25[[#This Row],[Fare]] +1)</f>
        <v>0.94837383838707923</v>
      </c>
      <c r="K38">
        <f>IF(Table25[[#This Row],[Pclass]]=1, 1, 0)</f>
        <v>0</v>
      </c>
      <c r="L38">
        <f>IF(Table25[[#This Row],[Pclass]]=2, 1,0)</f>
        <v>0</v>
      </c>
      <c r="M38">
        <f>IF(Table25[[#This Row],[Embarked]]="S", 1, 0)</f>
        <v>0</v>
      </c>
      <c r="N38">
        <f>IF(Table25[[#This Row],[Embarked]]="C", 1, 0)</f>
        <v>0</v>
      </c>
      <c r="O38">
        <f>IF(Table25[[#This Row],[Sex]]="male", 1, 0)</f>
        <v>0</v>
      </c>
      <c r="P38">
        <v>1</v>
      </c>
      <c r="AC38" s="6"/>
      <c r="AD38" s="6"/>
      <c r="AE38" s="6"/>
      <c r="AF38" s="6"/>
      <c r="AG38" s="6"/>
      <c r="AH38" s="6"/>
    </row>
    <row r="39" spans="1:34" x14ac:dyDescent="0.2">
      <c r="A39">
        <v>0</v>
      </c>
      <c r="B39" t="s">
        <v>15</v>
      </c>
      <c r="C39">
        <v>3</v>
      </c>
      <c r="D39" t="s">
        <v>17</v>
      </c>
      <c r="E39">
        <v>18</v>
      </c>
      <c r="F39">
        <v>17.8</v>
      </c>
      <c r="G39">
        <v>1</v>
      </c>
      <c r="H39">
        <v>0</v>
      </c>
      <c r="I39" s="6">
        <f>Table25[[#This Row],[Age]]/$E$1</f>
        <v>0.22500000000000001</v>
      </c>
      <c r="J39" s="6">
        <f>LOG10(Table25[[#This Row],[Fare]] +1)</f>
        <v>1.2741578492636798</v>
      </c>
      <c r="K39">
        <f>IF(Table25[[#This Row],[Pclass]]=1, 1, 0)</f>
        <v>0</v>
      </c>
      <c r="L39">
        <f>IF(Table25[[#This Row],[Pclass]]=2, 1,0)</f>
        <v>0</v>
      </c>
      <c r="M39">
        <f>IF(Table25[[#This Row],[Embarked]]="S", 1, 0)</f>
        <v>1</v>
      </c>
      <c r="N39">
        <f>IF(Table25[[#This Row],[Embarked]]="C", 1, 0)</f>
        <v>0</v>
      </c>
      <c r="O39">
        <f>IF(Table25[[#This Row],[Sex]]="male", 1, 0)</f>
        <v>0</v>
      </c>
      <c r="P39">
        <v>1</v>
      </c>
      <c r="AC39" s="6"/>
      <c r="AD39" s="6"/>
      <c r="AE39" s="6"/>
      <c r="AF39" s="6"/>
      <c r="AG39" s="6"/>
      <c r="AH39" s="6"/>
    </row>
    <row r="40" spans="1:34" x14ac:dyDescent="0.2">
      <c r="A40">
        <v>0</v>
      </c>
      <c r="B40" t="s">
        <v>15</v>
      </c>
      <c r="C40">
        <v>3</v>
      </c>
      <c r="D40" t="s">
        <v>13</v>
      </c>
      <c r="E40">
        <v>7</v>
      </c>
      <c r="F40">
        <v>39.6875</v>
      </c>
      <c r="G40">
        <v>4</v>
      </c>
      <c r="H40">
        <v>1</v>
      </c>
      <c r="I40" s="6">
        <f>Table25[[#This Row],[Age]]/$E$1</f>
        <v>8.7499999999999994E-2</v>
      </c>
      <c r="J40" s="6">
        <f>LOG10(Table25[[#This Row],[Fare]] +1)</f>
        <v>1.6094610059122672</v>
      </c>
      <c r="K40">
        <f>IF(Table25[[#This Row],[Pclass]]=1, 1, 0)</f>
        <v>0</v>
      </c>
      <c r="L40">
        <f>IF(Table25[[#This Row],[Pclass]]=2, 1,0)</f>
        <v>0</v>
      </c>
      <c r="M40">
        <f>IF(Table25[[#This Row],[Embarked]]="S", 1, 0)</f>
        <v>1</v>
      </c>
      <c r="N40">
        <f>IF(Table25[[#This Row],[Embarked]]="C", 1, 0)</f>
        <v>0</v>
      </c>
      <c r="O40">
        <f>IF(Table25[[#This Row],[Sex]]="male", 1, 0)</f>
        <v>1</v>
      </c>
      <c r="P40">
        <v>1</v>
      </c>
      <c r="AC40" s="6"/>
      <c r="AD40" s="6"/>
      <c r="AE40" s="6"/>
      <c r="AF40" s="6"/>
      <c r="AG40" s="6"/>
      <c r="AH40" s="6"/>
    </row>
    <row r="41" spans="1:34" x14ac:dyDescent="0.2">
      <c r="A41">
        <v>0</v>
      </c>
      <c r="B41" t="s">
        <v>15</v>
      </c>
      <c r="C41">
        <v>3</v>
      </c>
      <c r="D41" t="s">
        <v>13</v>
      </c>
      <c r="E41">
        <v>21</v>
      </c>
      <c r="F41">
        <v>7.8</v>
      </c>
      <c r="G41">
        <v>0</v>
      </c>
      <c r="H41">
        <v>0</v>
      </c>
      <c r="I41" s="6">
        <f>Table25[[#This Row],[Age]]/$E$1</f>
        <v>0.26250000000000001</v>
      </c>
      <c r="J41" s="6">
        <f>LOG10(Table25[[#This Row],[Fare]] +1)</f>
        <v>0.94448267215016868</v>
      </c>
      <c r="K41">
        <f>IF(Table25[[#This Row],[Pclass]]=1, 1, 0)</f>
        <v>0</v>
      </c>
      <c r="L41">
        <f>IF(Table25[[#This Row],[Pclass]]=2, 1,0)</f>
        <v>0</v>
      </c>
      <c r="M41">
        <f>IF(Table25[[#This Row],[Embarked]]="S", 1, 0)</f>
        <v>1</v>
      </c>
      <c r="N41">
        <f>IF(Table25[[#This Row],[Embarked]]="C", 1, 0)</f>
        <v>0</v>
      </c>
      <c r="O41">
        <f>IF(Table25[[#This Row],[Sex]]="male", 1, 0)</f>
        <v>1</v>
      </c>
      <c r="P41">
        <v>1</v>
      </c>
      <c r="AC41" s="6"/>
      <c r="AD41" s="6"/>
      <c r="AE41" s="6"/>
      <c r="AF41" s="6"/>
      <c r="AG41" s="6"/>
      <c r="AH41" s="6"/>
    </row>
    <row r="42" spans="1:34" x14ac:dyDescent="0.2">
      <c r="A42">
        <v>1</v>
      </c>
      <c r="B42" t="s">
        <v>20</v>
      </c>
      <c r="C42">
        <v>1</v>
      </c>
      <c r="D42" t="s">
        <v>17</v>
      </c>
      <c r="E42">
        <v>49</v>
      </c>
      <c r="F42">
        <v>76.729200000000006</v>
      </c>
      <c r="G42">
        <v>1</v>
      </c>
      <c r="H42">
        <v>0</v>
      </c>
      <c r="I42" s="6">
        <f>Table25[[#This Row],[Age]]/$E$1</f>
        <v>0.61250000000000004</v>
      </c>
      <c r="J42" s="6">
        <f>LOG10(Table25[[#This Row],[Fare]] +1)</f>
        <v>1.8905841979078102</v>
      </c>
      <c r="K42">
        <f>IF(Table25[[#This Row],[Pclass]]=1, 1, 0)</f>
        <v>1</v>
      </c>
      <c r="L42">
        <f>IF(Table25[[#This Row],[Pclass]]=2, 1,0)</f>
        <v>0</v>
      </c>
      <c r="M42">
        <f>IF(Table25[[#This Row],[Embarked]]="S", 1, 0)</f>
        <v>0</v>
      </c>
      <c r="N42">
        <f>IF(Table25[[#This Row],[Embarked]]="C", 1, 0)</f>
        <v>1</v>
      </c>
      <c r="O42">
        <f>IF(Table25[[#This Row],[Sex]]="male", 1, 0)</f>
        <v>0</v>
      </c>
      <c r="P42">
        <v>1</v>
      </c>
      <c r="AC42" s="6"/>
      <c r="AD42" s="6"/>
      <c r="AE42" s="6"/>
      <c r="AF42" s="6"/>
      <c r="AG42" s="6"/>
      <c r="AH42" s="6"/>
    </row>
    <row r="43" spans="1:34" x14ac:dyDescent="0.2">
      <c r="A43">
        <v>1</v>
      </c>
      <c r="B43" t="s">
        <v>15</v>
      </c>
      <c r="C43">
        <v>2</v>
      </c>
      <c r="D43" t="s">
        <v>17</v>
      </c>
      <c r="E43">
        <v>29</v>
      </c>
      <c r="F43">
        <v>26</v>
      </c>
      <c r="G43">
        <v>1</v>
      </c>
      <c r="H43">
        <v>0</v>
      </c>
      <c r="I43" s="6">
        <f>Table25[[#This Row],[Age]]/$E$1</f>
        <v>0.36249999999999999</v>
      </c>
      <c r="J43" s="6">
        <f>LOG10(Table25[[#This Row],[Fare]] +1)</f>
        <v>1.4313637641589874</v>
      </c>
      <c r="K43">
        <f>IF(Table25[[#This Row],[Pclass]]=1, 1, 0)</f>
        <v>0</v>
      </c>
      <c r="L43">
        <f>IF(Table25[[#This Row],[Pclass]]=2, 1,0)</f>
        <v>1</v>
      </c>
      <c r="M43">
        <f>IF(Table25[[#This Row],[Embarked]]="S", 1, 0)</f>
        <v>1</v>
      </c>
      <c r="N43">
        <f>IF(Table25[[#This Row],[Embarked]]="C", 1, 0)</f>
        <v>0</v>
      </c>
      <c r="O43">
        <f>IF(Table25[[#This Row],[Sex]]="male", 1, 0)</f>
        <v>0</v>
      </c>
      <c r="P43">
        <v>1</v>
      </c>
      <c r="AC43" s="6"/>
      <c r="AD43" s="6"/>
      <c r="AE43" s="6"/>
      <c r="AF43" s="6"/>
      <c r="AG43" s="6"/>
      <c r="AH43" s="6"/>
    </row>
    <row r="44" spans="1:34" x14ac:dyDescent="0.2">
      <c r="A44">
        <v>0</v>
      </c>
      <c r="B44" t="s">
        <v>20</v>
      </c>
      <c r="C44">
        <v>1</v>
      </c>
      <c r="D44" t="s">
        <v>13</v>
      </c>
      <c r="E44">
        <v>65</v>
      </c>
      <c r="F44">
        <v>61.979199999999999</v>
      </c>
      <c r="G44">
        <v>0</v>
      </c>
      <c r="H44">
        <v>1</v>
      </c>
      <c r="I44" s="6">
        <f>Table25[[#This Row],[Age]]/$E$1</f>
        <v>0.8125</v>
      </c>
      <c r="J44" s="6">
        <f>LOG10(Table25[[#This Row],[Fare]] +1)</f>
        <v>1.7991971396636215</v>
      </c>
      <c r="K44">
        <f>IF(Table25[[#This Row],[Pclass]]=1, 1, 0)</f>
        <v>1</v>
      </c>
      <c r="L44">
        <f>IF(Table25[[#This Row],[Pclass]]=2, 1,0)</f>
        <v>0</v>
      </c>
      <c r="M44">
        <f>IF(Table25[[#This Row],[Embarked]]="S", 1, 0)</f>
        <v>0</v>
      </c>
      <c r="N44">
        <f>IF(Table25[[#This Row],[Embarked]]="C", 1, 0)</f>
        <v>1</v>
      </c>
      <c r="O44">
        <f>IF(Table25[[#This Row],[Sex]]="male", 1, 0)</f>
        <v>1</v>
      </c>
      <c r="P44">
        <v>1</v>
      </c>
      <c r="AC44" s="6"/>
      <c r="AD44" s="6"/>
      <c r="AE44" s="6"/>
      <c r="AF44" s="6"/>
      <c r="AG44" s="6"/>
      <c r="AH44" s="6"/>
    </row>
    <row r="45" spans="1:34" x14ac:dyDescent="0.2">
      <c r="A45">
        <v>1</v>
      </c>
      <c r="B45" t="s">
        <v>15</v>
      </c>
      <c r="C45">
        <v>2</v>
      </c>
      <c r="D45" t="s">
        <v>17</v>
      </c>
      <c r="E45">
        <v>21</v>
      </c>
      <c r="F45">
        <v>10.5</v>
      </c>
      <c r="G45">
        <v>0</v>
      </c>
      <c r="H45">
        <v>0</v>
      </c>
      <c r="I45" s="6">
        <f>Table25[[#This Row],[Age]]/$E$1</f>
        <v>0.26250000000000001</v>
      </c>
      <c r="J45" s="6">
        <f>LOG10(Table25[[#This Row],[Fare]] +1)</f>
        <v>1.0606978403536116</v>
      </c>
      <c r="K45">
        <f>IF(Table25[[#This Row],[Pclass]]=1, 1, 0)</f>
        <v>0</v>
      </c>
      <c r="L45">
        <f>IF(Table25[[#This Row],[Pclass]]=2, 1,0)</f>
        <v>1</v>
      </c>
      <c r="M45">
        <f>IF(Table25[[#This Row],[Embarked]]="S", 1, 0)</f>
        <v>1</v>
      </c>
      <c r="N45">
        <f>IF(Table25[[#This Row],[Embarked]]="C", 1, 0)</f>
        <v>0</v>
      </c>
      <c r="O45">
        <f>IF(Table25[[#This Row],[Sex]]="male", 1, 0)</f>
        <v>0</v>
      </c>
      <c r="P45">
        <v>1</v>
      </c>
      <c r="AC45" s="6"/>
      <c r="AD45" s="6"/>
      <c r="AE45" s="6"/>
      <c r="AF45" s="6"/>
      <c r="AG45" s="6"/>
      <c r="AH45" s="6"/>
    </row>
    <row r="46" spans="1:34" x14ac:dyDescent="0.2">
      <c r="A46">
        <v>0</v>
      </c>
      <c r="B46" t="s">
        <v>20</v>
      </c>
      <c r="C46">
        <v>3</v>
      </c>
      <c r="D46" t="s">
        <v>13</v>
      </c>
      <c r="E46">
        <v>28.5</v>
      </c>
      <c r="F46">
        <v>7.2291999999999996</v>
      </c>
      <c r="G46">
        <v>0</v>
      </c>
      <c r="H46">
        <v>0</v>
      </c>
      <c r="I46" s="6">
        <f>Table25[[#This Row],[Age]]/$E$1</f>
        <v>0.35625000000000001</v>
      </c>
      <c r="J46" s="6">
        <f>LOG10(Table25[[#This Row],[Fare]] +1)</f>
        <v>0.91535761741483168</v>
      </c>
      <c r="K46">
        <f>IF(Table25[[#This Row],[Pclass]]=1, 1, 0)</f>
        <v>0</v>
      </c>
      <c r="L46">
        <f>IF(Table25[[#This Row],[Pclass]]=2, 1,0)</f>
        <v>0</v>
      </c>
      <c r="M46">
        <f>IF(Table25[[#This Row],[Embarked]]="S", 1, 0)</f>
        <v>0</v>
      </c>
      <c r="N46">
        <f>IF(Table25[[#This Row],[Embarked]]="C", 1, 0)</f>
        <v>1</v>
      </c>
      <c r="O46">
        <f>IF(Table25[[#This Row],[Sex]]="male", 1, 0)</f>
        <v>1</v>
      </c>
      <c r="P46">
        <v>1</v>
      </c>
      <c r="AC46" s="6"/>
      <c r="AD46" s="6"/>
      <c r="AE46" s="6"/>
      <c r="AF46" s="6"/>
      <c r="AG46" s="6"/>
      <c r="AH46" s="6"/>
    </row>
    <row r="47" spans="1:34" x14ac:dyDescent="0.2">
      <c r="A47">
        <v>1</v>
      </c>
      <c r="B47" t="s">
        <v>15</v>
      </c>
      <c r="C47">
        <v>2</v>
      </c>
      <c r="D47" t="s">
        <v>17</v>
      </c>
      <c r="E47">
        <v>5</v>
      </c>
      <c r="F47">
        <v>27.75</v>
      </c>
      <c r="G47">
        <v>1</v>
      </c>
      <c r="H47">
        <v>2</v>
      </c>
      <c r="I47" s="6">
        <f>Table25[[#This Row],[Age]]/$E$1</f>
        <v>6.25E-2</v>
      </c>
      <c r="J47" s="6">
        <f>LOG10(Table25[[#This Row],[Fare]] +1)</f>
        <v>1.4586378490256493</v>
      </c>
      <c r="K47">
        <f>IF(Table25[[#This Row],[Pclass]]=1, 1, 0)</f>
        <v>0</v>
      </c>
      <c r="L47">
        <f>IF(Table25[[#This Row],[Pclass]]=2, 1,0)</f>
        <v>1</v>
      </c>
      <c r="M47">
        <f>IF(Table25[[#This Row],[Embarked]]="S", 1, 0)</f>
        <v>1</v>
      </c>
      <c r="N47">
        <f>IF(Table25[[#This Row],[Embarked]]="C", 1, 0)</f>
        <v>0</v>
      </c>
      <c r="O47">
        <f>IF(Table25[[#This Row],[Sex]]="male", 1, 0)</f>
        <v>0</v>
      </c>
      <c r="P47">
        <v>1</v>
      </c>
      <c r="AC47" s="6"/>
      <c r="AD47" s="6"/>
      <c r="AE47" s="6"/>
      <c r="AF47" s="6"/>
      <c r="AG47" s="6"/>
      <c r="AH47" s="6"/>
    </row>
    <row r="48" spans="1:34" x14ac:dyDescent="0.2">
      <c r="A48">
        <v>0</v>
      </c>
      <c r="B48" t="s">
        <v>15</v>
      </c>
      <c r="C48">
        <v>3</v>
      </c>
      <c r="D48" t="s">
        <v>13</v>
      </c>
      <c r="E48">
        <v>11</v>
      </c>
      <c r="F48">
        <v>46.9</v>
      </c>
      <c r="G48">
        <v>5</v>
      </c>
      <c r="H48">
        <v>2</v>
      </c>
      <c r="I48" s="6">
        <f>Table25[[#This Row],[Age]]/$E$1</f>
        <v>0.13750000000000001</v>
      </c>
      <c r="J48" s="6">
        <f>LOG10(Table25[[#This Row],[Fare]] +1)</f>
        <v>1.6803355134145632</v>
      </c>
      <c r="K48">
        <f>IF(Table25[[#This Row],[Pclass]]=1, 1, 0)</f>
        <v>0</v>
      </c>
      <c r="L48">
        <f>IF(Table25[[#This Row],[Pclass]]=2, 1,0)</f>
        <v>0</v>
      </c>
      <c r="M48">
        <f>IF(Table25[[#This Row],[Embarked]]="S", 1, 0)</f>
        <v>1</v>
      </c>
      <c r="N48">
        <f>IF(Table25[[#This Row],[Embarked]]="C", 1, 0)</f>
        <v>0</v>
      </c>
      <c r="O48">
        <f>IF(Table25[[#This Row],[Sex]]="male", 1, 0)</f>
        <v>1</v>
      </c>
      <c r="P48">
        <v>1</v>
      </c>
      <c r="AC48" s="6"/>
      <c r="AD48" s="6"/>
      <c r="AE48" s="6"/>
      <c r="AF48" s="6"/>
      <c r="AG48" s="6"/>
      <c r="AH48" s="6"/>
    </row>
    <row r="49" spans="1:34" x14ac:dyDescent="0.2">
      <c r="A49">
        <v>0</v>
      </c>
      <c r="B49" t="s">
        <v>20</v>
      </c>
      <c r="C49">
        <v>3</v>
      </c>
      <c r="D49" t="s">
        <v>13</v>
      </c>
      <c r="E49">
        <v>22</v>
      </c>
      <c r="F49">
        <v>7.2291999999999996</v>
      </c>
      <c r="G49">
        <v>0</v>
      </c>
      <c r="H49">
        <v>0</v>
      </c>
      <c r="I49" s="6">
        <f>Table25[[#This Row],[Age]]/$E$1</f>
        <v>0.27500000000000002</v>
      </c>
      <c r="J49" s="6">
        <f>LOG10(Table25[[#This Row],[Fare]] +1)</f>
        <v>0.91535761741483168</v>
      </c>
      <c r="K49">
        <f>IF(Table25[[#This Row],[Pclass]]=1, 1, 0)</f>
        <v>0</v>
      </c>
      <c r="L49">
        <f>IF(Table25[[#This Row],[Pclass]]=2, 1,0)</f>
        <v>0</v>
      </c>
      <c r="M49">
        <f>IF(Table25[[#This Row],[Embarked]]="S", 1, 0)</f>
        <v>0</v>
      </c>
      <c r="N49">
        <f>IF(Table25[[#This Row],[Embarked]]="C", 1, 0)</f>
        <v>1</v>
      </c>
      <c r="O49">
        <f>IF(Table25[[#This Row],[Sex]]="male", 1, 0)</f>
        <v>1</v>
      </c>
      <c r="P49">
        <v>1</v>
      </c>
      <c r="AC49" s="6"/>
      <c r="AD49" s="6"/>
      <c r="AE49" s="6"/>
      <c r="AF49" s="6"/>
      <c r="AG49" s="6"/>
      <c r="AH49" s="6"/>
    </row>
    <row r="50" spans="1:34" x14ac:dyDescent="0.2">
      <c r="A50">
        <v>0</v>
      </c>
      <c r="B50" t="s">
        <v>15</v>
      </c>
      <c r="C50">
        <v>1</v>
      </c>
      <c r="D50" t="s">
        <v>13</v>
      </c>
      <c r="E50">
        <v>45</v>
      </c>
      <c r="F50">
        <v>83.474999999999994</v>
      </c>
      <c r="G50">
        <v>1</v>
      </c>
      <c r="H50">
        <v>0</v>
      </c>
      <c r="I50" s="6">
        <f>Table25[[#This Row],[Age]]/$E$1</f>
        <v>0.5625</v>
      </c>
      <c r="J50" s="6">
        <f>LOG10(Table25[[#This Row],[Fare]] +1)</f>
        <v>1.9267282004469339</v>
      </c>
      <c r="K50">
        <f>IF(Table25[[#This Row],[Pclass]]=1, 1, 0)</f>
        <v>1</v>
      </c>
      <c r="L50">
        <f>IF(Table25[[#This Row],[Pclass]]=2, 1,0)</f>
        <v>0</v>
      </c>
      <c r="M50">
        <f>IF(Table25[[#This Row],[Embarked]]="S", 1, 0)</f>
        <v>1</v>
      </c>
      <c r="N50">
        <f>IF(Table25[[#This Row],[Embarked]]="C", 1, 0)</f>
        <v>0</v>
      </c>
      <c r="O50">
        <f>IF(Table25[[#This Row],[Sex]]="male", 1, 0)</f>
        <v>1</v>
      </c>
      <c r="P50">
        <v>1</v>
      </c>
      <c r="AC50" s="6"/>
      <c r="AD50" s="6"/>
      <c r="AE50" s="6"/>
      <c r="AF50" s="6"/>
      <c r="AG50" s="6"/>
      <c r="AH50" s="6"/>
    </row>
    <row r="51" spans="1:34" x14ac:dyDescent="0.2">
      <c r="A51">
        <v>0</v>
      </c>
      <c r="B51" t="s">
        <v>15</v>
      </c>
      <c r="C51">
        <v>3</v>
      </c>
      <c r="D51" t="s">
        <v>13</v>
      </c>
      <c r="E51">
        <v>4</v>
      </c>
      <c r="F51">
        <v>27.9</v>
      </c>
      <c r="G51">
        <v>3</v>
      </c>
      <c r="H51">
        <v>2</v>
      </c>
      <c r="I51" s="6">
        <f>Table25[[#This Row],[Age]]/$E$1</f>
        <v>0.05</v>
      </c>
      <c r="J51" s="6">
        <f>LOG10(Table25[[#This Row],[Fare]] +1)</f>
        <v>1.4608978427565478</v>
      </c>
      <c r="K51">
        <f>IF(Table25[[#This Row],[Pclass]]=1, 1, 0)</f>
        <v>0</v>
      </c>
      <c r="L51">
        <f>IF(Table25[[#This Row],[Pclass]]=2, 1,0)</f>
        <v>0</v>
      </c>
      <c r="M51">
        <f>IF(Table25[[#This Row],[Embarked]]="S", 1, 0)</f>
        <v>1</v>
      </c>
      <c r="N51">
        <f>IF(Table25[[#This Row],[Embarked]]="C", 1, 0)</f>
        <v>0</v>
      </c>
      <c r="O51">
        <f>IF(Table25[[#This Row],[Sex]]="male", 1, 0)</f>
        <v>1</v>
      </c>
      <c r="P51">
        <v>1</v>
      </c>
      <c r="AC51" s="6"/>
      <c r="AD51" s="6"/>
      <c r="AE51" s="6"/>
      <c r="AF51" s="6"/>
      <c r="AG51" s="6"/>
      <c r="AH51" s="6"/>
    </row>
    <row r="52" spans="1:34" x14ac:dyDescent="0.2">
      <c r="A52">
        <v>1</v>
      </c>
      <c r="B52" t="s">
        <v>15</v>
      </c>
      <c r="C52">
        <v>2</v>
      </c>
      <c r="D52" t="s">
        <v>17</v>
      </c>
      <c r="E52">
        <v>29</v>
      </c>
      <c r="F52">
        <v>10.5</v>
      </c>
      <c r="G52">
        <v>0</v>
      </c>
      <c r="H52">
        <v>0</v>
      </c>
      <c r="I52" s="6">
        <f>Table25[[#This Row],[Age]]/$E$1</f>
        <v>0.36249999999999999</v>
      </c>
      <c r="J52" s="6">
        <f>LOG10(Table25[[#This Row],[Fare]] +1)</f>
        <v>1.0606978403536116</v>
      </c>
      <c r="K52">
        <f>IF(Table25[[#This Row],[Pclass]]=1, 1, 0)</f>
        <v>0</v>
      </c>
      <c r="L52">
        <f>IF(Table25[[#This Row],[Pclass]]=2, 1,0)</f>
        <v>1</v>
      </c>
      <c r="M52">
        <f>IF(Table25[[#This Row],[Embarked]]="S", 1, 0)</f>
        <v>1</v>
      </c>
      <c r="N52">
        <f>IF(Table25[[#This Row],[Embarked]]="C", 1, 0)</f>
        <v>0</v>
      </c>
      <c r="O52">
        <f>IF(Table25[[#This Row],[Sex]]="male", 1, 0)</f>
        <v>0</v>
      </c>
      <c r="P52">
        <v>1</v>
      </c>
      <c r="AC52" s="6"/>
      <c r="AD52" s="6"/>
      <c r="AE52" s="6"/>
      <c r="AF52" s="6"/>
      <c r="AG52" s="6"/>
      <c r="AH52" s="6"/>
    </row>
    <row r="53" spans="1:34" x14ac:dyDescent="0.2">
      <c r="A53">
        <v>0</v>
      </c>
      <c r="B53" t="s">
        <v>15</v>
      </c>
      <c r="C53">
        <v>3</v>
      </c>
      <c r="D53" t="s">
        <v>13</v>
      </c>
      <c r="E53">
        <v>19</v>
      </c>
      <c r="F53">
        <v>8.1583000000000006</v>
      </c>
      <c r="G53">
        <v>0</v>
      </c>
      <c r="H53">
        <v>0</v>
      </c>
      <c r="I53" s="6">
        <f>Table25[[#This Row],[Age]]/$E$1</f>
        <v>0.23749999999999999</v>
      </c>
      <c r="J53" s="6">
        <f>LOG10(Table25[[#This Row],[Fare]] +1)</f>
        <v>0.96181486568333707</v>
      </c>
      <c r="K53">
        <f>IF(Table25[[#This Row],[Pclass]]=1, 1, 0)</f>
        <v>0</v>
      </c>
      <c r="L53">
        <f>IF(Table25[[#This Row],[Pclass]]=2, 1,0)</f>
        <v>0</v>
      </c>
      <c r="M53">
        <f>IF(Table25[[#This Row],[Embarked]]="S", 1, 0)</f>
        <v>1</v>
      </c>
      <c r="N53">
        <f>IF(Table25[[#This Row],[Embarked]]="C", 1, 0)</f>
        <v>0</v>
      </c>
      <c r="O53">
        <f>IF(Table25[[#This Row],[Sex]]="male", 1, 0)</f>
        <v>1</v>
      </c>
      <c r="P53">
        <v>1</v>
      </c>
      <c r="AC53" s="6"/>
      <c r="AD53" s="6"/>
      <c r="AE53" s="6"/>
      <c r="AF53" s="6"/>
      <c r="AG53" s="6"/>
      <c r="AH53" s="6"/>
    </row>
    <row r="54" spans="1:34" x14ac:dyDescent="0.2">
      <c r="A54">
        <v>1</v>
      </c>
      <c r="B54" t="s">
        <v>15</v>
      </c>
      <c r="C54">
        <v>3</v>
      </c>
      <c r="D54" t="s">
        <v>17</v>
      </c>
      <c r="E54">
        <v>17</v>
      </c>
      <c r="F54">
        <v>7.9249999999999998</v>
      </c>
      <c r="G54">
        <v>4</v>
      </c>
      <c r="H54">
        <v>2</v>
      </c>
      <c r="I54" s="6">
        <f>Table25[[#This Row],[Age]]/$E$1</f>
        <v>0.21249999999999999</v>
      </c>
      <c r="J54" s="6">
        <f>LOG10(Table25[[#This Row],[Fare]] +1)</f>
        <v>0.95060822478423079</v>
      </c>
      <c r="K54">
        <f>IF(Table25[[#This Row],[Pclass]]=1, 1, 0)</f>
        <v>0</v>
      </c>
      <c r="L54">
        <f>IF(Table25[[#This Row],[Pclass]]=2, 1,0)</f>
        <v>0</v>
      </c>
      <c r="M54">
        <f>IF(Table25[[#This Row],[Embarked]]="S", 1, 0)</f>
        <v>1</v>
      </c>
      <c r="N54">
        <f>IF(Table25[[#This Row],[Embarked]]="C", 1, 0)</f>
        <v>0</v>
      </c>
      <c r="O54">
        <f>IF(Table25[[#This Row],[Sex]]="male", 1, 0)</f>
        <v>0</v>
      </c>
      <c r="P54">
        <v>1</v>
      </c>
      <c r="AC54" s="6"/>
      <c r="AD54" s="6"/>
      <c r="AE54" s="6"/>
      <c r="AF54" s="6"/>
      <c r="AG54" s="6"/>
      <c r="AH54" s="6"/>
    </row>
    <row r="55" spans="1:34" x14ac:dyDescent="0.2">
      <c r="A55">
        <v>0</v>
      </c>
      <c r="B55" t="s">
        <v>15</v>
      </c>
      <c r="C55">
        <v>3</v>
      </c>
      <c r="D55" t="s">
        <v>13</v>
      </c>
      <c r="E55">
        <v>26</v>
      </c>
      <c r="F55">
        <v>8.6624999999999996</v>
      </c>
      <c r="G55">
        <v>2</v>
      </c>
      <c r="H55">
        <v>0</v>
      </c>
      <c r="I55" s="6">
        <f>Table25[[#This Row],[Age]]/$E$1</f>
        <v>0.32500000000000001</v>
      </c>
      <c r="J55" s="6">
        <f>LOG10(Table25[[#This Row],[Fare]] +1)</f>
        <v>0.98508950692638131</v>
      </c>
      <c r="K55">
        <f>IF(Table25[[#This Row],[Pclass]]=1, 1, 0)</f>
        <v>0</v>
      </c>
      <c r="L55">
        <f>IF(Table25[[#This Row],[Pclass]]=2, 1,0)</f>
        <v>0</v>
      </c>
      <c r="M55">
        <f>IF(Table25[[#This Row],[Embarked]]="S", 1, 0)</f>
        <v>1</v>
      </c>
      <c r="N55">
        <f>IF(Table25[[#This Row],[Embarked]]="C", 1, 0)</f>
        <v>0</v>
      </c>
      <c r="O55">
        <f>IF(Table25[[#This Row],[Sex]]="male", 1, 0)</f>
        <v>1</v>
      </c>
      <c r="P55">
        <v>1</v>
      </c>
      <c r="AC55" s="6"/>
      <c r="AD55" s="6"/>
      <c r="AE55" s="6"/>
      <c r="AF55" s="6"/>
      <c r="AG55" s="6"/>
      <c r="AH55" s="6"/>
    </row>
    <row r="56" spans="1:34" x14ac:dyDescent="0.2">
      <c r="A56">
        <v>0</v>
      </c>
      <c r="B56" t="s">
        <v>15</v>
      </c>
      <c r="C56">
        <v>2</v>
      </c>
      <c r="D56" t="s">
        <v>13</v>
      </c>
      <c r="E56">
        <v>32</v>
      </c>
      <c r="F56">
        <v>10.5</v>
      </c>
      <c r="G56">
        <v>0</v>
      </c>
      <c r="H56">
        <v>0</v>
      </c>
      <c r="I56" s="6">
        <f>Table25[[#This Row],[Age]]/$E$1</f>
        <v>0.4</v>
      </c>
      <c r="J56" s="6">
        <f>LOG10(Table25[[#This Row],[Fare]] +1)</f>
        <v>1.0606978403536116</v>
      </c>
      <c r="K56">
        <f>IF(Table25[[#This Row],[Pclass]]=1, 1, 0)</f>
        <v>0</v>
      </c>
      <c r="L56">
        <f>IF(Table25[[#This Row],[Pclass]]=2, 1,0)</f>
        <v>1</v>
      </c>
      <c r="M56">
        <f>IF(Table25[[#This Row],[Embarked]]="S", 1, 0)</f>
        <v>1</v>
      </c>
      <c r="N56">
        <f>IF(Table25[[#This Row],[Embarked]]="C", 1, 0)</f>
        <v>0</v>
      </c>
      <c r="O56">
        <f>IF(Table25[[#This Row],[Sex]]="male", 1, 0)</f>
        <v>1</v>
      </c>
      <c r="P56">
        <v>1</v>
      </c>
      <c r="AC56" s="6"/>
      <c r="AD56" s="6"/>
      <c r="AE56" s="6"/>
      <c r="AF56" s="6"/>
      <c r="AG56" s="6"/>
      <c r="AH56" s="6"/>
    </row>
    <row r="57" spans="1:34" x14ac:dyDescent="0.2">
      <c r="A57">
        <v>0</v>
      </c>
      <c r="B57" t="s">
        <v>15</v>
      </c>
      <c r="C57">
        <v>3</v>
      </c>
      <c r="D57" t="s">
        <v>17</v>
      </c>
      <c r="E57">
        <v>16</v>
      </c>
      <c r="F57">
        <v>46.9</v>
      </c>
      <c r="G57">
        <v>5</v>
      </c>
      <c r="H57">
        <v>2</v>
      </c>
      <c r="I57" s="6">
        <f>Table25[[#This Row],[Age]]/$E$1</f>
        <v>0.2</v>
      </c>
      <c r="J57" s="6">
        <f>LOG10(Table25[[#This Row],[Fare]] +1)</f>
        <v>1.6803355134145632</v>
      </c>
      <c r="K57">
        <f>IF(Table25[[#This Row],[Pclass]]=1, 1, 0)</f>
        <v>0</v>
      </c>
      <c r="L57">
        <f>IF(Table25[[#This Row],[Pclass]]=2, 1,0)</f>
        <v>0</v>
      </c>
      <c r="M57">
        <f>IF(Table25[[#This Row],[Embarked]]="S", 1, 0)</f>
        <v>1</v>
      </c>
      <c r="N57">
        <f>IF(Table25[[#This Row],[Embarked]]="C", 1, 0)</f>
        <v>0</v>
      </c>
      <c r="O57">
        <f>IF(Table25[[#This Row],[Sex]]="male", 1, 0)</f>
        <v>0</v>
      </c>
      <c r="P57">
        <v>1</v>
      </c>
      <c r="AC57" s="6"/>
      <c r="AD57" s="6"/>
      <c r="AE57" s="6"/>
      <c r="AF57" s="6"/>
      <c r="AG57" s="6"/>
      <c r="AH57" s="6"/>
    </row>
    <row r="58" spans="1:34" x14ac:dyDescent="0.2">
      <c r="A58">
        <v>0</v>
      </c>
      <c r="B58" t="s">
        <v>15</v>
      </c>
      <c r="C58">
        <v>2</v>
      </c>
      <c r="D58" t="s">
        <v>13</v>
      </c>
      <c r="E58">
        <v>21</v>
      </c>
      <c r="F58">
        <v>73.5</v>
      </c>
      <c r="G58">
        <v>0</v>
      </c>
      <c r="H58">
        <v>0</v>
      </c>
      <c r="I58" s="6">
        <f>Table25[[#This Row],[Age]]/$E$1</f>
        <v>0.26250000000000001</v>
      </c>
      <c r="J58" s="6">
        <f>LOG10(Table25[[#This Row],[Fare]] +1)</f>
        <v>1.8721562727482928</v>
      </c>
      <c r="K58">
        <f>IF(Table25[[#This Row],[Pclass]]=1, 1, 0)</f>
        <v>0</v>
      </c>
      <c r="L58">
        <f>IF(Table25[[#This Row],[Pclass]]=2, 1,0)</f>
        <v>1</v>
      </c>
      <c r="M58">
        <f>IF(Table25[[#This Row],[Embarked]]="S", 1, 0)</f>
        <v>1</v>
      </c>
      <c r="N58">
        <f>IF(Table25[[#This Row],[Embarked]]="C", 1, 0)</f>
        <v>0</v>
      </c>
      <c r="O58">
        <f>IF(Table25[[#This Row],[Sex]]="male", 1, 0)</f>
        <v>1</v>
      </c>
      <c r="P58">
        <v>1</v>
      </c>
      <c r="AC58" s="6"/>
      <c r="AD58" s="6"/>
      <c r="AE58" s="6"/>
      <c r="AF58" s="6"/>
      <c r="AG58" s="6"/>
      <c r="AH58" s="6"/>
    </row>
    <row r="59" spans="1:34" x14ac:dyDescent="0.2">
      <c r="A59">
        <v>0</v>
      </c>
      <c r="B59" t="s">
        <v>20</v>
      </c>
      <c r="C59">
        <v>3</v>
      </c>
      <c r="D59" t="s">
        <v>13</v>
      </c>
      <c r="E59">
        <v>26</v>
      </c>
      <c r="F59">
        <v>14.4542</v>
      </c>
      <c r="G59">
        <v>1</v>
      </c>
      <c r="H59">
        <v>0</v>
      </c>
      <c r="I59" s="6">
        <f>Table25[[#This Row],[Age]]/$E$1</f>
        <v>0.32500000000000001</v>
      </c>
      <c r="J59" s="6">
        <f>LOG10(Table25[[#This Row],[Fare]] +1)</f>
        <v>1.1890465283525415</v>
      </c>
      <c r="K59">
        <f>IF(Table25[[#This Row],[Pclass]]=1, 1, 0)</f>
        <v>0</v>
      </c>
      <c r="L59">
        <f>IF(Table25[[#This Row],[Pclass]]=2, 1,0)</f>
        <v>0</v>
      </c>
      <c r="M59">
        <f>IF(Table25[[#This Row],[Embarked]]="S", 1, 0)</f>
        <v>0</v>
      </c>
      <c r="N59">
        <f>IF(Table25[[#This Row],[Embarked]]="C", 1, 0)</f>
        <v>1</v>
      </c>
      <c r="O59">
        <f>IF(Table25[[#This Row],[Sex]]="male", 1, 0)</f>
        <v>1</v>
      </c>
      <c r="P59">
        <v>1</v>
      </c>
      <c r="AC59" s="6"/>
      <c r="AD59" s="6"/>
      <c r="AE59" s="6"/>
      <c r="AF59" s="6"/>
      <c r="AG59" s="6"/>
      <c r="AH59" s="6"/>
    </row>
    <row r="60" spans="1:34" x14ac:dyDescent="0.2">
      <c r="A60">
        <v>1</v>
      </c>
      <c r="B60" t="s">
        <v>15</v>
      </c>
      <c r="C60">
        <v>3</v>
      </c>
      <c r="D60" t="s">
        <v>13</v>
      </c>
      <c r="E60">
        <v>32</v>
      </c>
      <c r="F60">
        <v>56.495800000000003</v>
      </c>
      <c r="G60">
        <v>0</v>
      </c>
      <c r="H60">
        <v>0</v>
      </c>
      <c r="I60" s="6">
        <f>Table25[[#This Row],[Age]]/$E$1</f>
        <v>0.4</v>
      </c>
      <c r="J60" s="6">
        <f>LOG10(Table25[[#This Row],[Fare]] +1)</f>
        <v>1.7596361211514699</v>
      </c>
      <c r="K60">
        <f>IF(Table25[[#This Row],[Pclass]]=1, 1, 0)</f>
        <v>0</v>
      </c>
      <c r="L60">
        <f>IF(Table25[[#This Row],[Pclass]]=2, 1,0)</f>
        <v>0</v>
      </c>
      <c r="M60">
        <f>IF(Table25[[#This Row],[Embarked]]="S", 1, 0)</f>
        <v>1</v>
      </c>
      <c r="N60">
        <f>IF(Table25[[#This Row],[Embarked]]="C", 1, 0)</f>
        <v>0</v>
      </c>
      <c r="O60">
        <f>IF(Table25[[#This Row],[Sex]]="male", 1, 0)</f>
        <v>1</v>
      </c>
      <c r="P60">
        <v>1</v>
      </c>
      <c r="AC60" s="6"/>
      <c r="AD60" s="6"/>
      <c r="AE60" s="6"/>
      <c r="AF60" s="6"/>
      <c r="AG60" s="6"/>
      <c r="AH60" s="6"/>
    </row>
    <row r="61" spans="1:34" x14ac:dyDescent="0.2">
      <c r="A61">
        <v>0</v>
      </c>
      <c r="B61" t="s">
        <v>15</v>
      </c>
      <c r="C61">
        <v>3</v>
      </c>
      <c r="D61" t="s">
        <v>13</v>
      </c>
      <c r="E61">
        <v>25</v>
      </c>
      <c r="F61">
        <v>7.65</v>
      </c>
      <c r="G61">
        <v>0</v>
      </c>
      <c r="H61">
        <v>0</v>
      </c>
      <c r="I61" s="6">
        <f>Table25[[#This Row],[Age]]/$E$1</f>
        <v>0.3125</v>
      </c>
      <c r="J61" s="6">
        <f>LOG10(Table25[[#This Row],[Fare]] +1)</f>
        <v>0.93701610746481423</v>
      </c>
      <c r="K61">
        <f>IF(Table25[[#This Row],[Pclass]]=1, 1, 0)</f>
        <v>0</v>
      </c>
      <c r="L61">
        <f>IF(Table25[[#This Row],[Pclass]]=2, 1,0)</f>
        <v>0</v>
      </c>
      <c r="M61">
        <f>IF(Table25[[#This Row],[Embarked]]="S", 1, 0)</f>
        <v>1</v>
      </c>
      <c r="N61">
        <f>IF(Table25[[#This Row],[Embarked]]="C", 1, 0)</f>
        <v>0</v>
      </c>
      <c r="O61">
        <f>IF(Table25[[#This Row],[Sex]]="male", 1, 0)</f>
        <v>1</v>
      </c>
      <c r="P61">
        <v>1</v>
      </c>
      <c r="AC61" s="6"/>
      <c r="AD61" s="6"/>
      <c r="AE61" s="6"/>
      <c r="AF61" s="6"/>
      <c r="AG61" s="6"/>
      <c r="AH61" s="6"/>
    </row>
    <row r="62" spans="1:34" x14ac:dyDescent="0.2">
      <c r="A62">
        <v>1</v>
      </c>
      <c r="B62" t="s">
        <v>15</v>
      </c>
      <c r="C62">
        <v>2</v>
      </c>
      <c r="D62" t="s">
        <v>13</v>
      </c>
      <c r="E62">
        <v>0.83</v>
      </c>
      <c r="F62">
        <v>29</v>
      </c>
      <c r="G62">
        <v>0</v>
      </c>
      <c r="H62">
        <v>2</v>
      </c>
      <c r="I62" s="6">
        <f>Table25[[#This Row],[Age]]/$E$1</f>
        <v>1.0374999999999999E-2</v>
      </c>
      <c r="J62" s="6">
        <f>LOG10(Table25[[#This Row],[Fare]] +1)</f>
        <v>1.4771212547196624</v>
      </c>
      <c r="K62">
        <f>IF(Table25[[#This Row],[Pclass]]=1, 1, 0)</f>
        <v>0</v>
      </c>
      <c r="L62">
        <f>IF(Table25[[#This Row],[Pclass]]=2, 1,0)</f>
        <v>1</v>
      </c>
      <c r="M62">
        <f>IF(Table25[[#This Row],[Embarked]]="S", 1, 0)</f>
        <v>1</v>
      </c>
      <c r="N62">
        <f>IF(Table25[[#This Row],[Embarked]]="C", 1, 0)</f>
        <v>0</v>
      </c>
      <c r="O62">
        <f>IF(Table25[[#This Row],[Sex]]="male", 1, 0)</f>
        <v>1</v>
      </c>
      <c r="P62">
        <v>1</v>
      </c>
      <c r="AC62" s="6"/>
      <c r="AD62" s="6"/>
      <c r="AE62" s="6"/>
      <c r="AF62" s="6"/>
      <c r="AG62" s="6"/>
      <c r="AH62" s="6"/>
    </row>
    <row r="63" spans="1:34" x14ac:dyDescent="0.2">
      <c r="A63">
        <v>1</v>
      </c>
      <c r="B63" t="s">
        <v>15</v>
      </c>
      <c r="C63">
        <v>3</v>
      </c>
      <c r="D63" t="s">
        <v>17</v>
      </c>
      <c r="E63">
        <v>30</v>
      </c>
      <c r="F63">
        <v>12.475</v>
      </c>
      <c r="G63">
        <v>0</v>
      </c>
      <c r="H63">
        <v>0</v>
      </c>
      <c r="I63" s="6">
        <f>Table25[[#This Row],[Age]]/$E$1</f>
        <v>0.375</v>
      </c>
      <c r="J63" s="6">
        <f>LOG10(Table25[[#This Row],[Fare]] +1)</f>
        <v>1.1295287738587763</v>
      </c>
      <c r="K63">
        <f>IF(Table25[[#This Row],[Pclass]]=1, 1, 0)</f>
        <v>0</v>
      </c>
      <c r="L63">
        <f>IF(Table25[[#This Row],[Pclass]]=2, 1,0)</f>
        <v>0</v>
      </c>
      <c r="M63">
        <f>IF(Table25[[#This Row],[Embarked]]="S", 1, 0)</f>
        <v>1</v>
      </c>
      <c r="N63">
        <f>IF(Table25[[#This Row],[Embarked]]="C", 1, 0)</f>
        <v>0</v>
      </c>
      <c r="O63">
        <f>IF(Table25[[#This Row],[Sex]]="male", 1, 0)</f>
        <v>0</v>
      </c>
      <c r="P63">
        <v>1</v>
      </c>
      <c r="AC63" s="6"/>
      <c r="AD63" s="6"/>
      <c r="AE63" s="6"/>
      <c r="AF63" s="6"/>
      <c r="AG63" s="6"/>
      <c r="AH63" s="6"/>
    </row>
    <row r="64" spans="1:34" x14ac:dyDescent="0.2">
      <c r="A64">
        <v>0</v>
      </c>
      <c r="B64" t="s">
        <v>15</v>
      </c>
      <c r="C64">
        <v>3</v>
      </c>
      <c r="D64" t="s">
        <v>13</v>
      </c>
      <c r="E64">
        <v>22</v>
      </c>
      <c r="F64">
        <v>9</v>
      </c>
      <c r="G64">
        <v>0</v>
      </c>
      <c r="H64">
        <v>0</v>
      </c>
      <c r="I64" s="6">
        <f>Table25[[#This Row],[Age]]/$E$1</f>
        <v>0.27500000000000002</v>
      </c>
      <c r="J64" s="6">
        <f>LOG10(Table25[[#This Row],[Fare]] +1)</f>
        <v>1</v>
      </c>
      <c r="K64">
        <f>IF(Table25[[#This Row],[Pclass]]=1, 1, 0)</f>
        <v>0</v>
      </c>
      <c r="L64">
        <f>IF(Table25[[#This Row],[Pclass]]=2, 1,0)</f>
        <v>0</v>
      </c>
      <c r="M64">
        <f>IF(Table25[[#This Row],[Embarked]]="S", 1, 0)</f>
        <v>1</v>
      </c>
      <c r="N64">
        <f>IF(Table25[[#This Row],[Embarked]]="C", 1, 0)</f>
        <v>0</v>
      </c>
      <c r="O64">
        <f>IF(Table25[[#This Row],[Sex]]="male", 1, 0)</f>
        <v>1</v>
      </c>
      <c r="P64">
        <v>1</v>
      </c>
      <c r="AC64" s="6"/>
      <c r="AD64" s="6"/>
      <c r="AE64" s="6"/>
      <c r="AF64" s="6"/>
      <c r="AG64" s="6"/>
      <c r="AH64" s="6"/>
    </row>
    <row r="65" spans="1:34" x14ac:dyDescent="0.2">
      <c r="A65">
        <v>1</v>
      </c>
      <c r="B65" t="s">
        <v>15</v>
      </c>
      <c r="C65">
        <v>3</v>
      </c>
      <c r="D65" t="s">
        <v>13</v>
      </c>
      <c r="E65">
        <v>29</v>
      </c>
      <c r="F65">
        <v>9.5</v>
      </c>
      <c r="G65">
        <v>0</v>
      </c>
      <c r="H65">
        <v>0</v>
      </c>
      <c r="I65" s="6">
        <f>Table25[[#This Row],[Age]]/$E$1</f>
        <v>0.36249999999999999</v>
      </c>
      <c r="J65" s="6">
        <f>LOG10(Table25[[#This Row],[Fare]] +1)</f>
        <v>1.0211892990699381</v>
      </c>
      <c r="K65">
        <f>IF(Table25[[#This Row],[Pclass]]=1, 1, 0)</f>
        <v>0</v>
      </c>
      <c r="L65">
        <f>IF(Table25[[#This Row],[Pclass]]=2, 1,0)</f>
        <v>0</v>
      </c>
      <c r="M65">
        <f>IF(Table25[[#This Row],[Embarked]]="S", 1, 0)</f>
        <v>1</v>
      </c>
      <c r="N65">
        <f>IF(Table25[[#This Row],[Embarked]]="C", 1, 0)</f>
        <v>0</v>
      </c>
      <c r="O65">
        <f>IF(Table25[[#This Row],[Sex]]="male", 1, 0)</f>
        <v>1</v>
      </c>
      <c r="P65">
        <v>1</v>
      </c>
      <c r="AC65" s="6"/>
      <c r="AD65" s="6"/>
      <c r="AE65" s="6"/>
      <c r="AF65" s="6"/>
      <c r="AG65" s="6"/>
      <c r="AH65" s="6"/>
    </row>
    <row r="66" spans="1:34" x14ac:dyDescent="0.2">
      <c r="A66">
        <v>0</v>
      </c>
      <c r="B66" t="s">
        <v>15</v>
      </c>
      <c r="C66">
        <v>1</v>
      </c>
      <c r="D66" t="s">
        <v>13</v>
      </c>
      <c r="E66">
        <v>28</v>
      </c>
      <c r="F66">
        <v>47.1</v>
      </c>
      <c r="G66">
        <v>0</v>
      </c>
      <c r="H66">
        <v>0</v>
      </c>
      <c r="I66" s="6">
        <f>Table25[[#This Row],[Age]]/$E$1</f>
        <v>0.35</v>
      </c>
      <c r="J66" s="6">
        <f>LOG10(Table25[[#This Row],[Fare]] +1)</f>
        <v>1.6821450763738317</v>
      </c>
      <c r="K66">
        <f>IF(Table25[[#This Row],[Pclass]]=1, 1, 0)</f>
        <v>1</v>
      </c>
      <c r="L66">
        <f>IF(Table25[[#This Row],[Pclass]]=2, 1,0)</f>
        <v>0</v>
      </c>
      <c r="M66">
        <f>IF(Table25[[#This Row],[Embarked]]="S", 1, 0)</f>
        <v>1</v>
      </c>
      <c r="N66">
        <f>IF(Table25[[#This Row],[Embarked]]="C", 1, 0)</f>
        <v>0</v>
      </c>
      <c r="O66">
        <f>IF(Table25[[#This Row],[Sex]]="male", 1, 0)</f>
        <v>1</v>
      </c>
      <c r="P66">
        <v>1</v>
      </c>
      <c r="AC66" s="6"/>
      <c r="AD66" s="6"/>
      <c r="AE66" s="6"/>
      <c r="AF66" s="6"/>
      <c r="AG66" s="6"/>
      <c r="AH66" s="6"/>
    </row>
    <row r="67" spans="1:34" x14ac:dyDescent="0.2">
      <c r="A67">
        <v>1</v>
      </c>
      <c r="B67" t="s">
        <v>15</v>
      </c>
      <c r="C67">
        <v>2</v>
      </c>
      <c r="D67" t="s">
        <v>17</v>
      </c>
      <c r="E67">
        <v>17</v>
      </c>
      <c r="F67">
        <v>10.5</v>
      </c>
      <c r="G67">
        <v>0</v>
      </c>
      <c r="H67">
        <v>0</v>
      </c>
      <c r="I67" s="6">
        <f>Table25[[#This Row],[Age]]/$E$1</f>
        <v>0.21249999999999999</v>
      </c>
      <c r="J67" s="6">
        <f>LOG10(Table25[[#This Row],[Fare]] +1)</f>
        <v>1.0606978403536116</v>
      </c>
      <c r="K67">
        <f>IF(Table25[[#This Row],[Pclass]]=1, 1, 0)</f>
        <v>0</v>
      </c>
      <c r="L67">
        <f>IF(Table25[[#This Row],[Pclass]]=2, 1,0)</f>
        <v>1</v>
      </c>
      <c r="M67">
        <f>IF(Table25[[#This Row],[Embarked]]="S", 1, 0)</f>
        <v>1</v>
      </c>
      <c r="N67">
        <f>IF(Table25[[#This Row],[Embarked]]="C", 1, 0)</f>
        <v>0</v>
      </c>
      <c r="O67">
        <f>IF(Table25[[#This Row],[Sex]]="male", 1, 0)</f>
        <v>0</v>
      </c>
      <c r="P67">
        <v>1</v>
      </c>
      <c r="AC67" s="6"/>
      <c r="AD67" s="6"/>
      <c r="AE67" s="6"/>
      <c r="AF67" s="6"/>
      <c r="AG67" s="6"/>
      <c r="AH67" s="6"/>
    </row>
    <row r="68" spans="1:34" x14ac:dyDescent="0.2">
      <c r="A68">
        <v>1</v>
      </c>
      <c r="B68" t="s">
        <v>15</v>
      </c>
      <c r="C68">
        <v>3</v>
      </c>
      <c r="D68" t="s">
        <v>17</v>
      </c>
      <c r="E68">
        <v>33</v>
      </c>
      <c r="F68">
        <v>15.85</v>
      </c>
      <c r="G68">
        <v>3</v>
      </c>
      <c r="H68">
        <v>0</v>
      </c>
      <c r="I68" s="6">
        <f>Table25[[#This Row],[Age]]/$E$1</f>
        <v>0.41249999999999998</v>
      </c>
      <c r="J68" s="6">
        <f>LOG10(Table25[[#This Row],[Fare]] +1)</f>
        <v>1.2265999052073575</v>
      </c>
      <c r="K68">
        <f>IF(Table25[[#This Row],[Pclass]]=1, 1, 0)</f>
        <v>0</v>
      </c>
      <c r="L68">
        <f>IF(Table25[[#This Row],[Pclass]]=2, 1,0)</f>
        <v>0</v>
      </c>
      <c r="M68">
        <f>IF(Table25[[#This Row],[Embarked]]="S", 1, 0)</f>
        <v>1</v>
      </c>
      <c r="N68">
        <f>IF(Table25[[#This Row],[Embarked]]="C", 1, 0)</f>
        <v>0</v>
      </c>
      <c r="O68">
        <f>IF(Table25[[#This Row],[Sex]]="male", 1, 0)</f>
        <v>0</v>
      </c>
      <c r="P68">
        <v>1</v>
      </c>
      <c r="AC68" s="6"/>
      <c r="AD68" s="6"/>
      <c r="AE68" s="6"/>
      <c r="AF68" s="6"/>
      <c r="AG68" s="6"/>
      <c r="AH68" s="6"/>
    </row>
    <row r="69" spans="1:34" x14ac:dyDescent="0.2">
      <c r="A69">
        <v>0</v>
      </c>
      <c r="B69" t="s">
        <v>15</v>
      </c>
      <c r="C69">
        <v>3</v>
      </c>
      <c r="D69" t="s">
        <v>13</v>
      </c>
      <c r="E69">
        <v>16</v>
      </c>
      <c r="F69">
        <v>34.375</v>
      </c>
      <c r="G69">
        <v>1</v>
      </c>
      <c r="H69">
        <v>3</v>
      </c>
      <c r="I69" s="6">
        <f>Table25[[#This Row],[Age]]/$E$1</f>
        <v>0.2</v>
      </c>
      <c r="J69" s="6">
        <f>LOG10(Table25[[#This Row],[Fare]] +1)</f>
        <v>1.5486964485323467</v>
      </c>
      <c r="K69">
        <f>IF(Table25[[#This Row],[Pclass]]=1, 1, 0)</f>
        <v>0</v>
      </c>
      <c r="L69">
        <f>IF(Table25[[#This Row],[Pclass]]=2, 1,0)</f>
        <v>0</v>
      </c>
      <c r="M69">
        <f>IF(Table25[[#This Row],[Embarked]]="S", 1, 0)</f>
        <v>1</v>
      </c>
      <c r="N69">
        <f>IF(Table25[[#This Row],[Embarked]]="C", 1, 0)</f>
        <v>0</v>
      </c>
      <c r="O69">
        <f>IF(Table25[[#This Row],[Sex]]="male", 1, 0)</f>
        <v>1</v>
      </c>
      <c r="P69">
        <v>1</v>
      </c>
      <c r="AC69" s="6"/>
      <c r="AD69" s="6"/>
      <c r="AE69" s="6"/>
      <c r="AF69" s="6"/>
      <c r="AG69" s="6"/>
      <c r="AH69" s="6"/>
    </row>
    <row r="70" spans="1:34" x14ac:dyDescent="0.2">
      <c r="A70">
        <v>1</v>
      </c>
      <c r="B70" t="s">
        <v>15</v>
      </c>
      <c r="C70">
        <v>1</v>
      </c>
      <c r="D70" t="s">
        <v>17</v>
      </c>
      <c r="E70">
        <v>23</v>
      </c>
      <c r="F70">
        <v>263</v>
      </c>
      <c r="G70">
        <v>3</v>
      </c>
      <c r="H70">
        <v>2</v>
      </c>
      <c r="I70" s="6">
        <f>Table25[[#This Row],[Age]]/$E$1</f>
        <v>0.28749999999999998</v>
      </c>
      <c r="J70" s="6">
        <f>LOG10(Table25[[#This Row],[Fare]] +1)</f>
        <v>2.4216039268698313</v>
      </c>
      <c r="K70">
        <f>IF(Table25[[#This Row],[Pclass]]=1, 1, 0)</f>
        <v>1</v>
      </c>
      <c r="L70">
        <f>IF(Table25[[#This Row],[Pclass]]=2, 1,0)</f>
        <v>0</v>
      </c>
      <c r="M70">
        <f>IF(Table25[[#This Row],[Embarked]]="S", 1, 0)</f>
        <v>1</v>
      </c>
      <c r="N70">
        <f>IF(Table25[[#This Row],[Embarked]]="C", 1, 0)</f>
        <v>0</v>
      </c>
      <c r="O70">
        <f>IF(Table25[[#This Row],[Sex]]="male", 1, 0)</f>
        <v>0</v>
      </c>
      <c r="P70">
        <v>1</v>
      </c>
      <c r="AC70" s="6"/>
      <c r="AD70" s="6"/>
      <c r="AE70" s="6"/>
      <c r="AF70" s="6"/>
      <c r="AG70" s="6"/>
      <c r="AH70" s="6"/>
    </row>
    <row r="71" spans="1:34" x14ac:dyDescent="0.2">
      <c r="A71">
        <v>0</v>
      </c>
      <c r="B71" t="s">
        <v>15</v>
      </c>
      <c r="C71">
        <v>3</v>
      </c>
      <c r="D71" t="s">
        <v>13</v>
      </c>
      <c r="E71">
        <v>24</v>
      </c>
      <c r="F71">
        <v>8.0500000000000007</v>
      </c>
      <c r="G71">
        <v>0</v>
      </c>
      <c r="H71">
        <v>0</v>
      </c>
      <c r="I71" s="6">
        <f>Table25[[#This Row],[Age]]/$E$1</f>
        <v>0.3</v>
      </c>
      <c r="J71" s="6">
        <f>LOG10(Table25[[#This Row],[Fare]] +1)</f>
        <v>0.9566485792052033</v>
      </c>
      <c r="K71">
        <f>IF(Table25[[#This Row],[Pclass]]=1, 1, 0)</f>
        <v>0</v>
      </c>
      <c r="L71">
        <f>IF(Table25[[#This Row],[Pclass]]=2, 1,0)</f>
        <v>0</v>
      </c>
      <c r="M71">
        <f>IF(Table25[[#This Row],[Embarked]]="S", 1, 0)</f>
        <v>1</v>
      </c>
      <c r="N71">
        <f>IF(Table25[[#This Row],[Embarked]]="C", 1, 0)</f>
        <v>0</v>
      </c>
      <c r="O71">
        <f>IF(Table25[[#This Row],[Sex]]="male", 1, 0)</f>
        <v>1</v>
      </c>
      <c r="P71">
        <v>1</v>
      </c>
      <c r="AC71" s="6"/>
      <c r="AD71" s="6"/>
      <c r="AE71" s="6"/>
      <c r="AF71" s="6"/>
      <c r="AG71" s="6"/>
      <c r="AH71" s="6"/>
    </row>
    <row r="72" spans="1:34" x14ac:dyDescent="0.2">
      <c r="A72">
        <v>0</v>
      </c>
      <c r="B72" t="s">
        <v>15</v>
      </c>
      <c r="C72">
        <v>3</v>
      </c>
      <c r="D72" t="s">
        <v>13</v>
      </c>
      <c r="E72">
        <v>29</v>
      </c>
      <c r="F72">
        <v>8.0500000000000007</v>
      </c>
      <c r="G72">
        <v>0</v>
      </c>
      <c r="H72">
        <v>0</v>
      </c>
      <c r="I72" s="6">
        <f>Table25[[#This Row],[Age]]/$E$1</f>
        <v>0.36249999999999999</v>
      </c>
      <c r="J72" s="6">
        <f>LOG10(Table25[[#This Row],[Fare]] +1)</f>
        <v>0.9566485792052033</v>
      </c>
      <c r="K72">
        <f>IF(Table25[[#This Row],[Pclass]]=1, 1, 0)</f>
        <v>0</v>
      </c>
      <c r="L72">
        <f>IF(Table25[[#This Row],[Pclass]]=2, 1,0)</f>
        <v>0</v>
      </c>
      <c r="M72">
        <f>IF(Table25[[#This Row],[Embarked]]="S", 1, 0)</f>
        <v>1</v>
      </c>
      <c r="N72">
        <f>IF(Table25[[#This Row],[Embarked]]="C", 1, 0)</f>
        <v>0</v>
      </c>
      <c r="O72">
        <f>IF(Table25[[#This Row],[Sex]]="male", 1, 0)</f>
        <v>1</v>
      </c>
      <c r="P72">
        <v>1</v>
      </c>
      <c r="AC72" s="6"/>
      <c r="AD72" s="6"/>
      <c r="AE72" s="6"/>
      <c r="AF72" s="6"/>
      <c r="AG72" s="6"/>
      <c r="AH72" s="6"/>
    </row>
    <row r="73" spans="1:34" x14ac:dyDescent="0.2">
      <c r="A73">
        <v>0</v>
      </c>
      <c r="B73" t="s">
        <v>15</v>
      </c>
      <c r="C73">
        <v>3</v>
      </c>
      <c r="D73" t="s">
        <v>13</v>
      </c>
      <c r="E73">
        <v>20</v>
      </c>
      <c r="F73">
        <v>7.8541999999999996</v>
      </c>
      <c r="G73">
        <v>0</v>
      </c>
      <c r="H73">
        <v>0</v>
      </c>
      <c r="I73" s="6">
        <f>Table25[[#This Row],[Age]]/$E$1</f>
        <v>0.25</v>
      </c>
      <c r="J73" s="6">
        <f>LOG10(Table25[[#This Row],[Fare]] +1)</f>
        <v>0.94714932766263737</v>
      </c>
      <c r="K73">
        <f>IF(Table25[[#This Row],[Pclass]]=1, 1, 0)</f>
        <v>0</v>
      </c>
      <c r="L73">
        <f>IF(Table25[[#This Row],[Pclass]]=2, 1,0)</f>
        <v>0</v>
      </c>
      <c r="M73">
        <f>IF(Table25[[#This Row],[Embarked]]="S", 1, 0)</f>
        <v>1</v>
      </c>
      <c r="N73">
        <f>IF(Table25[[#This Row],[Embarked]]="C", 1, 0)</f>
        <v>0</v>
      </c>
      <c r="O73">
        <f>IF(Table25[[#This Row],[Sex]]="male", 1, 0)</f>
        <v>1</v>
      </c>
      <c r="P73">
        <v>1</v>
      </c>
      <c r="AC73" s="6"/>
      <c r="AD73" s="6"/>
      <c r="AE73" s="6"/>
      <c r="AF73" s="6"/>
      <c r="AG73" s="6"/>
      <c r="AH73" s="6"/>
    </row>
    <row r="74" spans="1:34" x14ac:dyDescent="0.2">
      <c r="A74">
        <v>0</v>
      </c>
      <c r="B74" t="s">
        <v>15</v>
      </c>
      <c r="C74">
        <v>1</v>
      </c>
      <c r="D74" t="s">
        <v>13</v>
      </c>
      <c r="E74">
        <v>46</v>
      </c>
      <c r="F74">
        <v>61.174999999999997</v>
      </c>
      <c r="G74">
        <v>1</v>
      </c>
      <c r="H74">
        <v>0</v>
      </c>
      <c r="I74" s="6">
        <f>Table25[[#This Row],[Age]]/$E$1</f>
        <v>0.57499999999999996</v>
      </c>
      <c r="J74" s="6">
        <f>LOG10(Table25[[#This Row],[Fare]] +1)</f>
        <v>1.7936157939419737</v>
      </c>
      <c r="K74">
        <f>IF(Table25[[#This Row],[Pclass]]=1, 1, 0)</f>
        <v>1</v>
      </c>
      <c r="L74">
        <f>IF(Table25[[#This Row],[Pclass]]=2, 1,0)</f>
        <v>0</v>
      </c>
      <c r="M74">
        <f>IF(Table25[[#This Row],[Embarked]]="S", 1, 0)</f>
        <v>1</v>
      </c>
      <c r="N74">
        <f>IF(Table25[[#This Row],[Embarked]]="C", 1, 0)</f>
        <v>0</v>
      </c>
      <c r="O74">
        <f>IF(Table25[[#This Row],[Sex]]="male", 1, 0)</f>
        <v>1</v>
      </c>
      <c r="P74">
        <v>1</v>
      </c>
      <c r="AC74" s="6"/>
      <c r="AD74" s="6"/>
      <c r="AE74" s="6"/>
      <c r="AF74" s="6"/>
      <c r="AG74" s="6"/>
      <c r="AH74" s="6"/>
    </row>
    <row r="75" spans="1:34" x14ac:dyDescent="0.2">
      <c r="A75">
        <v>0</v>
      </c>
      <c r="B75" t="s">
        <v>15</v>
      </c>
      <c r="C75">
        <v>3</v>
      </c>
      <c r="D75" t="s">
        <v>13</v>
      </c>
      <c r="E75">
        <v>26</v>
      </c>
      <c r="F75">
        <v>20.574999999999999</v>
      </c>
      <c r="G75">
        <v>1</v>
      </c>
      <c r="H75">
        <v>2</v>
      </c>
      <c r="I75" s="6">
        <f>Table25[[#This Row],[Age]]/$E$1</f>
        <v>0.32500000000000001</v>
      </c>
      <c r="J75" s="6">
        <f>LOG10(Table25[[#This Row],[Fare]] +1)</f>
        <v>1.3339508043872472</v>
      </c>
      <c r="K75">
        <f>IF(Table25[[#This Row],[Pclass]]=1, 1, 0)</f>
        <v>0</v>
      </c>
      <c r="L75">
        <f>IF(Table25[[#This Row],[Pclass]]=2, 1,0)</f>
        <v>0</v>
      </c>
      <c r="M75">
        <f>IF(Table25[[#This Row],[Embarked]]="S", 1, 0)</f>
        <v>1</v>
      </c>
      <c r="N75">
        <f>IF(Table25[[#This Row],[Embarked]]="C", 1, 0)</f>
        <v>0</v>
      </c>
      <c r="O75">
        <f>IF(Table25[[#This Row],[Sex]]="male", 1, 0)</f>
        <v>1</v>
      </c>
      <c r="P75">
        <v>1</v>
      </c>
      <c r="AC75" s="6"/>
      <c r="AD75" s="6"/>
      <c r="AE75" s="6"/>
      <c r="AF75" s="6"/>
      <c r="AG75" s="6"/>
      <c r="AH75" s="6"/>
    </row>
    <row r="76" spans="1:34" x14ac:dyDescent="0.2">
      <c r="A76">
        <v>0</v>
      </c>
      <c r="B76" t="s">
        <v>15</v>
      </c>
      <c r="C76">
        <v>3</v>
      </c>
      <c r="D76" t="s">
        <v>13</v>
      </c>
      <c r="E76">
        <v>59</v>
      </c>
      <c r="F76">
        <v>7.25</v>
      </c>
      <c r="G76">
        <v>0</v>
      </c>
      <c r="H76">
        <v>0</v>
      </c>
      <c r="I76" s="6">
        <f>Table25[[#This Row],[Age]]/$E$1</f>
        <v>0.73750000000000004</v>
      </c>
      <c r="J76" s="6">
        <f>LOG10(Table25[[#This Row],[Fare]] +1)</f>
        <v>0.91645394854992512</v>
      </c>
      <c r="K76">
        <f>IF(Table25[[#This Row],[Pclass]]=1, 1, 0)</f>
        <v>0</v>
      </c>
      <c r="L76">
        <f>IF(Table25[[#This Row],[Pclass]]=2, 1,0)</f>
        <v>0</v>
      </c>
      <c r="M76">
        <f>IF(Table25[[#This Row],[Embarked]]="S", 1, 0)</f>
        <v>1</v>
      </c>
      <c r="N76">
        <f>IF(Table25[[#This Row],[Embarked]]="C", 1, 0)</f>
        <v>0</v>
      </c>
      <c r="O76">
        <f>IF(Table25[[#This Row],[Sex]]="male", 1, 0)</f>
        <v>1</v>
      </c>
      <c r="P76">
        <v>1</v>
      </c>
      <c r="AC76" s="6"/>
      <c r="AD76" s="6"/>
      <c r="AE76" s="6"/>
      <c r="AF76" s="6"/>
      <c r="AG76" s="6"/>
      <c r="AH76" s="6"/>
    </row>
    <row r="77" spans="1:34" x14ac:dyDescent="0.2">
      <c r="A77">
        <v>0</v>
      </c>
      <c r="B77" t="s">
        <v>20</v>
      </c>
      <c r="C77">
        <v>1</v>
      </c>
      <c r="D77" t="s">
        <v>13</v>
      </c>
      <c r="E77">
        <v>71</v>
      </c>
      <c r="F77">
        <v>34.654200000000003</v>
      </c>
      <c r="G77">
        <v>0</v>
      </c>
      <c r="H77">
        <v>0</v>
      </c>
      <c r="I77" s="6">
        <f>Table25[[#This Row],[Age]]/$E$1</f>
        <v>0.88749999999999996</v>
      </c>
      <c r="J77" s="6">
        <f>LOG10(Table25[[#This Row],[Fare]] +1)</f>
        <v>1.5521106963024893</v>
      </c>
      <c r="K77">
        <f>IF(Table25[[#This Row],[Pclass]]=1, 1, 0)</f>
        <v>1</v>
      </c>
      <c r="L77">
        <f>IF(Table25[[#This Row],[Pclass]]=2, 1,0)</f>
        <v>0</v>
      </c>
      <c r="M77">
        <f>IF(Table25[[#This Row],[Embarked]]="S", 1, 0)</f>
        <v>0</v>
      </c>
      <c r="N77">
        <f>IF(Table25[[#This Row],[Embarked]]="C", 1, 0)</f>
        <v>1</v>
      </c>
      <c r="O77">
        <f>IF(Table25[[#This Row],[Sex]]="male", 1, 0)</f>
        <v>1</v>
      </c>
      <c r="P77">
        <v>1</v>
      </c>
      <c r="AC77" s="6"/>
      <c r="AD77" s="6"/>
      <c r="AE77" s="6"/>
      <c r="AF77" s="6"/>
      <c r="AG77" s="6"/>
      <c r="AH77" s="6"/>
    </row>
    <row r="78" spans="1:34" x14ac:dyDescent="0.2">
      <c r="A78">
        <v>1</v>
      </c>
      <c r="B78" t="s">
        <v>20</v>
      </c>
      <c r="C78">
        <v>1</v>
      </c>
      <c r="D78" t="s">
        <v>13</v>
      </c>
      <c r="E78">
        <v>23</v>
      </c>
      <c r="F78">
        <v>63.3583</v>
      </c>
      <c r="G78">
        <v>0</v>
      </c>
      <c r="H78">
        <v>1</v>
      </c>
      <c r="I78" s="6">
        <f>Table25[[#This Row],[Age]]/$E$1</f>
        <v>0.28749999999999998</v>
      </c>
      <c r="J78" s="6">
        <f>LOG10(Table25[[#This Row],[Fare]] +1)</f>
        <v>1.808604563855051</v>
      </c>
      <c r="K78">
        <f>IF(Table25[[#This Row],[Pclass]]=1, 1, 0)</f>
        <v>1</v>
      </c>
      <c r="L78">
        <f>IF(Table25[[#This Row],[Pclass]]=2, 1,0)</f>
        <v>0</v>
      </c>
      <c r="M78">
        <f>IF(Table25[[#This Row],[Embarked]]="S", 1, 0)</f>
        <v>0</v>
      </c>
      <c r="N78">
        <f>IF(Table25[[#This Row],[Embarked]]="C", 1, 0)</f>
        <v>1</v>
      </c>
      <c r="O78">
        <f>IF(Table25[[#This Row],[Sex]]="male", 1, 0)</f>
        <v>1</v>
      </c>
      <c r="P78">
        <v>1</v>
      </c>
      <c r="AC78" s="6"/>
      <c r="AD78" s="6"/>
      <c r="AE78" s="6"/>
      <c r="AF78" s="6"/>
      <c r="AG78" s="6"/>
      <c r="AH78" s="6"/>
    </row>
    <row r="79" spans="1:34" x14ac:dyDescent="0.2">
      <c r="A79">
        <v>1</v>
      </c>
      <c r="B79" t="s">
        <v>15</v>
      </c>
      <c r="C79">
        <v>2</v>
      </c>
      <c r="D79" t="s">
        <v>17</v>
      </c>
      <c r="E79">
        <v>34</v>
      </c>
      <c r="F79">
        <v>23</v>
      </c>
      <c r="G79">
        <v>0</v>
      </c>
      <c r="H79">
        <v>1</v>
      </c>
      <c r="I79" s="6">
        <f>Table25[[#This Row],[Age]]/$E$1</f>
        <v>0.42499999999999999</v>
      </c>
      <c r="J79" s="6">
        <f>LOG10(Table25[[#This Row],[Fare]] +1)</f>
        <v>1.3802112417116059</v>
      </c>
      <c r="K79">
        <f>IF(Table25[[#This Row],[Pclass]]=1, 1, 0)</f>
        <v>0</v>
      </c>
      <c r="L79">
        <f>IF(Table25[[#This Row],[Pclass]]=2, 1,0)</f>
        <v>1</v>
      </c>
      <c r="M79">
        <f>IF(Table25[[#This Row],[Embarked]]="S", 1, 0)</f>
        <v>1</v>
      </c>
      <c r="N79">
        <f>IF(Table25[[#This Row],[Embarked]]="C", 1, 0)</f>
        <v>0</v>
      </c>
      <c r="O79">
        <f>IF(Table25[[#This Row],[Sex]]="male", 1, 0)</f>
        <v>0</v>
      </c>
      <c r="P79">
        <v>1</v>
      </c>
      <c r="AC79" s="6"/>
      <c r="AD79" s="6"/>
      <c r="AE79" s="6"/>
      <c r="AF79" s="6"/>
      <c r="AG79" s="6"/>
      <c r="AH79" s="6"/>
    </row>
    <row r="80" spans="1:34" x14ac:dyDescent="0.2">
      <c r="A80">
        <v>0</v>
      </c>
      <c r="B80" t="s">
        <v>15</v>
      </c>
      <c r="C80">
        <v>2</v>
      </c>
      <c r="D80" t="s">
        <v>13</v>
      </c>
      <c r="E80">
        <v>34</v>
      </c>
      <c r="F80">
        <v>26</v>
      </c>
      <c r="G80">
        <v>1</v>
      </c>
      <c r="H80">
        <v>0</v>
      </c>
      <c r="I80" s="6">
        <f>Table25[[#This Row],[Age]]/$E$1</f>
        <v>0.42499999999999999</v>
      </c>
      <c r="J80" s="6">
        <f>LOG10(Table25[[#This Row],[Fare]] +1)</f>
        <v>1.4313637641589874</v>
      </c>
      <c r="K80">
        <f>IF(Table25[[#This Row],[Pclass]]=1, 1, 0)</f>
        <v>0</v>
      </c>
      <c r="L80">
        <f>IF(Table25[[#This Row],[Pclass]]=2, 1,0)</f>
        <v>1</v>
      </c>
      <c r="M80">
        <f>IF(Table25[[#This Row],[Embarked]]="S", 1, 0)</f>
        <v>1</v>
      </c>
      <c r="N80">
        <f>IF(Table25[[#This Row],[Embarked]]="C", 1, 0)</f>
        <v>0</v>
      </c>
      <c r="O80">
        <f>IF(Table25[[#This Row],[Sex]]="male", 1, 0)</f>
        <v>1</v>
      </c>
      <c r="P80">
        <v>1</v>
      </c>
      <c r="AC80" s="6"/>
      <c r="AD80" s="6"/>
      <c r="AE80" s="6"/>
      <c r="AF80" s="6"/>
      <c r="AG80" s="6"/>
      <c r="AH80" s="6"/>
    </row>
    <row r="81" spans="1:34" x14ac:dyDescent="0.2">
      <c r="A81">
        <v>0</v>
      </c>
      <c r="B81" t="s">
        <v>15</v>
      </c>
      <c r="C81">
        <v>3</v>
      </c>
      <c r="D81" t="s">
        <v>17</v>
      </c>
      <c r="E81">
        <v>28</v>
      </c>
      <c r="F81">
        <v>7.8958000000000004</v>
      </c>
      <c r="G81">
        <v>0</v>
      </c>
      <c r="H81">
        <v>0</v>
      </c>
      <c r="I81" s="6">
        <f>Table25[[#This Row],[Age]]/$E$1</f>
        <v>0.35</v>
      </c>
      <c r="J81" s="6">
        <f>LOG10(Table25[[#This Row],[Fare]] +1)</f>
        <v>0.94918501031343461</v>
      </c>
      <c r="K81">
        <f>IF(Table25[[#This Row],[Pclass]]=1, 1, 0)</f>
        <v>0</v>
      </c>
      <c r="L81">
        <f>IF(Table25[[#This Row],[Pclass]]=2, 1,0)</f>
        <v>0</v>
      </c>
      <c r="M81">
        <f>IF(Table25[[#This Row],[Embarked]]="S", 1, 0)</f>
        <v>1</v>
      </c>
      <c r="N81">
        <f>IF(Table25[[#This Row],[Embarked]]="C", 1, 0)</f>
        <v>0</v>
      </c>
      <c r="O81">
        <f>IF(Table25[[#This Row],[Sex]]="male", 1, 0)</f>
        <v>0</v>
      </c>
      <c r="P81">
        <v>1</v>
      </c>
      <c r="AC81" s="6"/>
      <c r="AD81" s="6"/>
      <c r="AE81" s="6"/>
      <c r="AF81" s="6"/>
      <c r="AG81" s="6"/>
      <c r="AH81" s="6"/>
    </row>
    <row r="82" spans="1:34" x14ac:dyDescent="0.2">
      <c r="A82">
        <v>0</v>
      </c>
      <c r="B82" t="s">
        <v>15</v>
      </c>
      <c r="C82">
        <v>1</v>
      </c>
      <c r="D82" t="s">
        <v>13</v>
      </c>
      <c r="E82">
        <v>21</v>
      </c>
      <c r="F82">
        <v>77.287499999999994</v>
      </c>
      <c r="G82">
        <v>0</v>
      </c>
      <c r="H82">
        <v>1</v>
      </c>
      <c r="I82" s="6">
        <f>Table25[[#This Row],[Age]]/$E$1</f>
        <v>0.26250000000000001</v>
      </c>
      <c r="J82" s="6">
        <f>LOG10(Table25[[#This Row],[Fare]] +1)</f>
        <v>1.8936924247093643</v>
      </c>
      <c r="K82">
        <f>IF(Table25[[#This Row],[Pclass]]=1, 1, 0)</f>
        <v>1</v>
      </c>
      <c r="L82">
        <f>IF(Table25[[#This Row],[Pclass]]=2, 1,0)</f>
        <v>0</v>
      </c>
      <c r="M82">
        <f>IF(Table25[[#This Row],[Embarked]]="S", 1, 0)</f>
        <v>1</v>
      </c>
      <c r="N82">
        <f>IF(Table25[[#This Row],[Embarked]]="C", 1, 0)</f>
        <v>0</v>
      </c>
      <c r="O82">
        <f>IF(Table25[[#This Row],[Sex]]="male", 1, 0)</f>
        <v>1</v>
      </c>
      <c r="P82">
        <v>1</v>
      </c>
      <c r="AC82" s="6"/>
      <c r="AD82" s="6"/>
      <c r="AE82" s="6"/>
      <c r="AF82" s="6"/>
      <c r="AG82" s="6"/>
      <c r="AH82" s="6"/>
    </row>
    <row r="83" spans="1:34" x14ac:dyDescent="0.2">
      <c r="A83">
        <v>0</v>
      </c>
      <c r="B83" t="s">
        <v>15</v>
      </c>
      <c r="C83">
        <v>3</v>
      </c>
      <c r="D83" t="s">
        <v>13</v>
      </c>
      <c r="E83">
        <v>33</v>
      </c>
      <c r="F83">
        <v>8.6541999999999994</v>
      </c>
      <c r="G83">
        <v>0</v>
      </c>
      <c r="H83">
        <v>0</v>
      </c>
      <c r="I83" s="6">
        <f>Table25[[#This Row],[Age]]/$E$1</f>
        <v>0.41249999999999998</v>
      </c>
      <c r="J83" s="6">
        <f>LOG10(Table25[[#This Row],[Fare]] +1)</f>
        <v>0.98471629158197649</v>
      </c>
      <c r="K83">
        <f>IF(Table25[[#This Row],[Pclass]]=1, 1, 0)</f>
        <v>0</v>
      </c>
      <c r="L83">
        <f>IF(Table25[[#This Row],[Pclass]]=2, 1,0)</f>
        <v>0</v>
      </c>
      <c r="M83">
        <f>IF(Table25[[#This Row],[Embarked]]="S", 1, 0)</f>
        <v>1</v>
      </c>
      <c r="N83">
        <f>IF(Table25[[#This Row],[Embarked]]="C", 1, 0)</f>
        <v>0</v>
      </c>
      <c r="O83">
        <f>IF(Table25[[#This Row],[Sex]]="male", 1, 0)</f>
        <v>1</v>
      </c>
      <c r="P83">
        <v>1</v>
      </c>
      <c r="AC83" s="6"/>
      <c r="AD83" s="6"/>
      <c r="AE83" s="6"/>
      <c r="AF83" s="6"/>
      <c r="AG83" s="6"/>
      <c r="AH83" s="6"/>
    </row>
    <row r="84" spans="1:34" x14ac:dyDescent="0.2">
      <c r="A84">
        <v>0</v>
      </c>
      <c r="B84" t="s">
        <v>15</v>
      </c>
      <c r="C84">
        <v>3</v>
      </c>
      <c r="D84" t="s">
        <v>13</v>
      </c>
      <c r="E84">
        <v>37</v>
      </c>
      <c r="F84">
        <v>7.9249999999999998</v>
      </c>
      <c r="G84">
        <v>2</v>
      </c>
      <c r="H84">
        <v>0</v>
      </c>
      <c r="I84" s="6">
        <f>Table25[[#This Row],[Age]]/$E$1</f>
        <v>0.46250000000000002</v>
      </c>
      <c r="J84" s="6">
        <f>LOG10(Table25[[#This Row],[Fare]] +1)</f>
        <v>0.95060822478423079</v>
      </c>
      <c r="K84">
        <f>IF(Table25[[#This Row],[Pclass]]=1, 1, 0)</f>
        <v>0</v>
      </c>
      <c r="L84">
        <f>IF(Table25[[#This Row],[Pclass]]=2, 1,0)</f>
        <v>0</v>
      </c>
      <c r="M84">
        <f>IF(Table25[[#This Row],[Embarked]]="S", 1, 0)</f>
        <v>1</v>
      </c>
      <c r="N84">
        <f>IF(Table25[[#This Row],[Embarked]]="C", 1, 0)</f>
        <v>0</v>
      </c>
      <c r="O84">
        <f>IF(Table25[[#This Row],[Sex]]="male", 1, 0)</f>
        <v>1</v>
      </c>
      <c r="P84">
        <v>1</v>
      </c>
      <c r="AC84" s="6"/>
      <c r="AD84" s="6"/>
      <c r="AE84" s="6"/>
      <c r="AF84" s="6"/>
      <c r="AG84" s="6"/>
      <c r="AH84" s="6"/>
    </row>
    <row r="85" spans="1:34" x14ac:dyDescent="0.2">
      <c r="A85">
        <v>0</v>
      </c>
      <c r="B85" t="s">
        <v>15</v>
      </c>
      <c r="C85">
        <v>3</v>
      </c>
      <c r="D85" t="s">
        <v>13</v>
      </c>
      <c r="E85">
        <v>28</v>
      </c>
      <c r="F85">
        <v>7.8958000000000004</v>
      </c>
      <c r="G85">
        <v>0</v>
      </c>
      <c r="H85">
        <v>0</v>
      </c>
      <c r="I85" s="6">
        <f>Table25[[#This Row],[Age]]/$E$1</f>
        <v>0.35</v>
      </c>
      <c r="J85" s="6">
        <f>LOG10(Table25[[#This Row],[Fare]] +1)</f>
        <v>0.94918501031343461</v>
      </c>
      <c r="K85">
        <f>IF(Table25[[#This Row],[Pclass]]=1, 1, 0)</f>
        <v>0</v>
      </c>
      <c r="L85">
        <f>IF(Table25[[#This Row],[Pclass]]=2, 1,0)</f>
        <v>0</v>
      </c>
      <c r="M85">
        <f>IF(Table25[[#This Row],[Embarked]]="S", 1, 0)</f>
        <v>1</v>
      </c>
      <c r="N85">
        <f>IF(Table25[[#This Row],[Embarked]]="C", 1, 0)</f>
        <v>0</v>
      </c>
      <c r="O85">
        <f>IF(Table25[[#This Row],[Sex]]="male", 1, 0)</f>
        <v>1</v>
      </c>
      <c r="P85">
        <v>1</v>
      </c>
      <c r="AC85" s="6"/>
      <c r="AD85" s="6"/>
      <c r="AE85" s="6"/>
      <c r="AF85" s="6"/>
      <c r="AG85" s="6"/>
      <c r="AH85" s="6"/>
    </row>
    <row r="86" spans="1:34" x14ac:dyDescent="0.2">
      <c r="A86">
        <v>1</v>
      </c>
      <c r="B86" t="s">
        <v>15</v>
      </c>
      <c r="C86">
        <v>3</v>
      </c>
      <c r="D86" t="s">
        <v>17</v>
      </c>
      <c r="E86">
        <v>21</v>
      </c>
      <c r="F86">
        <v>7.65</v>
      </c>
      <c r="G86">
        <v>0</v>
      </c>
      <c r="H86">
        <v>0</v>
      </c>
      <c r="I86" s="6">
        <f>Table25[[#This Row],[Age]]/$E$1</f>
        <v>0.26250000000000001</v>
      </c>
      <c r="J86" s="6">
        <f>LOG10(Table25[[#This Row],[Fare]] +1)</f>
        <v>0.93701610746481423</v>
      </c>
      <c r="K86">
        <f>IF(Table25[[#This Row],[Pclass]]=1, 1, 0)</f>
        <v>0</v>
      </c>
      <c r="L86">
        <f>IF(Table25[[#This Row],[Pclass]]=2, 1,0)</f>
        <v>0</v>
      </c>
      <c r="M86">
        <f>IF(Table25[[#This Row],[Embarked]]="S", 1, 0)</f>
        <v>1</v>
      </c>
      <c r="N86">
        <f>IF(Table25[[#This Row],[Embarked]]="C", 1, 0)</f>
        <v>0</v>
      </c>
      <c r="O86">
        <f>IF(Table25[[#This Row],[Sex]]="male", 1, 0)</f>
        <v>0</v>
      </c>
      <c r="P86">
        <v>1</v>
      </c>
      <c r="AC86" s="6"/>
      <c r="AD86" s="6"/>
      <c r="AE86" s="6"/>
      <c r="AF86" s="6"/>
      <c r="AG86" s="6"/>
      <c r="AH86" s="6"/>
    </row>
    <row r="87" spans="1:34" x14ac:dyDescent="0.2">
      <c r="A87">
        <v>0</v>
      </c>
      <c r="B87" t="s">
        <v>15</v>
      </c>
      <c r="C87">
        <v>3</v>
      </c>
      <c r="D87" t="s">
        <v>13</v>
      </c>
      <c r="E87">
        <v>38</v>
      </c>
      <c r="F87">
        <v>7.8958000000000004</v>
      </c>
      <c r="G87">
        <v>0</v>
      </c>
      <c r="H87">
        <v>0</v>
      </c>
      <c r="I87" s="6">
        <f>Table25[[#This Row],[Age]]/$E$1</f>
        <v>0.47499999999999998</v>
      </c>
      <c r="J87" s="6">
        <f>LOG10(Table25[[#This Row],[Fare]] +1)</f>
        <v>0.94918501031343461</v>
      </c>
      <c r="K87">
        <f>IF(Table25[[#This Row],[Pclass]]=1, 1, 0)</f>
        <v>0</v>
      </c>
      <c r="L87">
        <f>IF(Table25[[#This Row],[Pclass]]=2, 1,0)</f>
        <v>0</v>
      </c>
      <c r="M87">
        <f>IF(Table25[[#This Row],[Embarked]]="S", 1, 0)</f>
        <v>1</v>
      </c>
      <c r="N87">
        <f>IF(Table25[[#This Row],[Embarked]]="C", 1, 0)</f>
        <v>0</v>
      </c>
      <c r="O87">
        <f>IF(Table25[[#This Row],[Sex]]="male", 1, 0)</f>
        <v>1</v>
      </c>
      <c r="P87">
        <v>1</v>
      </c>
      <c r="AC87" s="6"/>
      <c r="AD87" s="6"/>
      <c r="AE87" s="6"/>
      <c r="AF87" s="6"/>
      <c r="AG87" s="6"/>
      <c r="AH87" s="6"/>
    </row>
    <row r="88" spans="1:34" x14ac:dyDescent="0.2">
      <c r="A88">
        <v>0</v>
      </c>
      <c r="B88" t="s">
        <v>15</v>
      </c>
      <c r="C88">
        <v>1</v>
      </c>
      <c r="D88" t="s">
        <v>13</v>
      </c>
      <c r="E88">
        <v>47</v>
      </c>
      <c r="F88">
        <v>52</v>
      </c>
      <c r="G88">
        <v>0</v>
      </c>
      <c r="H88">
        <v>0</v>
      </c>
      <c r="I88" s="6">
        <f>Table25[[#This Row],[Age]]/$E$1</f>
        <v>0.58750000000000002</v>
      </c>
      <c r="J88" s="6">
        <f>LOG10(Table25[[#This Row],[Fare]] +1)</f>
        <v>1.7242758696007889</v>
      </c>
      <c r="K88">
        <f>IF(Table25[[#This Row],[Pclass]]=1, 1, 0)</f>
        <v>1</v>
      </c>
      <c r="L88">
        <f>IF(Table25[[#This Row],[Pclass]]=2, 1,0)</f>
        <v>0</v>
      </c>
      <c r="M88">
        <f>IF(Table25[[#This Row],[Embarked]]="S", 1, 0)</f>
        <v>1</v>
      </c>
      <c r="N88">
        <f>IF(Table25[[#This Row],[Embarked]]="C", 1, 0)</f>
        <v>0</v>
      </c>
      <c r="O88">
        <f>IF(Table25[[#This Row],[Sex]]="male", 1, 0)</f>
        <v>1</v>
      </c>
      <c r="P88">
        <v>1</v>
      </c>
      <c r="AC88" s="6"/>
      <c r="AD88" s="6"/>
      <c r="AE88" s="6"/>
      <c r="AF88" s="6"/>
      <c r="AG88" s="6"/>
      <c r="AH88" s="6"/>
    </row>
    <row r="89" spans="1:34" x14ac:dyDescent="0.2">
      <c r="A89">
        <v>0</v>
      </c>
      <c r="B89" t="s">
        <v>20</v>
      </c>
      <c r="C89">
        <v>3</v>
      </c>
      <c r="D89" t="s">
        <v>17</v>
      </c>
      <c r="E89">
        <v>14.5</v>
      </c>
      <c r="F89">
        <v>14.4542</v>
      </c>
      <c r="G89">
        <v>1</v>
      </c>
      <c r="H89">
        <v>0</v>
      </c>
      <c r="I89" s="6">
        <f>Table25[[#This Row],[Age]]/$E$1</f>
        <v>0.18124999999999999</v>
      </c>
      <c r="J89" s="6">
        <f>LOG10(Table25[[#This Row],[Fare]] +1)</f>
        <v>1.1890465283525415</v>
      </c>
      <c r="K89">
        <f>IF(Table25[[#This Row],[Pclass]]=1, 1, 0)</f>
        <v>0</v>
      </c>
      <c r="L89">
        <f>IF(Table25[[#This Row],[Pclass]]=2, 1,0)</f>
        <v>0</v>
      </c>
      <c r="M89">
        <f>IF(Table25[[#This Row],[Embarked]]="S", 1, 0)</f>
        <v>0</v>
      </c>
      <c r="N89">
        <f>IF(Table25[[#This Row],[Embarked]]="C", 1, 0)</f>
        <v>1</v>
      </c>
      <c r="O89">
        <f>IF(Table25[[#This Row],[Sex]]="male", 1, 0)</f>
        <v>0</v>
      </c>
      <c r="P89">
        <v>1</v>
      </c>
      <c r="AC89" s="6"/>
      <c r="AD89" s="6"/>
      <c r="AE89" s="6"/>
      <c r="AF89" s="6"/>
      <c r="AG89" s="6"/>
      <c r="AH89" s="6"/>
    </row>
    <row r="90" spans="1:34" x14ac:dyDescent="0.2">
      <c r="A90">
        <v>0</v>
      </c>
      <c r="B90" t="s">
        <v>15</v>
      </c>
      <c r="C90">
        <v>3</v>
      </c>
      <c r="D90" t="s">
        <v>13</v>
      </c>
      <c r="E90">
        <v>22</v>
      </c>
      <c r="F90">
        <v>8.0500000000000007</v>
      </c>
      <c r="G90">
        <v>0</v>
      </c>
      <c r="H90">
        <v>0</v>
      </c>
      <c r="I90" s="6">
        <f>Table25[[#This Row],[Age]]/$E$1</f>
        <v>0.27500000000000002</v>
      </c>
      <c r="J90" s="6">
        <f>LOG10(Table25[[#This Row],[Fare]] +1)</f>
        <v>0.9566485792052033</v>
      </c>
      <c r="K90">
        <f>IF(Table25[[#This Row],[Pclass]]=1, 1, 0)</f>
        <v>0</v>
      </c>
      <c r="L90">
        <f>IF(Table25[[#This Row],[Pclass]]=2, 1,0)</f>
        <v>0</v>
      </c>
      <c r="M90">
        <f>IF(Table25[[#This Row],[Embarked]]="S", 1, 0)</f>
        <v>1</v>
      </c>
      <c r="N90">
        <f>IF(Table25[[#This Row],[Embarked]]="C", 1, 0)</f>
        <v>0</v>
      </c>
      <c r="O90">
        <f>IF(Table25[[#This Row],[Sex]]="male", 1, 0)</f>
        <v>1</v>
      </c>
      <c r="P90">
        <v>1</v>
      </c>
      <c r="AC90" s="6"/>
      <c r="AD90" s="6"/>
      <c r="AE90" s="6"/>
      <c r="AF90" s="6"/>
      <c r="AG90" s="6"/>
      <c r="AH90" s="6"/>
    </row>
    <row r="91" spans="1:34" x14ac:dyDescent="0.2">
      <c r="A91">
        <v>0</v>
      </c>
      <c r="B91" t="s">
        <v>15</v>
      </c>
      <c r="C91">
        <v>3</v>
      </c>
      <c r="D91" t="s">
        <v>17</v>
      </c>
      <c r="E91">
        <v>20</v>
      </c>
      <c r="F91">
        <v>9.8249999999999993</v>
      </c>
      <c r="G91">
        <v>1</v>
      </c>
      <c r="H91">
        <v>0</v>
      </c>
      <c r="I91" s="6">
        <f>Table25[[#This Row],[Age]]/$E$1</f>
        <v>0.25</v>
      </c>
      <c r="J91" s="6">
        <f>LOG10(Table25[[#This Row],[Fare]] +1)</f>
        <v>1.034427905025403</v>
      </c>
      <c r="K91">
        <f>IF(Table25[[#This Row],[Pclass]]=1, 1, 0)</f>
        <v>0</v>
      </c>
      <c r="L91">
        <f>IF(Table25[[#This Row],[Pclass]]=2, 1,0)</f>
        <v>0</v>
      </c>
      <c r="M91">
        <f>IF(Table25[[#This Row],[Embarked]]="S", 1, 0)</f>
        <v>1</v>
      </c>
      <c r="N91">
        <f>IF(Table25[[#This Row],[Embarked]]="C", 1, 0)</f>
        <v>0</v>
      </c>
      <c r="O91">
        <f>IF(Table25[[#This Row],[Sex]]="male", 1, 0)</f>
        <v>0</v>
      </c>
      <c r="P91">
        <v>1</v>
      </c>
      <c r="AC91" s="6"/>
      <c r="AD91" s="6"/>
      <c r="AE91" s="6"/>
      <c r="AF91" s="6"/>
      <c r="AG91" s="6"/>
      <c r="AH91" s="6"/>
    </row>
    <row r="92" spans="1:34" x14ac:dyDescent="0.2">
      <c r="A92">
        <v>0</v>
      </c>
      <c r="B92" t="s">
        <v>20</v>
      </c>
      <c r="C92">
        <v>3</v>
      </c>
      <c r="D92" t="s">
        <v>17</v>
      </c>
      <c r="E92">
        <v>17</v>
      </c>
      <c r="F92">
        <v>14.458299999999999</v>
      </c>
      <c r="G92">
        <v>0</v>
      </c>
      <c r="H92">
        <v>0</v>
      </c>
      <c r="I92" s="6">
        <f>Table25[[#This Row],[Age]]/$E$1</f>
        <v>0.21249999999999999</v>
      </c>
      <c r="J92" s="6">
        <f>LOG10(Table25[[#This Row],[Fare]] +1)</f>
        <v>1.1891617314183722</v>
      </c>
      <c r="K92">
        <f>IF(Table25[[#This Row],[Pclass]]=1, 1, 0)</f>
        <v>0</v>
      </c>
      <c r="L92">
        <f>IF(Table25[[#This Row],[Pclass]]=2, 1,0)</f>
        <v>0</v>
      </c>
      <c r="M92">
        <f>IF(Table25[[#This Row],[Embarked]]="S", 1, 0)</f>
        <v>0</v>
      </c>
      <c r="N92">
        <f>IF(Table25[[#This Row],[Embarked]]="C", 1, 0)</f>
        <v>1</v>
      </c>
      <c r="O92">
        <f>IF(Table25[[#This Row],[Sex]]="male", 1, 0)</f>
        <v>0</v>
      </c>
      <c r="P92">
        <v>1</v>
      </c>
      <c r="AC92" s="6"/>
      <c r="AD92" s="6"/>
      <c r="AE92" s="6"/>
      <c r="AF92" s="6"/>
      <c r="AG92" s="6"/>
      <c r="AH92" s="6"/>
    </row>
    <row r="93" spans="1:34" x14ac:dyDescent="0.2">
      <c r="A93">
        <v>0</v>
      </c>
      <c r="B93" t="s">
        <v>15</v>
      </c>
      <c r="C93">
        <v>3</v>
      </c>
      <c r="D93" t="s">
        <v>13</v>
      </c>
      <c r="E93">
        <v>21</v>
      </c>
      <c r="F93">
        <v>7.9249999999999998</v>
      </c>
      <c r="G93">
        <v>0</v>
      </c>
      <c r="H93">
        <v>0</v>
      </c>
      <c r="I93" s="6">
        <f>Table25[[#This Row],[Age]]/$E$1</f>
        <v>0.26250000000000001</v>
      </c>
      <c r="J93" s="6">
        <f>LOG10(Table25[[#This Row],[Fare]] +1)</f>
        <v>0.95060822478423079</v>
      </c>
      <c r="K93">
        <f>IF(Table25[[#This Row],[Pclass]]=1, 1, 0)</f>
        <v>0</v>
      </c>
      <c r="L93">
        <f>IF(Table25[[#This Row],[Pclass]]=2, 1,0)</f>
        <v>0</v>
      </c>
      <c r="M93">
        <f>IF(Table25[[#This Row],[Embarked]]="S", 1, 0)</f>
        <v>1</v>
      </c>
      <c r="N93">
        <f>IF(Table25[[#This Row],[Embarked]]="C", 1, 0)</f>
        <v>0</v>
      </c>
      <c r="O93">
        <f>IF(Table25[[#This Row],[Sex]]="male", 1, 0)</f>
        <v>1</v>
      </c>
      <c r="P93">
        <v>1</v>
      </c>
      <c r="AC93" s="6"/>
      <c r="AD93" s="6"/>
      <c r="AE93" s="6"/>
      <c r="AF93" s="6"/>
      <c r="AG93" s="6"/>
      <c r="AH93" s="6"/>
    </row>
    <row r="94" spans="1:34" x14ac:dyDescent="0.2">
      <c r="A94">
        <v>0</v>
      </c>
      <c r="B94" t="s">
        <v>27</v>
      </c>
      <c r="C94">
        <v>3</v>
      </c>
      <c r="D94" t="s">
        <v>13</v>
      </c>
      <c r="E94">
        <v>70.5</v>
      </c>
      <c r="F94">
        <v>7.75</v>
      </c>
      <c r="G94">
        <v>0</v>
      </c>
      <c r="H94">
        <v>0</v>
      </c>
      <c r="I94" s="6">
        <f>Table25[[#This Row],[Age]]/$E$1</f>
        <v>0.88124999999999998</v>
      </c>
      <c r="J94" s="6">
        <f>LOG10(Table25[[#This Row],[Fare]] +1)</f>
        <v>0.94200805302231327</v>
      </c>
      <c r="K94">
        <f>IF(Table25[[#This Row],[Pclass]]=1, 1, 0)</f>
        <v>0</v>
      </c>
      <c r="L94">
        <f>IF(Table25[[#This Row],[Pclass]]=2, 1,0)</f>
        <v>0</v>
      </c>
      <c r="M94">
        <f>IF(Table25[[#This Row],[Embarked]]="S", 1, 0)</f>
        <v>0</v>
      </c>
      <c r="N94">
        <f>IF(Table25[[#This Row],[Embarked]]="C", 1, 0)</f>
        <v>0</v>
      </c>
      <c r="O94">
        <f>IF(Table25[[#This Row],[Sex]]="male", 1, 0)</f>
        <v>1</v>
      </c>
      <c r="P94">
        <v>1</v>
      </c>
      <c r="AC94" s="6"/>
      <c r="AD94" s="6"/>
      <c r="AE94" s="6"/>
      <c r="AF94" s="6"/>
      <c r="AG94" s="6"/>
      <c r="AH94" s="6"/>
    </row>
    <row r="95" spans="1:34" x14ac:dyDescent="0.2">
      <c r="A95">
        <v>0</v>
      </c>
      <c r="B95" t="s">
        <v>15</v>
      </c>
      <c r="C95">
        <v>2</v>
      </c>
      <c r="D95" t="s">
        <v>13</v>
      </c>
      <c r="E95">
        <v>29</v>
      </c>
      <c r="F95">
        <v>21</v>
      </c>
      <c r="G95">
        <v>1</v>
      </c>
      <c r="H95">
        <v>0</v>
      </c>
      <c r="I95" s="6">
        <f>Table25[[#This Row],[Age]]/$E$1</f>
        <v>0.36249999999999999</v>
      </c>
      <c r="J95" s="6">
        <f>LOG10(Table25[[#This Row],[Fare]] +1)</f>
        <v>1.3424226808222062</v>
      </c>
      <c r="K95">
        <f>IF(Table25[[#This Row],[Pclass]]=1, 1, 0)</f>
        <v>0</v>
      </c>
      <c r="L95">
        <f>IF(Table25[[#This Row],[Pclass]]=2, 1,0)</f>
        <v>1</v>
      </c>
      <c r="M95">
        <f>IF(Table25[[#This Row],[Embarked]]="S", 1, 0)</f>
        <v>1</v>
      </c>
      <c r="N95">
        <f>IF(Table25[[#This Row],[Embarked]]="C", 1, 0)</f>
        <v>0</v>
      </c>
      <c r="O95">
        <f>IF(Table25[[#This Row],[Sex]]="male", 1, 0)</f>
        <v>1</v>
      </c>
      <c r="P95">
        <v>1</v>
      </c>
      <c r="AC95" s="6"/>
      <c r="AD95" s="6"/>
      <c r="AE95" s="6"/>
      <c r="AF95" s="6"/>
      <c r="AG95" s="6"/>
      <c r="AH95" s="6"/>
    </row>
    <row r="96" spans="1:34" x14ac:dyDescent="0.2">
      <c r="A96">
        <v>0</v>
      </c>
      <c r="B96" t="s">
        <v>20</v>
      </c>
      <c r="C96">
        <v>1</v>
      </c>
      <c r="D96" t="s">
        <v>13</v>
      </c>
      <c r="E96">
        <v>24</v>
      </c>
      <c r="F96">
        <v>247.52080000000001</v>
      </c>
      <c r="G96">
        <v>0</v>
      </c>
      <c r="H96">
        <v>1</v>
      </c>
      <c r="I96" s="6">
        <f>Table25[[#This Row],[Age]]/$E$1</f>
        <v>0.3</v>
      </c>
      <c r="J96" s="6">
        <f>LOG10(Table25[[#This Row],[Fare]] +1)</f>
        <v>2.3953627429574396</v>
      </c>
      <c r="K96">
        <f>IF(Table25[[#This Row],[Pclass]]=1, 1, 0)</f>
        <v>1</v>
      </c>
      <c r="L96">
        <f>IF(Table25[[#This Row],[Pclass]]=2, 1,0)</f>
        <v>0</v>
      </c>
      <c r="M96">
        <f>IF(Table25[[#This Row],[Embarked]]="S", 1, 0)</f>
        <v>0</v>
      </c>
      <c r="N96">
        <f>IF(Table25[[#This Row],[Embarked]]="C", 1, 0)</f>
        <v>1</v>
      </c>
      <c r="O96">
        <f>IF(Table25[[#This Row],[Sex]]="male", 1, 0)</f>
        <v>1</v>
      </c>
      <c r="P96">
        <v>1</v>
      </c>
      <c r="AC96" s="6"/>
      <c r="AD96" s="6"/>
      <c r="AE96" s="6"/>
      <c r="AF96" s="6"/>
      <c r="AG96" s="6"/>
      <c r="AH96" s="6"/>
    </row>
    <row r="97" spans="1:34" x14ac:dyDescent="0.2">
      <c r="A97">
        <v>0</v>
      </c>
      <c r="B97" t="s">
        <v>15</v>
      </c>
      <c r="C97">
        <v>3</v>
      </c>
      <c r="D97" t="s">
        <v>17</v>
      </c>
      <c r="E97">
        <v>2</v>
      </c>
      <c r="F97">
        <v>31.274999999999999</v>
      </c>
      <c r="G97">
        <v>4</v>
      </c>
      <c r="H97">
        <v>2</v>
      </c>
      <c r="I97" s="6">
        <f>Table25[[#This Row],[Age]]/$E$1</f>
        <v>2.5000000000000001E-2</v>
      </c>
      <c r="J97" s="6">
        <f>LOG10(Table25[[#This Row],[Fare]] +1)</f>
        <v>1.5088662509384578</v>
      </c>
      <c r="K97">
        <f>IF(Table25[[#This Row],[Pclass]]=1, 1, 0)</f>
        <v>0</v>
      </c>
      <c r="L97">
        <f>IF(Table25[[#This Row],[Pclass]]=2, 1,0)</f>
        <v>0</v>
      </c>
      <c r="M97">
        <f>IF(Table25[[#This Row],[Embarked]]="S", 1, 0)</f>
        <v>1</v>
      </c>
      <c r="N97">
        <f>IF(Table25[[#This Row],[Embarked]]="C", 1, 0)</f>
        <v>0</v>
      </c>
      <c r="O97">
        <f>IF(Table25[[#This Row],[Sex]]="male", 1, 0)</f>
        <v>0</v>
      </c>
      <c r="P97">
        <v>1</v>
      </c>
      <c r="AC97" s="6"/>
      <c r="AD97" s="6"/>
      <c r="AE97" s="6"/>
      <c r="AF97" s="6"/>
      <c r="AG97" s="6"/>
      <c r="AH97" s="6"/>
    </row>
    <row r="98" spans="1:34" x14ac:dyDescent="0.2">
      <c r="A98">
        <v>0</v>
      </c>
      <c r="B98" t="s">
        <v>15</v>
      </c>
      <c r="C98">
        <v>2</v>
      </c>
      <c r="D98" t="s">
        <v>13</v>
      </c>
      <c r="E98">
        <v>21</v>
      </c>
      <c r="F98">
        <v>73.5</v>
      </c>
      <c r="G98">
        <v>2</v>
      </c>
      <c r="H98">
        <v>0</v>
      </c>
      <c r="I98" s="6">
        <f>Table25[[#This Row],[Age]]/$E$1</f>
        <v>0.26250000000000001</v>
      </c>
      <c r="J98" s="6">
        <f>LOG10(Table25[[#This Row],[Fare]] +1)</f>
        <v>1.8721562727482928</v>
      </c>
      <c r="K98">
        <f>IF(Table25[[#This Row],[Pclass]]=1, 1, 0)</f>
        <v>0</v>
      </c>
      <c r="L98">
        <f>IF(Table25[[#This Row],[Pclass]]=2, 1,0)</f>
        <v>1</v>
      </c>
      <c r="M98">
        <f>IF(Table25[[#This Row],[Embarked]]="S", 1, 0)</f>
        <v>1</v>
      </c>
      <c r="N98">
        <f>IF(Table25[[#This Row],[Embarked]]="C", 1, 0)</f>
        <v>0</v>
      </c>
      <c r="O98">
        <f>IF(Table25[[#This Row],[Sex]]="male", 1, 0)</f>
        <v>1</v>
      </c>
      <c r="P98">
        <v>1</v>
      </c>
      <c r="AC98" s="6"/>
      <c r="AD98" s="6"/>
      <c r="AE98" s="6"/>
      <c r="AF98" s="6"/>
      <c r="AG98" s="6"/>
      <c r="AH98" s="6"/>
    </row>
    <row r="99" spans="1:34" x14ac:dyDescent="0.2">
      <c r="A99">
        <v>0</v>
      </c>
      <c r="B99" t="s">
        <v>20</v>
      </c>
      <c r="C99">
        <v>2</v>
      </c>
      <c r="D99" t="s">
        <v>13</v>
      </c>
      <c r="E99">
        <v>32.5</v>
      </c>
      <c r="F99">
        <v>30.070799999999998</v>
      </c>
      <c r="G99">
        <v>1</v>
      </c>
      <c r="H99">
        <v>0</v>
      </c>
      <c r="I99" s="6">
        <f>Table25[[#This Row],[Age]]/$E$1</f>
        <v>0.40625</v>
      </c>
      <c r="J99" s="6">
        <f>LOG10(Table25[[#This Row],[Fare]] +1)</f>
        <v>1.492352435460081</v>
      </c>
      <c r="K99">
        <f>IF(Table25[[#This Row],[Pclass]]=1, 1, 0)</f>
        <v>0</v>
      </c>
      <c r="L99">
        <f>IF(Table25[[#This Row],[Pclass]]=2, 1,0)</f>
        <v>1</v>
      </c>
      <c r="M99">
        <f>IF(Table25[[#This Row],[Embarked]]="S", 1, 0)</f>
        <v>0</v>
      </c>
      <c r="N99">
        <f>IF(Table25[[#This Row],[Embarked]]="C", 1, 0)</f>
        <v>1</v>
      </c>
      <c r="O99">
        <f>IF(Table25[[#This Row],[Sex]]="male", 1, 0)</f>
        <v>1</v>
      </c>
      <c r="P99">
        <v>1</v>
      </c>
      <c r="AC99" s="6"/>
      <c r="AD99" s="6"/>
      <c r="AE99" s="6"/>
      <c r="AF99" s="6"/>
      <c r="AG99" s="6"/>
      <c r="AH99" s="6"/>
    </row>
    <row r="100" spans="1:34" x14ac:dyDescent="0.2">
      <c r="A100">
        <v>1</v>
      </c>
      <c r="B100" t="s">
        <v>15</v>
      </c>
      <c r="C100">
        <v>2</v>
      </c>
      <c r="D100" t="s">
        <v>17</v>
      </c>
      <c r="E100">
        <v>32.5</v>
      </c>
      <c r="F100">
        <v>13</v>
      </c>
      <c r="G100">
        <v>0</v>
      </c>
      <c r="H100">
        <v>0</v>
      </c>
      <c r="I100" s="6">
        <f>Table25[[#This Row],[Age]]/$E$1</f>
        <v>0.40625</v>
      </c>
      <c r="J100" s="6">
        <f>LOG10(Table25[[#This Row],[Fare]] +1)</f>
        <v>1.146128035678238</v>
      </c>
      <c r="K100">
        <f>IF(Table25[[#This Row],[Pclass]]=1, 1, 0)</f>
        <v>0</v>
      </c>
      <c r="L100">
        <f>IF(Table25[[#This Row],[Pclass]]=2, 1,0)</f>
        <v>1</v>
      </c>
      <c r="M100">
        <f>IF(Table25[[#This Row],[Embarked]]="S", 1, 0)</f>
        <v>1</v>
      </c>
      <c r="N100">
        <f>IF(Table25[[#This Row],[Embarked]]="C", 1, 0)</f>
        <v>0</v>
      </c>
      <c r="O100">
        <f>IF(Table25[[#This Row],[Sex]]="male", 1, 0)</f>
        <v>0</v>
      </c>
      <c r="P100">
        <v>1</v>
      </c>
      <c r="AC100" s="6"/>
      <c r="AD100" s="6"/>
      <c r="AE100" s="6"/>
      <c r="AF100" s="6"/>
      <c r="AG100" s="6"/>
      <c r="AH100" s="6"/>
    </row>
    <row r="101" spans="1:34" x14ac:dyDescent="0.2">
      <c r="A101">
        <v>0</v>
      </c>
      <c r="B101" t="s">
        <v>15</v>
      </c>
      <c r="C101">
        <v>1</v>
      </c>
      <c r="D101" t="s">
        <v>13</v>
      </c>
      <c r="E101">
        <v>54</v>
      </c>
      <c r="F101">
        <v>77.287499999999994</v>
      </c>
      <c r="G101">
        <v>0</v>
      </c>
      <c r="H101">
        <v>1</v>
      </c>
      <c r="I101" s="6">
        <f>Table25[[#This Row],[Age]]/$E$1</f>
        <v>0.67500000000000004</v>
      </c>
      <c r="J101" s="6">
        <f>LOG10(Table25[[#This Row],[Fare]] +1)</f>
        <v>1.8936924247093643</v>
      </c>
      <c r="K101">
        <f>IF(Table25[[#This Row],[Pclass]]=1, 1, 0)</f>
        <v>1</v>
      </c>
      <c r="L101">
        <f>IF(Table25[[#This Row],[Pclass]]=2, 1,0)</f>
        <v>0</v>
      </c>
      <c r="M101">
        <f>IF(Table25[[#This Row],[Embarked]]="S", 1, 0)</f>
        <v>1</v>
      </c>
      <c r="N101">
        <f>IF(Table25[[#This Row],[Embarked]]="C", 1, 0)</f>
        <v>0</v>
      </c>
      <c r="O101">
        <f>IF(Table25[[#This Row],[Sex]]="male", 1, 0)</f>
        <v>1</v>
      </c>
      <c r="P101">
        <v>1</v>
      </c>
      <c r="AC101" s="6"/>
      <c r="AD101" s="6"/>
      <c r="AE101" s="6"/>
      <c r="AF101" s="6"/>
      <c r="AG101" s="6"/>
      <c r="AH101" s="6"/>
    </row>
    <row r="102" spans="1:34" x14ac:dyDescent="0.2">
      <c r="A102">
        <v>1</v>
      </c>
      <c r="B102" t="s">
        <v>20</v>
      </c>
      <c r="C102">
        <v>3</v>
      </c>
      <c r="D102" t="s">
        <v>13</v>
      </c>
      <c r="E102">
        <v>12</v>
      </c>
      <c r="F102">
        <v>11.2417</v>
      </c>
      <c r="G102">
        <v>1</v>
      </c>
      <c r="H102">
        <v>0</v>
      </c>
      <c r="I102" s="6">
        <f>Table25[[#This Row],[Age]]/$E$1</f>
        <v>0.15</v>
      </c>
      <c r="J102" s="6">
        <f>LOG10(Table25[[#This Row],[Fare]] +1)</f>
        <v>1.0878417322991751</v>
      </c>
      <c r="K102">
        <f>IF(Table25[[#This Row],[Pclass]]=1, 1, 0)</f>
        <v>0</v>
      </c>
      <c r="L102">
        <f>IF(Table25[[#This Row],[Pclass]]=2, 1,0)</f>
        <v>0</v>
      </c>
      <c r="M102">
        <f>IF(Table25[[#This Row],[Embarked]]="S", 1, 0)</f>
        <v>0</v>
      </c>
      <c r="N102">
        <f>IF(Table25[[#This Row],[Embarked]]="C", 1, 0)</f>
        <v>1</v>
      </c>
      <c r="O102">
        <f>IF(Table25[[#This Row],[Sex]]="male", 1, 0)</f>
        <v>1</v>
      </c>
      <c r="P102">
        <v>1</v>
      </c>
      <c r="AC102" s="6"/>
      <c r="AD102" s="6"/>
      <c r="AE102" s="6"/>
      <c r="AF102" s="6"/>
      <c r="AG102" s="6"/>
      <c r="AH102" s="6"/>
    </row>
    <row r="103" spans="1:34" x14ac:dyDescent="0.2">
      <c r="A103">
        <v>1</v>
      </c>
      <c r="B103" t="s">
        <v>15</v>
      </c>
      <c r="C103">
        <v>3</v>
      </c>
      <c r="D103" t="s">
        <v>13</v>
      </c>
      <c r="E103">
        <v>24</v>
      </c>
      <c r="F103">
        <v>7.1417000000000002</v>
      </c>
      <c r="G103">
        <v>0</v>
      </c>
      <c r="H103">
        <v>0</v>
      </c>
      <c r="I103" s="6">
        <f>Table25[[#This Row],[Age]]/$E$1</f>
        <v>0.3</v>
      </c>
      <c r="J103" s="6">
        <f>LOG10(Table25[[#This Row],[Fare]] +1)</f>
        <v>0.9107150957411293</v>
      </c>
      <c r="K103">
        <f>IF(Table25[[#This Row],[Pclass]]=1, 1, 0)</f>
        <v>0</v>
      </c>
      <c r="L103">
        <f>IF(Table25[[#This Row],[Pclass]]=2, 1,0)</f>
        <v>0</v>
      </c>
      <c r="M103">
        <f>IF(Table25[[#This Row],[Embarked]]="S", 1, 0)</f>
        <v>1</v>
      </c>
      <c r="N103">
        <f>IF(Table25[[#This Row],[Embarked]]="C", 1, 0)</f>
        <v>0</v>
      </c>
      <c r="O103">
        <f>IF(Table25[[#This Row],[Sex]]="male", 1, 0)</f>
        <v>1</v>
      </c>
      <c r="P103">
        <v>1</v>
      </c>
      <c r="AC103" s="6"/>
      <c r="AD103" s="6"/>
      <c r="AE103" s="6"/>
      <c r="AF103" s="6"/>
      <c r="AG103" s="6"/>
      <c r="AH103" s="6"/>
    </row>
    <row r="104" spans="1:34" x14ac:dyDescent="0.2">
      <c r="A104">
        <v>0</v>
      </c>
      <c r="B104" t="s">
        <v>15</v>
      </c>
      <c r="C104">
        <v>3</v>
      </c>
      <c r="D104" t="s">
        <v>13</v>
      </c>
      <c r="E104">
        <v>45</v>
      </c>
      <c r="F104">
        <v>6.9749999999999996</v>
      </c>
      <c r="G104">
        <v>0</v>
      </c>
      <c r="H104">
        <v>0</v>
      </c>
      <c r="I104" s="6">
        <f>Table25[[#This Row],[Age]]/$E$1</f>
        <v>0.5625</v>
      </c>
      <c r="J104" s="6">
        <f>LOG10(Table25[[#This Row],[Fare]] +1)</f>
        <v>0.90173069172921871</v>
      </c>
      <c r="K104">
        <f>IF(Table25[[#This Row],[Pclass]]=1, 1, 0)</f>
        <v>0</v>
      </c>
      <c r="L104">
        <f>IF(Table25[[#This Row],[Pclass]]=2, 1,0)</f>
        <v>0</v>
      </c>
      <c r="M104">
        <f>IF(Table25[[#This Row],[Embarked]]="S", 1, 0)</f>
        <v>1</v>
      </c>
      <c r="N104">
        <f>IF(Table25[[#This Row],[Embarked]]="C", 1, 0)</f>
        <v>0</v>
      </c>
      <c r="O104">
        <f>IF(Table25[[#This Row],[Sex]]="male", 1, 0)</f>
        <v>1</v>
      </c>
      <c r="P104">
        <v>1</v>
      </c>
      <c r="AC104" s="6"/>
      <c r="AD104" s="6"/>
      <c r="AE104" s="6"/>
      <c r="AF104" s="6"/>
      <c r="AG104" s="6"/>
      <c r="AH104" s="6"/>
    </row>
    <row r="105" spans="1:34" x14ac:dyDescent="0.2">
      <c r="A105">
        <v>0</v>
      </c>
      <c r="B105" t="s">
        <v>20</v>
      </c>
      <c r="C105">
        <v>3</v>
      </c>
      <c r="D105" t="s">
        <v>13</v>
      </c>
      <c r="E105">
        <v>33</v>
      </c>
      <c r="F105">
        <v>7.8958000000000004</v>
      </c>
      <c r="G105">
        <v>0</v>
      </c>
      <c r="H105">
        <v>0</v>
      </c>
      <c r="I105" s="6">
        <f>Table25[[#This Row],[Age]]/$E$1</f>
        <v>0.41249999999999998</v>
      </c>
      <c r="J105" s="6">
        <f>LOG10(Table25[[#This Row],[Fare]] +1)</f>
        <v>0.94918501031343461</v>
      </c>
      <c r="K105">
        <f>IF(Table25[[#This Row],[Pclass]]=1, 1, 0)</f>
        <v>0</v>
      </c>
      <c r="L105">
        <f>IF(Table25[[#This Row],[Pclass]]=2, 1,0)</f>
        <v>0</v>
      </c>
      <c r="M105">
        <f>IF(Table25[[#This Row],[Embarked]]="S", 1, 0)</f>
        <v>0</v>
      </c>
      <c r="N105">
        <f>IF(Table25[[#This Row],[Embarked]]="C", 1, 0)</f>
        <v>1</v>
      </c>
      <c r="O105">
        <f>IF(Table25[[#This Row],[Sex]]="male", 1, 0)</f>
        <v>1</v>
      </c>
      <c r="P105">
        <v>1</v>
      </c>
      <c r="AC105" s="6"/>
      <c r="AD105" s="6"/>
      <c r="AE105" s="6"/>
      <c r="AF105" s="6"/>
      <c r="AG105" s="6"/>
      <c r="AH105" s="6"/>
    </row>
    <row r="106" spans="1:34" x14ac:dyDescent="0.2">
      <c r="A106">
        <v>0</v>
      </c>
      <c r="B106" t="s">
        <v>15</v>
      </c>
      <c r="C106">
        <v>3</v>
      </c>
      <c r="D106" t="s">
        <v>13</v>
      </c>
      <c r="E106">
        <v>20</v>
      </c>
      <c r="F106">
        <v>7.05</v>
      </c>
      <c r="G106">
        <v>0</v>
      </c>
      <c r="H106">
        <v>0</v>
      </c>
      <c r="I106" s="6">
        <f>Table25[[#This Row],[Age]]/$E$1</f>
        <v>0.25</v>
      </c>
      <c r="J106" s="6">
        <f>LOG10(Table25[[#This Row],[Fare]] +1)</f>
        <v>0.90579588036786851</v>
      </c>
      <c r="K106">
        <f>IF(Table25[[#This Row],[Pclass]]=1, 1, 0)</f>
        <v>0</v>
      </c>
      <c r="L106">
        <f>IF(Table25[[#This Row],[Pclass]]=2, 1,0)</f>
        <v>0</v>
      </c>
      <c r="M106">
        <f>IF(Table25[[#This Row],[Embarked]]="S", 1, 0)</f>
        <v>1</v>
      </c>
      <c r="N106">
        <f>IF(Table25[[#This Row],[Embarked]]="C", 1, 0)</f>
        <v>0</v>
      </c>
      <c r="O106">
        <f>IF(Table25[[#This Row],[Sex]]="male", 1, 0)</f>
        <v>1</v>
      </c>
      <c r="P106">
        <v>1</v>
      </c>
      <c r="AC106" s="6"/>
      <c r="AD106" s="6"/>
      <c r="AE106" s="6"/>
      <c r="AF106" s="6"/>
      <c r="AG106" s="6"/>
      <c r="AH106" s="6"/>
    </row>
    <row r="107" spans="1:34" x14ac:dyDescent="0.2">
      <c r="A107">
        <v>0</v>
      </c>
      <c r="B107" t="s">
        <v>15</v>
      </c>
      <c r="C107">
        <v>3</v>
      </c>
      <c r="D107" t="s">
        <v>17</v>
      </c>
      <c r="E107">
        <v>47</v>
      </c>
      <c r="F107">
        <v>14.5</v>
      </c>
      <c r="G107">
        <v>1</v>
      </c>
      <c r="H107">
        <v>0</v>
      </c>
      <c r="I107" s="6">
        <f>Table25[[#This Row],[Age]]/$E$1</f>
        <v>0.58750000000000002</v>
      </c>
      <c r="J107" s="6">
        <f>LOG10(Table25[[#This Row],[Fare]] +1)</f>
        <v>1.1903316981702914</v>
      </c>
      <c r="K107">
        <f>IF(Table25[[#This Row],[Pclass]]=1, 1, 0)</f>
        <v>0</v>
      </c>
      <c r="L107">
        <f>IF(Table25[[#This Row],[Pclass]]=2, 1,0)</f>
        <v>0</v>
      </c>
      <c r="M107">
        <f>IF(Table25[[#This Row],[Embarked]]="S", 1, 0)</f>
        <v>1</v>
      </c>
      <c r="N107">
        <f>IF(Table25[[#This Row],[Embarked]]="C", 1, 0)</f>
        <v>0</v>
      </c>
      <c r="O107">
        <f>IF(Table25[[#This Row],[Sex]]="male", 1, 0)</f>
        <v>0</v>
      </c>
      <c r="P107">
        <v>1</v>
      </c>
      <c r="AC107" s="6"/>
      <c r="AD107" s="6"/>
      <c r="AE107" s="6"/>
      <c r="AF107" s="6"/>
      <c r="AG107" s="6"/>
      <c r="AH107" s="6"/>
    </row>
    <row r="108" spans="1:34" x14ac:dyDescent="0.2">
      <c r="A108">
        <v>1</v>
      </c>
      <c r="B108" t="s">
        <v>15</v>
      </c>
      <c r="C108">
        <v>2</v>
      </c>
      <c r="D108" t="s">
        <v>17</v>
      </c>
      <c r="E108">
        <v>29</v>
      </c>
      <c r="F108">
        <v>26</v>
      </c>
      <c r="G108">
        <v>1</v>
      </c>
      <c r="H108">
        <v>0</v>
      </c>
      <c r="I108" s="6">
        <f>Table25[[#This Row],[Age]]/$E$1</f>
        <v>0.36249999999999999</v>
      </c>
      <c r="J108" s="6">
        <f>LOG10(Table25[[#This Row],[Fare]] +1)</f>
        <v>1.4313637641589874</v>
      </c>
      <c r="K108">
        <f>IF(Table25[[#This Row],[Pclass]]=1, 1, 0)</f>
        <v>0</v>
      </c>
      <c r="L108">
        <f>IF(Table25[[#This Row],[Pclass]]=2, 1,0)</f>
        <v>1</v>
      </c>
      <c r="M108">
        <f>IF(Table25[[#This Row],[Embarked]]="S", 1, 0)</f>
        <v>1</v>
      </c>
      <c r="N108">
        <f>IF(Table25[[#This Row],[Embarked]]="C", 1, 0)</f>
        <v>0</v>
      </c>
      <c r="O108">
        <f>IF(Table25[[#This Row],[Sex]]="male", 1, 0)</f>
        <v>0</v>
      </c>
      <c r="P108">
        <v>1</v>
      </c>
      <c r="AC108" s="6"/>
      <c r="AD108" s="6"/>
      <c r="AE108" s="6"/>
      <c r="AF108" s="6"/>
      <c r="AG108" s="6"/>
      <c r="AH108" s="6"/>
    </row>
    <row r="109" spans="1:34" x14ac:dyDescent="0.2">
      <c r="A109">
        <v>0</v>
      </c>
      <c r="B109" t="s">
        <v>15</v>
      </c>
      <c r="C109">
        <v>2</v>
      </c>
      <c r="D109" t="s">
        <v>13</v>
      </c>
      <c r="E109">
        <v>25</v>
      </c>
      <c r="F109">
        <v>13</v>
      </c>
      <c r="G109">
        <v>0</v>
      </c>
      <c r="H109">
        <v>0</v>
      </c>
      <c r="I109" s="6">
        <f>Table25[[#This Row],[Age]]/$E$1</f>
        <v>0.3125</v>
      </c>
      <c r="J109" s="6">
        <f>LOG10(Table25[[#This Row],[Fare]] +1)</f>
        <v>1.146128035678238</v>
      </c>
      <c r="K109">
        <f>IF(Table25[[#This Row],[Pclass]]=1, 1, 0)</f>
        <v>0</v>
      </c>
      <c r="L109">
        <f>IF(Table25[[#This Row],[Pclass]]=2, 1,0)</f>
        <v>1</v>
      </c>
      <c r="M109">
        <f>IF(Table25[[#This Row],[Embarked]]="S", 1, 0)</f>
        <v>1</v>
      </c>
      <c r="N109">
        <f>IF(Table25[[#This Row],[Embarked]]="C", 1, 0)</f>
        <v>0</v>
      </c>
      <c r="O109">
        <f>IF(Table25[[#This Row],[Sex]]="male", 1, 0)</f>
        <v>1</v>
      </c>
      <c r="P109">
        <v>1</v>
      </c>
      <c r="AC109" s="6"/>
      <c r="AD109" s="6"/>
      <c r="AE109" s="6"/>
      <c r="AF109" s="6"/>
      <c r="AG109" s="6"/>
      <c r="AH109" s="6"/>
    </row>
    <row r="110" spans="1:34" x14ac:dyDescent="0.2">
      <c r="A110">
        <v>0</v>
      </c>
      <c r="B110" t="s">
        <v>20</v>
      </c>
      <c r="C110">
        <v>2</v>
      </c>
      <c r="D110" t="s">
        <v>13</v>
      </c>
      <c r="E110">
        <v>23</v>
      </c>
      <c r="F110">
        <v>15.0458</v>
      </c>
      <c r="G110">
        <v>0</v>
      </c>
      <c r="H110">
        <v>0</v>
      </c>
      <c r="I110" s="6">
        <f>Table25[[#This Row],[Age]]/$E$1</f>
        <v>0.28749999999999998</v>
      </c>
      <c r="J110" s="6">
        <f>LOG10(Table25[[#This Row],[Fare]] +1)</f>
        <v>1.2053613747144323</v>
      </c>
      <c r="K110">
        <f>IF(Table25[[#This Row],[Pclass]]=1, 1, 0)</f>
        <v>0</v>
      </c>
      <c r="L110">
        <f>IF(Table25[[#This Row],[Pclass]]=2, 1,0)</f>
        <v>1</v>
      </c>
      <c r="M110">
        <f>IF(Table25[[#This Row],[Embarked]]="S", 1, 0)</f>
        <v>0</v>
      </c>
      <c r="N110">
        <f>IF(Table25[[#This Row],[Embarked]]="C", 1, 0)</f>
        <v>1</v>
      </c>
      <c r="O110">
        <f>IF(Table25[[#This Row],[Sex]]="male", 1, 0)</f>
        <v>1</v>
      </c>
      <c r="P110">
        <v>1</v>
      </c>
      <c r="AC110" s="6"/>
      <c r="AD110" s="6"/>
      <c r="AE110" s="6"/>
      <c r="AF110" s="6"/>
      <c r="AG110" s="6"/>
      <c r="AH110" s="6"/>
    </row>
    <row r="111" spans="1:34" x14ac:dyDescent="0.2">
      <c r="A111">
        <v>1</v>
      </c>
      <c r="B111" t="s">
        <v>15</v>
      </c>
      <c r="C111">
        <v>1</v>
      </c>
      <c r="D111" t="s">
        <v>17</v>
      </c>
      <c r="E111">
        <v>19</v>
      </c>
      <c r="F111">
        <v>26.283300000000001</v>
      </c>
      <c r="G111">
        <v>0</v>
      </c>
      <c r="H111">
        <v>2</v>
      </c>
      <c r="I111" s="6">
        <f>Table25[[#This Row],[Age]]/$E$1</f>
        <v>0.23749999999999999</v>
      </c>
      <c r="J111" s="6">
        <f>LOG10(Table25[[#This Row],[Fare]] +1)</f>
        <v>1.4358968984299505</v>
      </c>
      <c r="K111">
        <f>IF(Table25[[#This Row],[Pclass]]=1, 1, 0)</f>
        <v>1</v>
      </c>
      <c r="L111">
        <f>IF(Table25[[#This Row],[Pclass]]=2, 1,0)</f>
        <v>0</v>
      </c>
      <c r="M111">
        <f>IF(Table25[[#This Row],[Embarked]]="S", 1, 0)</f>
        <v>1</v>
      </c>
      <c r="N111">
        <f>IF(Table25[[#This Row],[Embarked]]="C", 1, 0)</f>
        <v>0</v>
      </c>
      <c r="O111">
        <f>IF(Table25[[#This Row],[Sex]]="male", 1, 0)</f>
        <v>0</v>
      </c>
      <c r="P111">
        <v>1</v>
      </c>
      <c r="AC111" s="6"/>
      <c r="AD111" s="6"/>
      <c r="AE111" s="6"/>
      <c r="AF111" s="6"/>
      <c r="AG111" s="6"/>
      <c r="AH111" s="6"/>
    </row>
    <row r="112" spans="1:34" x14ac:dyDescent="0.2">
      <c r="A112">
        <v>0</v>
      </c>
      <c r="B112" t="s">
        <v>15</v>
      </c>
      <c r="C112">
        <v>1</v>
      </c>
      <c r="D112" t="s">
        <v>13</v>
      </c>
      <c r="E112">
        <v>37</v>
      </c>
      <c r="F112">
        <v>53.1</v>
      </c>
      <c r="G112">
        <v>1</v>
      </c>
      <c r="H112">
        <v>0</v>
      </c>
      <c r="I112" s="6">
        <f>Table25[[#This Row],[Age]]/$E$1</f>
        <v>0.46250000000000002</v>
      </c>
      <c r="J112" s="6">
        <f>LOG10(Table25[[#This Row],[Fare]] +1)</f>
        <v>1.7331972651065695</v>
      </c>
      <c r="K112">
        <f>IF(Table25[[#This Row],[Pclass]]=1, 1, 0)</f>
        <v>1</v>
      </c>
      <c r="L112">
        <f>IF(Table25[[#This Row],[Pclass]]=2, 1,0)</f>
        <v>0</v>
      </c>
      <c r="M112">
        <f>IF(Table25[[#This Row],[Embarked]]="S", 1, 0)</f>
        <v>1</v>
      </c>
      <c r="N112">
        <f>IF(Table25[[#This Row],[Embarked]]="C", 1, 0)</f>
        <v>0</v>
      </c>
      <c r="O112">
        <f>IF(Table25[[#This Row],[Sex]]="male", 1, 0)</f>
        <v>1</v>
      </c>
      <c r="P112">
        <v>1</v>
      </c>
      <c r="AC112" s="6"/>
      <c r="AD112" s="6"/>
      <c r="AE112" s="6"/>
      <c r="AF112" s="6"/>
      <c r="AG112" s="6"/>
      <c r="AH112" s="6"/>
    </row>
    <row r="113" spans="1:34" x14ac:dyDescent="0.2">
      <c r="A113">
        <v>0</v>
      </c>
      <c r="B113" t="s">
        <v>15</v>
      </c>
      <c r="C113">
        <v>3</v>
      </c>
      <c r="D113" t="s">
        <v>13</v>
      </c>
      <c r="E113">
        <v>16</v>
      </c>
      <c r="F113">
        <v>9.2166999999999994</v>
      </c>
      <c r="G113">
        <v>0</v>
      </c>
      <c r="H113">
        <v>0</v>
      </c>
      <c r="I113" s="6">
        <f>Table25[[#This Row],[Age]]/$E$1</f>
        <v>0.2</v>
      </c>
      <c r="J113" s="6">
        <f>LOG10(Table25[[#This Row],[Fare]] +1)</f>
        <v>1.0093106410801986</v>
      </c>
      <c r="K113">
        <f>IF(Table25[[#This Row],[Pclass]]=1, 1, 0)</f>
        <v>0</v>
      </c>
      <c r="L113">
        <f>IF(Table25[[#This Row],[Pclass]]=2, 1,0)</f>
        <v>0</v>
      </c>
      <c r="M113">
        <f>IF(Table25[[#This Row],[Embarked]]="S", 1, 0)</f>
        <v>1</v>
      </c>
      <c r="N113">
        <f>IF(Table25[[#This Row],[Embarked]]="C", 1, 0)</f>
        <v>0</v>
      </c>
      <c r="O113">
        <f>IF(Table25[[#This Row],[Sex]]="male", 1, 0)</f>
        <v>1</v>
      </c>
      <c r="P113">
        <v>1</v>
      </c>
      <c r="AC113" s="6"/>
      <c r="AD113" s="6"/>
      <c r="AE113" s="6"/>
      <c r="AF113" s="6"/>
      <c r="AG113" s="6"/>
      <c r="AH113" s="6"/>
    </row>
    <row r="114" spans="1:34" x14ac:dyDescent="0.2">
      <c r="A114">
        <v>0</v>
      </c>
      <c r="B114" t="s">
        <v>20</v>
      </c>
      <c r="C114">
        <v>1</v>
      </c>
      <c r="D114" t="s">
        <v>13</v>
      </c>
      <c r="E114">
        <v>24</v>
      </c>
      <c r="F114">
        <v>79.2</v>
      </c>
      <c r="G114">
        <v>0</v>
      </c>
      <c r="H114">
        <v>0</v>
      </c>
      <c r="I114" s="6">
        <f>Table25[[#This Row],[Age]]/$E$1</f>
        <v>0.3</v>
      </c>
      <c r="J114" s="6">
        <f>LOG10(Table25[[#This Row],[Fare]] +1)</f>
        <v>1.9041743682841634</v>
      </c>
      <c r="K114">
        <f>IF(Table25[[#This Row],[Pclass]]=1, 1, 0)</f>
        <v>1</v>
      </c>
      <c r="L114">
        <f>IF(Table25[[#This Row],[Pclass]]=2, 1,0)</f>
        <v>0</v>
      </c>
      <c r="M114">
        <f>IF(Table25[[#This Row],[Embarked]]="S", 1, 0)</f>
        <v>0</v>
      </c>
      <c r="N114">
        <f>IF(Table25[[#This Row],[Embarked]]="C", 1, 0)</f>
        <v>1</v>
      </c>
      <c r="O114">
        <f>IF(Table25[[#This Row],[Sex]]="male", 1, 0)</f>
        <v>1</v>
      </c>
      <c r="P114">
        <v>1</v>
      </c>
      <c r="AC114" s="6"/>
      <c r="AD114" s="6"/>
      <c r="AE114" s="6"/>
      <c r="AF114" s="6"/>
      <c r="AG114" s="6"/>
      <c r="AH114" s="6"/>
    </row>
    <row r="115" spans="1:34" x14ac:dyDescent="0.2">
      <c r="A115">
        <v>1</v>
      </c>
      <c r="B115" t="s">
        <v>15</v>
      </c>
      <c r="C115">
        <v>3</v>
      </c>
      <c r="D115" t="s">
        <v>17</v>
      </c>
      <c r="E115">
        <v>22</v>
      </c>
      <c r="F115">
        <v>7.75</v>
      </c>
      <c r="G115">
        <v>0</v>
      </c>
      <c r="H115">
        <v>0</v>
      </c>
      <c r="I115" s="6">
        <f>Table25[[#This Row],[Age]]/$E$1</f>
        <v>0.27500000000000002</v>
      </c>
      <c r="J115" s="6">
        <f>LOG10(Table25[[#This Row],[Fare]] +1)</f>
        <v>0.94200805302231327</v>
      </c>
      <c r="K115">
        <f>IF(Table25[[#This Row],[Pclass]]=1, 1, 0)</f>
        <v>0</v>
      </c>
      <c r="L115">
        <f>IF(Table25[[#This Row],[Pclass]]=2, 1,0)</f>
        <v>0</v>
      </c>
      <c r="M115">
        <f>IF(Table25[[#This Row],[Embarked]]="S", 1, 0)</f>
        <v>1</v>
      </c>
      <c r="N115">
        <f>IF(Table25[[#This Row],[Embarked]]="C", 1, 0)</f>
        <v>0</v>
      </c>
      <c r="O115">
        <f>IF(Table25[[#This Row],[Sex]]="male", 1, 0)</f>
        <v>0</v>
      </c>
      <c r="P115">
        <v>1</v>
      </c>
      <c r="AC115" s="6"/>
      <c r="AD115" s="6"/>
      <c r="AE115" s="6"/>
      <c r="AF115" s="6"/>
      <c r="AG115" s="6"/>
      <c r="AH115" s="6"/>
    </row>
    <row r="116" spans="1:34" x14ac:dyDescent="0.2">
      <c r="A116">
        <v>1</v>
      </c>
      <c r="B116" t="s">
        <v>15</v>
      </c>
      <c r="C116">
        <v>3</v>
      </c>
      <c r="D116" t="s">
        <v>17</v>
      </c>
      <c r="E116">
        <v>24</v>
      </c>
      <c r="F116">
        <v>15.85</v>
      </c>
      <c r="G116">
        <v>1</v>
      </c>
      <c r="H116">
        <v>0</v>
      </c>
      <c r="I116" s="6">
        <f>Table25[[#This Row],[Age]]/$E$1</f>
        <v>0.3</v>
      </c>
      <c r="J116" s="6">
        <f>LOG10(Table25[[#This Row],[Fare]] +1)</f>
        <v>1.2265999052073575</v>
      </c>
      <c r="K116">
        <f>IF(Table25[[#This Row],[Pclass]]=1, 1, 0)</f>
        <v>0</v>
      </c>
      <c r="L116">
        <f>IF(Table25[[#This Row],[Pclass]]=2, 1,0)</f>
        <v>0</v>
      </c>
      <c r="M116">
        <f>IF(Table25[[#This Row],[Embarked]]="S", 1, 0)</f>
        <v>1</v>
      </c>
      <c r="N116">
        <f>IF(Table25[[#This Row],[Embarked]]="C", 1, 0)</f>
        <v>0</v>
      </c>
      <c r="O116">
        <f>IF(Table25[[#This Row],[Sex]]="male", 1, 0)</f>
        <v>0</v>
      </c>
      <c r="P116">
        <v>1</v>
      </c>
      <c r="AC116" s="6"/>
      <c r="AD116" s="6"/>
      <c r="AE116" s="6"/>
      <c r="AF116" s="6"/>
      <c r="AG116" s="6"/>
      <c r="AH116" s="6"/>
    </row>
    <row r="117" spans="1:34" x14ac:dyDescent="0.2">
      <c r="A117">
        <v>0</v>
      </c>
      <c r="B117" t="s">
        <v>27</v>
      </c>
      <c r="C117">
        <v>3</v>
      </c>
      <c r="D117" t="s">
        <v>13</v>
      </c>
      <c r="E117">
        <v>19</v>
      </c>
      <c r="F117">
        <v>6.75</v>
      </c>
      <c r="G117">
        <v>0</v>
      </c>
      <c r="H117">
        <v>0</v>
      </c>
      <c r="I117" s="6">
        <f>Table25[[#This Row],[Age]]/$E$1</f>
        <v>0.23749999999999999</v>
      </c>
      <c r="J117" s="6">
        <f>LOG10(Table25[[#This Row],[Fare]] +1)</f>
        <v>0.88930170250631024</v>
      </c>
      <c r="K117">
        <f>IF(Table25[[#This Row],[Pclass]]=1, 1, 0)</f>
        <v>0</v>
      </c>
      <c r="L117">
        <f>IF(Table25[[#This Row],[Pclass]]=2, 1,0)</f>
        <v>0</v>
      </c>
      <c r="M117">
        <f>IF(Table25[[#This Row],[Embarked]]="S", 1, 0)</f>
        <v>0</v>
      </c>
      <c r="N117">
        <f>IF(Table25[[#This Row],[Embarked]]="C", 1, 0)</f>
        <v>0</v>
      </c>
      <c r="O117">
        <f>IF(Table25[[#This Row],[Sex]]="male", 1, 0)</f>
        <v>1</v>
      </c>
      <c r="P117">
        <v>1</v>
      </c>
      <c r="AC117" s="6"/>
      <c r="AD117" s="6"/>
      <c r="AE117" s="6"/>
      <c r="AF117" s="6"/>
      <c r="AG117" s="6"/>
      <c r="AH117" s="6"/>
    </row>
    <row r="118" spans="1:34" x14ac:dyDescent="0.2">
      <c r="A118">
        <v>0</v>
      </c>
      <c r="B118" t="s">
        <v>15</v>
      </c>
      <c r="C118">
        <v>2</v>
      </c>
      <c r="D118" t="s">
        <v>13</v>
      </c>
      <c r="E118">
        <v>18</v>
      </c>
      <c r="F118">
        <v>11.5</v>
      </c>
      <c r="G118">
        <v>0</v>
      </c>
      <c r="H118">
        <v>0</v>
      </c>
      <c r="I118" s="6">
        <f>Table25[[#This Row],[Age]]/$E$1</f>
        <v>0.22500000000000001</v>
      </c>
      <c r="J118" s="6">
        <f>LOG10(Table25[[#This Row],[Fare]] +1)</f>
        <v>1.0969100130080565</v>
      </c>
      <c r="K118">
        <f>IF(Table25[[#This Row],[Pclass]]=1, 1, 0)</f>
        <v>0</v>
      </c>
      <c r="L118">
        <f>IF(Table25[[#This Row],[Pclass]]=2, 1,0)</f>
        <v>1</v>
      </c>
      <c r="M118">
        <f>IF(Table25[[#This Row],[Embarked]]="S", 1, 0)</f>
        <v>1</v>
      </c>
      <c r="N118">
        <f>IF(Table25[[#This Row],[Embarked]]="C", 1, 0)</f>
        <v>0</v>
      </c>
      <c r="O118">
        <f>IF(Table25[[#This Row],[Sex]]="male", 1, 0)</f>
        <v>1</v>
      </c>
      <c r="P118">
        <v>1</v>
      </c>
      <c r="AC118" s="6"/>
      <c r="AD118" s="6"/>
      <c r="AE118" s="6"/>
      <c r="AF118" s="6"/>
      <c r="AG118" s="6"/>
      <c r="AH118" s="6"/>
    </row>
    <row r="119" spans="1:34" x14ac:dyDescent="0.2">
      <c r="A119">
        <v>0</v>
      </c>
      <c r="B119" t="s">
        <v>15</v>
      </c>
      <c r="C119">
        <v>2</v>
      </c>
      <c r="D119" t="s">
        <v>13</v>
      </c>
      <c r="E119">
        <v>19</v>
      </c>
      <c r="F119">
        <v>36.75</v>
      </c>
      <c r="G119">
        <v>1</v>
      </c>
      <c r="H119">
        <v>1</v>
      </c>
      <c r="I119" s="6">
        <f>Table25[[#This Row],[Age]]/$E$1</f>
        <v>0.23749999999999999</v>
      </c>
      <c r="J119" s="6">
        <f>LOG10(Table25[[#This Row],[Fare]] +1)</f>
        <v>1.576916955965207</v>
      </c>
      <c r="K119">
        <f>IF(Table25[[#This Row],[Pclass]]=1, 1, 0)</f>
        <v>0</v>
      </c>
      <c r="L119">
        <f>IF(Table25[[#This Row],[Pclass]]=2, 1,0)</f>
        <v>1</v>
      </c>
      <c r="M119">
        <f>IF(Table25[[#This Row],[Embarked]]="S", 1, 0)</f>
        <v>1</v>
      </c>
      <c r="N119">
        <f>IF(Table25[[#This Row],[Embarked]]="C", 1, 0)</f>
        <v>0</v>
      </c>
      <c r="O119">
        <f>IF(Table25[[#This Row],[Sex]]="male", 1, 0)</f>
        <v>1</v>
      </c>
      <c r="P119">
        <v>1</v>
      </c>
      <c r="AC119" s="6"/>
      <c r="AD119" s="6"/>
      <c r="AE119" s="6"/>
      <c r="AF119" s="6"/>
      <c r="AG119" s="6"/>
      <c r="AH119" s="6"/>
    </row>
    <row r="120" spans="1:34" x14ac:dyDescent="0.2">
      <c r="A120">
        <v>1</v>
      </c>
      <c r="B120" t="s">
        <v>15</v>
      </c>
      <c r="C120">
        <v>3</v>
      </c>
      <c r="D120" t="s">
        <v>13</v>
      </c>
      <c r="E120">
        <v>27</v>
      </c>
      <c r="F120">
        <v>7.7957999999999998</v>
      </c>
      <c r="G120">
        <v>0</v>
      </c>
      <c r="H120">
        <v>0</v>
      </c>
      <c r="I120" s="6">
        <f>Table25[[#This Row],[Age]]/$E$1</f>
        <v>0.33750000000000002</v>
      </c>
      <c r="J120" s="6">
        <f>LOG10(Table25[[#This Row],[Fare]] +1)</f>
        <v>0.94427534575879857</v>
      </c>
      <c r="K120">
        <f>IF(Table25[[#This Row],[Pclass]]=1, 1, 0)</f>
        <v>0</v>
      </c>
      <c r="L120">
        <f>IF(Table25[[#This Row],[Pclass]]=2, 1,0)</f>
        <v>0</v>
      </c>
      <c r="M120">
        <f>IF(Table25[[#This Row],[Embarked]]="S", 1, 0)</f>
        <v>1</v>
      </c>
      <c r="N120">
        <f>IF(Table25[[#This Row],[Embarked]]="C", 1, 0)</f>
        <v>0</v>
      </c>
      <c r="O120">
        <f>IF(Table25[[#This Row],[Sex]]="male", 1, 0)</f>
        <v>1</v>
      </c>
      <c r="P120">
        <v>1</v>
      </c>
      <c r="AC120" s="6"/>
      <c r="AD120" s="6"/>
      <c r="AE120" s="6"/>
      <c r="AF120" s="6"/>
      <c r="AG120" s="6"/>
      <c r="AH120" s="6"/>
    </row>
    <row r="121" spans="1:34" x14ac:dyDescent="0.2">
      <c r="A121">
        <v>0</v>
      </c>
      <c r="B121" t="s">
        <v>15</v>
      </c>
      <c r="C121">
        <v>3</v>
      </c>
      <c r="D121" t="s">
        <v>17</v>
      </c>
      <c r="E121">
        <v>9</v>
      </c>
      <c r="F121">
        <v>34.375</v>
      </c>
      <c r="G121">
        <v>2</v>
      </c>
      <c r="H121">
        <v>2</v>
      </c>
      <c r="I121" s="6">
        <f>Table25[[#This Row],[Age]]/$E$1</f>
        <v>0.1125</v>
      </c>
      <c r="J121" s="6">
        <f>LOG10(Table25[[#This Row],[Fare]] +1)</f>
        <v>1.5486964485323467</v>
      </c>
      <c r="K121">
        <f>IF(Table25[[#This Row],[Pclass]]=1, 1, 0)</f>
        <v>0</v>
      </c>
      <c r="L121">
        <f>IF(Table25[[#This Row],[Pclass]]=2, 1,0)</f>
        <v>0</v>
      </c>
      <c r="M121">
        <f>IF(Table25[[#This Row],[Embarked]]="S", 1, 0)</f>
        <v>1</v>
      </c>
      <c r="N121">
        <f>IF(Table25[[#This Row],[Embarked]]="C", 1, 0)</f>
        <v>0</v>
      </c>
      <c r="O121">
        <f>IF(Table25[[#This Row],[Sex]]="male", 1, 0)</f>
        <v>0</v>
      </c>
      <c r="P121">
        <v>1</v>
      </c>
      <c r="AC121" s="6"/>
      <c r="AD121" s="6"/>
      <c r="AE121" s="6"/>
      <c r="AF121" s="6"/>
      <c r="AG121" s="6"/>
      <c r="AH121" s="6"/>
    </row>
    <row r="122" spans="1:34" x14ac:dyDescent="0.2">
      <c r="A122">
        <v>0</v>
      </c>
      <c r="B122" t="s">
        <v>15</v>
      </c>
      <c r="C122">
        <v>2</v>
      </c>
      <c r="D122" t="s">
        <v>13</v>
      </c>
      <c r="E122">
        <v>36.5</v>
      </c>
      <c r="F122">
        <v>26</v>
      </c>
      <c r="G122">
        <v>0</v>
      </c>
      <c r="H122">
        <v>2</v>
      </c>
      <c r="I122" s="6">
        <f>Table25[[#This Row],[Age]]/$E$1</f>
        <v>0.45624999999999999</v>
      </c>
      <c r="J122" s="6">
        <f>LOG10(Table25[[#This Row],[Fare]] +1)</f>
        <v>1.4313637641589874</v>
      </c>
      <c r="K122">
        <f>IF(Table25[[#This Row],[Pclass]]=1, 1, 0)</f>
        <v>0</v>
      </c>
      <c r="L122">
        <f>IF(Table25[[#This Row],[Pclass]]=2, 1,0)</f>
        <v>1</v>
      </c>
      <c r="M122">
        <f>IF(Table25[[#This Row],[Embarked]]="S", 1, 0)</f>
        <v>1</v>
      </c>
      <c r="N122">
        <f>IF(Table25[[#This Row],[Embarked]]="C", 1, 0)</f>
        <v>0</v>
      </c>
      <c r="O122">
        <f>IF(Table25[[#This Row],[Sex]]="male", 1, 0)</f>
        <v>1</v>
      </c>
      <c r="P122">
        <v>1</v>
      </c>
      <c r="AC122" s="6"/>
      <c r="AD122" s="6"/>
      <c r="AE122" s="6"/>
      <c r="AF122" s="6"/>
      <c r="AG122" s="6"/>
      <c r="AH122" s="6"/>
    </row>
    <row r="123" spans="1:34" x14ac:dyDescent="0.2">
      <c r="A123">
        <v>0</v>
      </c>
      <c r="B123" t="s">
        <v>15</v>
      </c>
      <c r="C123">
        <v>2</v>
      </c>
      <c r="D123" t="s">
        <v>13</v>
      </c>
      <c r="E123">
        <v>42</v>
      </c>
      <c r="F123">
        <v>13</v>
      </c>
      <c r="G123">
        <v>0</v>
      </c>
      <c r="H123">
        <v>0</v>
      </c>
      <c r="I123" s="6">
        <f>Table25[[#This Row],[Age]]/$E$1</f>
        <v>0.52500000000000002</v>
      </c>
      <c r="J123" s="6">
        <f>LOG10(Table25[[#This Row],[Fare]] +1)</f>
        <v>1.146128035678238</v>
      </c>
      <c r="K123">
        <f>IF(Table25[[#This Row],[Pclass]]=1, 1, 0)</f>
        <v>0</v>
      </c>
      <c r="L123">
        <f>IF(Table25[[#This Row],[Pclass]]=2, 1,0)</f>
        <v>1</v>
      </c>
      <c r="M123">
        <f>IF(Table25[[#This Row],[Embarked]]="S", 1, 0)</f>
        <v>1</v>
      </c>
      <c r="N123">
        <f>IF(Table25[[#This Row],[Embarked]]="C", 1, 0)</f>
        <v>0</v>
      </c>
      <c r="O123">
        <f>IF(Table25[[#This Row],[Sex]]="male", 1, 0)</f>
        <v>1</v>
      </c>
      <c r="P123">
        <v>1</v>
      </c>
      <c r="AC123" s="6"/>
      <c r="AD123" s="6"/>
      <c r="AE123" s="6"/>
      <c r="AF123" s="6"/>
      <c r="AG123" s="6"/>
      <c r="AH123" s="6"/>
    </row>
    <row r="124" spans="1:34" x14ac:dyDescent="0.2">
      <c r="A124">
        <v>0</v>
      </c>
      <c r="B124" t="s">
        <v>15</v>
      </c>
      <c r="C124">
        <v>2</v>
      </c>
      <c r="D124" t="s">
        <v>13</v>
      </c>
      <c r="E124">
        <v>51</v>
      </c>
      <c r="F124">
        <v>12.525</v>
      </c>
      <c r="G124">
        <v>0</v>
      </c>
      <c r="H124">
        <v>0</v>
      </c>
      <c r="I124" s="6">
        <f>Table25[[#This Row],[Age]]/$E$1</f>
        <v>0.63749999999999996</v>
      </c>
      <c r="J124" s="6">
        <f>LOG10(Table25[[#This Row],[Fare]] +1)</f>
        <v>1.131137273778607</v>
      </c>
      <c r="K124">
        <f>IF(Table25[[#This Row],[Pclass]]=1, 1, 0)</f>
        <v>0</v>
      </c>
      <c r="L124">
        <f>IF(Table25[[#This Row],[Pclass]]=2, 1,0)</f>
        <v>1</v>
      </c>
      <c r="M124">
        <f>IF(Table25[[#This Row],[Embarked]]="S", 1, 0)</f>
        <v>1</v>
      </c>
      <c r="N124">
        <f>IF(Table25[[#This Row],[Embarked]]="C", 1, 0)</f>
        <v>0</v>
      </c>
      <c r="O124">
        <f>IF(Table25[[#This Row],[Sex]]="male", 1, 0)</f>
        <v>1</v>
      </c>
      <c r="P124">
        <v>1</v>
      </c>
      <c r="AC124" s="6"/>
      <c r="AD124" s="6"/>
      <c r="AE124" s="6"/>
      <c r="AF124" s="6"/>
      <c r="AG124" s="6"/>
      <c r="AH124" s="6"/>
    </row>
    <row r="125" spans="1:34" x14ac:dyDescent="0.2">
      <c r="A125">
        <v>1</v>
      </c>
      <c r="B125" t="s">
        <v>15</v>
      </c>
      <c r="C125">
        <v>1</v>
      </c>
      <c r="D125" t="s">
        <v>17</v>
      </c>
      <c r="E125">
        <v>22</v>
      </c>
      <c r="F125">
        <v>66.599999999999994</v>
      </c>
      <c r="G125">
        <v>1</v>
      </c>
      <c r="H125">
        <v>0</v>
      </c>
      <c r="I125" s="6">
        <f>Table25[[#This Row],[Age]]/$E$1</f>
        <v>0.27500000000000002</v>
      </c>
      <c r="J125" s="6">
        <f>LOG10(Table25[[#This Row],[Fare]] +1)</f>
        <v>1.8299466959416359</v>
      </c>
      <c r="K125">
        <f>IF(Table25[[#This Row],[Pclass]]=1, 1, 0)</f>
        <v>1</v>
      </c>
      <c r="L125">
        <f>IF(Table25[[#This Row],[Pclass]]=2, 1,0)</f>
        <v>0</v>
      </c>
      <c r="M125">
        <f>IF(Table25[[#This Row],[Embarked]]="S", 1, 0)</f>
        <v>1</v>
      </c>
      <c r="N125">
        <f>IF(Table25[[#This Row],[Embarked]]="C", 1, 0)</f>
        <v>0</v>
      </c>
      <c r="O125">
        <f>IF(Table25[[#This Row],[Sex]]="male", 1, 0)</f>
        <v>0</v>
      </c>
      <c r="P125">
        <v>1</v>
      </c>
      <c r="AC125" s="6"/>
      <c r="AD125" s="6"/>
      <c r="AE125" s="6"/>
      <c r="AF125" s="6"/>
      <c r="AG125" s="6"/>
      <c r="AH125" s="6"/>
    </row>
    <row r="126" spans="1:34" x14ac:dyDescent="0.2">
      <c r="A126">
        <v>0</v>
      </c>
      <c r="B126" t="s">
        <v>15</v>
      </c>
      <c r="C126">
        <v>3</v>
      </c>
      <c r="D126" t="s">
        <v>13</v>
      </c>
      <c r="E126">
        <v>55.5</v>
      </c>
      <c r="F126">
        <v>8.0500000000000007</v>
      </c>
      <c r="G126">
        <v>0</v>
      </c>
      <c r="H126">
        <v>0</v>
      </c>
      <c r="I126" s="6">
        <f>Table25[[#This Row],[Age]]/$E$1</f>
        <v>0.69374999999999998</v>
      </c>
      <c r="J126" s="6">
        <f>LOG10(Table25[[#This Row],[Fare]] +1)</f>
        <v>0.9566485792052033</v>
      </c>
      <c r="K126">
        <f>IF(Table25[[#This Row],[Pclass]]=1, 1, 0)</f>
        <v>0</v>
      </c>
      <c r="L126">
        <f>IF(Table25[[#This Row],[Pclass]]=2, 1,0)</f>
        <v>0</v>
      </c>
      <c r="M126">
        <f>IF(Table25[[#This Row],[Embarked]]="S", 1, 0)</f>
        <v>1</v>
      </c>
      <c r="N126">
        <f>IF(Table25[[#This Row],[Embarked]]="C", 1, 0)</f>
        <v>0</v>
      </c>
      <c r="O126">
        <f>IF(Table25[[#This Row],[Sex]]="male", 1, 0)</f>
        <v>1</v>
      </c>
      <c r="P126">
        <v>1</v>
      </c>
      <c r="AC126" s="6"/>
      <c r="AD126" s="6"/>
      <c r="AE126" s="6"/>
      <c r="AF126" s="6"/>
      <c r="AG126" s="6"/>
      <c r="AH126" s="6"/>
    </row>
    <row r="127" spans="1:34" x14ac:dyDescent="0.2">
      <c r="A127">
        <v>0</v>
      </c>
      <c r="B127" t="s">
        <v>15</v>
      </c>
      <c r="C127">
        <v>3</v>
      </c>
      <c r="D127" t="s">
        <v>13</v>
      </c>
      <c r="E127">
        <v>40.5</v>
      </c>
      <c r="F127">
        <v>14.5</v>
      </c>
      <c r="G127">
        <v>0</v>
      </c>
      <c r="H127">
        <v>2</v>
      </c>
      <c r="I127" s="6">
        <f>Table25[[#This Row],[Age]]/$E$1</f>
        <v>0.50624999999999998</v>
      </c>
      <c r="J127" s="6">
        <f>LOG10(Table25[[#This Row],[Fare]] +1)</f>
        <v>1.1903316981702914</v>
      </c>
      <c r="K127">
        <f>IF(Table25[[#This Row],[Pclass]]=1, 1, 0)</f>
        <v>0</v>
      </c>
      <c r="L127">
        <f>IF(Table25[[#This Row],[Pclass]]=2, 1,0)</f>
        <v>0</v>
      </c>
      <c r="M127">
        <f>IF(Table25[[#This Row],[Embarked]]="S", 1, 0)</f>
        <v>1</v>
      </c>
      <c r="N127">
        <f>IF(Table25[[#This Row],[Embarked]]="C", 1, 0)</f>
        <v>0</v>
      </c>
      <c r="O127">
        <f>IF(Table25[[#This Row],[Sex]]="male", 1, 0)</f>
        <v>1</v>
      </c>
      <c r="P127">
        <v>1</v>
      </c>
      <c r="AC127" s="6"/>
      <c r="AD127" s="6"/>
      <c r="AE127" s="6"/>
      <c r="AF127" s="6"/>
      <c r="AG127" s="6"/>
      <c r="AH127" s="6"/>
    </row>
    <row r="128" spans="1:34" x14ac:dyDescent="0.2">
      <c r="A128">
        <v>0</v>
      </c>
      <c r="B128" t="s">
        <v>20</v>
      </c>
      <c r="C128">
        <v>1</v>
      </c>
      <c r="D128" t="s">
        <v>13</v>
      </c>
      <c r="E128">
        <v>51</v>
      </c>
      <c r="F128">
        <v>61.379199999999997</v>
      </c>
      <c r="G128">
        <v>0</v>
      </c>
      <c r="H128">
        <v>1</v>
      </c>
      <c r="I128" s="6">
        <f>Table25[[#This Row],[Age]]/$E$1</f>
        <v>0.63749999999999996</v>
      </c>
      <c r="J128" s="6">
        <f>LOG10(Table25[[#This Row],[Fare]] +1)</f>
        <v>1.7950398007222887</v>
      </c>
      <c r="K128">
        <f>IF(Table25[[#This Row],[Pclass]]=1, 1, 0)</f>
        <v>1</v>
      </c>
      <c r="L128">
        <f>IF(Table25[[#This Row],[Pclass]]=2, 1,0)</f>
        <v>0</v>
      </c>
      <c r="M128">
        <f>IF(Table25[[#This Row],[Embarked]]="S", 1, 0)</f>
        <v>0</v>
      </c>
      <c r="N128">
        <f>IF(Table25[[#This Row],[Embarked]]="C", 1, 0)</f>
        <v>1</v>
      </c>
      <c r="O128">
        <f>IF(Table25[[#This Row],[Sex]]="male", 1, 0)</f>
        <v>1</v>
      </c>
      <c r="P128">
        <v>1</v>
      </c>
      <c r="AC128" s="6"/>
      <c r="AD128" s="6"/>
      <c r="AE128" s="6"/>
      <c r="AF128" s="6"/>
      <c r="AG128" s="6"/>
      <c r="AH128" s="6"/>
    </row>
    <row r="129" spans="1:34" x14ac:dyDescent="0.2">
      <c r="A129">
        <v>1</v>
      </c>
      <c r="B129" t="s">
        <v>27</v>
      </c>
      <c r="C129">
        <v>3</v>
      </c>
      <c r="D129" t="s">
        <v>17</v>
      </c>
      <c r="E129">
        <v>16</v>
      </c>
      <c r="F129">
        <v>7.7332999999999998</v>
      </c>
      <c r="G129">
        <v>0</v>
      </c>
      <c r="H129">
        <v>0</v>
      </c>
      <c r="I129" s="6">
        <f>Table25[[#This Row],[Age]]/$E$1</f>
        <v>0.2</v>
      </c>
      <c r="J129" s="6">
        <f>LOG10(Table25[[#This Row],[Fare]] +1)</f>
        <v>0.94117837898439327</v>
      </c>
      <c r="K129">
        <f>IF(Table25[[#This Row],[Pclass]]=1, 1, 0)</f>
        <v>0</v>
      </c>
      <c r="L129">
        <f>IF(Table25[[#This Row],[Pclass]]=2, 1,0)</f>
        <v>0</v>
      </c>
      <c r="M129">
        <f>IF(Table25[[#This Row],[Embarked]]="S", 1, 0)</f>
        <v>0</v>
      </c>
      <c r="N129">
        <f>IF(Table25[[#This Row],[Embarked]]="C", 1, 0)</f>
        <v>0</v>
      </c>
      <c r="O129">
        <f>IF(Table25[[#This Row],[Sex]]="male", 1, 0)</f>
        <v>0</v>
      </c>
      <c r="P129">
        <v>1</v>
      </c>
      <c r="AC129" s="6"/>
      <c r="AD129" s="6"/>
      <c r="AE129" s="6"/>
      <c r="AF129" s="6"/>
      <c r="AG129" s="6"/>
      <c r="AH129" s="6"/>
    </row>
    <row r="130" spans="1:34" x14ac:dyDescent="0.2">
      <c r="A130">
        <v>0</v>
      </c>
      <c r="B130" t="s">
        <v>15</v>
      </c>
      <c r="C130">
        <v>3</v>
      </c>
      <c r="D130" t="s">
        <v>13</v>
      </c>
      <c r="E130">
        <v>30</v>
      </c>
      <c r="F130">
        <v>8.0500000000000007</v>
      </c>
      <c r="G130">
        <v>0</v>
      </c>
      <c r="H130">
        <v>0</v>
      </c>
      <c r="I130" s="6">
        <f>Table25[[#This Row],[Age]]/$E$1</f>
        <v>0.375</v>
      </c>
      <c r="J130" s="6">
        <f>LOG10(Table25[[#This Row],[Fare]] +1)</f>
        <v>0.9566485792052033</v>
      </c>
      <c r="K130">
        <f>IF(Table25[[#This Row],[Pclass]]=1, 1, 0)</f>
        <v>0</v>
      </c>
      <c r="L130">
        <f>IF(Table25[[#This Row],[Pclass]]=2, 1,0)</f>
        <v>0</v>
      </c>
      <c r="M130">
        <f>IF(Table25[[#This Row],[Embarked]]="S", 1, 0)</f>
        <v>1</v>
      </c>
      <c r="N130">
        <f>IF(Table25[[#This Row],[Embarked]]="C", 1, 0)</f>
        <v>0</v>
      </c>
      <c r="O130">
        <f>IF(Table25[[#This Row],[Sex]]="male", 1, 0)</f>
        <v>1</v>
      </c>
      <c r="P130">
        <v>1</v>
      </c>
      <c r="AC130" s="6"/>
      <c r="AD130" s="6"/>
      <c r="AE130" s="6"/>
      <c r="AF130" s="6"/>
      <c r="AG130" s="6"/>
      <c r="AH130" s="6"/>
    </row>
    <row r="131" spans="1:34" x14ac:dyDescent="0.2">
      <c r="A131">
        <v>0</v>
      </c>
      <c r="B131" t="s">
        <v>15</v>
      </c>
      <c r="C131">
        <v>3</v>
      </c>
      <c r="D131" t="s">
        <v>13</v>
      </c>
      <c r="E131">
        <v>44</v>
      </c>
      <c r="F131">
        <v>16.100000000000001</v>
      </c>
      <c r="G131">
        <v>0</v>
      </c>
      <c r="H131">
        <v>1</v>
      </c>
      <c r="I131" s="6">
        <f>Table25[[#This Row],[Age]]/$E$1</f>
        <v>0.55000000000000004</v>
      </c>
      <c r="J131" s="6">
        <f>LOG10(Table25[[#This Row],[Fare]] +1)</f>
        <v>1.2329961103921538</v>
      </c>
      <c r="K131">
        <f>IF(Table25[[#This Row],[Pclass]]=1, 1, 0)</f>
        <v>0</v>
      </c>
      <c r="L131">
        <f>IF(Table25[[#This Row],[Pclass]]=2, 1,0)</f>
        <v>0</v>
      </c>
      <c r="M131">
        <f>IF(Table25[[#This Row],[Embarked]]="S", 1, 0)</f>
        <v>1</v>
      </c>
      <c r="N131">
        <f>IF(Table25[[#This Row],[Embarked]]="C", 1, 0)</f>
        <v>0</v>
      </c>
      <c r="O131">
        <f>IF(Table25[[#This Row],[Sex]]="male", 1, 0)</f>
        <v>1</v>
      </c>
      <c r="P131">
        <v>1</v>
      </c>
      <c r="AC131" s="6"/>
      <c r="AD131" s="6"/>
      <c r="AE131" s="6"/>
      <c r="AF131" s="6"/>
      <c r="AG131" s="6"/>
      <c r="AH131" s="6"/>
    </row>
    <row r="132" spans="1:34" x14ac:dyDescent="0.2">
      <c r="A132">
        <v>1</v>
      </c>
      <c r="B132" t="s">
        <v>15</v>
      </c>
      <c r="C132">
        <v>2</v>
      </c>
      <c r="D132" t="s">
        <v>17</v>
      </c>
      <c r="E132">
        <v>40</v>
      </c>
      <c r="F132">
        <v>15.75</v>
      </c>
      <c r="G132">
        <v>0</v>
      </c>
      <c r="H132">
        <v>0</v>
      </c>
      <c r="I132" s="6">
        <f>Table25[[#This Row],[Age]]/$E$1</f>
        <v>0.5</v>
      </c>
      <c r="J132" s="6">
        <f>LOG10(Table25[[#This Row],[Fare]] +1)</f>
        <v>1.2240148113728639</v>
      </c>
      <c r="K132">
        <f>IF(Table25[[#This Row],[Pclass]]=1, 1, 0)</f>
        <v>0</v>
      </c>
      <c r="L132">
        <f>IF(Table25[[#This Row],[Pclass]]=2, 1,0)</f>
        <v>1</v>
      </c>
      <c r="M132">
        <f>IF(Table25[[#This Row],[Embarked]]="S", 1, 0)</f>
        <v>1</v>
      </c>
      <c r="N132">
        <f>IF(Table25[[#This Row],[Embarked]]="C", 1, 0)</f>
        <v>0</v>
      </c>
      <c r="O132">
        <f>IF(Table25[[#This Row],[Sex]]="male", 1, 0)</f>
        <v>0</v>
      </c>
      <c r="P132">
        <v>1</v>
      </c>
      <c r="AC132" s="6"/>
      <c r="AD132" s="6"/>
      <c r="AE132" s="6"/>
      <c r="AF132" s="6"/>
      <c r="AG132" s="6"/>
      <c r="AH132" s="6"/>
    </row>
    <row r="133" spans="1:34" x14ac:dyDescent="0.2">
      <c r="A133">
        <v>0</v>
      </c>
      <c r="B133" t="s">
        <v>15</v>
      </c>
      <c r="C133">
        <v>3</v>
      </c>
      <c r="D133" t="s">
        <v>13</v>
      </c>
      <c r="E133">
        <v>26</v>
      </c>
      <c r="F133">
        <v>7.7750000000000004</v>
      </c>
      <c r="G133">
        <v>0</v>
      </c>
      <c r="H133">
        <v>0</v>
      </c>
      <c r="I133" s="6">
        <f>Table25[[#This Row],[Age]]/$E$1</f>
        <v>0.32500000000000001</v>
      </c>
      <c r="J133" s="6">
        <f>LOG10(Table25[[#This Row],[Fare]] +1)</f>
        <v>0.94324712513786169</v>
      </c>
      <c r="K133">
        <f>IF(Table25[[#This Row],[Pclass]]=1, 1, 0)</f>
        <v>0</v>
      </c>
      <c r="L133">
        <f>IF(Table25[[#This Row],[Pclass]]=2, 1,0)</f>
        <v>0</v>
      </c>
      <c r="M133">
        <f>IF(Table25[[#This Row],[Embarked]]="S", 1, 0)</f>
        <v>1</v>
      </c>
      <c r="N133">
        <f>IF(Table25[[#This Row],[Embarked]]="C", 1, 0)</f>
        <v>0</v>
      </c>
      <c r="O133">
        <f>IF(Table25[[#This Row],[Sex]]="male", 1, 0)</f>
        <v>1</v>
      </c>
      <c r="P133">
        <v>1</v>
      </c>
      <c r="AC133" s="6"/>
      <c r="AD133" s="6"/>
      <c r="AE133" s="6"/>
      <c r="AF133" s="6"/>
      <c r="AG133" s="6"/>
      <c r="AH133" s="6"/>
    </row>
    <row r="134" spans="1:34" x14ac:dyDescent="0.2">
      <c r="A134">
        <v>0</v>
      </c>
      <c r="B134" t="s">
        <v>15</v>
      </c>
      <c r="C134">
        <v>3</v>
      </c>
      <c r="D134" t="s">
        <v>13</v>
      </c>
      <c r="E134">
        <v>17</v>
      </c>
      <c r="F134">
        <v>8.6624999999999996</v>
      </c>
      <c r="G134">
        <v>0</v>
      </c>
      <c r="H134">
        <v>0</v>
      </c>
      <c r="I134" s="6">
        <f>Table25[[#This Row],[Age]]/$E$1</f>
        <v>0.21249999999999999</v>
      </c>
      <c r="J134" s="6">
        <f>LOG10(Table25[[#This Row],[Fare]] +1)</f>
        <v>0.98508950692638131</v>
      </c>
      <c r="K134">
        <f>IF(Table25[[#This Row],[Pclass]]=1, 1, 0)</f>
        <v>0</v>
      </c>
      <c r="L134">
        <f>IF(Table25[[#This Row],[Pclass]]=2, 1,0)</f>
        <v>0</v>
      </c>
      <c r="M134">
        <f>IF(Table25[[#This Row],[Embarked]]="S", 1, 0)</f>
        <v>1</v>
      </c>
      <c r="N134">
        <f>IF(Table25[[#This Row],[Embarked]]="C", 1, 0)</f>
        <v>0</v>
      </c>
      <c r="O134">
        <f>IF(Table25[[#This Row],[Sex]]="male", 1, 0)</f>
        <v>1</v>
      </c>
      <c r="P134">
        <v>1</v>
      </c>
      <c r="AC134" s="6"/>
      <c r="AD134" s="6"/>
      <c r="AE134" s="6"/>
      <c r="AF134" s="6"/>
      <c r="AG134" s="6"/>
      <c r="AH134" s="6"/>
    </row>
    <row r="135" spans="1:34" x14ac:dyDescent="0.2">
      <c r="A135">
        <v>0</v>
      </c>
      <c r="B135" t="s">
        <v>15</v>
      </c>
      <c r="C135">
        <v>3</v>
      </c>
      <c r="D135" t="s">
        <v>13</v>
      </c>
      <c r="E135">
        <v>1</v>
      </c>
      <c r="F135">
        <v>39.6875</v>
      </c>
      <c r="G135">
        <v>4</v>
      </c>
      <c r="H135">
        <v>1</v>
      </c>
      <c r="I135" s="6">
        <f>Table25[[#This Row],[Age]]/$E$1</f>
        <v>1.2500000000000001E-2</v>
      </c>
      <c r="J135" s="6">
        <f>LOG10(Table25[[#This Row],[Fare]] +1)</f>
        <v>1.6094610059122672</v>
      </c>
      <c r="K135">
        <f>IF(Table25[[#This Row],[Pclass]]=1, 1, 0)</f>
        <v>0</v>
      </c>
      <c r="L135">
        <f>IF(Table25[[#This Row],[Pclass]]=2, 1,0)</f>
        <v>0</v>
      </c>
      <c r="M135">
        <f>IF(Table25[[#This Row],[Embarked]]="S", 1, 0)</f>
        <v>1</v>
      </c>
      <c r="N135">
        <f>IF(Table25[[#This Row],[Embarked]]="C", 1, 0)</f>
        <v>0</v>
      </c>
      <c r="O135">
        <f>IF(Table25[[#This Row],[Sex]]="male", 1, 0)</f>
        <v>1</v>
      </c>
      <c r="P135">
        <v>1</v>
      </c>
      <c r="AC135" s="6"/>
      <c r="AD135" s="6"/>
      <c r="AE135" s="6"/>
      <c r="AF135" s="6"/>
      <c r="AG135" s="6"/>
      <c r="AH135" s="6"/>
    </row>
    <row r="136" spans="1:34" x14ac:dyDescent="0.2">
      <c r="A136">
        <v>1</v>
      </c>
      <c r="B136" t="s">
        <v>15</v>
      </c>
      <c r="C136">
        <v>3</v>
      </c>
      <c r="D136" t="s">
        <v>13</v>
      </c>
      <c r="E136">
        <v>9</v>
      </c>
      <c r="F136">
        <v>20.524999999999999</v>
      </c>
      <c r="G136">
        <v>0</v>
      </c>
      <c r="H136">
        <v>2</v>
      </c>
      <c r="I136" s="6">
        <f>Table25[[#This Row],[Age]]/$E$1</f>
        <v>0.1125</v>
      </c>
      <c r="J136" s="6">
        <f>LOG10(Table25[[#This Row],[Fare]] +1)</f>
        <v>1.3329431601256923</v>
      </c>
      <c r="K136">
        <f>IF(Table25[[#This Row],[Pclass]]=1, 1, 0)</f>
        <v>0</v>
      </c>
      <c r="L136">
        <f>IF(Table25[[#This Row],[Pclass]]=2, 1,0)</f>
        <v>0</v>
      </c>
      <c r="M136">
        <f>IF(Table25[[#This Row],[Embarked]]="S", 1, 0)</f>
        <v>1</v>
      </c>
      <c r="N136">
        <f>IF(Table25[[#This Row],[Embarked]]="C", 1, 0)</f>
        <v>0</v>
      </c>
      <c r="O136">
        <f>IF(Table25[[#This Row],[Sex]]="male", 1, 0)</f>
        <v>1</v>
      </c>
      <c r="P136">
        <v>1</v>
      </c>
      <c r="AC136" s="6"/>
      <c r="AD136" s="6"/>
      <c r="AE136" s="6"/>
      <c r="AF136" s="6"/>
      <c r="AG136" s="6"/>
      <c r="AH136" s="6"/>
    </row>
    <row r="137" spans="1:34" x14ac:dyDescent="0.2">
      <c r="A137">
        <v>0</v>
      </c>
      <c r="B137" t="s">
        <v>15</v>
      </c>
      <c r="C137">
        <v>3</v>
      </c>
      <c r="D137" t="s">
        <v>17</v>
      </c>
      <c r="E137">
        <v>45</v>
      </c>
      <c r="F137">
        <v>27.9</v>
      </c>
      <c r="G137">
        <v>1</v>
      </c>
      <c r="H137">
        <v>4</v>
      </c>
      <c r="I137" s="6">
        <f>Table25[[#This Row],[Age]]/$E$1</f>
        <v>0.5625</v>
      </c>
      <c r="J137" s="6">
        <f>LOG10(Table25[[#This Row],[Fare]] +1)</f>
        <v>1.4608978427565478</v>
      </c>
      <c r="K137">
        <f>IF(Table25[[#This Row],[Pclass]]=1, 1, 0)</f>
        <v>0</v>
      </c>
      <c r="L137">
        <f>IF(Table25[[#This Row],[Pclass]]=2, 1,0)</f>
        <v>0</v>
      </c>
      <c r="M137">
        <f>IF(Table25[[#This Row],[Embarked]]="S", 1, 0)</f>
        <v>1</v>
      </c>
      <c r="N137">
        <f>IF(Table25[[#This Row],[Embarked]]="C", 1, 0)</f>
        <v>0</v>
      </c>
      <c r="O137">
        <f>IF(Table25[[#This Row],[Sex]]="male", 1, 0)</f>
        <v>0</v>
      </c>
      <c r="P137">
        <v>1</v>
      </c>
      <c r="AC137" s="6"/>
      <c r="AD137" s="6"/>
      <c r="AE137" s="6"/>
      <c r="AF137" s="6"/>
      <c r="AG137" s="6"/>
      <c r="AH137" s="6"/>
    </row>
    <row r="138" spans="1:34" x14ac:dyDescent="0.2">
      <c r="A138">
        <v>0</v>
      </c>
      <c r="B138" t="s">
        <v>15</v>
      </c>
      <c r="C138">
        <v>3</v>
      </c>
      <c r="D138" t="s">
        <v>13</v>
      </c>
      <c r="E138">
        <v>28</v>
      </c>
      <c r="F138">
        <v>56.495800000000003</v>
      </c>
      <c r="G138">
        <v>0</v>
      </c>
      <c r="H138">
        <v>0</v>
      </c>
      <c r="I138" s="6">
        <f>Table25[[#This Row],[Age]]/$E$1</f>
        <v>0.35</v>
      </c>
      <c r="J138" s="6">
        <f>LOG10(Table25[[#This Row],[Fare]] +1)</f>
        <v>1.7596361211514699</v>
      </c>
      <c r="K138">
        <f>IF(Table25[[#This Row],[Pclass]]=1, 1, 0)</f>
        <v>0</v>
      </c>
      <c r="L138">
        <f>IF(Table25[[#This Row],[Pclass]]=2, 1,0)</f>
        <v>0</v>
      </c>
      <c r="M138">
        <f>IF(Table25[[#This Row],[Embarked]]="S", 1, 0)</f>
        <v>1</v>
      </c>
      <c r="N138">
        <f>IF(Table25[[#This Row],[Embarked]]="C", 1, 0)</f>
        <v>0</v>
      </c>
      <c r="O138">
        <f>IF(Table25[[#This Row],[Sex]]="male", 1, 0)</f>
        <v>1</v>
      </c>
      <c r="P138">
        <v>1</v>
      </c>
      <c r="AC138" s="6"/>
      <c r="AD138" s="6"/>
      <c r="AE138" s="6"/>
      <c r="AF138" s="6"/>
      <c r="AG138" s="6"/>
      <c r="AH138" s="6"/>
    </row>
    <row r="139" spans="1:34" x14ac:dyDescent="0.2">
      <c r="A139">
        <v>0</v>
      </c>
      <c r="B139" t="s">
        <v>15</v>
      </c>
      <c r="C139">
        <v>1</v>
      </c>
      <c r="D139" t="s">
        <v>13</v>
      </c>
      <c r="E139">
        <v>61</v>
      </c>
      <c r="F139">
        <v>33.5</v>
      </c>
      <c r="G139">
        <v>0</v>
      </c>
      <c r="H139">
        <v>0</v>
      </c>
      <c r="I139" s="6">
        <f>Table25[[#This Row],[Age]]/$E$1</f>
        <v>0.76249999999999996</v>
      </c>
      <c r="J139" s="6">
        <f>LOG10(Table25[[#This Row],[Fare]] +1)</f>
        <v>1.5378190950732742</v>
      </c>
      <c r="K139">
        <f>IF(Table25[[#This Row],[Pclass]]=1, 1, 0)</f>
        <v>1</v>
      </c>
      <c r="L139">
        <f>IF(Table25[[#This Row],[Pclass]]=2, 1,0)</f>
        <v>0</v>
      </c>
      <c r="M139">
        <f>IF(Table25[[#This Row],[Embarked]]="S", 1, 0)</f>
        <v>1</v>
      </c>
      <c r="N139">
        <f>IF(Table25[[#This Row],[Embarked]]="C", 1, 0)</f>
        <v>0</v>
      </c>
      <c r="O139">
        <f>IF(Table25[[#This Row],[Sex]]="male", 1, 0)</f>
        <v>1</v>
      </c>
      <c r="P139">
        <v>1</v>
      </c>
      <c r="AC139" s="6"/>
      <c r="AD139" s="6"/>
      <c r="AE139" s="6"/>
      <c r="AF139" s="6"/>
      <c r="AG139" s="6"/>
      <c r="AH139" s="6"/>
    </row>
    <row r="140" spans="1:34" x14ac:dyDescent="0.2">
      <c r="A140">
        <v>0</v>
      </c>
      <c r="B140" t="s">
        <v>27</v>
      </c>
      <c r="C140">
        <v>3</v>
      </c>
      <c r="D140" t="s">
        <v>13</v>
      </c>
      <c r="E140">
        <v>4</v>
      </c>
      <c r="F140">
        <v>29.125</v>
      </c>
      <c r="G140">
        <v>4</v>
      </c>
      <c r="H140">
        <v>1</v>
      </c>
      <c r="I140" s="6">
        <f>Table25[[#This Row],[Age]]/$E$1</f>
        <v>0.05</v>
      </c>
      <c r="J140" s="6">
        <f>LOG10(Table25[[#This Row],[Fare]] +1)</f>
        <v>1.4789270555829248</v>
      </c>
      <c r="K140">
        <f>IF(Table25[[#This Row],[Pclass]]=1, 1, 0)</f>
        <v>0</v>
      </c>
      <c r="L140">
        <f>IF(Table25[[#This Row],[Pclass]]=2, 1,0)</f>
        <v>0</v>
      </c>
      <c r="M140">
        <f>IF(Table25[[#This Row],[Embarked]]="S", 1, 0)</f>
        <v>0</v>
      </c>
      <c r="N140">
        <f>IF(Table25[[#This Row],[Embarked]]="C", 1, 0)</f>
        <v>0</v>
      </c>
      <c r="O140">
        <f>IF(Table25[[#This Row],[Sex]]="male", 1, 0)</f>
        <v>1</v>
      </c>
      <c r="P140">
        <v>1</v>
      </c>
      <c r="AC140" s="6"/>
      <c r="AD140" s="6"/>
      <c r="AE140" s="6"/>
      <c r="AF140" s="6"/>
      <c r="AG140" s="6"/>
      <c r="AH140" s="6"/>
    </row>
    <row r="141" spans="1:34" x14ac:dyDescent="0.2">
      <c r="A141">
        <v>1</v>
      </c>
      <c r="B141" t="s">
        <v>15</v>
      </c>
      <c r="C141">
        <v>3</v>
      </c>
      <c r="D141" t="s">
        <v>17</v>
      </c>
      <c r="E141">
        <v>1</v>
      </c>
      <c r="F141">
        <v>11.1333</v>
      </c>
      <c r="G141">
        <v>1</v>
      </c>
      <c r="H141">
        <v>1</v>
      </c>
      <c r="I141" s="6">
        <f>Table25[[#This Row],[Age]]/$E$1</f>
        <v>1.2500000000000001E-2</v>
      </c>
      <c r="J141" s="6">
        <f>LOG10(Table25[[#This Row],[Fare]] +1)</f>
        <v>1.0839789358110461</v>
      </c>
      <c r="K141">
        <f>IF(Table25[[#This Row],[Pclass]]=1, 1, 0)</f>
        <v>0</v>
      </c>
      <c r="L141">
        <f>IF(Table25[[#This Row],[Pclass]]=2, 1,0)</f>
        <v>0</v>
      </c>
      <c r="M141">
        <f>IF(Table25[[#This Row],[Embarked]]="S", 1, 0)</f>
        <v>1</v>
      </c>
      <c r="N141">
        <f>IF(Table25[[#This Row],[Embarked]]="C", 1, 0)</f>
        <v>0</v>
      </c>
      <c r="O141">
        <f>IF(Table25[[#This Row],[Sex]]="male", 1, 0)</f>
        <v>0</v>
      </c>
      <c r="P141">
        <v>1</v>
      </c>
      <c r="AC141" s="6"/>
      <c r="AD141" s="6"/>
      <c r="AE141" s="6"/>
      <c r="AF141" s="6"/>
      <c r="AG141" s="6"/>
      <c r="AH141" s="6"/>
    </row>
    <row r="142" spans="1:34" x14ac:dyDescent="0.2">
      <c r="A142">
        <v>0</v>
      </c>
      <c r="B142" t="s">
        <v>15</v>
      </c>
      <c r="C142">
        <v>3</v>
      </c>
      <c r="D142" t="s">
        <v>13</v>
      </c>
      <c r="E142">
        <v>21</v>
      </c>
      <c r="F142">
        <v>7.9249999999999998</v>
      </c>
      <c r="G142">
        <v>0</v>
      </c>
      <c r="H142">
        <v>0</v>
      </c>
      <c r="I142" s="6">
        <f>Table25[[#This Row],[Age]]/$E$1</f>
        <v>0.26250000000000001</v>
      </c>
      <c r="J142" s="6">
        <f>LOG10(Table25[[#This Row],[Fare]] +1)</f>
        <v>0.95060822478423079</v>
      </c>
      <c r="K142">
        <f>IF(Table25[[#This Row],[Pclass]]=1, 1, 0)</f>
        <v>0</v>
      </c>
      <c r="L142">
        <f>IF(Table25[[#This Row],[Pclass]]=2, 1,0)</f>
        <v>0</v>
      </c>
      <c r="M142">
        <f>IF(Table25[[#This Row],[Embarked]]="S", 1, 0)</f>
        <v>1</v>
      </c>
      <c r="N142">
        <f>IF(Table25[[#This Row],[Embarked]]="C", 1, 0)</f>
        <v>0</v>
      </c>
      <c r="O142">
        <f>IF(Table25[[#This Row],[Sex]]="male", 1, 0)</f>
        <v>1</v>
      </c>
      <c r="P142">
        <v>1</v>
      </c>
      <c r="AC142" s="6"/>
      <c r="AD142" s="6"/>
      <c r="AE142" s="6"/>
      <c r="AF142" s="6"/>
      <c r="AG142" s="6"/>
      <c r="AH142" s="6"/>
    </row>
    <row r="143" spans="1:34" x14ac:dyDescent="0.2">
      <c r="A143">
        <v>0</v>
      </c>
      <c r="B143" t="s">
        <v>20</v>
      </c>
      <c r="C143">
        <v>1</v>
      </c>
      <c r="D143" t="s">
        <v>13</v>
      </c>
      <c r="E143">
        <v>56</v>
      </c>
      <c r="F143">
        <v>30.695799999999998</v>
      </c>
      <c r="G143">
        <v>0</v>
      </c>
      <c r="H143">
        <v>0</v>
      </c>
      <c r="I143" s="6">
        <f>Table25[[#This Row],[Age]]/$E$1</f>
        <v>0.7</v>
      </c>
      <c r="J143" s="6">
        <f>LOG10(Table25[[#This Row],[Fare]] +1)</f>
        <v>1.5010017178117605</v>
      </c>
      <c r="K143">
        <f>IF(Table25[[#This Row],[Pclass]]=1, 1, 0)</f>
        <v>1</v>
      </c>
      <c r="L143">
        <f>IF(Table25[[#This Row],[Pclass]]=2, 1,0)</f>
        <v>0</v>
      </c>
      <c r="M143">
        <f>IF(Table25[[#This Row],[Embarked]]="S", 1, 0)</f>
        <v>0</v>
      </c>
      <c r="N143">
        <f>IF(Table25[[#This Row],[Embarked]]="C", 1, 0)</f>
        <v>1</v>
      </c>
      <c r="O143">
        <f>IF(Table25[[#This Row],[Sex]]="male", 1, 0)</f>
        <v>1</v>
      </c>
      <c r="P143">
        <v>1</v>
      </c>
      <c r="AC143" s="6"/>
      <c r="AD143" s="6"/>
      <c r="AE143" s="6"/>
      <c r="AF143" s="6"/>
      <c r="AG143" s="6"/>
      <c r="AH143" s="6"/>
    </row>
    <row r="144" spans="1:34" x14ac:dyDescent="0.2">
      <c r="A144">
        <v>0</v>
      </c>
      <c r="B144" t="s">
        <v>15</v>
      </c>
      <c r="C144">
        <v>3</v>
      </c>
      <c r="D144" t="s">
        <v>13</v>
      </c>
      <c r="E144">
        <v>18</v>
      </c>
      <c r="F144">
        <v>7.8541999999999996</v>
      </c>
      <c r="G144">
        <v>1</v>
      </c>
      <c r="H144">
        <v>1</v>
      </c>
      <c r="I144" s="6">
        <f>Table25[[#This Row],[Age]]/$E$1</f>
        <v>0.22500000000000001</v>
      </c>
      <c r="J144" s="6">
        <f>LOG10(Table25[[#This Row],[Fare]] +1)</f>
        <v>0.94714932766263737</v>
      </c>
      <c r="K144">
        <f>IF(Table25[[#This Row],[Pclass]]=1, 1, 0)</f>
        <v>0</v>
      </c>
      <c r="L144">
        <f>IF(Table25[[#This Row],[Pclass]]=2, 1,0)</f>
        <v>0</v>
      </c>
      <c r="M144">
        <f>IF(Table25[[#This Row],[Embarked]]="S", 1, 0)</f>
        <v>1</v>
      </c>
      <c r="N144">
        <f>IF(Table25[[#This Row],[Embarked]]="C", 1, 0)</f>
        <v>0</v>
      </c>
      <c r="O144">
        <f>IF(Table25[[#This Row],[Sex]]="male", 1, 0)</f>
        <v>1</v>
      </c>
      <c r="P144">
        <v>1</v>
      </c>
      <c r="AC144" s="6"/>
      <c r="AD144" s="6"/>
      <c r="AE144" s="6"/>
      <c r="AF144" s="6"/>
      <c r="AG144" s="6"/>
      <c r="AH144" s="6"/>
    </row>
    <row r="145" spans="1:34" x14ac:dyDescent="0.2">
      <c r="A145">
        <v>0</v>
      </c>
      <c r="B145" t="s">
        <v>20</v>
      </c>
      <c r="C145">
        <v>1</v>
      </c>
      <c r="D145" t="s">
        <v>17</v>
      </c>
      <c r="E145">
        <v>50</v>
      </c>
      <c r="F145">
        <v>28.712499999999999</v>
      </c>
      <c r="G145">
        <v>0</v>
      </c>
      <c r="H145">
        <v>0</v>
      </c>
      <c r="I145" s="6">
        <f>Table25[[#This Row],[Age]]/$E$1</f>
        <v>0.625</v>
      </c>
      <c r="J145" s="6">
        <f>LOG10(Table25[[#This Row],[Fare]] +1)</f>
        <v>1.4729391947362367</v>
      </c>
      <c r="K145">
        <f>IF(Table25[[#This Row],[Pclass]]=1, 1, 0)</f>
        <v>1</v>
      </c>
      <c r="L145">
        <f>IF(Table25[[#This Row],[Pclass]]=2, 1,0)</f>
        <v>0</v>
      </c>
      <c r="M145">
        <f>IF(Table25[[#This Row],[Embarked]]="S", 1, 0)</f>
        <v>0</v>
      </c>
      <c r="N145">
        <f>IF(Table25[[#This Row],[Embarked]]="C", 1, 0)</f>
        <v>1</v>
      </c>
      <c r="O145">
        <f>IF(Table25[[#This Row],[Sex]]="male", 1, 0)</f>
        <v>0</v>
      </c>
      <c r="P145">
        <v>1</v>
      </c>
      <c r="AC145" s="6"/>
      <c r="AD145" s="6"/>
      <c r="AE145" s="6"/>
      <c r="AF145" s="6"/>
      <c r="AG145" s="6"/>
      <c r="AH145" s="6"/>
    </row>
    <row r="146" spans="1:34" x14ac:dyDescent="0.2">
      <c r="A146">
        <v>0</v>
      </c>
      <c r="B146" t="s">
        <v>15</v>
      </c>
      <c r="C146">
        <v>2</v>
      </c>
      <c r="D146" t="s">
        <v>13</v>
      </c>
      <c r="E146">
        <v>30</v>
      </c>
      <c r="F146">
        <v>13</v>
      </c>
      <c r="G146">
        <v>0</v>
      </c>
      <c r="H146">
        <v>0</v>
      </c>
      <c r="I146" s="6">
        <f>Table25[[#This Row],[Age]]/$E$1</f>
        <v>0.375</v>
      </c>
      <c r="J146" s="6">
        <f>LOG10(Table25[[#This Row],[Fare]] +1)</f>
        <v>1.146128035678238</v>
      </c>
      <c r="K146">
        <f>IF(Table25[[#This Row],[Pclass]]=1, 1, 0)</f>
        <v>0</v>
      </c>
      <c r="L146">
        <f>IF(Table25[[#This Row],[Pclass]]=2, 1,0)</f>
        <v>1</v>
      </c>
      <c r="M146">
        <f>IF(Table25[[#This Row],[Embarked]]="S", 1, 0)</f>
        <v>1</v>
      </c>
      <c r="N146">
        <f>IF(Table25[[#This Row],[Embarked]]="C", 1, 0)</f>
        <v>0</v>
      </c>
      <c r="O146">
        <f>IF(Table25[[#This Row],[Sex]]="male", 1, 0)</f>
        <v>1</v>
      </c>
      <c r="P146">
        <v>1</v>
      </c>
      <c r="AC146" s="6"/>
      <c r="AD146" s="6"/>
      <c r="AE146" s="6"/>
      <c r="AF146" s="6"/>
      <c r="AG146" s="6"/>
      <c r="AH146" s="6"/>
    </row>
    <row r="147" spans="1:34" x14ac:dyDescent="0.2">
      <c r="A147">
        <v>0</v>
      </c>
      <c r="B147" t="s">
        <v>15</v>
      </c>
      <c r="C147">
        <v>3</v>
      </c>
      <c r="D147" t="s">
        <v>13</v>
      </c>
      <c r="E147">
        <v>36</v>
      </c>
      <c r="F147">
        <v>0</v>
      </c>
      <c r="G147">
        <v>0</v>
      </c>
      <c r="H147">
        <v>0</v>
      </c>
      <c r="I147" s="6">
        <f>Table25[[#This Row],[Age]]/$E$1</f>
        <v>0.45</v>
      </c>
      <c r="J147" s="6">
        <f>LOG10(Table25[[#This Row],[Fare]] +1)</f>
        <v>0</v>
      </c>
      <c r="K147">
        <f>IF(Table25[[#This Row],[Pclass]]=1, 1, 0)</f>
        <v>0</v>
      </c>
      <c r="L147">
        <f>IF(Table25[[#This Row],[Pclass]]=2, 1,0)</f>
        <v>0</v>
      </c>
      <c r="M147">
        <f>IF(Table25[[#This Row],[Embarked]]="S", 1, 0)</f>
        <v>1</v>
      </c>
      <c r="N147">
        <f>IF(Table25[[#This Row],[Embarked]]="C", 1, 0)</f>
        <v>0</v>
      </c>
      <c r="O147">
        <f>IF(Table25[[#This Row],[Sex]]="male", 1, 0)</f>
        <v>1</v>
      </c>
      <c r="P147">
        <v>1</v>
      </c>
      <c r="AC147" s="6"/>
      <c r="AD147" s="6"/>
      <c r="AE147" s="6"/>
      <c r="AF147" s="6"/>
      <c r="AG147" s="6"/>
      <c r="AH147" s="6"/>
    </row>
    <row r="148" spans="1:34" x14ac:dyDescent="0.2">
      <c r="A148">
        <v>0</v>
      </c>
      <c r="B148" t="s">
        <v>15</v>
      </c>
      <c r="C148">
        <v>3</v>
      </c>
      <c r="D148" t="s">
        <v>13</v>
      </c>
      <c r="E148">
        <v>9</v>
      </c>
      <c r="F148">
        <v>31.387499999999999</v>
      </c>
      <c r="G148">
        <v>4</v>
      </c>
      <c r="H148">
        <v>2</v>
      </c>
      <c r="I148" s="6">
        <f>Table25[[#This Row],[Age]]/$E$1</f>
        <v>0.1125</v>
      </c>
      <c r="J148" s="6">
        <f>LOG10(Table25[[#This Row],[Fare]] +1)</f>
        <v>1.5103774259938814</v>
      </c>
      <c r="K148">
        <f>IF(Table25[[#This Row],[Pclass]]=1, 1, 0)</f>
        <v>0</v>
      </c>
      <c r="L148">
        <f>IF(Table25[[#This Row],[Pclass]]=2, 1,0)</f>
        <v>0</v>
      </c>
      <c r="M148">
        <f>IF(Table25[[#This Row],[Embarked]]="S", 1, 0)</f>
        <v>1</v>
      </c>
      <c r="N148">
        <f>IF(Table25[[#This Row],[Embarked]]="C", 1, 0)</f>
        <v>0</v>
      </c>
      <c r="O148">
        <f>IF(Table25[[#This Row],[Sex]]="male", 1, 0)</f>
        <v>1</v>
      </c>
      <c r="P148">
        <v>1</v>
      </c>
      <c r="AC148" s="6"/>
      <c r="AD148" s="6"/>
      <c r="AE148" s="6"/>
      <c r="AF148" s="6"/>
      <c r="AG148" s="6"/>
      <c r="AH148" s="6"/>
    </row>
    <row r="149" spans="1:34" x14ac:dyDescent="0.2">
      <c r="A149">
        <v>1</v>
      </c>
      <c r="B149" t="s">
        <v>15</v>
      </c>
      <c r="C149">
        <v>2</v>
      </c>
      <c r="D149" t="s">
        <v>13</v>
      </c>
      <c r="E149">
        <v>1</v>
      </c>
      <c r="F149">
        <v>39</v>
      </c>
      <c r="G149">
        <v>2</v>
      </c>
      <c r="H149">
        <v>1</v>
      </c>
      <c r="I149" s="6">
        <f>Table25[[#This Row],[Age]]/$E$1</f>
        <v>1.2500000000000001E-2</v>
      </c>
      <c r="J149" s="6">
        <f>LOG10(Table25[[#This Row],[Fare]] +1)</f>
        <v>1.6020599913279623</v>
      </c>
      <c r="K149">
        <f>IF(Table25[[#This Row],[Pclass]]=1, 1, 0)</f>
        <v>0</v>
      </c>
      <c r="L149">
        <f>IF(Table25[[#This Row],[Pclass]]=2, 1,0)</f>
        <v>1</v>
      </c>
      <c r="M149">
        <f>IF(Table25[[#This Row],[Embarked]]="S", 1, 0)</f>
        <v>1</v>
      </c>
      <c r="N149">
        <f>IF(Table25[[#This Row],[Embarked]]="C", 1, 0)</f>
        <v>0</v>
      </c>
      <c r="O149">
        <f>IF(Table25[[#This Row],[Sex]]="male", 1, 0)</f>
        <v>1</v>
      </c>
      <c r="P149">
        <v>1</v>
      </c>
      <c r="AC149" s="6"/>
      <c r="AD149" s="6"/>
      <c r="AE149" s="6"/>
      <c r="AF149" s="6"/>
      <c r="AG149" s="6"/>
      <c r="AH149" s="6"/>
    </row>
    <row r="150" spans="1:34" x14ac:dyDescent="0.2">
      <c r="A150">
        <v>1</v>
      </c>
      <c r="B150" t="s">
        <v>15</v>
      </c>
      <c r="C150">
        <v>3</v>
      </c>
      <c r="D150" t="s">
        <v>17</v>
      </c>
      <c r="E150">
        <v>4</v>
      </c>
      <c r="F150">
        <v>22.024999999999999</v>
      </c>
      <c r="G150">
        <v>0</v>
      </c>
      <c r="H150">
        <v>2</v>
      </c>
      <c r="I150" s="6">
        <f>Table25[[#This Row],[Age]]/$E$1</f>
        <v>0.05</v>
      </c>
      <c r="J150" s="6">
        <f>LOG10(Table25[[#This Row],[Fare]] +1)</f>
        <v>1.3621996388688864</v>
      </c>
      <c r="K150">
        <f>IF(Table25[[#This Row],[Pclass]]=1, 1, 0)</f>
        <v>0</v>
      </c>
      <c r="L150">
        <f>IF(Table25[[#This Row],[Pclass]]=2, 1,0)</f>
        <v>0</v>
      </c>
      <c r="M150">
        <f>IF(Table25[[#This Row],[Embarked]]="S", 1, 0)</f>
        <v>1</v>
      </c>
      <c r="N150">
        <f>IF(Table25[[#This Row],[Embarked]]="C", 1, 0)</f>
        <v>0</v>
      </c>
      <c r="O150">
        <f>IF(Table25[[#This Row],[Sex]]="male", 1, 0)</f>
        <v>0</v>
      </c>
      <c r="P150">
        <v>1</v>
      </c>
      <c r="AC150" s="6"/>
      <c r="AD150" s="6"/>
      <c r="AE150" s="6"/>
      <c r="AF150" s="6"/>
      <c r="AG150" s="6"/>
      <c r="AH150" s="6"/>
    </row>
    <row r="151" spans="1:34" x14ac:dyDescent="0.2">
      <c r="A151">
        <v>1</v>
      </c>
      <c r="B151" t="s">
        <v>15</v>
      </c>
      <c r="C151">
        <v>1</v>
      </c>
      <c r="D151" t="s">
        <v>13</v>
      </c>
      <c r="E151">
        <v>45</v>
      </c>
      <c r="F151">
        <v>26.55</v>
      </c>
      <c r="G151">
        <v>0</v>
      </c>
      <c r="H151">
        <v>0</v>
      </c>
      <c r="I151" s="6">
        <f>Table25[[#This Row],[Age]]/$E$1</f>
        <v>0.5625</v>
      </c>
      <c r="J151" s="6">
        <f>LOG10(Table25[[#This Row],[Fare]] +1)</f>
        <v>1.4401216031878039</v>
      </c>
      <c r="K151">
        <f>IF(Table25[[#This Row],[Pclass]]=1, 1, 0)</f>
        <v>1</v>
      </c>
      <c r="L151">
        <f>IF(Table25[[#This Row],[Pclass]]=2, 1,0)</f>
        <v>0</v>
      </c>
      <c r="M151">
        <f>IF(Table25[[#This Row],[Embarked]]="S", 1, 0)</f>
        <v>1</v>
      </c>
      <c r="N151">
        <f>IF(Table25[[#This Row],[Embarked]]="C", 1, 0)</f>
        <v>0</v>
      </c>
      <c r="O151">
        <f>IF(Table25[[#This Row],[Sex]]="male", 1, 0)</f>
        <v>1</v>
      </c>
      <c r="P151">
        <v>1</v>
      </c>
      <c r="AC151" s="6"/>
      <c r="AD151" s="6"/>
      <c r="AE151" s="6"/>
      <c r="AF151" s="6"/>
      <c r="AG151" s="6"/>
      <c r="AH151" s="6"/>
    </row>
    <row r="152" spans="1:34" x14ac:dyDescent="0.2">
      <c r="A152">
        <v>0</v>
      </c>
      <c r="B152" t="s">
        <v>27</v>
      </c>
      <c r="C152">
        <v>3</v>
      </c>
      <c r="D152" t="s">
        <v>13</v>
      </c>
      <c r="E152">
        <v>40</v>
      </c>
      <c r="F152">
        <v>15.5</v>
      </c>
      <c r="G152">
        <v>1</v>
      </c>
      <c r="H152">
        <v>1</v>
      </c>
      <c r="I152" s="6">
        <f>Table25[[#This Row],[Age]]/$E$1</f>
        <v>0.5</v>
      </c>
      <c r="J152" s="6">
        <f>LOG10(Table25[[#This Row],[Fare]] +1)</f>
        <v>1.2174839442139063</v>
      </c>
      <c r="K152">
        <f>IF(Table25[[#This Row],[Pclass]]=1, 1, 0)</f>
        <v>0</v>
      </c>
      <c r="L152">
        <f>IF(Table25[[#This Row],[Pclass]]=2, 1,0)</f>
        <v>0</v>
      </c>
      <c r="M152">
        <f>IF(Table25[[#This Row],[Embarked]]="S", 1, 0)</f>
        <v>0</v>
      </c>
      <c r="N152">
        <f>IF(Table25[[#This Row],[Embarked]]="C", 1, 0)</f>
        <v>0</v>
      </c>
      <c r="O152">
        <f>IF(Table25[[#This Row],[Sex]]="male", 1, 0)</f>
        <v>1</v>
      </c>
      <c r="P152">
        <v>1</v>
      </c>
      <c r="AC152" s="6"/>
      <c r="AD152" s="6"/>
      <c r="AE152" s="6"/>
      <c r="AF152" s="6"/>
      <c r="AG152" s="6"/>
      <c r="AH152" s="6"/>
    </row>
    <row r="153" spans="1:34" x14ac:dyDescent="0.2">
      <c r="A153">
        <v>0</v>
      </c>
      <c r="B153" t="s">
        <v>15</v>
      </c>
      <c r="C153">
        <v>3</v>
      </c>
      <c r="D153" t="s">
        <v>13</v>
      </c>
      <c r="E153">
        <v>36</v>
      </c>
      <c r="F153">
        <v>7.8958000000000004</v>
      </c>
      <c r="G153">
        <v>0</v>
      </c>
      <c r="H153">
        <v>0</v>
      </c>
      <c r="I153" s="6">
        <f>Table25[[#This Row],[Age]]/$E$1</f>
        <v>0.45</v>
      </c>
      <c r="J153" s="6">
        <f>LOG10(Table25[[#This Row],[Fare]] +1)</f>
        <v>0.94918501031343461</v>
      </c>
      <c r="K153">
        <f>IF(Table25[[#This Row],[Pclass]]=1, 1, 0)</f>
        <v>0</v>
      </c>
      <c r="L153">
        <f>IF(Table25[[#This Row],[Pclass]]=2, 1,0)</f>
        <v>0</v>
      </c>
      <c r="M153">
        <f>IF(Table25[[#This Row],[Embarked]]="S", 1, 0)</f>
        <v>1</v>
      </c>
      <c r="N153">
        <f>IF(Table25[[#This Row],[Embarked]]="C", 1, 0)</f>
        <v>0</v>
      </c>
      <c r="O153">
        <f>IF(Table25[[#This Row],[Sex]]="male", 1, 0)</f>
        <v>1</v>
      </c>
      <c r="P153">
        <v>1</v>
      </c>
      <c r="AC153" s="6"/>
      <c r="AD153" s="6"/>
      <c r="AE153" s="6"/>
      <c r="AF153" s="6"/>
      <c r="AG153" s="6"/>
      <c r="AH153" s="6"/>
    </row>
    <row r="154" spans="1:34" x14ac:dyDescent="0.2">
      <c r="A154">
        <v>1</v>
      </c>
      <c r="B154" t="s">
        <v>15</v>
      </c>
      <c r="C154">
        <v>2</v>
      </c>
      <c r="D154" t="s">
        <v>17</v>
      </c>
      <c r="E154">
        <v>32</v>
      </c>
      <c r="F154">
        <v>13</v>
      </c>
      <c r="G154">
        <v>0</v>
      </c>
      <c r="H154">
        <v>0</v>
      </c>
      <c r="I154" s="6">
        <f>Table25[[#This Row],[Age]]/$E$1</f>
        <v>0.4</v>
      </c>
      <c r="J154" s="6">
        <f>LOG10(Table25[[#This Row],[Fare]] +1)</f>
        <v>1.146128035678238</v>
      </c>
      <c r="K154">
        <f>IF(Table25[[#This Row],[Pclass]]=1, 1, 0)</f>
        <v>0</v>
      </c>
      <c r="L154">
        <f>IF(Table25[[#This Row],[Pclass]]=2, 1,0)</f>
        <v>1</v>
      </c>
      <c r="M154">
        <f>IF(Table25[[#This Row],[Embarked]]="S", 1, 0)</f>
        <v>1</v>
      </c>
      <c r="N154">
        <f>IF(Table25[[#This Row],[Embarked]]="C", 1, 0)</f>
        <v>0</v>
      </c>
      <c r="O154">
        <f>IF(Table25[[#This Row],[Sex]]="male", 1, 0)</f>
        <v>0</v>
      </c>
      <c r="P154">
        <v>1</v>
      </c>
      <c r="AC154" s="6"/>
      <c r="AD154" s="6"/>
      <c r="AE154" s="6"/>
      <c r="AF154" s="6"/>
      <c r="AG154" s="6"/>
      <c r="AH154" s="6"/>
    </row>
    <row r="155" spans="1:34" x14ac:dyDescent="0.2">
      <c r="A155">
        <v>0</v>
      </c>
      <c r="B155" t="s">
        <v>15</v>
      </c>
      <c r="C155">
        <v>2</v>
      </c>
      <c r="D155" t="s">
        <v>13</v>
      </c>
      <c r="E155">
        <v>19</v>
      </c>
      <c r="F155">
        <v>13</v>
      </c>
      <c r="G155">
        <v>0</v>
      </c>
      <c r="H155">
        <v>0</v>
      </c>
      <c r="I155" s="6">
        <f>Table25[[#This Row],[Age]]/$E$1</f>
        <v>0.23749999999999999</v>
      </c>
      <c r="J155" s="6">
        <f>LOG10(Table25[[#This Row],[Fare]] +1)</f>
        <v>1.146128035678238</v>
      </c>
      <c r="K155">
        <f>IF(Table25[[#This Row],[Pclass]]=1, 1, 0)</f>
        <v>0</v>
      </c>
      <c r="L155">
        <f>IF(Table25[[#This Row],[Pclass]]=2, 1,0)</f>
        <v>1</v>
      </c>
      <c r="M155">
        <f>IF(Table25[[#This Row],[Embarked]]="S", 1, 0)</f>
        <v>1</v>
      </c>
      <c r="N155">
        <f>IF(Table25[[#This Row],[Embarked]]="C", 1, 0)</f>
        <v>0</v>
      </c>
      <c r="O155">
        <f>IF(Table25[[#This Row],[Sex]]="male", 1, 0)</f>
        <v>1</v>
      </c>
      <c r="P155">
        <v>1</v>
      </c>
      <c r="AC155" s="6"/>
      <c r="AD155" s="6"/>
      <c r="AE155" s="6"/>
      <c r="AF155" s="6"/>
      <c r="AG155" s="6"/>
      <c r="AH155" s="6"/>
    </row>
    <row r="156" spans="1:34" x14ac:dyDescent="0.2">
      <c r="A156">
        <v>1</v>
      </c>
      <c r="B156" t="s">
        <v>15</v>
      </c>
      <c r="C156">
        <v>3</v>
      </c>
      <c r="D156" t="s">
        <v>17</v>
      </c>
      <c r="E156">
        <v>19</v>
      </c>
      <c r="F156">
        <v>7.8541999999999996</v>
      </c>
      <c r="G156">
        <v>1</v>
      </c>
      <c r="H156">
        <v>0</v>
      </c>
      <c r="I156" s="6">
        <f>Table25[[#This Row],[Age]]/$E$1</f>
        <v>0.23749999999999999</v>
      </c>
      <c r="J156" s="6">
        <f>LOG10(Table25[[#This Row],[Fare]] +1)</f>
        <v>0.94714932766263737</v>
      </c>
      <c r="K156">
        <f>IF(Table25[[#This Row],[Pclass]]=1, 1, 0)</f>
        <v>0</v>
      </c>
      <c r="L156">
        <f>IF(Table25[[#This Row],[Pclass]]=2, 1,0)</f>
        <v>0</v>
      </c>
      <c r="M156">
        <f>IF(Table25[[#This Row],[Embarked]]="S", 1, 0)</f>
        <v>1</v>
      </c>
      <c r="N156">
        <f>IF(Table25[[#This Row],[Embarked]]="C", 1, 0)</f>
        <v>0</v>
      </c>
      <c r="O156">
        <f>IF(Table25[[#This Row],[Sex]]="male", 1, 0)</f>
        <v>0</v>
      </c>
      <c r="P156">
        <v>1</v>
      </c>
      <c r="AC156" s="6"/>
      <c r="AD156" s="6"/>
      <c r="AE156" s="6"/>
      <c r="AF156" s="6"/>
      <c r="AG156" s="6"/>
      <c r="AH156" s="6"/>
    </row>
    <row r="157" spans="1:34" x14ac:dyDescent="0.2">
      <c r="A157">
        <v>1</v>
      </c>
      <c r="B157" t="s">
        <v>15</v>
      </c>
      <c r="C157">
        <v>2</v>
      </c>
      <c r="D157" t="s">
        <v>13</v>
      </c>
      <c r="E157">
        <v>3</v>
      </c>
      <c r="F157">
        <v>26</v>
      </c>
      <c r="G157">
        <v>1</v>
      </c>
      <c r="H157">
        <v>1</v>
      </c>
      <c r="I157" s="6">
        <f>Table25[[#This Row],[Age]]/$E$1</f>
        <v>3.7499999999999999E-2</v>
      </c>
      <c r="J157" s="6">
        <f>LOG10(Table25[[#This Row],[Fare]] +1)</f>
        <v>1.4313637641589874</v>
      </c>
      <c r="K157">
        <f>IF(Table25[[#This Row],[Pclass]]=1, 1, 0)</f>
        <v>0</v>
      </c>
      <c r="L157">
        <f>IF(Table25[[#This Row],[Pclass]]=2, 1,0)</f>
        <v>1</v>
      </c>
      <c r="M157">
        <f>IF(Table25[[#This Row],[Embarked]]="S", 1, 0)</f>
        <v>1</v>
      </c>
      <c r="N157">
        <f>IF(Table25[[#This Row],[Embarked]]="C", 1, 0)</f>
        <v>0</v>
      </c>
      <c r="O157">
        <f>IF(Table25[[#This Row],[Sex]]="male", 1, 0)</f>
        <v>1</v>
      </c>
      <c r="P157">
        <v>1</v>
      </c>
      <c r="AC157" s="6"/>
      <c r="AD157" s="6"/>
      <c r="AE157" s="6"/>
      <c r="AF157" s="6"/>
      <c r="AG157" s="6"/>
      <c r="AH157" s="6"/>
    </row>
    <row r="158" spans="1:34" x14ac:dyDescent="0.2">
      <c r="A158">
        <v>1</v>
      </c>
      <c r="B158" t="s">
        <v>20</v>
      </c>
      <c r="C158">
        <v>1</v>
      </c>
      <c r="D158" t="s">
        <v>17</v>
      </c>
      <c r="E158">
        <v>44</v>
      </c>
      <c r="F158">
        <v>27.720800000000001</v>
      </c>
      <c r="G158">
        <v>0</v>
      </c>
      <c r="H158">
        <v>0</v>
      </c>
      <c r="I158" s="6">
        <f>Table25[[#This Row],[Age]]/$E$1</f>
        <v>0.55000000000000004</v>
      </c>
      <c r="J158" s="6">
        <f>LOG10(Table25[[#This Row],[Fare]] +1)</f>
        <v>1.4581965327411079</v>
      </c>
      <c r="K158">
        <f>IF(Table25[[#This Row],[Pclass]]=1, 1, 0)</f>
        <v>1</v>
      </c>
      <c r="L158">
        <f>IF(Table25[[#This Row],[Pclass]]=2, 1,0)</f>
        <v>0</v>
      </c>
      <c r="M158">
        <f>IF(Table25[[#This Row],[Embarked]]="S", 1, 0)</f>
        <v>0</v>
      </c>
      <c r="N158">
        <f>IF(Table25[[#This Row],[Embarked]]="C", 1, 0)</f>
        <v>1</v>
      </c>
      <c r="O158">
        <f>IF(Table25[[#This Row],[Sex]]="male", 1, 0)</f>
        <v>0</v>
      </c>
      <c r="P158">
        <v>1</v>
      </c>
      <c r="AC158" s="6"/>
      <c r="AD158" s="6"/>
      <c r="AE158" s="6"/>
      <c r="AF158" s="6"/>
      <c r="AG158" s="6"/>
      <c r="AH158" s="6"/>
    </row>
    <row r="159" spans="1:34" x14ac:dyDescent="0.2">
      <c r="A159">
        <v>1</v>
      </c>
      <c r="B159" t="s">
        <v>20</v>
      </c>
      <c r="C159">
        <v>1</v>
      </c>
      <c r="D159" t="s">
        <v>17</v>
      </c>
      <c r="E159">
        <v>58</v>
      </c>
      <c r="F159">
        <v>146.52080000000001</v>
      </c>
      <c r="G159">
        <v>0</v>
      </c>
      <c r="H159">
        <v>0</v>
      </c>
      <c r="I159" s="6">
        <f>Table25[[#This Row],[Age]]/$E$1</f>
        <v>0.72499999999999998</v>
      </c>
      <c r="J159" s="6">
        <f>LOG10(Table25[[#This Row],[Fare]] +1)</f>
        <v>2.1688532588793175</v>
      </c>
      <c r="K159">
        <f>IF(Table25[[#This Row],[Pclass]]=1, 1, 0)</f>
        <v>1</v>
      </c>
      <c r="L159">
        <f>IF(Table25[[#This Row],[Pclass]]=2, 1,0)</f>
        <v>0</v>
      </c>
      <c r="M159">
        <f>IF(Table25[[#This Row],[Embarked]]="S", 1, 0)</f>
        <v>0</v>
      </c>
      <c r="N159">
        <f>IF(Table25[[#This Row],[Embarked]]="C", 1, 0)</f>
        <v>1</v>
      </c>
      <c r="O159">
        <f>IF(Table25[[#This Row],[Sex]]="male", 1, 0)</f>
        <v>0</v>
      </c>
      <c r="P159">
        <v>1</v>
      </c>
      <c r="AC159" s="6"/>
      <c r="AD159" s="6"/>
      <c r="AE159" s="6"/>
      <c r="AF159" s="6"/>
      <c r="AG159" s="6"/>
      <c r="AH159" s="6"/>
    </row>
    <row r="160" spans="1:34" x14ac:dyDescent="0.2">
      <c r="A160">
        <v>0</v>
      </c>
      <c r="B160" t="s">
        <v>15</v>
      </c>
      <c r="C160">
        <v>3</v>
      </c>
      <c r="D160" t="s">
        <v>13</v>
      </c>
      <c r="E160">
        <v>42</v>
      </c>
      <c r="F160">
        <v>8.4041999999999994</v>
      </c>
      <c r="G160">
        <v>0</v>
      </c>
      <c r="H160">
        <v>1</v>
      </c>
      <c r="I160" s="6">
        <f>Table25[[#This Row],[Age]]/$E$1</f>
        <v>0.52500000000000002</v>
      </c>
      <c r="J160" s="6">
        <f>LOG10(Table25[[#This Row],[Fare]] +1)</f>
        <v>0.97332185673243765</v>
      </c>
      <c r="K160">
        <f>IF(Table25[[#This Row],[Pclass]]=1, 1, 0)</f>
        <v>0</v>
      </c>
      <c r="L160">
        <f>IF(Table25[[#This Row],[Pclass]]=2, 1,0)</f>
        <v>0</v>
      </c>
      <c r="M160">
        <f>IF(Table25[[#This Row],[Embarked]]="S", 1, 0)</f>
        <v>1</v>
      </c>
      <c r="N160">
        <f>IF(Table25[[#This Row],[Embarked]]="C", 1, 0)</f>
        <v>0</v>
      </c>
      <c r="O160">
        <f>IF(Table25[[#This Row],[Sex]]="male", 1, 0)</f>
        <v>1</v>
      </c>
      <c r="P160">
        <v>1</v>
      </c>
      <c r="AC160" s="6"/>
      <c r="AD160" s="6"/>
      <c r="AE160" s="6"/>
      <c r="AF160" s="6"/>
      <c r="AG160" s="6"/>
      <c r="AH160" s="6"/>
    </row>
    <row r="161" spans="1:34" x14ac:dyDescent="0.2">
      <c r="A161">
        <v>0</v>
      </c>
      <c r="B161" t="s">
        <v>15</v>
      </c>
      <c r="C161">
        <v>2</v>
      </c>
      <c r="D161" t="s">
        <v>17</v>
      </c>
      <c r="E161">
        <v>24</v>
      </c>
      <c r="F161">
        <v>13</v>
      </c>
      <c r="G161">
        <v>0</v>
      </c>
      <c r="H161">
        <v>0</v>
      </c>
      <c r="I161" s="6">
        <f>Table25[[#This Row],[Age]]/$E$1</f>
        <v>0.3</v>
      </c>
      <c r="J161" s="6">
        <f>LOG10(Table25[[#This Row],[Fare]] +1)</f>
        <v>1.146128035678238</v>
      </c>
      <c r="K161">
        <f>IF(Table25[[#This Row],[Pclass]]=1, 1, 0)</f>
        <v>0</v>
      </c>
      <c r="L161">
        <f>IF(Table25[[#This Row],[Pclass]]=2, 1,0)</f>
        <v>1</v>
      </c>
      <c r="M161">
        <f>IF(Table25[[#This Row],[Embarked]]="S", 1, 0)</f>
        <v>1</v>
      </c>
      <c r="N161">
        <f>IF(Table25[[#This Row],[Embarked]]="C", 1, 0)</f>
        <v>0</v>
      </c>
      <c r="O161">
        <f>IF(Table25[[#This Row],[Sex]]="male", 1, 0)</f>
        <v>0</v>
      </c>
      <c r="P161">
        <v>1</v>
      </c>
      <c r="AC161" s="6"/>
      <c r="AD161" s="6"/>
      <c r="AE161" s="6"/>
      <c r="AF161" s="6"/>
      <c r="AG161" s="6"/>
      <c r="AH161" s="6"/>
    </row>
    <row r="162" spans="1:34" x14ac:dyDescent="0.2">
      <c r="A162">
        <v>0</v>
      </c>
      <c r="B162" t="s">
        <v>15</v>
      </c>
      <c r="C162">
        <v>3</v>
      </c>
      <c r="D162" t="s">
        <v>13</v>
      </c>
      <c r="E162">
        <v>28</v>
      </c>
      <c r="F162">
        <v>9.5</v>
      </c>
      <c r="G162">
        <v>0</v>
      </c>
      <c r="H162">
        <v>0</v>
      </c>
      <c r="I162" s="6">
        <f>Table25[[#This Row],[Age]]/$E$1</f>
        <v>0.35</v>
      </c>
      <c r="J162" s="6">
        <f>LOG10(Table25[[#This Row],[Fare]] +1)</f>
        <v>1.0211892990699381</v>
      </c>
      <c r="K162">
        <f>IF(Table25[[#This Row],[Pclass]]=1, 1, 0)</f>
        <v>0</v>
      </c>
      <c r="L162">
        <f>IF(Table25[[#This Row],[Pclass]]=2, 1,0)</f>
        <v>0</v>
      </c>
      <c r="M162">
        <f>IF(Table25[[#This Row],[Embarked]]="S", 1, 0)</f>
        <v>1</v>
      </c>
      <c r="N162">
        <f>IF(Table25[[#This Row],[Embarked]]="C", 1, 0)</f>
        <v>0</v>
      </c>
      <c r="O162">
        <f>IF(Table25[[#This Row],[Sex]]="male", 1, 0)</f>
        <v>1</v>
      </c>
      <c r="P162">
        <v>1</v>
      </c>
      <c r="AC162" s="6"/>
      <c r="AD162" s="6"/>
      <c r="AE162" s="6"/>
      <c r="AF162" s="6"/>
      <c r="AG162" s="6"/>
      <c r="AH162" s="6"/>
    </row>
    <row r="163" spans="1:34" x14ac:dyDescent="0.2">
      <c r="A163">
        <v>0</v>
      </c>
      <c r="B163" t="s">
        <v>15</v>
      </c>
      <c r="C163">
        <v>3</v>
      </c>
      <c r="D163" t="s">
        <v>13</v>
      </c>
      <c r="E163">
        <v>34</v>
      </c>
      <c r="F163">
        <v>6.4958</v>
      </c>
      <c r="G163">
        <v>0</v>
      </c>
      <c r="H163">
        <v>0</v>
      </c>
      <c r="I163" s="6">
        <f>Table25[[#This Row],[Age]]/$E$1</f>
        <v>0.42499999999999999</v>
      </c>
      <c r="J163" s="6">
        <f>LOG10(Table25[[#This Row],[Fare]] +1)</f>
        <v>0.87481799035902574</v>
      </c>
      <c r="K163">
        <f>IF(Table25[[#This Row],[Pclass]]=1, 1, 0)</f>
        <v>0</v>
      </c>
      <c r="L163">
        <f>IF(Table25[[#This Row],[Pclass]]=2, 1,0)</f>
        <v>0</v>
      </c>
      <c r="M163">
        <f>IF(Table25[[#This Row],[Embarked]]="S", 1, 0)</f>
        <v>1</v>
      </c>
      <c r="N163">
        <f>IF(Table25[[#This Row],[Embarked]]="C", 1, 0)</f>
        <v>0</v>
      </c>
      <c r="O163">
        <f>IF(Table25[[#This Row],[Sex]]="male", 1, 0)</f>
        <v>1</v>
      </c>
      <c r="P163">
        <v>1</v>
      </c>
      <c r="AC163" s="6"/>
      <c r="AD163" s="6"/>
      <c r="AE163" s="6"/>
      <c r="AF163" s="6"/>
      <c r="AG163" s="6"/>
      <c r="AH163" s="6"/>
    </row>
    <row r="164" spans="1:34" x14ac:dyDescent="0.2">
      <c r="A164">
        <v>0</v>
      </c>
      <c r="B164" t="s">
        <v>20</v>
      </c>
      <c r="C164">
        <v>3</v>
      </c>
      <c r="D164" t="s">
        <v>13</v>
      </c>
      <c r="E164">
        <v>45.5</v>
      </c>
      <c r="F164">
        <v>7.2249999999999996</v>
      </c>
      <c r="G164">
        <v>0</v>
      </c>
      <c r="H164">
        <v>0</v>
      </c>
      <c r="I164" s="6">
        <f>Table25[[#This Row],[Age]]/$E$1</f>
        <v>0.56874999999999998</v>
      </c>
      <c r="J164" s="6">
        <f>LOG10(Table25[[#This Row],[Fare]] +1)</f>
        <v>0.91513590662201194</v>
      </c>
      <c r="K164">
        <f>IF(Table25[[#This Row],[Pclass]]=1, 1, 0)</f>
        <v>0</v>
      </c>
      <c r="L164">
        <f>IF(Table25[[#This Row],[Pclass]]=2, 1,0)</f>
        <v>0</v>
      </c>
      <c r="M164">
        <f>IF(Table25[[#This Row],[Embarked]]="S", 1, 0)</f>
        <v>0</v>
      </c>
      <c r="N164">
        <f>IF(Table25[[#This Row],[Embarked]]="C", 1, 0)</f>
        <v>1</v>
      </c>
      <c r="O164">
        <f>IF(Table25[[#This Row],[Sex]]="male", 1, 0)</f>
        <v>1</v>
      </c>
      <c r="P164">
        <v>1</v>
      </c>
      <c r="AC164" s="6"/>
      <c r="AD164" s="6"/>
      <c r="AE164" s="6"/>
      <c r="AF164" s="6"/>
      <c r="AG164" s="6"/>
      <c r="AH164" s="6"/>
    </row>
    <row r="165" spans="1:34" x14ac:dyDescent="0.2">
      <c r="A165">
        <v>1</v>
      </c>
      <c r="B165" t="s">
        <v>15</v>
      </c>
      <c r="C165">
        <v>3</v>
      </c>
      <c r="D165" t="s">
        <v>13</v>
      </c>
      <c r="E165">
        <v>18</v>
      </c>
      <c r="F165">
        <v>8.0500000000000007</v>
      </c>
      <c r="G165">
        <v>0</v>
      </c>
      <c r="H165">
        <v>0</v>
      </c>
      <c r="I165" s="6">
        <f>Table25[[#This Row],[Age]]/$E$1</f>
        <v>0.22500000000000001</v>
      </c>
      <c r="J165" s="6">
        <f>LOG10(Table25[[#This Row],[Fare]] +1)</f>
        <v>0.9566485792052033</v>
      </c>
      <c r="K165">
        <f>IF(Table25[[#This Row],[Pclass]]=1, 1, 0)</f>
        <v>0</v>
      </c>
      <c r="L165">
        <f>IF(Table25[[#This Row],[Pclass]]=2, 1,0)</f>
        <v>0</v>
      </c>
      <c r="M165">
        <f>IF(Table25[[#This Row],[Embarked]]="S", 1, 0)</f>
        <v>1</v>
      </c>
      <c r="N165">
        <f>IF(Table25[[#This Row],[Embarked]]="C", 1, 0)</f>
        <v>0</v>
      </c>
      <c r="O165">
        <f>IF(Table25[[#This Row],[Sex]]="male", 1, 0)</f>
        <v>1</v>
      </c>
      <c r="P165">
        <v>1</v>
      </c>
      <c r="AC165" s="6"/>
      <c r="AD165" s="6"/>
      <c r="AE165" s="6"/>
      <c r="AF165" s="6"/>
      <c r="AG165" s="6"/>
      <c r="AH165" s="6"/>
    </row>
    <row r="166" spans="1:34" x14ac:dyDescent="0.2">
      <c r="A166">
        <v>0</v>
      </c>
      <c r="B166" t="s">
        <v>15</v>
      </c>
      <c r="C166">
        <v>3</v>
      </c>
      <c r="D166" t="s">
        <v>17</v>
      </c>
      <c r="E166">
        <v>2</v>
      </c>
      <c r="F166">
        <v>10.4625</v>
      </c>
      <c r="G166">
        <v>0</v>
      </c>
      <c r="H166">
        <v>1</v>
      </c>
      <c r="I166" s="6">
        <f>Table25[[#This Row],[Age]]/$E$1</f>
        <v>2.5000000000000001E-2</v>
      </c>
      <c r="J166" s="6">
        <f>LOG10(Table25[[#This Row],[Fare]] +1)</f>
        <v>1.0592793486780776</v>
      </c>
      <c r="K166">
        <f>IF(Table25[[#This Row],[Pclass]]=1, 1, 0)</f>
        <v>0</v>
      </c>
      <c r="L166">
        <f>IF(Table25[[#This Row],[Pclass]]=2, 1,0)</f>
        <v>0</v>
      </c>
      <c r="M166">
        <f>IF(Table25[[#This Row],[Embarked]]="S", 1, 0)</f>
        <v>1</v>
      </c>
      <c r="N166">
        <f>IF(Table25[[#This Row],[Embarked]]="C", 1, 0)</f>
        <v>0</v>
      </c>
      <c r="O166">
        <f>IF(Table25[[#This Row],[Sex]]="male", 1, 0)</f>
        <v>0</v>
      </c>
      <c r="P166">
        <v>1</v>
      </c>
      <c r="AC166" s="6"/>
      <c r="AD166" s="6"/>
      <c r="AE166" s="6"/>
      <c r="AF166" s="6"/>
      <c r="AG166" s="6"/>
      <c r="AH166" s="6"/>
    </row>
    <row r="167" spans="1:34" x14ac:dyDescent="0.2">
      <c r="A167">
        <v>0</v>
      </c>
      <c r="B167" t="s">
        <v>15</v>
      </c>
      <c r="C167">
        <v>3</v>
      </c>
      <c r="D167" t="s">
        <v>13</v>
      </c>
      <c r="E167">
        <v>32</v>
      </c>
      <c r="F167">
        <v>15.85</v>
      </c>
      <c r="G167">
        <v>1</v>
      </c>
      <c r="H167">
        <v>0</v>
      </c>
      <c r="I167" s="6">
        <f>Table25[[#This Row],[Age]]/$E$1</f>
        <v>0.4</v>
      </c>
      <c r="J167" s="6">
        <f>LOG10(Table25[[#This Row],[Fare]] +1)</f>
        <v>1.2265999052073575</v>
      </c>
      <c r="K167">
        <f>IF(Table25[[#This Row],[Pclass]]=1, 1, 0)</f>
        <v>0</v>
      </c>
      <c r="L167">
        <f>IF(Table25[[#This Row],[Pclass]]=2, 1,0)</f>
        <v>0</v>
      </c>
      <c r="M167">
        <f>IF(Table25[[#This Row],[Embarked]]="S", 1, 0)</f>
        <v>1</v>
      </c>
      <c r="N167">
        <f>IF(Table25[[#This Row],[Embarked]]="C", 1, 0)</f>
        <v>0</v>
      </c>
      <c r="O167">
        <f>IF(Table25[[#This Row],[Sex]]="male", 1, 0)</f>
        <v>1</v>
      </c>
      <c r="P167">
        <v>1</v>
      </c>
      <c r="AC167" s="6"/>
      <c r="AD167" s="6"/>
      <c r="AE167" s="6"/>
      <c r="AF167" s="6"/>
      <c r="AG167" s="6"/>
      <c r="AH167" s="6"/>
    </row>
    <row r="168" spans="1:34" x14ac:dyDescent="0.2">
      <c r="A168">
        <v>1</v>
      </c>
      <c r="B168" t="s">
        <v>20</v>
      </c>
      <c r="C168">
        <v>3</v>
      </c>
      <c r="D168" t="s">
        <v>13</v>
      </c>
      <c r="E168">
        <v>26</v>
      </c>
      <c r="F168">
        <v>18.787500000000001</v>
      </c>
      <c r="G168">
        <v>0</v>
      </c>
      <c r="H168">
        <v>0</v>
      </c>
      <c r="I168" s="6">
        <f>Table25[[#This Row],[Age]]/$E$1</f>
        <v>0.32500000000000001</v>
      </c>
      <c r="J168" s="6">
        <f>LOG10(Table25[[#This Row],[Fare]] +1)</f>
        <v>1.2963909278704124</v>
      </c>
      <c r="K168">
        <f>IF(Table25[[#This Row],[Pclass]]=1, 1, 0)</f>
        <v>0</v>
      </c>
      <c r="L168">
        <f>IF(Table25[[#This Row],[Pclass]]=2, 1,0)</f>
        <v>0</v>
      </c>
      <c r="M168">
        <f>IF(Table25[[#This Row],[Embarked]]="S", 1, 0)</f>
        <v>0</v>
      </c>
      <c r="N168">
        <f>IF(Table25[[#This Row],[Embarked]]="C", 1, 0)</f>
        <v>1</v>
      </c>
      <c r="O168">
        <f>IF(Table25[[#This Row],[Sex]]="male", 1, 0)</f>
        <v>1</v>
      </c>
      <c r="P168">
        <v>1</v>
      </c>
      <c r="AC168" s="6"/>
      <c r="AD168" s="6"/>
      <c r="AE168" s="6"/>
      <c r="AF168" s="6"/>
      <c r="AG168" s="6"/>
      <c r="AH168" s="6"/>
    </row>
    <row r="169" spans="1:34" x14ac:dyDescent="0.2">
      <c r="A169">
        <v>1</v>
      </c>
      <c r="B169" t="s">
        <v>27</v>
      </c>
      <c r="C169">
        <v>3</v>
      </c>
      <c r="D169" t="s">
        <v>17</v>
      </c>
      <c r="E169">
        <v>16</v>
      </c>
      <c r="F169">
        <v>7.75</v>
      </c>
      <c r="G169">
        <v>0</v>
      </c>
      <c r="H169">
        <v>0</v>
      </c>
      <c r="I169" s="6">
        <f>Table25[[#This Row],[Age]]/$E$1</f>
        <v>0.2</v>
      </c>
      <c r="J169" s="6">
        <f>LOG10(Table25[[#This Row],[Fare]] +1)</f>
        <v>0.94200805302231327</v>
      </c>
      <c r="K169">
        <f>IF(Table25[[#This Row],[Pclass]]=1, 1, 0)</f>
        <v>0</v>
      </c>
      <c r="L169">
        <f>IF(Table25[[#This Row],[Pclass]]=2, 1,0)</f>
        <v>0</v>
      </c>
      <c r="M169">
        <f>IF(Table25[[#This Row],[Embarked]]="S", 1, 0)</f>
        <v>0</v>
      </c>
      <c r="N169">
        <f>IF(Table25[[#This Row],[Embarked]]="C", 1, 0)</f>
        <v>0</v>
      </c>
      <c r="O169">
        <f>IF(Table25[[#This Row],[Sex]]="male", 1, 0)</f>
        <v>0</v>
      </c>
      <c r="P169">
        <v>1</v>
      </c>
      <c r="AC169" s="6"/>
      <c r="AD169" s="6"/>
      <c r="AE169" s="6"/>
      <c r="AF169" s="6"/>
      <c r="AG169" s="6"/>
      <c r="AH169" s="6"/>
    </row>
    <row r="170" spans="1:34" x14ac:dyDescent="0.2">
      <c r="A170">
        <v>1</v>
      </c>
      <c r="B170" t="s">
        <v>20</v>
      </c>
      <c r="C170">
        <v>1</v>
      </c>
      <c r="D170" t="s">
        <v>13</v>
      </c>
      <c r="E170">
        <v>40</v>
      </c>
      <c r="F170">
        <v>31</v>
      </c>
      <c r="G170">
        <v>0</v>
      </c>
      <c r="H170">
        <v>0</v>
      </c>
      <c r="I170" s="6">
        <f>Table25[[#This Row],[Age]]/$E$1</f>
        <v>0.5</v>
      </c>
      <c r="J170" s="6">
        <f>LOG10(Table25[[#This Row],[Fare]] +1)</f>
        <v>1.505149978319906</v>
      </c>
      <c r="K170">
        <f>IF(Table25[[#This Row],[Pclass]]=1, 1, 0)</f>
        <v>1</v>
      </c>
      <c r="L170">
        <f>IF(Table25[[#This Row],[Pclass]]=2, 1,0)</f>
        <v>0</v>
      </c>
      <c r="M170">
        <f>IF(Table25[[#This Row],[Embarked]]="S", 1, 0)</f>
        <v>0</v>
      </c>
      <c r="N170">
        <f>IF(Table25[[#This Row],[Embarked]]="C", 1, 0)</f>
        <v>1</v>
      </c>
      <c r="O170">
        <f>IF(Table25[[#This Row],[Sex]]="male", 1, 0)</f>
        <v>1</v>
      </c>
      <c r="P170">
        <v>1</v>
      </c>
      <c r="AC170" s="6"/>
      <c r="AD170" s="6"/>
      <c r="AE170" s="6"/>
      <c r="AF170" s="6"/>
      <c r="AG170" s="6"/>
      <c r="AH170" s="6"/>
    </row>
    <row r="171" spans="1:34" x14ac:dyDescent="0.2">
      <c r="A171">
        <v>0</v>
      </c>
      <c r="B171" t="s">
        <v>15</v>
      </c>
      <c r="C171">
        <v>3</v>
      </c>
      <c r="D171" t="s">
        <v>13</v>
      </c>
      <c r="E171">
        <v>24</v>
      </c>
      <c r="F171">
        <v>7.05</v>
      </c>
      <c r="G171">
        <v>0</v>
      </c>
      <c r="H171">
        <v>0</v>
      </c>
      <c r="I171" s="6">
        <f>Table25[[#This Row],[Age]]/$E$1</f>
        <v>0.3</v>
      </c>
      <c r="J171" s="6">
        <f>LOG10(Table25[[#This Row],[Fare]] +1)</f>
        <v>0.90579588036786851</v>
      </c>
      <c r="K171">
        <f>IF(Table25[[#This Row],[Pclass]]=1, 1, 0)</f>
        <v>0</v>
      </c>
      <c r="L171">
        <f>IF(Table25[[#This Row],[Pclass]]=2, 1,0)</f>
        <v>0</v>
      </c>
      <c r="M171">
        <f>IF(Table25[[#This Row],[Embarked]]="S", 1, 0)</f>
        <v>1</v>
      </c>
      <c r="N171">
        <f>IF(Table25[[#This Row],[Embarked]]="C", 1, 0)</f>
        <v>0</v>
      </c>
      <c r="O171">
        <f>IF(Table25[[#This Row],[Sex]]="male", 1, 0)</f>
        <v>1</v>
      </c>
      <c r="P171">
        <v>1</v>
      </c>
      <c r="AC171" s="6"/>
      <c r="AD171" s="6"/>
      <c r="AE171" s="6"/>
      <c r="AF171" s="6"/>
      <c r="AG171" s="6"/>
      <c r="AH171" s="6"/>
    </row>
    <row r="172" spans="1:34" x14ac:dyDescent="0.2">
      <c r="A172">
        <v>1</v>
      </c>
      <c r="B172" t="s">
        <v>15</v>
      </c>
      <c r="C172">
        <v>2</v>
      </c>
      <c r="D172" t="s">
        <v>17</v>
      </c>
      <c r="E172">
        <v>35</v>
      </c>
      <c r="F172">
        <v>21</v>
      </c>
      <c r="G172">
        <v>0</v>
      </c>
      <c r="H172">
        <v>0</v>
      </c>
      <c r="I172" s="6">
        <f>Table25[[#This Row],[Age]]/$E$1</f>
        <v>0.4375</v>
      </c>
      <c r="J172" s="6">
        <f>LOG10(Table25[[#This Row],[Fare]] +1)</f>
        <v>1.3424226808222062</v>
      </c>
      <c r="K172">
        <f>IF(Table25[[#This Row],[Pclass]]=1, 1, 0)</f>
        <v>0</v>
      </c>
      <c r="L172">
        <f>IF(Table25[[#This Row],[Pclass]]=2, 1,0)</f>
        <v>1</v>
      </c>
      <c r="M172">
        <f>IF(Table25[[#This Row],[Embarked]]="S", 1, 0)</f>
        <v>1</v>
      </c>
      <c r="N172">
        <f>IF(Table25[[#This Row],[Embarked]]="C", 1, 0)</f>
        <v>0</v>
      </c>
      <c r="O172">
        <f>IF(Table25[[#This Row],[Sex]]="male", 1, 0)</f>
        <v>0</v>
      </c>
      <c r="P172">
        <v>1</v>
      </c>
      <c r="AC172" s="6"/>
      <c r="AD172" s="6"/>
      <c r="AE172" s="6"/>
      <c r="AF172" s="6"/>
      <c r="AG172" s="6"/>
      <c r="AH172" s="6"/>
    </row>
    <row r="173" spans="1:34" x14ac:dyDescent="0.2">
      <c r="A173">
        <v>0</v>
      </c>
      <c r="B173" t="s">
        <v>15</v>
      </c>
      <c r="C173">
        <v>3</v>
      </c>
      <c r="D173" t="s">
        <v>13</v>
      </c>
      <c r="E173">
        <v>22</v>
      </c>
      <c r="F173">
        <v>7.25</v>
      </c>
      <c r="G173">
        <v>0</v>
      </c>
      <c r="H173">
        <v>0</v>
      </c>
      <c r="I173" s="6">
        <f>Table25[[#This Row],[Age]]/$E$1</f>
        <v>0.27500000000000002</v>
      </c>
      <c r="J173" s="6">
        <f>LOG10(Table25[[#This Row],[Fare]] +1)</f>
        <v>0.91645394854992512</v>
      </c>
      <c r="K173">
        <f>IF(Table25[[#This Row],[Pclass]]=1, 1, 0)</f>
        <v>0</v>
      </c>
      <c r="L173">
        <f>IF(Table25[[#This Row],[Pclass]]=2, 1,0)</f>
        <v>0</v>
      </c>
      <c r="M173">
        <f>IF(Table25[[#This Row],[Embarked]]="S", 1, 0)</f>
        <v>1</v>
      </c>
      <c r="N173">
        <f>IF(Table25[[#This Row],[Embarked]]="C", 1, 0)</f>
        <v>0</v>
      </c>
      <c r="O173">
        <f>IF(Table25[[#This Row],[Sex]]="male", 1, 0)</f>
        <v>1</v>
      </c>
      <c r="P173">
        <v>1</v>
      </c>
      <c r="AC173" s="6"/>
      <c r="AD173" s="6"/>
      <c r="AE173" s="6"/>
      <c r="AF173" s="6"/>
      <c r="AG173" s="6"/>
      <c r="AH173" s="6"/>
    </row>
    <row r="174" spans="1:34" x14ac:dyDescent="0.2">
      <c r="A174">
        <v>0</v>
      </c>
      <c r="B174" t="s">
        <v>15</v>
      </c>
      <c r="C174">
        <v>2</v>
      </c>
      <c r="D174" t="s">
        <v>13</v>
      </c>
      <c r="E174">
        <v>30</v>
      </c>
      <c r="F174">
        <v>13</v>
      </c>
      <c r="G174">
        <v>0</v>
      </c>
      <c r="H174">
        <v>0</v>
      </c>
      <c r="I174" s="6">
        <f>Table25[[#This Row],[Age]]/$E$1</f>
        <v>0.375</v>
      </c>
      <c r="J174" s="6">
        <f>LOG10(Table25[[#This Row],[Fare]] +1)</f>
        <v>1.146128035678238</v>
      </c>
      <c r="K174">
        <f>IF(Table25[[#This Row],[Pclass]]=1, 1, 0)</f>
        <v>0</v>
      </c>
      <c r="L174">
        <f>IF(Table25[[#This Row],[Pclass]]=2, 1,0)</f>
        <v>1</v>
      </c>
      <c r="M174">
        <f>IF(Table25[[#This Row],[Embarked]]="S", 1, 0)</f>
        <v>1</v>
      </c>
      <c r="N174">
        <f>IF(Table25[[#This Row],[Embarked]]="C", 1, 0)</f>
        <v>0</v>
      </c>
      <c r="O174">
        <f>IF(Table25[[#This Row],[Sex]]="male", 1, 0)</f>
        <v>1</v>
      </c>
      <c r="P174">
        <v>1</v>
      </c>
      <c r="AC174" s="6"/>
      <c r="AD174" s="6"/>
      <c r="AE174" s="6"/>
      <c r="AF174" s="6"/>
      <c r="AG174" s="6"/>
      <c r="AH174" s="6"/>
    </row>
    <row r="175" spans="1:34" x14ac:dyDescent="0.2">
      <c r="A175">
        <v>1</v>
      </c>
      <c r="B175" t="s">
        <v>20</v>
      </c>
      <c r="C175">
        <v>1</v>
      </c>
      <c r="D175" t="s">
        <v>17</v>
      </c>
      <c r="E175">
        <v>31</v>
      </c>
      <c r="F175">
        <v>113.27500000000001</v>
      </c>
      <c r="G175">
        <v>1</v>
      </c>
      <c r="H175">
        <v>0</v>
      </c>
      <c r="I175" s="6">
        <f>Table25[[#This Row],[Age]]/$E$1</f>
        <v>0.38750000000000001</v>
      </c>
      <c r="J175" s="6">
        <f>LOG10(Table25[[#This Row],[Fare]] +1)</f>
        <v>2.0579512299613683</v>
      </c>
      <c r="K175">
        <f>IF(Table25[[#This Row],[Pclass]]=1, 1, 0)</f>
        <v>1</v>
      </c>
      <c r="L175">
        <f>IF(Table25[[#This Row],[Pclass]]=2, 1,0)</f>
        <v>0</v>
      </c>
      <c r="M175">
        <f>IF(Table25[[#This Row],[Embarked]]="S", 1, 0)</f>
        <v>0</v>
      </c>
      <c r="N175">
        <f>IF(Table25[[#This Row],[Embarked]]="C", 1, 0)</f>
        <v>1</v>
      </c>
      <c r="O175">
        <f>IF(Table25[[#This Row],[Sex]]="male", 1, 0)</f>
        <v>0</v>
      </c>
      <c r="P175">
        <v>1</v>
      </c>
      <c r="AC175" s="6"/>
      <c r="AD175" s="6"/>
      <c r="AE175" s="6"/>
      <c r="AF175" s="6"/>
      <c r="AG175" s="6"/>
      <c r="AH175" s="6"/>
    </row>
    <row r="176" spans="1:34" x14ac:dyDescent="0.2">
      <c r="A176">
        <v>1</v>
      </c>
      <c r="B176" t="s">
        <v>15</v>
      </c>
      <c r="C176">
        <v>3</v>
      </c>
      <c r="D176" t="s">
        <v>17</v>
      </c>
      <c r="E176">
        <v>27</v>
      </c>
      <c r="F176">
        <v>7.9249999999999998</v>
      </c>
      <c r="G176">
        <v>0</v>
      </c>
      <c r="H176">
        <v>0</v>
      </c>
      <c r="I176" s="6">
        <f>Table25[[#This Row],[Age]]/$E$1</f>
        <v>0.33750000000000002</v>
      </c>
      <c r="J176" s="6">
        <f>LOG10(Table25[[#This Row],[Fare]] +1)</f>
        <v>0.95060822478423079</v>
      </c>
      <c r="K176">
        <f>IF(Table25[[#This Row],[Pclass]]=1, 1, 0)</f>
        <v>0</v>
      </c>
      <c r="L176">
        <f>IF(Table25[[#This Row],[Pclass]]=2, 1,0)</f>
        <v>0</v>
      </c>
      <c r="M176">
        <f>IF(Table25[[#This Row],[Embarked]]="S", 1, 0)</f>
        <v>1</v>
      </c>
      <c r="N176">
        <f>IF(Table25[[#This Row],[Embarked]]="C", 1, 0)</f>
        <v>0</v>
      </c>
      <c r="O176">
        <f>IF(Table25[[#This Row],[Sex]]="male", 1, 0)</f>
        <v>0</v>
      </c>
      <c r="P176">
        <v>1</v>
      </c>
      <c r="AC176" s="6"/>
      <c r="AD176" s="6"/>
      <c r="AE176" s="6"/>
      <c r="AF176" s="6"/>
      <c r="AG176" s="6"/>
      <c r="AH176" s="6"/>
    </row>
    <row r="177" spans="1:34" x14ac:dyDescent="0.2">
      <c r="A177">
        <v>0</v>
      </c>
      <c r="B177" t="s">
        <v>15</v>
      </c>
      <c r="C177">
        <v>2</v>
      </c>
      <c r="D177" t="s">
        <v>13</v>
      </c>
      <c r="E177">
        <v>42</v>
      </c>
      <c r="F177">
        <v>27</v>
      </c>
      <c r="G177">
        <v>1</v>
      </c>
      <c r="H177">
        <v>0</v>
      </c>
      <c r="I177" s="6">
        <f>Table25[[#This Row],[Age]]/$E$1</f>
        <v>0.52500000000000002</v>
      </c>
      <c r="J177" s="6">
        <f>LOG10(Table25[[#This Row],[Fare]] +1)</f>
        <v>1.4471580313422192</v>
      </c>
      <c r="K177">
        <f>IF(Table25[[#This Row],[Pclass]]=1, 1, 0)</f>
        <v>0</v>
      </c>
      <c r="L177">
        <f>IF(Table25[[#This Row],[Pclass]]=2, 1,0)</f>
        <v>1</v>
      </c>
      <c r="M177">
        <f>IF(Table25[[#This Row],[Embarked]]="S", 1, 0)</f>
        <v>1</v>
      </c>
      <c r="N177">
        <f>IF(Table25[[#This Row],[Embarked]]="C", 1, 0)</f>
        <v>0</v>
      </c>
      <c r="O177">
        <f>IF(Table25[[#This Row],[Sex]]="male", 1, 0)</f>
        <v>1</v>
      </c>
      <c r="P177">
        <v>1</v>
      </c>
      <c r="AC177" s="6"/>
      <c r="AD177" s="6"/>
      <c r="AE177" s="6"/>
      <c r="AF177" s="6"/>
      <c r="AG177" s="6"/>
      <c r="AH177" s="6"/>
    </row>
    <row r="178" spans="1:34" x14ac:dyDescent="0.2">
      <c r="A178">
        <v>1</v>
      </c>
      <c r="B178" t="s">
        <v>20</v>
      </c>
      <c r="C178">
        <v>1</v>
      </c>
      <c r="D178" t="s">
        <v>17</v>
      </c>
      <c r="E178">
        <v>32</v>
      </c>
      <c r="F178">
        <v>76.291700000000006</v>
      </c>
      <c r="G178">
        <v>0</v>
      </c>
      <c r="H178">
        <v>0</v>
      </c>
      <c r="I178" s="6">
        <f>Table25[[#This Row],[Age]]/$E$1</f>
        <v>0.4</v>
      </c>
      <c r="J178" s="6">
        <f>LOG10(Table25[[#This Row],[Fare]] +1)</f>
        <v>1.8881328595362299</v>
      </c>
      <c r="K178">
        <f>IF(Table25[[#This Row],[Pclass]]=1, 1, 0)</f>
        <v>1</v>
      </c>
      <c r="L178">
        <f>IF(Table25[[#This Row],[Pclass]]=2, 1,0)</f>
        <v>0</v>
      </c>
      <c r="M178">
        <f>IF(Table25[[#This Row],[Embarked]]="S", 1, 0)</f>
        <v>0</v>
      </c>
      <c r="N178">
        <f>IF(Table25[[#This Row],[Embarked]]="C", 1, 0)</f>
        <v>1</v>
      </c>
      <c r="O178">
        <f>IF(Table25[[#This Row],[Sex]]="male", 1, 0)</f>
        <v>0</v>
      </c>
      <c r="P178">
        <v>1</v>
      </c>
      <c r="AC178" s="6"/>
      <c r="AD178" s="6"/>
      <c r="AE178" s="6"/>
      <c r="AF178" s="6"/>
      <c r="AG178" s="6"/>
      <c r="AH178" s="6"/>
    </row>
    <row r="179" spans="1:34" x14ac:dyDescent="0.2">
      <c r="A179">
        <v>0</v>
      </c>
      <c r="B179" t="s">
        <v>15</v>
      </c>
      <c r="C179">
        <v>2</v>
      </c>
      <c r="D179" t="s">
        <v>13</v>
      </c>
      <c r="E179">
        <v>30</v>
      </c>
      <c r="F179">
        <v>10.5</v>
      </c>
      <c r="G179">
        <v>0</v>
      </c>
      <c r="H179">
        <v>0</v>
      </c>
      <c r="I179" s="6">
        <f>Table25[[#This Row],[Age]]/$E$1</f>
        <v>0.375</v>
      </c>
      <c r="J179" s="6">
        <f>LOG10(Table25[[#This Row],[Fare]] +1)</f>
        <v>1.0606978403536116</v>
      </c>
      <c r="K179">
        <f>IF(Table25[[#This Row],[Pclass]]=1, 1, 0)</f>
        <v>0</v>
      </c>
      <c r="L179">
        <f>IF(Table25[[#This Row],[Pclass]]=2, 1,0)</f>
        <v>1</v>
      </c>
      <c r="M179">
        <f>IF(Table25[[#This Row],[Embarked]]="S", 1, 0)</f>
        <v>1</v>
      </c>
      <c r="N179">
        <f>IF(Table25[[#This Row],[Embarked]]="C", 1, 0)</f>
        <v>0</v>
      </c>
      <c r="O179">
        <f>IF(Table25[[#This Row],[Sex]]="male", 1, 0)</f>
        <v>1</v>
      </c>
      <c r="P179">
        <v>1</v>
      </c>
      <c r="AC179" s="6"/>
      <c r="AD179" s="6"/>
      <c r="AE179" s="6"/>
      <c r="AF179" s="6"/>
      <c r="AG179" s="6"/>
      <c r="AH179" s="6"/>
    </row>
    <row r="180" spans="1:34" x14ac:dyDescent="0.2">
      <c r="A180">
        <v>1</v>
      </c>
      <c r="B180" t="s">
        <v>15</v>
      </c>
      <c r="C180">
        <v>3</v>
      </c>
      <c r="D180" t="s">
        <v>13</v>
      </c>
      <c r="E180">
        <v>16</v>
      </c>
      <c r="F180">
        <v>8.0500000000000007</v>
      </c>
      <c r="G180">
        <v>0</v>
      </c>
      <c r="H180">
        <v>0</v>
      </c>
      <c r="I180" s="6">
        <f>Table25[[#This Row],[Age]]/$E$1</f>
        <v>0.2</v>
      </c>
      <c r="J180" s="6">
        <f>LOG10(Table25[[#This Row],[Fare]] +1)</f>
        <v>0.9566485792052033</v>
      </c>
      <c r="K180">
        <f>IF(Table25[[#This Row],[Pclass]]=1, 1, 0)</f>
        <v>0</v>
      </c>
      <c r="L180">
        <f>IF(Table25[[#This Row],[Pclass]]=2, 1,0)</f>
        <v>0</v>
      </c>
      <c r="M180">
        <f>IF(Table25[[#This Row],[Embarked]]="S", 1, 0)</f>
        <v>1</v>
      </c>
      <c r="N180">
        <f>IF(Table25[[#This Row],[Embarked]]="C", 1, 0)</f>
        <v>0</v>
      </c>
      <c r="O180">
        <f>IF(Table25[[#This Row],[Sex]]="male", 1, 0)</f>
        <v>1</v>
      </c>
      <c r="P180">
        <v>1</v>
      </c>
      <c r="AC180" s="6"/>
      <c r="AD180" s="6"/>
      <c r="AE180" s="6"/>
      <c r="AF180" s="6"/>
      <c r="AG180" s="6"/>
      <c r="AH180" s="6"/>
    </row>
    <row r="181" spans="1:34" x14ac:dyDescent="0.2">
      <c r="A181">
        <v>0</v>
      </c>
      <c r="B181" t="s">
        <v>15</v>
      </c>
      <c r="C181">
        <v>2</v>
      </c>
      <c r="D181" t="s">
        <v>13</v>
      </c>
      <c r="E181">
        <v>27</v>
      </c>
      <c r="F181">
        <v>13</v>
      </c>
      <c r="G181">
        <v>0</v>
      </c>
      <c r="H181">
        <v>0</v>
      </c>
      <c r="I181" s="6">
        <f>Table25[[#This Row],[Age]]/$E$1</f>
        <v>0.33750000000000002</v>
      </c>
      <c r="J181" s="6">
        <f>LOG10(Table25[[#This Row],[Fare]] +1)</f>
        <v>1.146128035678238</v>
      </c>
      <c r="K181">
        <f>IF(Table25[[#This Row],[Pclass]]=1, 1, 0)</f>
        <v>0</v>
      </c>
      <c r="L181">
        <f>IF(Table25[[#This Row],[Pclass]]=2, 1,0)</f>
        <v>1</v>
      </c>
      <c r="M181">
        <f>IF(Table25[[#This Row],[Embarked]]="S", 1, 0)</f>
        <v>1</v>
      </c>
      <c r="N181">
        <f>IF(Table25[[#This Row],[Embarked]]="C", 1, 0)</f>
        <v>0</v>
      </c>
      <c r="O181">
        <f>IF(Table25[[#This Row],[Sex]]="male", 1, 0)</f>
        <v>1</v>
      </c>
      <c r="P181">
        <v>1</v>
      </c>
      <c r="AC181" s="6"/>
      <c r="AD181" s="6"/>
      <c r="AE181" s="6"/>
      <c r="AF181" s="6"/>
      <c r="AG181" s="6"/>
      <c r="AH181" s="6"/>
    </row>
    <row r="182" spans="1:34" x14ac:dyDescent="0.2">
      <c r="A182">
        <v>0</v>
      </c>
      <c r="B182" t="s">
        <v>15</v>
      </c>
      <c r="C182">
        <v>3</v>
      </c>
      <c r="D182" t="s">
        <v>13</v>
      </c>
      <c r="E182">
        <v>51</v>
      </c>
      <c r="F182">
        <v>8.0500000000000007</v>
      </c>
      <c r="G182">
        <v>0</v>
      </c>
      <c r="H182">
        <v>0</v>
      </c>
      <c r="I182" s="6">
        <f>Table25[[#This Row],[Age]]/$E$1</f>
        <v>0.63749999999999996</v>
      </c>
      <c r="J182" s="6">
        <f>LOG10(Table25[[#This Row],[Fare]] +1)</f>
        <v>0.9566485792052033</v>
      </c>
      <c r="K182">
        <f>IF(Table25[[#This Row],[Pclass]]=1, 1, 0)</f>
        <v>0</v>
      </c>
      <c r="L182">
        <f>IF(Table25[[#This Row],[Pclass]]=2, 1,0)</f>
        <v>0</v>
      </c>
      <c r="M182">
        <f>IF(Table25[[#This Row],[Embarked]]="S", 1, 0)</f>
        <v>1</v>
      </c>
      <c r="N182">
        <f>IF(Table25[[#This Row],[Embarked]]="C", 1, 0)</f>
        <v>0</v>
      </c>
      <c r="O182">
        <f>IF(Table25[[#This Row],[Sex]]="male", 1, 0)</f>
        <v>1</v>
      </c>
      <c r="P182">
        <v>1</v>
      </c>
      <c r="AC182" s="6"/>
      <c r="AD182" s="6"/>
      <c r="AE182" s="6"/>
      <c r="AF182" s="6"/>
      <c r="AG182" s="6"/>
      <c r="AH182" s="6"/>
    </row>
    <row r="183" spans="1:34" x14ac:dyDescent="0.2">
      <c r="A183">
        <v>1</v>
      </c>
      <c r="B183" t="s">
        <v>15</v>
      </c>
      <c r="C183">
        <v>1</v>
      </c>
      <c r="D183" t="s">
        <v>13</v>
      </c>
      <c r="E183">
        <v>38</v>
      </c>
      <c r="F183">
        <v>90</v>
      </c>
      <c r="G183">
        <v>1</v>
      </c>
      <c r="H183">
        <v>0</v>
      </c>
      <c r="I183" s="6">
        <f>Table25[[#This Row],[Age]]/$E$1</f>
        <v>0.47499999999999998</v>
      </c>
      <c r="J183" s="6">
        <f>LOG10(Table25[[#This Row],[Fare]] +1)</f>
        <v>1.9590413923210936</v>
      </c>
      <c r="K183">
        <f>IF(Table25[[#This Row],[Pclass]]=1, 1, 0)</f>
        <v>1</v>
      </c>
      <c r="L183">
        <f>IF(Table25[[#This Row],[Pclass]]=2, 1,0)</f>
        <v>0</v>
      </c>
      <c r="M183">
        <f>IF(Table25[[#This Row],[Embarked]]="S", 1, 0)</f>
        <v>1</v>
      </c>
      <c r="N183">
        <f>IF(Table25[[#This Row],[Embarked]]="C", 1, 0)</f>
        <v>0</v>
      </c>
      <c r="O183">
        <f>IF(Table25[[#This Row],[Sex]]="male", 1, 0)</f>
        <v>1</v>
      </c>
      <c r="P183">
        <v>1</v>
      </c>
      <c r="AC183" s="6"/>
      <c r="AD183" s="6"/>
      <c r="AE183" s="6"/>
      <c r="AF183" s="6"/>
      <c r="AG183" s="6"/>
      <c r="AH183" s="6"/>
    </row>
    <row r="184" spans="1:34" x14ac:dyDescent="0.2">
      <c r="A184">
        <v>0</v>
      </c>
      <c r="B184" t="s">
        <v>15</v>
      </c>
      <c r="C184">
        <v>3</v>
      </c>
      <c r="D184" t="s">
        <v>13</v>
      </c>
      <c r="E184">
        <v>22</v>
      </c>
      <c r="F184">
        <v>9.35</v>
      </c>
      <c r="G184">
        <v>0</v>
      </c>
      <c r="H184">
        <v>0</v>
      </c>
      <c r="I184" s="6">
        <f>Table25[[#This Row],[Age]]/$E$1</f>
        <v>0.27500000000000002</v>
      </c>
      <c r="J184" s="6">
        <f>LOG10(Table25[[#This Row],[Fare]] +1)</f>
        <v>1.0149403497929366</v>
      </c>
      <c r="K184">
        <f>IF(Table25[[#This Row],[Pclass]]=1, 1, 0)</f>
        <v>0</v>
      </c>
      <c r="L184">
        <f>IF(Table25[[#This Row],[Pclass]]=2, 1,0)</f>
        <v>0</v>
      </c>
      <c r="M184">
        <f>IF(Table25[[#This Row],[Embarked]]="S", 1, 0)</f>
        <v>1</v>
      </c>
      <c r="N184">
        <f>IF(Table25[[#This Row],[Embarked]]="C", 1, 0)</f>
        <v>0</v>
      </c>
      <c r="O184">
        <f>IF(Table25[[#This Row],[Sex]]="male", 1, 0)</f>
        <v>1</v>
      </c>
      <c r="P184">
        <v>1</v>
      </c>
      <c r="AC184" s="6"/>
      <c r="AD184" s="6"/>
      <c r="AE184" s="6"/>
      <c r="AF184" s="6"/>
      <c r="AG184" s="6"/>
      <c r="AH184" s="6"/>
    </row>
    <row r="185" spans="1:34" x14ac:dyDescent="0.2">
      <c r="A185">
        <v>1</v>
      </c>
      <c r="B185" t="s">
        <v>15</v>
      </c>
      <c r="C185">
        <v>2</v>
      </c>
      <c r="D185" t="s">
        <v>13</v>
      </c>
      <c r="E185">
        <v>19</v>
      </c>
      <c r="F185">
        <v>10.5</v>
      </c>
      <c r="G185">
        <v>0</v>
      </c>
      <c r="H185">
        <v>0</v>
      </c>
      <c r="I185" s="6">
        <f>Table25[[#This Row],[Age]]/$E$1</f>
        <v>0.23749999999999999</v>
      </c>
      <c r="J185" s="6">
        <f>LOG10(Table25[[#This Row],[Fare]] +1)</f>
        <v>1.0606978403536116</v>
      </c>
      <c r="K185">
        <f>IF(Table25[[#This Row],[Pclass]]=1, 1, 0)</f>
        <v>0</v>
      </c>
      <c r="L185">
        <f>IF(Table25[[#This Row],[Pclass]]=2, 1,0)</f>
        <v>1</v>
      </c>
      <c r="M185">
        <f>IF(Table25[[#This Row],[Embarked]]="S", 1, 0)</f>
        <v>1</v>
      </c>
      <c r="N185">
        <f>IF(Table25[[#This Row],[Embarked]]="C", 1, 0)</f>
        <v>0</v>
      </c>
      <c r="O185">
        <f>IF(Table25[[#This Row],[Sex]]="male", 1, 0)</f>
        <v>1</v>
      </c>
      <c r="P185">
        <v>1</v>
      </c>
      <c r="AC185" s="6"/>
      <c r="AD185" s="6"/>
      <c r="AE185" s="6"/>
      <c r="AF185" s="6"/>
      <c r="AG185" s="6"/>
      <c r="AH185" s="6"/>
    </row>
    <row r="186" spans="1:34" x14ac:dyDescent="0.2">
      <c r="A186">
        <v>0</v>
      </c>
      <c r="B186" t="s">
        <v>15</v>
      </c>
      <c r="C186">
        <v>3</v>
      </c>
      <c r="D186" t="s">
        <v>13</v>
      </c>
      <c r="E186">
        <v>20.5</v>
      </c>
      <c r="F186">
        <v>7.25</v>
      </c>
      <c r="G186">
        <v>0</v>
      </c>
      <c r="H186">
        <v>0</v>
      </c>
      <c r="I186" s="6">
        <f>Table25[[#This Row],[Age]]/$E$1</f>
        <v>0.25624999999999998</v>
      </c>
      <c r="J186" s="6">
        <f>LOG10(Table25[[#This Row],[Fare]] +1)</f>
        <v>0.91645394854992512</v>
      </c>
      <c r="K186">
        <f>IF(Table25[[#This Row],[Pclass]]=1, 1, 0)</f>
        <v>0</v>
      </c>
      <c r="L186">
        <f>IF(Table25[[#This Row],[Pclass]]=2, 1,0)</f>
        <v>0</v>
      </c>
      <c r="M186">
        <f>IF(Table25[[#This Row],[Embarked]]="S", 1, 0)</f>
        <v>1</v>
      </c>
      <c r="N186">
        <f>IF(Table25[[#This Row],[Embarked]]="C", 1, 0)</f>
        <v>0</v>
      </c>
      <c r="O186">
        <f>IF(Table25[[#This Row],[Sex]]="male", 1, 0)</f>
        <v>1</v>
      </c>
      <c r="P186">
        <v>1</v>
      </c>
      <c r="AC186" s="6"/>
      <c r="AD186" s="6"/>
      <c r="AE186" s="6"/>
      <c r="AF186" s="6"/>
      <c r="AG186" s="6"/>
      <c r="AH186" s="6"/>
    </row>
    <row r="187" spans="1:34" x14ac:dyDescent="0.2">
      <c r="A187">
        <v>0</v>
      </c>
      <c r="B187" t="s">
        <v>15</v>
      </c>
      <c r="C187">
        <v>2</v>
      </c>
      <c r="D187" t="s">
        <v>13</v>
      </c>
      <c r="E187">
        <v>18</v>
      </c>
      <c r="F187">
        <v>13</v>
      </c>
      <c r="G187">
        <v>0</v>
      </c>
      <c r="H187">
        <v>0</v>
      </c>
      <c r="I187" s="6">
        <f>Table25[[#This Row],[Age]]/$E$1</f>
        <v>0.22500000000000001</v>
      </c>
      <c r="J187" s="6">
        <f>LOG10(Table25[[#This Row],[Fare]] +1)</f>
        <v>1.146128035678238</v>
      </c>
      <c r="K187">
        <f>IF(Table25[[#This Row],[Pclass]]=1, 1, 0)</f>
        <v>0</v>
      </c>
      <c r="L187">
        <f>IF(Table25[[#This Row],[Pclass]]=2, 1,0)</f>
        <v>1</v>
      </c>
      <c r="M187">
        <f>IF(Table25[[#This Row],[Embarked]]="S", 1, 0)</f>
        <v>1</v>
      </c>
      <c r="N187">
        <f>IF(Table25[[#This Row],[Embarked]]="C", 1, 0)</f>
        <v>0</v>
      </c>
      <c r="O187">
        <f>IF(Table25[[#This Row],[Sex]]="male", 1, 0)</f>
        <v>1</v>
      </c>
      <c r="P187">
        <v>1</v>
      </c>
      <c r="AC187" s="6"/>
      <c r="AD187" s="6"/>
      <c r="AE187" s="6"/>
      <c r="AF187" s="6"/>
      <c r="AG187" s="6"/>
      <c r="AH187" s="6"/>
    </row>
    <row r="188" spans="1:34" x14ac:dyDescent="0.2">
      <c r="A188">
        <v>1</v>
      </c>
      <c r="B188" t="s">
        <v>15</v>
      </c>
      <c r="C188">
        <v>1</v>
      </c>
      <c r="D188" t="s">
        <v>17</v>
      </c>
      <c r="E188">
        <v>35</v>
      </c>
      <c r="F188">
        <v>83.474999999999994</v>
      </c>
      <c r="G188">
        <v>1</v>
      </c>
      <c r="H188">
        <v>0</v>
      </c>
      <c r="I188" s="6">
        <f>Table25[[#This Row],[Age]]/$E$1</f>
        <v>0.4375</v>
      </c>
      <c r="J188" s="6">
        <f>LOG10(Table25[[#This Row],[Fare]] +1)</f>
        <v>1.9267282004469339</v>
      </c>
      <c r="K188">
        <f>IF(Table25[[#This Row],[Pclass]]=1, 1, 0)</f>
        <v>1</v>
      </c>
      <c r="L188">
        <f>IF(Table25[[#This Row],[Pclass]]=2, 1,0)</f>
        <v>0</v>
      </c>
      <c r="M188">
        <f>IF(Table25[[#This Row],[Embarked]]="S", 1, 0)</f>
        <v>1</v>
      </c>
      <c r="N188">
        <f>IF(Table25[[#This Row],[Embarked]]="C", 1, 0)</f>
        <v>0</v>
      </c>
      <c r="O188">
        <f>IF(Table25[[#This Row],[Sex]]="male", 1, 0)</f>
        <v>0</v>
      </c>
      <c r="P188">
        <v>1</v>
      </c>
      <c r="AC188" s="6"/>
      <c r="AD188" s="6"/>
      <c r="AE188" s="6"/>
      <c r="AF188" s="6"/>
      <c r="AG188" s="6"/>
      <c r="AH188" s="6"/>
    </row>
    <row r="189" spans="1:34" x14ac:dyDescent="0.2">
      <c r="A189">
        <v>0</v>
      </c>
      <c r="B189" t="s">
        <v>15</v>
      </c>
      <c r="C189">
        <v>3</v>
      </c>
      <c r="D189" t="s">
        <v>13</v>
      </c>
      <c r="E189">
        <v>29</v>
      </c>
      <c r="F189">
        <v>7.7750000000000004</v>
      </c>
      <c r="G189">
        <v>0</v>
      </c>
      <c r="H189">
        <v>0</v>
      </c>
      <c r="I189" s="6">
        <f>Table25[[#This Row],[Age]]/$E$1</f>
        <v>0.36249999999999999</v>
      </c>
      <c r="J189" s="6">
        <f>LOG10(Table25[[#This Row],[Fare]] +1)</f>
        <v>0.94324712513786169</v>
      </c>
      <c r="K189">
        <f>IF(Table25[[#This Row],[Pclass]]=1, 1, 0)</f>
        <v>0</v>
      </c>
      <c r="L189">
        <f>IF(Table25[[#This Row],[Pclass]]=2, 1,0)</f>
        <v>0</v>
      </c>
      <c r="M189">
        <f>IF(Table25[[#This Row],[Embarked]]="S", 1, 0)</f>
        <v>1</v>
      </c>
      <c r="N189">
        <f>IF(Table25[[#This Row],[Embarked]]="C", 1, 0)</f>
        <v>0</v>
      </c>
      <c r="O189">
        <f>IF(Table25[[#This Row],[Sex]]="male", 1, 0)</f>
        <v>1</v>
      </c>
      <c r="P189">
        <v>1</v>
      </c>
      <c r="AC189" s="6"/>
      <c r="AD189" s="6"/>
      <c r="AE189" s="6"/>
      <c r="AF189" s="6"/>
      <c r="AG189" s="6"/>
      <c r="AH189" s="6"/>
    </row>
    <row r="190" spans="1:34" x14ac:dyDescent="0.2">
      <c r="A190">
        <v>0</v>
      </c>
      <c r="B190" t="s">
        <v>15</v>
      </c>
      <c r="C190">
        <v>2</v>
      </c>
      <c r="D190" t="s">
        <v>13</v>
      </c>
      <c r="E190">
        <v>59</v>
      </c>
      <c r="F190">
        <v>13.5</v>
      </c>
      <c r="G190">
        <v>0</v>
      </c>
      <c r="H190">
        <v>0</v>
      </c>
      <c r="I190" s="6">
        <f>Table25[[#This Row],[Age]]/$E$1</f>
        <v>0.73750000000000004</v>
      </c>
      <c r="J190" s="6">
        <f>LOG10(Table25[[#This Row],[Fare]] +1)</f>
        <v>1.1613680022349748</v>
      </c>
      <c r="K190">
        <f>IF(Table25[[#This Row],[Pclass]]=1, 1, 0)</f>
        <v>0</v>
      </c>
      <c r="L190">
        <f>IF(Table25[[#This Row],[Pclass]]=2, 1,0)</f>
        <v>1</v>
      </c>
      <c r="M190">
        <f>IF(Table25[[#This Row],[Embarked]]="S", 1, 0)</f>
        <v>1</v>
      </c>
      <c r="N190">
        <f>IF(Table25[[#This Row],[Embarked]]="C", 1, 0)</f>
        <v>0</v>
      </c>
      <c r="O190">
        <f>IF(Table25[[#This Row],[Sex]]="male", 1, 0)</f>
        <v>1</v>
      </c>
      <c r="P190">
        <v>1</v>
      </c>
      <c r="AC190" s="6"/>
      <c r="AD190" s="6"/>
      <c r="AE190" s="6"/>
      <c r="AF190" s="6"/>
      <c r="AG190" s="6"/>
      <c r="AH190" s="6"/>
    </row>
    <row r="191" spans="1:34" x14ac:dyDescent="0.2">
      <c r="A191">
        <v>1</v>
      </c>
      <c r="B191" t="s">
        <v>15</v>
      </c>
      <c r="C191">
        <v>3</v>
      </c>
      <c r="D191" t="s">
        <v>17</v>
      </c>
      <c r="E191">
        <v>5</v>
      </c>
      <c r="F191">
        <v>31.387499999999999</v>
      </c>
      <c r="G191">
        <v>4</v>
      </c>
      <c r="H191">
        <v>2</v>
      </c>
      <c r="I191" s="6">
        <f>Table25[[#This Row],[Age]]/$E$1</f>
        <v>6.25E-2</v>
      </c>
      <c r="J191" s="6">
        <f>LOG10(Table25[[#This Row],[Fare]] +1)</f>
        <v>1.5103774259938814</v>
      </c>
      <c r="K191">
        <f>IF(Table25[[#This Row],[Pclass]]=1, 1, 0)</f>
        <v>0</v>
      </c>
      <c r="L191">
        <f>IF(Table25[[#This Row],[Pclass]]=2, 1,0)</f>
        <v>0</v>
      </c>
      <c r="M191">
        <f>IF(Table25[[#This Row],[Embarked]]="S", 1, 0)</f>
        <v>1</v>
      </c>
      <c r="N191">
        <f>IF(Table25[[#This Row],[Embarked]]="C", 1, 0)</f>
        <v>0</v>
      </c>
      <c r="O191">
        <f>IF(Table25[[#This Row],[Sex]]="male", 1, 0)</f>
        <v>0</v>
      </c>
      <c r="P191">
        <v>1</v>
      </c>
      <c r="AC191" s="6"/>
      <c r="AD191" s="6"/>
      <c r="AE191" s="6"/>
      <c r="AF191" s="6"/>
      <c r="AG191" s="6"/>
      <c r="AH191" s="6"/>
    </row>
    <row r="192" spans="1:34" x14ac:dyDescent="0.2">
      <c r="A192">
        <v>0</v>
      </c>
      <c r="B192" t="s">
        <v>15</v>
      </c>
      <c r="C192">
        <v>2</v>
      </c>
      <c r="D192" t="s">
        <v>13</v>
      </c>
      <c r="E192">
        <v>24</v>
      </c>
      <c r="F192">
        <v>10.5</v>
      </c>
      <c r="G192">
        <v>0</v>
      </c>
      <c r="H192">
        <v>0</v>
      </c>
      <c r="I192" s="6">
        <f>Table25[[#This Row],[Age]]/$E$1</f>
        <v>0.3</v>
      </c>
      <c r="J192" s="6">
        <f>LOG10(Table25[[#This Row],[Fare]] +1)</f>
        <v>1.0606978403536116</v>
      </c>
      <c r="K192">
        <f>IF(Table25[[#This Row],[Pclass]]=1, 1, 0)</f>
        <v>0</v>
      </c>
      <c r="L192">
        <f>IF(Table25[[#This Row],[Pclass]]=2, 1,0)</f>
        <v>1</v>
      </c>
      <c r="M192">
        <f>IF(Table25[[#This Row],[Embarked]]="S", 1, 0)</f>
        <v>1</v>
      </c>
      <c r="N192">
        <f>IF(Table25[[#This Row],[Embarked]]="C", 1, 0)</f>
        <v>0</v>
      </c>
      <c r="O192">
        <f>IF(Table25[[#This Row],[Sex]]="male", 1, 0)</f>
        <v>1</v>
      </c>
      <c r="P192">
        <v>1</v>
      </c>
      <c r="AC192" s="6"/>
      <c r="AD192" s="6"/>
      <c r="AE192" s="6"/>
      <c r="AF192" s="6"/>
      <c r="AG192" s="6"/>
      <c r="AH192" s="6"/>
    </row>
    <row r="193" spans="1:34" x14ac:dyDescent="0.2">
      <c r="A193">
        <v>0</v>
      </c>
      <c r="B193" t="s">
        <v>15</v>
      </c>
      <c r="C193">
        <v>2</v>
      </c>
      <c r="D193" t="s">
        <v>13</v>
      </c>
      <c r="E193">
        <v>44</v>
      </c>
      <c r="F193">
        <v>26</v>
      </c>
      <c r="G193">
        <v>1</v>
      </c>
      <c r="H193">
        <v>0</v>
      </c>
      <c r="I193" s="6">
        <f>Table25[[#This Row],[Age]]/$E$1</f>
        <v>0.55000000000000004</v>
      </c>
      <c r="J193" s="6">
        <f>LOG10(Table25[[#This Row],[Fare]] +1)</f>
        <v>1.4313637641589874</v>
      </c>
      <c r="K193">
        <f>IF(Table25[[#This Row],[Pclass]]=1, 1, 0)</f>
        <v>0</v>
      </c>
      <c r="L193">
        <f>IF(Table25[[#This Row],[Pclass]]=2, 1,0)</f>
        <v>1</v>
      </c>
      <c r="M193">
        <f>IF(Table25[[#This Row],[Embarked]]="S", 1, 0)</f>
        <v>1</v>
      </c>
      <c r="N193">
        <f>IF(Table25[[#This Row],[Embarked]]="C", 1, 0)</f>
        <v>0</v>
      </c>
      <c r="O193">
        <f>IF(Table25[[#This Row],[Sex]]="male", 1, 0)</f>
        <v>1</v>
      </c>
      <c r="P193">
        <v>1</v>
      </c>
      <c r="AC193" s="6"/>
      <c r="AD193" s="6"/>
      <c r="AE193" s="6"/>
      <c r="AF193" s="6"/>
      <c r="AG193" s="6"/>
      <c r="AH193" s="6"/>
    </row>
    <row r="194" spans="1:34" x14ac:dyDescent="0.2">
      <c r="A194">
        <v>1</v>
      </c>
      <c r="B194" t="s">
        <v>15</v>
      </c>
      <c r="C194">
        <v>2</v>
      </c>
      <c r="D194" t="s">
        <v>17</v>
      </c>
      <c r="E194">
        <v>8</v>
      </c>
      <c r="F194">
        <v>26.25</v>
      </c>
      <c r="G194">
        <v>0</v>
      </c>
      <c r="H194">
        <v>2</v>
      </c>
      <c r="I194" s="6">
        <f>Table25[[#This Row],[Age]]/$E$1</f>
        <v>0.1</v>
      </c>
      <c r="J194" s="6">
        <f>LOG10(Table25[[#This Row],[Fare]] +1)</f>
        <v>1.4353665066126613</v>
      </c>
      <c r="K194">
        <f>IF(Table25[[#This Row],[Pclass]]=1, 1, 0)</f>
        <v>0</v>
      </c>
      <c r="L194">
        <f>IF(Table25[[#This Row],[Pclass]]=2, 1,0)</f>
        <v>1</v>
      </c>
      <c r="M194">
        <f>IF(Table25[[#This Row],[Embarked]]="S", 1, 0)</f>
        <v>1</v>
      </c>
      <c r="N194">
        <f>IF(Table25[[#This Row],[Embarked]]="C", 1, 0)</f>
        <v>0</v>
      </c>
      <c r="O194">
        <f>IF(Table25[[#This Row],[Sex]]="male", 1, 0)</f>
        <v>0</v>
      </c>
      <c r="P194">
        <v>1</v>
      </c>
      <c r="AC194" s="6"/>
      <c r="AD194" s="6"/>
      <c r="AE194" s="6"/>
      <c r="AF194" s="6"/>
      <c r="AG194" s="6"/>
      <c r="AH194" s="6"/>
    </row>
    <row r="195" spans="1:34" x14ac:dyDescent="0.2">
      <c r="A195">
        <v>0</v>
      </c>
      <c r="B195" t="s">
        <v>15</v>
      </c>
      <c r="C195">
        <v>2</v>
      </c>
      <c r="D195" t="s">
        <v>13</v>
      </c>
      <c r="E195">
        <v>19</v>
      </c>
      <c r="F195">
        <v>10.5</v>
      </c>
      <c r="G195">
        <v>0</v>
      </c>
      <c r="H195">
        <v>0</v>
      </c>
      <c r="I195" s="6">
        <f>Table25[[#This Row],[Age]]/$E$1</f>
        <v>0.23749999999999999</v>
      </c>
      <c r="J195" s="6">
        <f>LOG10(Table25[[#This Row],[Fare]] +1)</f>
        <v>1.0606978403536116</v>
      </c>
      <c r="K195">
        <f>IF(Table25[[#This Row],[Pclass]]=1, 1, 0)</f>
        <v>0</v>
      </c>
      <c r="L195">
        <f>IF(Table25[[#This Row],[Pclass]]=2, 1,0)</f>
        <v>1</v>
      </c>
      <c r="M195">
        <f>IF(Table25[[#This Row],[Embarked]]="S", 1, 0)</f>
        <v>1</v>
      </c>
      <c r="N195">
        <f>IF(Table25[[#This Row],[Embarked]]="C", 1, 0)</f>
        <v>0</v>
      </c>
      <c r="O195">
        <f>IF(Table25[[#This Row],[Sex]]="male", 1, 0)</f>
        <v>1</v>
      </c>
      <c r="P195">
        <v>1</v>
      </c>
      <c r="AC195" s="6"/>
      <c r="AD195" s="6"/>
      <c r="AE195" s="6"/>
      <c r="AF195" s="6"/>
      <c r="AG195" s="6"/>
      <c r="AH195" s="6"/>
    </row>
    <row r="196" spans="1:34" x14ac:dyDescent="0.2">
      <c r="A196">
        <v>0</v>
      </c>
      <c r="B196" t="s">
        <v>15</v>
      </c>
      <c r="C196">
        <v>2</v>
      </c>
      <c r="D196" t="s">
        <v>13</v>
      </c>
      <c r="E196">
        <v>33</v>
      </c>
      <c r="F196">
        <v>12.275</v>
      </c>
      <c r="G196">
        <v>0</v>
      </c>
      <c r="H196">
        <v>0</v>
      </c>
      <c r="I196" s="6">
        <f>Table25[[#This Row],[Age]]/$E$1</f>
        <v>0.41249999999999998</v>
      </c>
      <c r="J196" s="6">
        <f>LOG10(Table25[[#This Row],[Fare]] +1)</f>
        <v>1.1230345297535067</v>
      </c>
      <c r="K196">
        <f>IF(Table25[[#This Row],[Pclass]]=1, 1, 0)</f>
        <v>0</v>
      </c>
      <c r="L196">
        <f>IF(Table25[[#This Row],[Pclass]]=2, 1,0)</f>
        <v>1</v>
      </c>
      <c r="M196">
        <f>IF(Table25[[#This Row],[Embarked]]="S", 1, 0)</f>
        <v>1</v>
      </c>
      <c r="N196">
        <f>IF(Table25[[#This Row],[Embarked]]="C", 1, 0)</f>
        <v>0</v>
      </c>
      <c r="O196">
        <f>IF(Table25[[#This Row],[Sex]]="male", 1, 0)</f>
        <v>1</v>
      </c>
      <c r="P196">
        <v>1</v>
      </c>
      <c r="AC196" s="6"/>
      <c r="AD196" s="6"/>
      <c r="AE196" s="6"/>
      <c r="AF196" s="6"/>
      <c r="AG196" s="6"/>
      <c r="AH196" s="6"/>
    </row>
    <row r="197" spans="1:34" x14ac:dyDescent="0.2">
      <c r="A197">
        <v>0</v>
      </c>
      <c r="B197" t="s">
        <v>15</v>
      </c>
      <c r="C197">
        <v>2</v>
      </c>
      <c r="D197" t="s">
        <v>13</v>
      </c>
      <c r="E197">
        <v>29</v>
      </c>
      <c r="F197">
        <v>10.5</v>
      </c>
      <c r="G197">
        <v>0</v>
      </c>
      <c r="H197">
        <v>0</v>
      </c>
      <c r="I197" s="6">
        <f>Table25[[#This Row],[Age]]/$E$1</f>
        <v>0.36249999999999999</v>
      </c>
      <c r="J197" s="6">
        <f>LOG10(Table25[[#This Row],[Fare]] +1)</f>
        <v>1.0606978403536116</v>
      </c>
      <c r="K197">
        <f>IF(Table25[[#This Row],[Pclass]]=1, 1, 0)</f>
        <v>0</v>
      </c>
      <c r="L197">
        <f>IF(Table25[[#This Row],[Pclass]]=2, 1,0)</f>
        <v>1</v>
      </c>
      <c r="M197">
        <f>IF(Table25[[#This Row],[Embarked]]="S", 1, 0)</f>
        <v>1</v>
      </c>
      <c r="N197">
        <f>IF(Table25[[#This Row],[Embarked]]="C", 1, 0)</f>
        <v>0</v>
      </c>
      <c r="O197">
        <f>IF(Table25[[#This Row],[Sex]]="male", 1, 0)</f>
        <v>1</v>
      </c>
      <c r="P197">
        <v>1</v>
      </c>
      <c r="AC197" s="6"/>
      <c r="AD197" s="6"/>
      <c r="AE197" s="6"/>
      <c r="AF197" s="6"/>
      <c r="AG197" s="6"/>
      <c r="AH197" s="6"/>
    </row>
    <row r="198" spans="1:34" x14ac:dyDescent="0.2">
      <c r="A198">
        <v>0</v>
      </c>
      <c r="B198" t="s">
        <v>15</v>
      </c>
      <c r="C198">
        <v>3</v>
      </c>
      <c r="D198" t="s">
        <v>13</v>
      </c>
      <c r="E198">
        <v>22</v>
      </c>
      <c r="F198">
        <v>7.125</v>
      </c>
      <c r="G198">
        <v>0</v>
      </c>
      <c r="H198">
        <v>0</v>
      </c>
      <c r="I198" s="6">
        <f>Table25[[#This Row],[Age]]/$E$1</f>
        <v>0.27500000000000002</v>
      </c>
      <c r="J198" s="6">
        <f>LOG10(Table25[[#This Row],[Fare]] +1)</f>
        <v>0.90982336965091204</v>
      </c>
      <c r="K198">
        <f>IF(Table25[[#This Row],[Pclass]]=1, 1, 0)</f>
        <v>0</v>
      </c>
      <c r="L198">
        <f>IF(Table25[[#This Row],[Pclass]]=2, 1,0)</f>
        <v>0</v>
      </c>
      <c r="M198">
        <f>IF(Table25[[#This Row],[Embarked]]="S", 1, 0)</f>
        <v>1</v>
      </c>
      <c r="N198">
        <f>IF(Table25[[#This Row],[Embarked]]="C", 1, 0)</f>
        <v>0</v>
      </c>
      <c r="O198">
        <f>IF(Table25[[#This Row],[Sex]]="male", 1, 0)</f>
        <v>1</v>
      </c>
      <c r="P198">
        <v>1</v>
      </c>
      <c r="AC198" s="6"/>
      <c r="AD198" s="6"/>
      <c r="AE198" s="6"/>
      <c r="AF198" s="6"/>
      <c r="AG198" s="6"/>
      <c r="AH198" s="6"/>
    </row>
    <row r="199" spans="1:34" x14ac:dyDescent="0.2">
      <c r="A199">
        <v>0</v>
      </c>
      <c r="B199" t="s">
        <v>20</v>
      </c>
      <c r="C199">
        <v>3</v>
      </c>
      <c r="D199" t="s">
        <v>13</v>
      </c>
      <c r="E199">
        <v>30</v>
      </c>
      <c r="F199">
        <v>7.2249999999999996</v>
      </c>
      <c r="G199">
        <v>0</v>
      </c>
      <c r="H199">
        <v>0</v>
      </c>
      <c r="I199" s="6">
        <f>Table25[[#This Row],[Age]]/$E$1</f>
        <v>0.375</v>
      </c>
      <c r="J199" s="6">
        <f>LOG10(Table25[[#This Row],[Fare]] +1)</f>
        <v>0.91513590662201194</v>
      </c>
      <c r="K199">
        <f>IF(Table25[[#This Row],[Pclass]]=1, 1, 0)</f>
        <v>0</v>
      </c>
      <c r="L199">
        <f>IF(Table25[[#This Row],[Pclass]]=2, 1,0)</f>
        <v>0</v>
      </c>
      <c r="M199">
        <f>IF(Table25[[#This Row],[Embarked]]="S", 1, 0)</f>
        <v>0</v>
      </c>
      <c r="N199">
        <f>IF(Table25[[#This Row],[Embarked]]="C", 1, 0)</f>
        <v>1</v>
      </c>
      <c r="O199">
        <f>IF(Table25[[#This Row],[Sex]]="male", 1, 0)</f>
        <v>1</v>
      </c>
      <c r="P199">
        <v>1</v>
      </c>
      <c r="AC199" s="6"/>
      <c r="AD199" s="6"/>
      <c r="AE199" s="6"/>
      <c r="AF199" s="6"/>
      <c r="AG199" s="6"/>
      <c r="AH199" s="6"/>
    </row>
    <row r="200" spans="1:34" x14ac:dyDescent="0.2">
      <c r="A200">
        <v>0</v>
      </c>
      <c r="B200" t="s">
        <v>27</v>
      </c>
      <c r="C200">
        <v>1</v>
      </c>
      <c r="D200" t="s">
        <v>13</v>
      </c>
      <c r="E200">
        <v>44</v>
      </c>
      <c r="F200">
        <v>90</v>
      </c>
      <c r="G200">
        <v>2</v>
      </c>
      <c r="H200">
        <v>0</v>
      </c>
      <c r="I200" s="6">
        <f>Table25[[#This Row],[Age]]/$E$1</f>
        <v>0.55000000000000004</v>
      </c>
      <c r="J200" s="6">
        <f>LOG10(Table25[[#This Row],[Fare]] +1)</f>
        <v>1.9590413923210936</v>
      </c>
      <c r="K200">
        <f>IF(Table25[[#This Row],[Pclass]]=1, 1, 0)</f>
        <v>1</v>
      </c>
      <c r="L200">
        <f>IF(Table25[[#This Row],[Pclass]]=2, 1,0)</f>
        <v>0</v>
      </c>
      <c r="M200">
        <f>IF(Table25[[#This Row],[Embarked]]="S", 1, 0)</f>
        <v>0</v>
      </c>
      <c r="N200">
        <f>IF(Table25[[#This Row],[Embarked]]="C", 1, 0)</f>
        <v>0</v>
      </c>
      <c r="O200">
        <f>IF(Table25[[#This Row],[Sex]]="male", 1, 0)</f>
        <v>1</v>
      </c>
      <c r="P200">
        <v>1</v>
      </c>
      <c r="AC200" s="6"/>
      <c r="AD200" s="6"/>
      <c r="AE200" s="6"/>
      <c r="AF200" s="6"/>
      <c r="AG200" s="6"/>
      <c r="AH200" s="6"/>
    </row>
    <row r="201" spans="1:34" x14ac:dyDescent="0.2">
      <c r="A201">
        <v>0</v>
      </c>
      <c r="B201" t="s">
        <v>15</v>
      </c>
      <c r="C201">
        <v>3</v>
      </c>
      <c r="D201" t="s">
        <v>17</v>
      </c>
      <c r="E201">
        <v>25</v>
      </c>
      <c r="F201">
        <v>7.7750000000000004</v>
      </c>
      <c r="G201">
        <v>0</v>
      </c>
      <c r="H201">
        <v>0</v>
      </c>
      <c r="I201" s="6">
        <f>Table25[[#This Row],[Age]]/$E$1</f>
        <v>0.3125</v>
      </c>
      <c r="J201" s="6">
        <f>LOG10(Table25[[#This Row],[Fare]] +1)</f>
        <v>0.94324712513786169</v>
      </c>
      <c r="K201">
        <f>IF(Table25[[#This Row],[Pclass]]=1, 1, 0)</f>
        <v>0</v>
      </c>
      <c r="L201">
        <f>IF(Table25[[#This Row],[Pclass]]=2, 1,0)</f>
        <v>0</v>
      </c>
      <c r="M201">
        <f>IF(Table25[[#This Row],[Embarked]]="S", 1, 0)</f>
        <v>1</v>
      </c>
      <c r="N201">
        <f>IF(Table25[[#This Row],[Embarked]]="C", 1, 0)</f>
        <v>0</v>
      </c>
      <c r="O201">
        <f>IF(Table25[[#This Row],[Sex]]="male", 1, 0)</f>
        <v>0</v>
      </c>
      <c r="P201">
        <v>1</v>
      </c>
      <c r="AC201" s="6"/>
      <c r="AD201" s="6"/>
      <c r="AE201" s="6"/>
      <c r="AF201" s="6"/>
      <c r="AG201" s="6"/>
      <c r="AH201" s="6"/>
    </row>
    <row r="202" spans="1:34" x14ac:dyDescent="0.2">
      <c r="A202">
        <v>1</v>
      </c>
      <c r="B202" t="s">
        <v>15</v>
      </c>
      <c r="C202">
        <v>2</v>
      </c>
      <c r="D202" t="s">
        <v>17</v>
      </c>
      <c r="E202">
        <v>24</v>
      </c>
      <c r="F202">
        <v>14.5</v>
      </c>
      <c r="G202">
        <v>0</v>
      </c>
      <c r="H202">
        <v>2</v>
      </c>
      <c r="I202" s="6">
        <f>Table25[[#This Row],[Age]]/$E$1</f>
        <v>0.3</v>
      </c>
      <c r="J202" s="6">
        <f>LOG10(Table25[[#This Row],[Fare]] +1)</f>
        <v>1.1903316981702914</v>
      </c>
      <c r="K202">
        <f>IF(Table25[[#This Row],[Pclass]]=1, 1, 0)</f>
        <v>0</v>
      </c>
      <c r="L202">
        <f>IF(Table25[[#This Row],[Pclass]]=2, 1,0)</f>
        <v>1</v>
      </c>
      <c r="M202">
        <f>IF(Table25[[#This Row],[Embarked]]="S", 1, 0)</f>
        <v>1</v>
      </c>
      <c r="N202">
        <f>IF(Table25[[#This Row],[Embarked]]="C", 1, 0)</f>
        <v>0</v>
      </c>
      <c r="O202">
        <f>IF(Table25[[#This Row],[Sex]]="male", 1, 0)</f>
        <v>0</v>
      </c>
      <c r="P202">
        <v>1</v>
      </c>
      <c r="AC202" s="6"/>
      <c r="AD202" s="6"/>
      <c r="AE202" s="6"/>
      <c r="AF202" s="6"/>
      <c r="AG202" s="6"/>
      <c r="AH202" s="6"/>
    </row>
    <row r="203" spans="1:34" x14ac:dyDescent="0.2">
      <c r="A203">
        <v>1</v>
      </c>
      <c r="B203" t="s">
        <v>15</v>
      </c>
      <c r="C203">
        <v>1</v>
      </c>
      <c r="D203" t="s">
        <v>13</v>
      </c>
      <c r="E203">
        <v>37</v>
      </c>
      <c r="F203">
        <v>52.554200000000002</v>
      </c>
      <c r="G203">
        <v>1</v>
      </c>
      <c r="H203">
        <v>1</v>
      </c>
      <c r="I203" s="6">
        <f>Table25[[#This Row],[Age]]/$E$1</f>
        <v>0.46250000000000002</v>
      </c>
      <c r="J203" s="6">
        <f>LOG10(Table25[[#This Row],[Fare]] +1)</f>
        <v>1.7287935361444735</v>
      </c>
      <c r="K203">
        <f>IF(Table25[[#This Row],[Pclass]]=1, 1, 0)</f>
        <v>1</v>
      </c>
      <c r="L203">
        <f>IF(Table25[[#This Row],[Pclass]]=2, 1,0)</f>
        <v>0</v>
      </c>
      <c r="M203">
        <f>IF(Table25[[#This Row],[Embarked]]="S", 1, 0)</f>
        <v>1</v>
      </c>
      <c r="N203">
        <f>IF(Table25[[#This Row],[Embarked]]="C", 1, 0)</f>
        <v>0</v>
      </c>
      <c r="O203">
        <f>IF(Table25[[#This Row],[Sex]]="male", 1, 0)</f>
        <v>1</v>
      </c>
      <c r="P203">
        <v>1</v>
      </c>
      <c r="AC203" s="6"/>
      <c r="AD203" s="6"/>
      <c r="AE203" s="6"/>
      <c r="AF203" s="6"/>
      <c r="AG203" s="6"/>
      <c r="AH203" s="6"/>
    </row>
    <row r="204" spans="1:34" x14ac:dyDescent="0.2">
      <c r="A204">
        <v>0</v>
      </c>
      <c r="B204" t="s">
        <v>15</v>
      </c>
      <c r="C204">
        <v>2</v>
      </c>
      <c r="D204" t="s">
        <v>13</v>
      </c>
      <c r="E204">
        <v>54</v>
      </c>
      <c r="F204">
        <v>26</v>
      </c>
      <c r="G204">
        <v>1</v>
      </c>
      <c r="H204">
        <v>0</v>
      </c>
      <c r="I204" s="6">
        <f>Table25[[#This Row],[Age]]/$E$1</f>
        <v>0.67500000000000004</v>
      </c>
      <c r="J204" s="6">
        <f>LOG10(Table25[[#This Row],[Fare]] +1)</f>
        <v>1.4313637641589874</v>
      </c>
      <c r="K204">
        <f>IF(Table25[[#This Row],[Pclass]]=1, 1, 0)</f>
        <v>0</v>
      </c>
      <c r="L204">
        <f>IF(Table25[[#This Row],[Pclass]]=2, 1,0)</f>
        <v>1</v>
      </c>
      <c r="M204">
        <f>IF(Table25[[#This Row],[Embarked]]="S", 1, 0)</f>
        <v>1</v>
      </c>
      <c r="N204">
        <f>IF(Table25[[#This Row],[Embarked]]="C", 1, 0)</f>
        <v>0</v>
      </c>
      <c r="O204">
        <f>IF(Table25[[#This Row],[Sex]]="male", 1, 0)</f>
        <v>1</v>
      </c>
      <c r="P204">
        <v>1</v>
      </c>
      <c r="AC204" s="6"/>
      <c r="AD204" s="6"/>
      <c r="AE204" s="6"/>
      <c r="AF204" s="6"/>
      <c r="AG204" s="6"/>
      <c r="AH204" s="6"/>
    </row>
    <row r="205" spans="1:34" x14ac:dyDescent="0.2">
      <c r="A205">
        <v>0</v>
      </c>
      <c r="B205" t="s">
        <v>15</v>
      </c>
      <c r="C205">
        <v>3</v>
      </c>
      <c r="D205" t="s">
        <v>17</v>
      </c>
      <c r="E205">
        <v>29</v>
      </c>
      <c r="F205">
        <v>10.4625</v>
      </c>
      <c r="G205">
        <v>1</v>
      </c>
      <c r="H205">
        <v>1</v>
      </c>
      <c r="I205" s="6">
        <f>Table25[[#This Row],[Age]]/$E$1</f>
        <v>0.36249999999999999</v>
      </c>
      <c r="J205" s="6">
        <f>LOG10(Table25[[#This Row],[Fare]] +1)</f>
        <v>1.0592793486780776</v>
      </c>
      <c r="K205">
        <f>IF(Table25[[#This Row],[Pclass]]=1, 1, 0)</f>
        <v>0</v>
      </c>
      <c r="L205">
        <f>IF(Table25[[#This Row],[Pclass]]=2, 1,0)</f>
        <v>0</v>
      </c>
      <c r="M205">
        <f>IF(Table25[[#This Row],[Embarked]]="S", 1, 0)</f>
        <v>1</v>
      </c>
      <c r="N205">
        <f>IF(Table25[[#This Row],[Embarked]]="C", 1, 0)</f>
        <v>0</v>
      </c>
      <c r="O205">
        <f>IF(Table25[[#This Row],[Sex]]="male", 1, 0)</f>
        <v>0</v>
      </c>
      <c r="P205">
        <v>1</v>
      </c>
      <c r="AC205" s="6"/>
      <c r="AD205" s="6"/>
      <c r="AE205" s="6"/>
      <c r="AF205" s="6"/>
      <c r="AG205" s="6"/>
      <c r="AH205" s="6"/>
    </row>
    <row r="206" spans="1:34" x14ac:dyDescent="0.2">
      <c r="A206">
        <v>0</v>
      </c>
      <c r="B206" t="s">
        <v>15</v>
      </c>
      <c r="C206">
        <v>1</v>
      </c>
      <c r="D206" t="s">
        <v>13</v>
      </c>
      <c r="E206">
        <v>62</v>
      </c>
      <c r="F206">
        <v>26.55</v>
      </c>
      <c r="G206">
        <v>0</v>
      </c>
      <c r="H206">
        <v>0</v>
      </c>
      <c r="I206" s="6">
        <f>Table25[[#This Row],[Age]]/$E$1</f>
        <v>0.77500000000000002</v>
      </c>
      <c r="J206" s="6">
        <f>LOG10(Table25[[#This Row],[Fare]] +1)</f>
        <v>1.4401216031878039</v>
      </c>
      <c r="K206">
        <f>IF(Table25[[#This Row],[Pclass]]=1, 1, 0)</f>
        <v>1</v>
      </c>
      <c r="L206">
        <f>IF(Table25[[#This Row],[Pclass]]=2, 1,0)</f>
        <v>0</v>
      </c>
      <c r="M206">
        <f>IF(Table25[[#This Row],[Embarked]]="S", 1, 0)</f>
        <v>1</v>
      </c>
      <c r="N206">
        <f>IF(Table25[[#This Row],[Embarked]]="C", 1, 0)</f>
        <v>0</v>
      </c>
      <c r="O206">
        <f>IF(Table25[[#This Row],[Sex]]="male", 1, 0)</f>
        <v>1</v>
      </c>
      <c r="P206">
        <v>1</v>
      </c>
      <c r="AC206" s="6"/>
      <c r="AD206" s="6"/>
      <c r="AE206" s="6"/>
      <c r="AF206" s="6"/>
      <c r="AG206" s="6"/>
      <c r="AH206" s="6"/>
    </row>
    <row r="207" spans="1:34" x14ac:dyDescent="0.2">
      <c r="A207">
        <v>0</v>
      </c>
      <c r="B207" t="s">
        <v>15</v>
      </c>
      <c r="C207">
        <v>3</v>
      </c>
      <c r="D207" t="s">
        <v>13</v>
      </c>
      <c r="E207">
        <v>30</v>
      </c>
      <c r="F207">
        <v>16.100000000000001</v>
      </c>
      <c r="G207">
        <v>1</v>
      </c>
      <c r="H207">
        <v>0</v>
      </c>
      <c r="I207" s="6">
        <f>Table25[[#This Row],[Age]]/$E$1</f>
        <v>0.375</v>
      </c>
      <c r="J207" s="6">
        <f>LOG10(Table25[[#This Row],[Fare]] +1)</f>
        <v>1.2329961103921538</v>
      </c>
      <c r="K207">
        <f>IF(Table25[[#This Row],[Pclass]]=1, 1, 0)</f>
        <v>0</v>
      </c>
      <c r="L207">
        <f>IF(Table25[[#This Row],[Pclass]]=2, 1,0)</f>
        <v>0</v>
      </c>
      <c r="M207">
        <f>IF(Table25[[#This Row],[Embarked]]="S", 1, 0)</f>
        <v>1</v>
      </c>
      <c r="N207">
        <f>IF(Table25[[#This Row],[Embarked]]="C", 1, 0)</f>
        <v>0</v>
      </c>
      <c r="O207">
        <f>IF(Table25[[#This Row],[Sex]]="male", 1, 0)</f>
        <v>1</v>
      </c>
      <c r="P207">
        <v>1</v>
      </c>
      <c r="AC207" s="6"/>
      <c r="AD207" s="6"/>
      <c r="AE207" s="6"/>
      <c r="AF207" s="6"/>
      <c r="AG207" s="6"/>
      <c r="AH207" s="6"/>
    </row>
    <row r="208" spans="1:34" x14ac:dyDescent="0.2">
      <c r="A208">
        <v>0</v>
      </c>
      <c r="B208" t="s">
        <v>15</v>
      </c>
      <c r="C208">
        <v>3</v>
      </c>
      <c r="D208" t="s">
        <v>17</v>
      </c>
      <c r="E208">
        <v>41</v>
      </c>
      <c r="F208">
        <v>20.212499999999999</v>
      </c>
      <c r="G208">
        <v>0</v>
      </c>
      <c r="H208">
        <v>2</v>
      </c>
      <c r="I208" s="6">
        <f>Table25[[#This Row],[Age]]/$E$1</f>
        <v>0.51249999999999996</v>
      </c>
      <c r="J208" s="6">
        <f>LOG10(Table25[[#This Row],[Fare]] +1)</f>
        <v>1.3265918553257321</v>
      </c>
      <c r="K208">
        <f>IF(Table25[[#This Row],[Pclass]]=1, 1, 0)</f>
        <v>0</v>
      </c>
      <c r="L208">
        <f>IF(Table25[[#This Row],[Pclass]]=2, 1,0)</f>
        <v>0</v>
      </c>
      <c r="M208">
        <f>IF(Table25[[#This Row],[Embarked]]="S", 1, 0)</f>
        <v>1</v>
      </c>
      <c r="N208">
        <f>IF(Table25[[#This Row],[Embarked]]="C", 1, 0)</f>
        <v>0</v>
      </c>
      <c r="O208">
        <f>IF(Table25[[#This Row],[Sex]]="male", 1, 0)</f>
        <v>0</v>
      </c>
      <c r="P208">
        <v>1</v>
      </c>
      <c r="AC208" s="6"/>
      <c r="AD208" s="6"/>
      <c r="AE208" s="6"/>
      <c r="AF208" s="6"/>
      <c r="AG208" s="6"/>
      <c r="AH208" s="6"/>
    </row>
    <row r="209" spans="1:34" x14ac:dyDescent="0.2">
      <c r="A209">
        <v>1</v>
      </c>
      <c r="B209" t="s">
        <v>20</v>
      </c>
      <c r="C209">
        <v>3</v>
      </c>
      <c r="D209" t="s">
        <v>17</v>
      </c>
      <c r="E209">
        <v>29</v>
      </c>
      <c r="F209">
        <v>15.245799999999999</v>
      </c>
      <c r="G209">
        <v>0</v>
      </c>
      <c r="H209">
        <v>2</v>
      </c>
      <c r="I209" s="6">
        <f>Table25[[#This Row],[Age]]/$E$1</f>
        <v>0.36249999999999999</v>
      </c>
      <c r="J209" s="6">
        <f>LOG10(Table25[[#This Row],[Fare]] +1)</f>
        <v>1.2107411023865056</v>
      </c>
      <c r="K209">
        <f>IF(Table25[[#This Row],[Pclass]]=1, 1, 0)</f>
        <v>0</v>
      </c>
      <c r="L209">
        <f>IF(Table25[[#This Row],[Pclass]]=2, 1,0)</f>
        <v>0</v>
      </c>
      <c r="M209">
        <f>IF(Table25[[#This Row],[Embarked]]="S", 1, 0)</f>
        <v>0</v>
      </c>
      <c r="N209">
        <f>IF(Table25[[#This Row],[Embarked]]="C", 1, 0)</f>
        <v>1</v>
      </c>
      <c r="O209">
        <f>IF(Table25[[#This Row],[Sex]]="male", 1, 0)</f>
        <v>0</v>
      </c>
      <c r="P209">
        <v>1</v>
      </c>
      <c r="AC209" s="6"/>
      <c r="AD209" s="6"/>
      <c r="AE209" s="6"/>
      <c r="AF209" s="6"/>
      <c r="AG209" s="6"/>
      <c r="AH209" s="6"/>
    </row>
    <row r="210" spans="1:34" x14ac:dyDescent="0.2">
      <c r="A210">
        <v>1</v>
      </c>
      <c r="B210" t="s">
        <v>15</v>
      </c>
      <c r="C210">
        <v>1</v>
      </c>
      <c r="D210" t="s">
        <v>17</v>
      </c>
      <c r="E210">
        <v>30</v>
      </c>
      <c r="F210">
        <v>86.5</v>
      </c>
      <c r="G210">
        <v>0</v>
      </c>
      <c r="H210">
        <v>0</v>
      </c>
      <c r="I210" s="6">
        <f>Table25[[#This Row],[Age]]/$E$1</f>
        <v>0.375</v>
      </c>
      <c r="J210" s="6">
        <f>LOG10(Table25[[#This Row],[Fare]] +1)</f>
        <v>1.9420080530223132</v>
      </c>
      <c r="K210">
        <f>IF(Table25[[#This Row],[Pclass]]=1, 1, 0)</f>
        <v>1</v>
      </c>
      <c r="L210">
        <f>IF(Table25[[#This Row],[Pclass]]=2, 1,0)</f>
        <v>0</v>
      </c>
      <c r="M210">
        <f>IF(Table25[[#This Row],[Embarked]]="S", 1, 0)</f>
        <v>1</v>
      </c>
      <c r="N210">
        <f>IF(Table25[[#This Row],[Embarked]]="C", 1, 0)</f>
        <v>0</v>
      </c>
      <c r="O210">
        <f>IF(Table25[[#This Row],[Sex]]="male", 1, 0)</f>
        <v>0</v>
      </c>
      <c r="P210">
        <v>1</v>
      </c>
      <c r="AC210" s="6"/>
      <c r="AD210" s="6"/>
      <c r="AE210" s="6"/>
      <c r="AF210" s="6"/>
      <c r="AG210" s="6"/>
      <c r="AH210" s="6"/>
    </row>
    <row r="211" spans="1:34" x14ac:dyDescent="0.2">
      <c r="A211">
        <v>1</v>
      </c>
      <c r="B211" t="s">
        <v>20</v>
      </c>
      <c r="C211">
        <v>1</v>
      </c>
      <c r="D211" t="s">
        <v>17</v>
      </c>
      <c r="E211">
        <v>35</v>
      </c>
      <c r="F211">
        <v>512.32920000000001</v>
      </c>
      <c r="G211">
        <v>0</v>
      </c>
      <c r="H211">
        <v>0</v>
      </c>
      <c r="I211" s="6">
        <f>Table25[[#This Row],[Age]]/$E$1</f>
        <v>0.4375</v>
      </c>
      <c r="J211" s="6">
        <f>LOG10(Table25[[#This Row],[Fare]] +1)</f>
        <v>2.7103959691861146</v>
      </c>
      <c r="K211">
        <f>IF(Table25[[#This Row],[Pclass]]=1, 1, 0)</f>
        <v>1</v>
      </c>
      <c r="L211">
        <f>IF(Table25[[#This Row],[Pclass]]=2, 1,0)</f>
        <v>0</v>
      </c>
      <c r="M211">
        <f>IF(Table25[[#This Row],[Embarked]]="S", 1, 0)</f>
        <v>0</v>
      </c>
      <c r="N211">
        <f>IF(Table25[[#This Row],[Embarked]]="C", 1, 0)</f>
        <v>1</v>
      </c>
      <c r="O211">
        <f>IF(Table25[[#This Row],[Sex]]="male", 1, 0)</f>
        <v>0</v>
      </c>
      <c r="P211">
        <v>1</v>
      </c>
      <c r="AC211" s="6"/>
      <c r="AD211" s="6"/>
      <c r="AE211" s="6"/>
      <c r="AF211" s="6"/>
      <c r="AG211" s="6"/>
      <c r="AH211" s="6"/>
    </row>
    <row r="212" spans="1:34" x14ac:dyDescent="0.2">
      <c r="A212">
        <v>1</v>
      </c>
      <c r="B212" t="s">
        <v>15</v>
      </c>
      <c r="C212">
        <v>2</v>
      </c>
      <c r="D212" t="s">
        <v>17</v>
      </c>
      <c r="E212">
        <v>50</v>
      </c>
      <c r="F212">
        <v>26</v>
      </c>
      <c r="G212">
        <v>0</v>
      </c>
      <c r="H212">
        <v>1</v>
      </c>
      <c r="I212" s="6">
        <f>Table25[[#This Row],[Age]]/$E$1</f>
        <v>0.625</v>
      </c>
      <c r="J212" s="6">
        <f>LOG10(Table25[[#This Row],[Fare]] +1)</f>
        <v>1.4313637641589874</v>
      </c>
      <c r="K212">
        <f>IF(Table25[[#This Row],[Pclass]]=1, 1, 0)</f>
        <v>0</v>
      </c>
      <c r="L212">
        <f>IF(Table25[[#This Row],[Pclass]]=2, 1,0)</f>
        <v>1</v>
      </c>
      <c r="M212">
        <f>IF(Table25[[#This Row],[Embarked]]="S", 1, 0)</f>
        <v>1</v>
      </c>
      <c r="N212">
        <f>IF(Table25[[#This Row],[Embarked]]="C", 1, 0)</f>
        <v>0</v>
      </c>
      <c r="O212">
        <f>IF(Table25[[#This Row],[Sex]]="male", 1, 0)</f>
        <v>0</v>
      </c>
      <c r="P212">
        <v>1</v>
      </c>
      <c r="AC212" s="6"/>
      <c r="AD212" s="6"/>
      <c r="AE212" s="6"/>
      <c r="AF212" s="6"/>
      <c r="AG212" s="6"/>
      <c r="AH212" s="6"/>
    </row>
    <row r="213" spans="1:34" x14ac:dyDescent="0.2">
      <c r="A213">
        <v>1</v>
      </c>
      <c r="B213" t="s">
        <v>15</v>
      </c>
      <c r="C213">
        <v>3</v>
      </c>
      <c r="D213" t="s">
        <v>13</v>
      </c>
      <c r="E213">
        <v>3</v>
      </c>
      <c r="F213">
        <v>31.387499999999999</v>
      </c>
      <c r="G213">
        <v>4</v>
      </c>
      <c r="H213">
        <v>2</v>
      </c>
      <c r="I213" s="6">
        <f>Table25[[#This Row],[Age]]/$E$1</f>
        <v>3.7499999999999999E-2</v>
      </c>
      <c r="J213" s="6">
        <f>LOG10(Table25[[#This Row],[Fare]] +1)</f>
        <v>1.5103774259938814</v>
      </c>
      <c r="K213">
        <f>IF(Table25[[#This Row],[Pclass]]=1, 1, 0)</f>
        <v>0</v>
      </c>
      <c r="L213">
        <f>IF(Table25[[#This Row],[Pclass]]=2, 1,0)</f>
        <v>0</v>
      </c>
      <c r="M213">
        <f>IF(Table25[[#This Row],[Embarked]]="S", 1, 0)</f>
        <v>1</v>
      </c>
      <c r="N213">
        <f>IF(Table25[[#This Row],[Embarked]]="C", 1, 0)</f>
        <v>0</v>
      </c>
      <c r="O213">
        <f>IF(Table25[[#This Row],[Sex]]="male", 1, 0)</f>
        <v>1</v>
      </c>
      <c r="P213">
        <v>1</v>
      </c>
      <c r="AC213" s="6"/>
      <c r="AD213" s="6"/>
      <c r="AE213" s="6"/>
      <c r="AF213" s="6"/>
      <c r="AG213" s="6"/>
      <c r="AH213" s="6"/>
    </row>
    <row r="214" spans="1:34" x14ac:dyDescent="0.2">
      <c r="A214">
        <v>0</v>
      </c>
      <c r="B214" t="s">
        <v>15</v>
      </c>
      <c r="C214">
        <v>1</v>
      </c>
      <c r="D214" t="s">
        <v>13</v>
      </c>
      <c r="E214">
        <v>52</v>
      </c>
      <c r="F214">
        <v>79.650000000000006</v>
      </c>
      <c r="G214">
        <v>1</v>
      </c>
      <c r="H214">
        <v>1</v>
      </c>
      <c r="I214" s="6">
        <f>Table25[[#This Row],[Age]]/$E$1</f>
        <v>0.65</v>
      </c>
      <c r="J214" s="6">
        <f>LOG10(Table25[[#This Row],[Fare]] +1)</f>
        <v>1.9066043717249803</v>
      </c>
      <c r="K214">
        <f>IF(Table25[[#This Row],[Pclass]]=1, 1, 0)</f>
        <v>1</v>
      </c>
      <c r="L214">
        <f>IF(Table25[[#This Row],[Pclass]]=2, 1,0)</f>
        <v>0</v>
      </c>
      <c r="M214">
        <f>IF(Table25[[#This Row],[Embarked]]="S", 1, 0)</f>
        <v>1</v>
      </c>
      <c r="N214">
        <f>IF(Table25[[#This Row],[Embarked]]="C", 1, 0)</f>
        <v>0</v>
      </c>
      <c r="O214">
        <f>IF(Table25[[#This Row],[Sex]]="male", 1, 0)</f>
        <v>1</v>
      </c>
      <c r="P214">
        <v>1</v>
      </c>
      <c r="AC214" s="6"/>
      <c r="AD214" s="6"/>
      <c r="AE214" s="6"/>
      <c r="AF214" s="6"/>
      <c r="AG214" s="6"/>
      <c r="AH214" s="6"/>
    </row>
    <row r="215" spans="1:34" x14ac:dyDescent="0.2">
      <c r="A215">
        <v>0</v>
      </c>
      <c r="B215" t="s">
        <v>15</v>
      </c>
      <c r="C215">
        <v>1</v>
      </c>
      <c r="D215" t="s">
        <v>13</v>
      </c>
      <c r="E215">
        <v>40</v>
      </c>
      <c r="F215">
        <v>0</v>
      </c>
      <c r="G215">
        <v>0</v>
      </c>
      <c r="H215">
        <v>0</v>
      </c>
      <c r="I215" s="6">
        <f>Table25[[#This Row],[Age]]/$E$1</f>
        <v>0.5</v>
      </c>
      <c r="J215" s="6">
        <f>LOG10(Table25[[#This Row],[Fare]] +1)</f>
        <v>0</v>
      </c>
      <c r="K215">
        <f>IF(Table25[[#This Row],[Pclass]]=1, 1, 0)</f>
        <v>1</v>
      </c>
      <c r="L215">
        <f>IF(Table25[[#This Row],[Pclass]]=2, 1,0)</f>
        <v>0</v>
      </c>
      <c r="M215">
        <f>IF(Table25[[#This Row],[Embarked]]="S", 1, 0)</f>
        <v>1</v>
      </c>
      <c r="N215">
        <f>IF(Table25[[#This Row],[Embarked]]="C", 1, 0)</f>
        <v>0</v>
      </c>
      <c r="O215">
        <f>IF(Table25[[#This Row],[Sex]]="male", 1, 0)</f>
        <v>1</v>
      </c>
      <c r="P215">
        <v>1</v>
      </c>
      <c r="AC215" s="6"/>
      <c r="AD215" s="6"/>
      <c r="AE215" s="6"/>
      <c r="AF215" s="6"/>
      <c r="AG215" s="6"/>
      <c r="AH215" s="6"/>
    </row>
    <row r="216" spans="1:34" x14ac:dyDescent="0.2">
      <c r="A216">
        <v>0</v>
      </c>
      <c r="B216" t="s">
        <v>15</v>
      </c>
      <c r="C216">
        <v>2</v>
      </c>
      <c r="D216" t="s">
        <v>13</v>
      </c>
      <c r="E216">
        <v>36</v>
      </c>
      <c r="F216">
        <v>10.5</v>
      </c>
      <c r="G216">
        <v>0</v>
      </c>
      <c r="H216">
        <v>0</v>
      </c>
      <c r="I216" s="6">
        <f>Table25[[#This Row],[Age]]/$E$1</f>
        <v>0.45</v>
      </c>
      <c r="J216" s="6">
        <f>LOG10(Table25[[#This Row],[Fare]] +1)</f>
        <v>1.0606978403536116</v>
      </c>
      <c r="K216">
        <f>IF(Table25[[#This Row],[Pclass]]=1, 1, 0)</f>
        <v>0</v>
      </c>
      <c r="L216">
        <f>IF(Table25[[#This Row],[Pclass]]=2, 1,0)</f>
        <v>1</v>
      </c>
      <c r="M216">
        <f>IF(Table25[[#This Row],[Embarked]]="S", 1, 0)</f>
        <v>1</v>
      </c>
      <c r="N216">
        <f>IF(Table25[[#This Row],[Embarked]]="C", 1, 0)</f>
        <v>0</v>
      </c>
      <c r="O216">
        <f>IF(Table25[[#This Row],[Sex]]="male", 1, 0)</f>
        <v>1</v>
      </c>
      <c r="P216">
        <v>1</v>
      </c>
      <c r="AC216" s="6"/>
      <c r="AD216" s="6"/>
      <c r="AE216" s="6"/>
      <c r="AF216" s="6"/>
      <c r="AG216" s="6"/>
      <c r="AH216" s="6"/>
    </row>
    <row r="217" spans="1:34" x14ac:dyDescent="0.2">
      <c r="A217">
        <v>0</v>
      </c>
      <c r="B217" t="s">
        <v>15</v>
      </c>
      <c r="C217">
        <v>3</v>
      </c>
      <c r="D217" t="s">
        <v>13</v>
      </c>
      <c r="E217">
        <v>16</v>
      </c>
      <c r="F217">
        <v>39.6875</v>
      </c>
      <c r="G217">
        <v>4</v>
      </c>
      <c r="H217">
        <v>1</v>
      </c>
      <c r="I217" s="6">
        <f>Table25[[#This Row],[Age]]/$E$1</f>
        <v>0.2</v>
      </c>
      <c r="J217" s="6">
        <f>LOG10(Table25[[#This Row],[Fare]] +1)</f>
        <v>1.6094610059122672</v>
      </c>
      <c r="K217">
        <f>IF(Table25[[#This Row],[Pclass]]=1, 1, 0)</f>
        <v>0</v>
      </c>
      <c r="L217">
        <f>IF(Table25[[#This Row],[Pclass]]=2, 1,0)</f>
        <v>0</v>
      </c>
      <c r="M217">
        <f>IF(Table25[[#This Row],[Embarked]]="S", 1, 0)</f>
        <v>1</v>
      </c>
      <c r="N217">
        <f>IF(Table25[[#This Row],[Embarked]]="C", 1, 0)</f>
        <v>0</v>
      </c>
      <c r="O217">
        <f>IF(Table25[[#This Row],[Sex]]="male", 1, 0)</f>
        <v>1</v>
      </c>
      <c r="P217">
        <v>1</v>
      </c>
      <c r="AC217" s="6"/>
      <c r="AD217" s="6"/>
      <c r="AE217" s="6"/>
      <c r="AF217" s="6"/>
      <c r="AG217" s="6"/>
      <c r="AH217" s="6"/>
    </row>
    <row r="218" spans="1:34" x14ac:dyDescent="0.2">
      <c r="A218">
        <v>1</v>
      </c>
      <c r="B218" t="s">
        <v>15</v>
      </c>
      <c r="C218">
        <v>3</v>
      </c>
      <c r="D218" t="s">
        <v>13</v>
      </c>
      <c r="E218">
        <v>25</v>
      </c>
      <c r="F218">
        <v>7.7750000000000004</v>
      </c>
      <c r="G218">
        <v>1</v>
      </c>
      <c r="H218">
        <v>0</v>
      </c>
      <c r="I218" s="6">
        <f>Table25[[#This Row],[Age]]/$E$1</f>
        <v>0.3125</v>
      </c>
      <c r="J218" s="6">
        <f>LOG10(Table25[[#This Row],[Fare]] +1)</f>
        <v>0.94324712513786169</v>
      </c>
      <c r="K218">
        <f>IF(Table25[[#This Row],[Pclass]]=1, 1, 0)</f>
        <v>0</v>
      </c>
      <c r="L218">
        <f>IF(Table25[[#This Row],[Pclass]]=2, 1,0)</f>
        <v>0</v>
      </c>
      <c r="M218">
        <f>IF(Table25[[#This Row],[Embarked]]="S", 1, 0)</f>
        <v>1</v>
      </c>
      <c r="N218">
        <f>IF(Table25[[#This Row],[Embarked]]="C", 1, 0)</f>
        <v>0</v>
      </c>
      <c r="O218">
        <f>IF(Table25[[#This Row],[Sex]]="male", 1, 0)</f>
        <v>1</v>
      </c>
      <c r="P218">
        <v>1</v>
      </c>
      <c r="AC218" s="6"/>
      <c r="AD218" s="6"/>
      <c r="AE218" s="6"/>
      <c r="AF218" s="6"/>
      <c r="AG218" s="6"/>
      <c r="AH218" s="6"/>
    </row>
    <row r="219" spans="1:34" x14ac:dyDescent="0.2">
      <c r="A219">
        <v>1</v>
      </c>
      <c r="B219" t="s">
        <v>15</v>
      </c>
      <c r="C219">
        <v>1</v>
      </c>
      <c r="D219" t="s">
        <v>17</v>
      </c>
      <c r="E219">
        <v>58</v>
      </c>
      <c r="F219">
        <v>153.46250000000001</v>
      </c>
      <c r="G219">
        <v>0</v>
      </c>
      <c r="H219">
        <v>1</v>
      </c>
      <c r="I219" s="6">
        <f>Table25[[#This Row],[Age]]/$E$1</f>
        <v>0.72499999999999998</v>
      </c>
      <c r="J219" s="6">
        <f>LOG10(Table25[[#This Row],[Fare]] +1)</f>
        <v>2.1888230596841365</v>
      </c>
      <c r="K219">
        <f>IF(Table25[[#This Row],[Pclass]]=1, 1, 0)</f>
        <v>1</v>
      </c>
      <c r="L219">
        <f>IF(Table25[[#This Row],[Pclass]]=2, 1,0)</f>
        <v>0</v>
      </c>
      <c r="M219">
        <f>IF(Table25[[#This Row],[Embarked]]="S", 1, 0)</f>
        <v>1</v>
      </c>
      <c r="N219">
        <f>IF(Table25[[#This Row],[Embarked]]="C", 1, 0)</f>
        <v>0</v>
      </c>
      <c r="O219">
        <f>IF(Table25[[#This Row],[Sex]]="male", 1, 0)</f>
        <v>0</v>
      </c>
      <c r="P219">
        <v>1</v>
      </c>
      <c r="AC219" s="6"/>
      <c r="AD219" s="6"/>
      <c r="AE219" s="6"/>
      <c r="AF219" s="6"/>
      <c r="AG219" s="6"/>
      <c r="AH219" s="6"/>
    </row>
    <row r="220" spans="1:34" x14ac:dyDescent="0.2">
      <c r="A220">
        <v>1</v>
      </c>
      <c r="B220" t="s">
        <v>15</v>
      </c>
      <c r="C220">
        <v>1</v>
      </c>
      <c r="D220" t="s">
        <v>17</v>
      </c>
      <c r="E220">
        <v>35</v>
      </c>
      <c r="F220">
        <v>135.63329999999999</v>
      </c>
      <c r="G220">
        <v>0</v>
      </c>
      <c r="H220">
        <v>0</v>
      </c>
      <c r="I220" s="6">
        <f>Table25[[#This Row],[Age]]/$E$1</f>
        <v>0.4375</v>
      </c>
      <c r="J220" s="6">
        <f>LOG10(Table25[[#This Row],[Fare]] +1)</f>
        <v>2.1355565576455011</v>
      </c>
      <c r="K220">
        <f>IF(Table25[[#This Row],[Pclass]]=1, 1, 0)</f>
        <v>1</v>
      </c>
      <c r="L220">
        <f>IF(Table25[[#This Row],[Pclass]]=2, 1,0)</f>
        <v>0</v>
      </c>
      <c r="M220">
        <f>IF(Table25[[#This Row],[Embarked]]="S", 1, 0)</f>
        <v>1</v>
      </c>
      <c r="N220">
        <f>IF(Table25[[#This Row],[Embarked]]="C", 1, 0)</f>
        <v>0</v>
      </c>
      <c r="O220">
        <f>IF(Table25[[#This Row],[Sex]]="male", 1, 0)</f>
        <v>0</v>
      </c>
      <c r="P220">
        <v>1</v>
      </c>
      <c r="AC220" s="6"/>
      <c r="AD220" s="6"/>
      <c r="AE220" s="6"/>
      <c r="AF220" s="6"/>
      <c r="AG220" s="6"/>
      <c r="AH220" s="6"/>
    </row>
    <row r="221" spans="1:34" x14ac:dyDescent="0.2">
      <c r="A221">
        <v>1</v>
      </c>
      <c r="B221" t="s">
        <v>15</v>
      </c>
      <c r="C221">
        <v>3</v>
      </c>
      <c r="D221" t="s">
        <v>13</v>
      </c>
      <c r="E221">
        <v>25</v>
      </c>
      <c r="F221">
        <v>0</v>
      </c>
      <c r="G221">
        <v>0</v>
      </c>
      <c r="H221">
        <v>0</v>
      </c>
      <c r="I221" s="6">
        <f>Table25[[#This Row],[Age]]/$E$1</f>
        <v>0.3125</v>
      </c>
      <c r="J221" s="6">
        <f>LOG10(Table25[[#This Row],[Fare]] +1)</f>
        <v>0</v>
      </c>
      <c r="K221">
        <f>IF(Table25[[#This Row],[Pclass]]=1, 1, 0)</f>
        <v>0</v>
      </c>
      <c r="L221">
        <f>IF(Table25[[#This Row],[Pclass]]=2, 1,0)</f>
        <v>0</v>
      </c>
      <c r="M221">
        <f>IF(Table25[[#This Row],[Embarked]]="S", 1, 0)</f>
        <v>1</v>
      </c>
      <c r="N221">
        <f>IF(Table25[[#This Row],[Embarked]]="C", 1, 0)</f>
        <v>0</v>
      </c>
      <c r="O221">
        <f>IF(Table25[[#This Row],[Sex]]="male", 1, 0)</f>
        <v>1</v>
      </c>
      <c r="P221">
        <v>1</v>
      </c>
      <c r="AC221" s="6"/>
      <c r="AD221" s="6"/>
      <c r="AE221" s="6"/>
      <c r="AF221" s="6"/>
      <c r="AG221" s="6"/>
      <c r="AH221" s="6"/>
    </row>
    <row r="222" spans="1:34" x14ac:dyDescent="0.2">
      <c r="A222">
        <v>1</v>
      </c>
      <c r="B222" t="s">
        <v>15</v>
      </c>
      <c r="C222">
        <v>2</v>
      </c>
      <c r="D222" t="s">
        <v>17</v>
      </c>
      <c r="E222">
        <v>41</v>
      </c>
      <c r="F222">
        <v>19.5</v>
      </c>
      <c r="G222">
        <v>0</v>
      </c>
      <c r="H222">
        <v>1</v>
      </c>
      <c r="I222" s="6">
        <f>Table25[[#This Row],[Age]]/$E$1</f>
        <v>0.51249999999999996</v>
      </c>
      <c r="J222" s="6">
        <f>LOG10(Table25[[#This Row],[Fare]] +1)</f>
        <v>1.3117538610557542</v>
      </c>
      <c r="K222">
        <f>IF(Table25[[#This Row],[Pclass]]=1, 1, 0)</f>
        <v>0</v>
      </c>
      <c r="L222">
        <f>IF(Table25[[#This Row],[Pclass]]=2, 1,0)</f>
        <v>1</v>
      </c>
      <c r="M222">
        <f>IF(Table25[[#This Row],[Embarked]]="S", 1, 0)</f>
        <v>1</v>
      </c>
      <c r="N222">
        <f>IF(Table25[[#This Row],[Embarked]]="C", 1, 0)</f>
        <v>0</v>
      </c>
      <c r="O222">
        <f>IF(Table25[[#This Row],[Sex]]="male", 1, 0)</f>
        <v>0</v>
      </c>
      <c r="P222">
        <v>1</v>
      </c>
      <c r="AC222" s="6"/>
      <c r="AD222" s="6"/>
      <c r="AE222" s="6"/>
      <c r="AF222" s="6"/>
      <c r="AG222" s="6"/>
      <c r="AH222" s="6"/>
    </row>
    <row r="223" spans="1:34" x14ac:dyDescent="0.2">
      <c r="A223">
        <v>0</v>
      </c>
      <c r="B223" t="s">
        <v>20</v>
      </c>
      <c r="C223">
        <v>1</v>
      </c>
      <c r="D223" t="s">
        <v>13</v>
      </c>
      <c r="E223">
        <v>37</v>
      </c>
      <c r="F223">
        <v>29.7</v>
      </c>
      <c r="G223">
        <v>0</v>
      </c>
      <c r="H223">
        <v>1</v>
      </c>
      <c r="I223" s="6">
        <f>Table25[[#This Row],[Age]]/$E$1</f>
        <v>0.46250000000000002</v>
      </c>
      <c r="J223" s="6">
        <f>LOG10(Table25[[#This Row],[Fare]] +1)</f>
        <v>1.4871383754771865</v>
      </c>
      <c r="K223">
        <f>IF(Table25[[#This Row],[Pclass]]=1, 1, 0)</f>
        <v>1</v>
      </c>
      <c r="L223">
        <f>IF(Table25[[#This Row],[Pclass]]=2, 1,0)</f>
        <v>0</v>
      </c>
      <c r="M223">
        <f>IF(Table25[[#This Row],[Embarked]]="S", 1, 0)</f>
        <v>0</v>
      </c>
      <c r="N223">
        <f>IF(Table25[[#This Row],[Embarked]]="C", 1, 0)</f>
        <v>1</v>
      </c>
      <c r="O223">
        <f>IF(Table25[[#This Row],[Sex]]="male", 1, 0)</f>
        <v>1</v>
      </c>
      <c r="P223">
        <v>1</v>
      </c>
      <c r="AC223" s="6"/>
      <c r="AD223" s="6"/>
      <c r="AE223" s="6"/>
      <c r="AF223" s="6"/>
      <c r="AG223" s="6"/>
      <c r="AH223" s="6"/>
    </row>
    <row r="224" spans="1:34" x14ac:dyDescent="0.2">
      <c r="A224">
        <v>1</v>
      </c>
      <c r="B224" t="s">
        <v>15</v>
      </c>
      <c r="C224">
        <v>1</v>
      </c>
      <c r="D224" t="s">
        <v>17</v>
      </c>
      <c r="E224">
        <v>63</v>
      </c>
      <c r="F224">
        <v>77.958299999999994</v>
      </c>
      <c r="G224">
        <v>1</v>
      </c>
      <c r="H224">
        <v>0</v>
      </c>
      <c r="I224" s="6">
        <f>Table25[[#This Row],[Age]]/$E$1</f>
        <v>0.78749999999999998</v>
      </c>
      <c r="J224" s="6">
        <f>LOG10(Table25[[#This Row],[Fare]] +1)</f>
        <v>1.8973977892491294</v>
      </c>
      <c r="K224">
        <f>IF(Table25[[#This Row],[Pclass]]=1, 1, 0)</f>
        <v>1</v>
      </c>
      <c r="L224">
        <f>IF(Table25[[#This Row],[Pclass]]=2, 1,0)</f>
        <v>0</v>
      </c>
      <c r="M224">
        <f>IF(Table25[[#This Row],[Embarked]]="S", 1, 0)</f>
        <v>1</v>
      </c>
      <c r="N224">
        <f>IF(Table25[[#This Row],[Embarked]]="C", 1, 0)</f>
        <v>0</v>
      </c>
      <c r="O224">
        <f>IF(Table25[[#This Row],[Sex]]="male", 1, 0)</f>
        <v>0</v>
      </c>
      <c r="P224">
        <v>1</v>
      </c>
      <c r="AC224" s="6"/>
      <c r="AD224" s="6"/>
      <c r="AE224" s="6"/>
      <c r="AF224" s="6"/>
      <c r="AG224" s="6"/>
      <c r="AH224" s="6"/>
    </row>
    <row r="225" spans="1:34" x14ac:dyDescent="0.2">
      <c r="A225">
        <v>0</v>
      </c>
      <c r="B225" t="s">
        <v>15</v>
      </c>
      <c r="C225">
        <v>3</v>
      </c>
      <c r="D225" t="s">
        <v>17</v>
      </c>
      <c r="E225">
        <v>45</v>
      </c>
      <c r="F225">
        <v>7.75</v>
      </c>
      <c r="G225">
        <v>0</v>
      </c>
      <c r="H225">
        <v>0</v>
      </c>
      <c r="I225" s="6">
        <f>Table25[[#This Row],[Age]]/$E$1</f>
        <v>0.5625</v>
      </c>
      <c r="J225" s="6">
        <f>LOG10(Table25[[#This Row],[Fare]] +1)</f>
        <v>0.94200805302231327</v>
      </c>
      <c r="K225">
        <f>IF(Table25[[#This Row],[Pclass]]=1, 1, 0)</f>
        <v>0</v>
      </c>
      <c r="L225">
        <f>IF(Table25[[#This Row],[Pclass]]=2, 1,0)</f>
        <v>0</v>
      </c>
      <c r="M225">
        <f>IF(Table25[[#This Row],[Embarked]]="S", 1, 0)</f>
        <v>1</v>
      </c>
      <c r="N225">
        <f>IF(Table25[[#This Row],[Embarked]]="C", 1, 0)</f>
        <v>0</v>
      </c>
      <c r="O225">
        <f>IF(Table25[[#This Row],[Sex]]="male", 1, 0)</f>
        <v>0</v>
      </c>
      <c r="P225">
        <v>1</v>
      </c>
      <c r="AC225" s="6"/>
      <c r="AD225" s="6"/>
      <c r="AE225" s="6"/>
      <c r="AF225" s="6"/>
      <c r="AG225" s="6"/>
      <c r="AH225" s="6"/>
    </row>
    <row r="226" spans="1:34" x14ac:dyDescent="0.2">
      <c r="A226">
        <v>0</v>
      </c>
      <c r="B226" t="s">
        <v>27</v>
      </c>
      <c r="C226">
        <v>3</v>
      </c>
      <c r="D226" t="s">
        <v>13</v>
      </c>
      <c r="E226">
        <v>7</v>
      </c>
      <c r="F226">
        <v>29.125</v>
      </c>
      <c r="G226">
        <v>4</v>
      </c>
      <c r="H226">
        <v>1</v>
      </c>
      <c r="I226" s="6">
        <f>Table25[[#This Row],[Age]]/$E$1</f>
        <v>8.7499999999999994E-2</v>
      </c>
      <c r="J226" s="6">
        <f>LOG10(Table25[[#This Row],[Fare]] +1)</f>
        <v>1.4789270555829248</v>
      </c>
      <c r="K226">
        <f>IF(Table25[[#This Row],[Pclass]]=1, 1, 0)</f>
        <v>0</v>
      </c>
      <c r="L226">
        <f>IF(Table25[[#This Row],[Pclass]]=2, 1,0)</f>
        <v>0</v>
      </c>
      <c r="M226">
        <f>IF(Table25[[#This Row],[Embarked]]="S", 1, 0)</f>
        <v>0</v>
      </c>
      <c r="N226">
        <f>IF(Table25[[#This Row],[Embarked]]="C", 1, 0)</f>
        <v>0</v>
      </c>
      <c r="O226">
        <f>IF(Table25[[#This Row],[Sex]]="male", 1, 0)</f>
        <v>1</v>
      </c>
      <c r="P226">
        <v>1</v>
      </c>
      <c r="AC226" s="6"/>
      <c r="AD226" s="6"/>
      <c r="AE226" s="6"/>
      <c r="AF226" s="6"/>
      <c r="AG226" s="6"/>
      <c r="AH226" s="6"/>
    </row>
    <row r="227" spans="1:34" x14ac:dyDescent="0.2">
      <c r="A227">
        <v>1</v>
      </c>
      <c r="B227" t="s">
        <v>15</v>
      </c>
      <c r="C227">
        <v>3</v>
      </c>
      <c r="D227" t="s">
        <v>17</v>
      </c>
      <c r="E227">
        <v>35</v>
      </c>
      <c r="F227">
        <v>20.25</v>
      </c>
      <c r="G227">
        <v>1</v>
      </c>
      <c r="H227">
        <v>1</v>
      </c>
      <c r="I227" s="6">
        <f>Table25[[#This Row],[Age]]/$E$1</f>
        <v>0.4375</v>
      </c>
      <c r="J227" s="6">
        <f>LOG10(Table25[[#This Row],[Fare]] +1)</f>
        <v>1.3273589343863303</v>
      </c>
      <c r="K227">
        <f>IF(Table25[[#This Row],[Pclass]]=1, 1, 0)</f>
        <v>0</v>
      </c>
      <c r="L227">
        <f>IF(Table25[[#This Row],[Pclass]]=2, 1,0)</f>
        <v>0</v>
      </c>
      <c r="M227">
        <f>IF(Table25[[#This Row],[Embarked]]="S", 1, 0)</f>
        <v>1</v>
      </c>
      <c r="N227">
        <f>IF(Table25[[#This Row],[Embarked]]="C", 1, 0)</f>
        <v>0</v>
      </c>
      <c r="O227">
        <f>IF(Table25[[#This Row],[Sex]]="male", 1, 0)</f>
        <v>0</v>
      </c>
      <c r="P227">
        <v>1</v>
      </c>
      <c r="AC227" s="6"/>
      <c r="AD227" s="6"/>
      <c r="AE227" s="6"/>
      <c r="AF227" s="6"/>
      <c r="AG227" s="6"/>
      <c r="AH227" s="6"/>
    </row>
    <row r="228" spans="1:34" x14ac:dyDescent="0.2">
      <c r="A228">
        <v>0</v>
      </c>
      <c r="B228" t="s">
        <v>27</v>
      </c>
      <c r="C228">
        <v>3</v>
      </c>
      <c r="D228" t="s">
        <v>13</v>
      </c>
      <c r="E228">
        <v>65</v>
      </c>
      <c r="F228">
        <v>7.75</v>
      </c>
      <c r="G228">
        <v>0</v>
      </c>
      <c r="H228">
        <v>0</v>
      </c>
      <c r="I228" s="6">
        <f>Table25[[#This Row],[Age]]/$E$1</f>
        <v>0.8125</v>
      </c>
      <c r="J228" s="6">
        <f>LOG10(Table25[[#This Row],[Fare]] +1)</f>
        <v>0.94200805302231327</v>
      </c>
      <c r="K228">
        <f>IF(Table25[[#This Row],[Pclass]]=1, 1, 0)</f>
        <v>0</v>
      </c>
      <c r="L228">
        <f>IF(Table25[[#This Row],[Pclass]]=2, 1,0)</f>
        <v>0</v>
      </c>
      <c r="M228">
        <f>IF(Table25[[#This Row],[Embarked]]="S", 1, 0)</f>
        <v>0</v>
      </c>
      <c r="N228">
        <f>IF(Table25[[#This Row],[Embarked]]="C", 1, 0)</f>
        <v>0</v>
      </c>
      <c r="O228">
        <f>IF(Table25[[#This Row],[Sex]]="male", 1, 0)</f>
        <v>1</v>
      </c>
      <c r="P228">
        <v>1</v>
      </c>
      <c r="AC228" s="6"/>
      <c r="AD228" s="6"/>
      <c r="AE228" s="6"/>
      <c r="AF228" s="6"/>
      <c r="AG228" s="6"/>
      <c r="AH228" s="6"/>
    </row>
    <row r="229" spans="1:34" x14ac:dyDescent="0.2">
      <c r="A229">
        <v>0</v>
      </c>
      <c r="B229" t="s">
        <v>15</v>
      </c>
      <c r="C229">
        <v>3</v>
      </c>
      <c r="D229" t="s">
        <v>13</v>
      </c>
      <c r="E229">
        <v>28</v>
      </c>
      <c r="F229">
        <v>7.8541999999999996</v>
      </c>
      <c r="G229">
        <v>0</v>
      </c>
      <c r="H229">
        <v>0</v>
      </c>
      <c r="I229" s="6">
        <f>Table25[[#This Row],[Age]]/$E$1</f>
        <v>0.35</v>
      </c>
      <c r="J229" s="6">
        <f>LOG10(Table25[[#This Row],[Fare]] +1)</f>
        <v>0.94714932766263737</v>
      </c>
      <c r="K229">
        <f>IF(Table25[[#This Row],[Pclass]]=1, 1, 0)</f>
        <v>0</v>
      </c>
      <c r="L229">
        <f>IF(Table25[[#This Row],[Pclass]]=2, 1,0)</f>
        <v>0</v>
      </c>
      <c r="M229">
        <f>IF(Table25[[#This Row],[Embarked]]="S", 1, 0)</f>
        <v>1</v>
      </c>
      <c r="N229">
        <f>IF(Table25[[#This Row],[Embarked]]="C", 1, 0)</f>
        <v>0</v>
      </c>
      <c r="O229">
        <f>IF(Table25[[#This Row],[Sex]]="male", 1, 0)</f>
        <v>1</v>
      </c>
      <c r="P229">
        <v>1</v>
      </c>
      <c r="AC229" s="6"/>
      <c r="AD229" s="6"/>
      <c r="AE229" s="6"/>
      <c r="AF229" s="6"/>
      <c r="AG229" s="6"/>
      <c r="AH229" s="6"/>
    </row>
    <row r="230" spans="1:34" x14ac:dyDescent="0.2">
      <c r="A230">
        <v>0</v>
      </c>
      <c r="B230" t="s">
        <v>15</v>
      </c>
      <c r="C230">
        <v>3</v>
      </c>
      <c r="D230" t="s">
        <v>13</v>
      </c>
      <c r="E230">
        <v>16</v>
      </c>
      <c r="F230">
        <v>9.5</v>
      </c>
      <c r="G230">
        <v>0</v>
      </c>
      <c r="H230">
        <v>0</v>
      </c>
      <c r="I230" s="6">
        <f>Table25[[#This Row],[Age]]/$E$1</f>
        <v>0.2</v>
      </c>
      <c r="J230" s="6">
        <f>LOG10(Table25[[#This Row],[Fare]] +1)</f>
        <v>1.0211892990699381</v>
      </c>
      <c r="K230">
        <f>IF(Table25[[#This Row],[Pclass]]=1, 1, 0)</f>
        <v>0</v>
      </c>
      <c r="L230">
        <f>IF(Table25[[#This Row],[Pclass]]=2, 1,0)</f>
        <v>0</v>
      </c>
      <c r="M230">
        <f>IF(Table25[[#This Row],[Embarked]]="S", 1, 0)</f>
        <v>1</v>
      </c>
      <c r="N230">
        <f>IF(Table25[[#This Row],[Embarked]]="C", 1, 0)</f>
        <v>0</v>
      </c>
      <c r="O230">
        <f>IF(Table25[[#This Row],[Sex]]="male", 1, 0)</f>
        <v>1</v>
      </c>
      <c r="P230">
        <v>1</v>
      </c>
      <c r="AC230" s="6"/>
      <c r="AD230" s="6"/>
      <c r="AE230" s="6"/>
      <c r="AF230" s="6"/>
      <c r="AG230" s="6"/>
      <c r="AH230" s="6"/>
    </row>
    <row r="231" spans="1:34" x14ac:dyDescent="0.2">
      <c r="A231">
        <v>1</v>
      </c>
      <c r="B231" t="s">
        <v>15</v>
      </c>
      <c r="C231">
        <v>3</v>
      </c>
      <c r="D231" t="s">
        <v>13</v>
      </c>
      <c r="E231">
        <v>19</v>
      </c>
      <c r="F231">
        <v>8.0500000000000007</v>
      </c>
      <c r="G231">
        <v>0</v>
      </c>
      <c r="H231">
        <v>0</v>
      </c>
      <c r="I231" s="6">
        <f>Table25[[#This Row],[Age]]/$E$1</f>
        <v>0.23749999999999999</v>
      </c>
      <c r="J231" s="6">
        <f>LOG10(Table25[[#This Row],[Fare]] +1)</f>
        <v>0.9566485792052033</v>
      </c>
      <c r="K231">
        <f>IF(Table25[[#This Row],[Pclass]]=1, 1, 0)</f>
        <v>0</v>
      </c>
      <c r="L231">
        <f>IF(Table25[[#This Row],[Pclass]]=2, 1,0)</f>
        <v>0</v>
      </c>
      <c r="M231">
        <f>IF(Table25[[#This Row],[Embarked]]="S", 1, 0)</f>
        <v>1</v>
      </c>
      <c r="N231">
        <f>IF(Table25[[#This Row],[Embarked]]="C", 1, 0)</f>
        <v>0</v>
      </c>
      <c r="O231">
        <f>IF(Table25[[#This Row],[Sex]]="male", 1, 0)</f>
        <v>1</v>
      </c>
      <c r="P231">
        <v>1</v>
      </c>
      <c r="AC231" s="6"/>
      <c r="AD231" s="6"/>
      <c r="AE231" s="6"/>
      <c r="AF231" s="6"/>
      <c r="AG231" s="6"/>
      <c r="AH231" s="6"/>
    </row>
    <row r="232" spans="1:34" x14ac:dyDescent="0.2">
      <c r="A232">
        <v>0</v>
      </c>
      <c r="B232" t="s">
        <v>20</v>
      </c>
      <c r="C232">
        <v>3</v>
      </c>
      <c r="D232" t="s">
        <v>13</v>
      </c>
      <c r="E232">
        <v>33</v>
      </c>
      <c r="F232">
        <v>8.6624999999999996</v>
      </c>
      <c r="G232">
        <v>0</v>
      </c>
      <c r="H232">
        <v>0</v>
      </c>
      <c r="I232" s="6">
        <f>Table25[[#This Row],[Age]]/$E$1</f>
        <v>0.41249999999999998</v>
      </c>
      <c r="J232" s="6">
        <f>LOG10(Table25[[#This Row],[Fare]] +1)</f>
        <v>0.98508950692638131</v>
      </c>
      <c r="K232">
        <f>IF(Table25[[#This Row],[Pclass]]=1, 1, 0)</f>
        <v>0</v>
      </c>
      <c r="L232">
        <f>IF(Table25[[#This Row],[Pclass]]=2, 1,0)</f>
        <v>0</v>
      </c>
      <c r="M232">
        <f>IF(Table25[[#This Row],[Embarked]]="S", 1, 0)</f>
        <v>0</v>
      </c>
      <c r="N232">
        <f>IF(Table25[[#This Row],[Embarked]]="C", 1, 0)</f>
        <v>1</v>
      </c>
      <c r="O232">
        <f>IF(Table25[[#This Row],[Sex]]="male", 1, 0)</f>
        <v>1</v>
      </c>
      <c r="P232">
        <v>1</v>
      </c>
      <c r="AC232" s="6"/>
      <c r="AD232" s="6"/>
      <c r="AE232" s="6"/>
      <c r="AF232" s="6"/>
      <c r="AG232" s="6"/>
      <c r="AH232" s="6"/>
    </row>
    <row r="233" spans="1:34" x14ac:dyDescent="0.2">
      <c r="A233">
        <v>1</v>
      </c>
      <c r="B233" t="s">
        <v>15</v>
      </c>
      <c r="C233">
        <v>3</v>
      </c>
      <c r="D233" t="s">
        <v>13</v>
      </c>
      <c r="E233">
        <v>30</v>
      </c>
      <c r="F233">
        <v>9.5</v>
      </c>
      <c r="G233">
        <v>0</v>
      </c>
      <c r="H233">
        <v>0</v>
      </c>
      <c r="I233" s="6">
        <f>Table25[[#This Row],[Age]]/$E$1</f>
        <v>0.375</v>
      </c>
      <c r="J233" s="6">
        <f>LOG10(Table25[[#This Row],[Fare]] +1)</f>
        <v>1.0211892990699381</v>
      </c>
      <c r="K233">
        <f>IF(Table25[[#This Row],[Pclass]]=1, 1, 0)</f>
        <v>0</v>
      </c>
      <c r="L233">
        <f>IF(Table25[[#This Row],[Pclass]]=2, 1,0)</f>
        <v>0</v>
      </c>
      <c r="M233">
        <f>IF(Table25[[#This Row],[Embarked]]="S", 1, 0)</f>
        <v>1</v>
      </c>
      <c r="N233">
        <f>IF(Table25[[#This Row],[Embarked]]="C", 1, 0)</f>
        <v>0</v>
      </c>
      <c r="O233">
        <f>IF(Table25[[#This Row],[Sex]]="male", 1, 0)</f>
        <v>1</v>
      </c>
      <c r="P233">
        <v>1</v>
      </c>
      <c r="AC233" s="6"/>
      <c r="AD233" s="6"/>
      <c r="AE233" s="6"/>
      <c r="AF233" s="6"/>
      <c r="AG233" s="6"/>
      <c r="AH233" s="6"/>
    </row>
    <row r="234" spans="1:34" x14ac:dyDescent="0.2">
      <c r="A234">
        <v>0</v>
      </c>
      <c r="B234" t="s">
        <v>15</v>
      </c>
      <c r="C234">
        <v>3</v>
      </c>
      <c r="D234" t="s">
        <v>13</v>
      </c>
      <c r="E234">
        <v>22</v>
      </c>
      <c r="F234">
        <v>7.8958000000000004</v>
      </c>
      <c r="G234">
        <v>0</v>
      </c>
      <c r="H234">
        <v>0</v>
      </c>
      <c r="I234" s="6">
        <f>Table25[[#This Row],[Age]]/$E$1</f>
        <v>0.27500000000000002</v>
      </c>
      <c r="J234" s="6">
        <f>LOG10(Table25[[#This Row],[Fare]] +1)</f>
        <v>0.94918501031343461</v>
      </c>
      <c r="K234">
        <f>IF(Table25[[#This Row],[Pclass]]=1, 1, 0)</f>
        <v>0</v>
      </c>
      <c r="L234">
        <f>IF(Table25[[#This Row],[Pclass]]=2, 1,0)</f>
        <v>0</v>
      </c>
      <c r="M234">
        <f>IF(Table25[[#This Row],[Embarked]]="S", 1, 0)</f>
        <v>1</v>
      </c>
      <c r="N234">
        <f>IF(Table25[[#This Row],[Embarked]]="C", 1, 0)</f>
        <v>0</v>
      </c>
      <c r="O234">
        <f>IF(Table25[[#This Row],[Sex]]="male", 1, 0)</f>
        <v>1</v>
      </c>
      <c r="P234">
        <v>1</v>
      </c>
      <c r="AC234" s="6"/>
      <c r="AD234" s="6"/>
      <c r="AE234" s="6"/>
      <c r="AF234" s="6"/>
      <c r="AG234" s="6"/>
      <c r="AH234" s="6"/>
    </row>
    <row r="235" spans="1:34" x14ac:dyDescent="0.2">
      <c r="A235">
        <v>1</v>
      </c>
      <c r="B235" t="s">
        <v>15</v>
      </c>
      <c r="C235">
        <v>2</v>
      </c>
      <c r="D235" t="s">
        <v>13</v>
      </c>
      <c r="E235">
        <v>42</v>
      </c>
      <c r="F235">
        <v>13</v>
      </c>
      <c r="G235">
        <v>0</v>
      </c>
      <c r="H235">
        <v>0</v>
      </c>
      <c r="I235" s="6">
        <f>Table25[[#This Row],[Age]]/$E$1</f>
        <v>0.52500000000000002</v>
      </c>
      <c r="J235" s="6">
        <f>LOG10(Table25[[#This Row],[Fare]] +1)</f>
        <v>1.146128035678238</v>
      </c>
      <c r="K235">
        <f>IF(Table25[[#This Row],[Pclass]]=1, 1, 0)</f>
        <v>0</v>
      </c>
      <c r="L235">
        <f>IF(Table25[[#This Row],[Pclass]]=2, 1,0)</f>
        <v>1</v>
      </c>
      <c r="M235">
        <f>IF(Table25[[#This Row],[Embarked]]="S", 1, 0)</f>
        <v>1</v>
      </c>
      <c r="N235">
        <f>IF(Table25[[#This Row],[Embarked]]="C", 1, 0)</f>
        <v>0</v>
      </c>
      <c r="O235">
        <f>IF(Table25[[#This Row],[Sex]]="male", 1, 0)</f>
        <v>1</v>
      </c>
      <c r="P235">
        <v>1</v>
      </c>
      <c r="AC235" s="6"/>
      <c r="AD235" s="6"/>
      <c r="AE235" s="6"/>
      <c r="AF235" s="6"/>
      <c r="AG235" s="6"/>
      <c r="AH235" s="6"/>
    </row>
    <row r="236" spans="1:34" x14ac:dyDescent="0.2">
      <c r="A236">
        <v>1</v>
      </c>
      <c r="B236" t="s">
        <v>27</v>
      </c>
      <c r="C236">
        <v>3</v>
      </c>
      <c r="D236" t="s">
        <v>17</v>
      </c>
      <c r="E236">
        <v>22</v>
      </c>
      <c r="F236">
        <v>7.75</v>
      </c>
      <c r="G236">
        <v>0</v>
      </c>
      <c r="H236">
        <v>0</v>
      </c>
      <c r="I236" s="6">
        <f>Table25[[#This Row],[Age]]/$E$1</f>
        <v>0.27500000000000002</v>
      </c>
      <c r="J236" s="6">
        <f>LOG10(Table25[[#This Row],[Fare]] +1)</f>
        <v>0.94200805302231327</v>
      </c>
      <c r="K236">
        <f>IF(Table25[[#This Row],[Pclass]]=1, 1, 0)</f>
        <v>0</v>
      </c>
      <c r="L236">
        <f>IF(Table25[[#This Row],[Pclass]]=2, 1,0)</f>
        <v>0</v>
      </c>
      <c r="M236">
        <f>IF(Table25[[#This Row],[Embarked]]="S", 1, 0)</f>
        <v>0</v>
      </c>
      <c r="N236">
        <f>IF(Table25[[#This Row],[Embarked]]="C", 1, 0)</f>
        <v>0</v>
      </c>
      <c r="O236">
        <f>IF(Table25[[#This Row],[Sex]]="male", 1, 0)</f>
        <v>0</v>
      </c>
      <c r="P236">
        <v>1</v>
      </c>
      <c r="AC236" s="6"/>
      <c r="AD236" s="6"/>
      <c r="AE236" s="6"/>
      <c r="AF236" s="6"/>
      <c r="AG236" s="6"/>
      <c r="AH236" s="6"/>
    </row>
    <row r="237" spans="1:34" x14ac:dyDescent="0.2">
      <c r="A237">
        <v>1</v>
      </c>
      <c r="B237" t="s">
        <v>15</v>
      </c>
      <c r="C237">
        <v>1</v>
      </c>
      <c r="D237" t="s">
        <v>17</v>
      </c>
      <c r="E237">
        <v>26</v>
      </c>
      <c r="F237">
        <v>78.849999999999994</v>
      </c>
      <c r="G237">
        <v>0</v>
      </c>
      <c r="H237">
        <v>0</v>
      </c>
      <c r="I237" s="6">
        <f>Table25[[#This Row],[Age]]/$E$1</f>
        <v>0.32500000000000001</v>
      </c>
      <c r="J237" s="6">
        <f>LOG10(Table25[[#This Row],[Fare]] +1)</f>
        <v>1.9022749204745018</v>
      </c>
      <c r="K237">
        <f>IF(Table25[[#This Row],[Pclass]]=1, 1, 0)</f>
        <v>1</v>
      </c>
      <c r="L237">
        <f>IF(Table25[[#This Row],[Pclass]]=2, 1,0)</f>
        <v>0</v>
      </c>
      <c r="M237">
        <f>IF(Table25[[#This Row],[Embarked]]="S", 1, 0)</f>
        <v>1</v>
      </c>
      <c r="N237">
        <f>IF(Table25[[#This Row],[Embarked]]="C", 1, 0)</f>
        <v>0</v>
      </c>
      <c r="O237">
        <f>IF(Table25[[#This Row],[Sex]]="male", 1, 0)</f>
        <v>0</v>
      </c>
      <c r="P237">
        <v>1</v>
      </c>
      <c r="AC237" s="6"/>
      <c r="AD237" s="6"/>
      <c r="AE237" s="6"/>
      <c r="AF237" s="6"/>
      <c r="AG237" s="6"/>
      <c r="AH237" s="6"/>
    </row>
    <row r="238" spans="1:34" x14ac:dyDescent="0.2">
      <c r="A238">
        <v>1</v>
      </c>
      <c r="B238" t="s">
        <v>20</v>
      </c>
      <c r="C238">
        <v>1</v>
      </c>
      <c r="D238" t="s">
        <v>17</v>
      </c>
      <c r="E238">
        <v>19</v>
      </c>
      <c r="F238">
        <v>91.0792</v>
      </c>
      <c r="G238">
        <v>1</v>
      </c>
      <c r="H238">
        <v>0</v>
      </c>
      <c r="I238" s="6">
        <f>Table25[[#This Row],[Age]]/$E$1</f>
        <v>0.23749999999999999</v>
      </c>
      <c r="J238" s="6">
        <f>LOG10(Table25[[#This Row],[Fare]] +1)</f>
        <v>1.9641615374126258</v>
      </c>
      <c r="K238">
        <f>IF(Table25[[#This Row],[Pclass]]=1, 1, 0)</f>
        <v>1</v>
      </c>
      <c r="L238">
        <f>IF(Table25[[#This Row],[Pclass]]=2, 1,0)</f>
        <v>0</v>
      </c>
      <c r="M238">
        <f>IF(Table25[[#This Row],[Embarked]]="S", 1, 0)</f>
        <v>0</v>
      </c>
      <c r="N238">
        <f>IF(Table25[[#This Row],[Embarked]]="C", 1, 0)</f>
        <v>1</v>
      </c>
      <c r="O238">
        <f>IF(Table25[[#This Row],[Sex]]="male", 1, 0)</f>
        <v>0</v>
      </c>
      <c r="P238">
        <v>1</v>
      </c>
      <c r="AC238" s="6"/>
      <c r="AD238" s="6"/>
      <c r="AE238" s="6"/>
      <c r="AF238" s="6"/>
      <c r="AG238" s="6"/>
      <c r="AH238" s="6"/>
    </row>
    <row r="239" spans="1:34" x14ac:dyDescent="0.2">
      <c r="A239">
        <v>0</v>
      </c>
      <c r="B239" t="s">
        <v>20</v>
      </c>
      <c r="C239">
        <v>2</v>
      </c>
      <c r="D239" t="s">
        <v>13</v>
      </c>
      <c r="E239">
        <v>36</v>
      </c>
      <c r="F239">
        <v>12.875</v>
      </c>
      <c r="G239">
        <v>0</v>
      </c>
      <c r="H239">
        <v>0</v>
      </c>
      <c r="I239" s="6">
        <f>Table25[[#This Row],[Age]]/$E$1</f>
        <v>0.45</v>
      </c>
      <c r="J239" s="6">
        <f>LOG10(Table25[[#This Row],[Fare]] +1)</f>
        <v>1.1422329917947138</v>
      </c>
      <c r="K239">
        <f>IF(Table25[[#This Row],[Pclass]]=1, 1, 0)</f>
        <v>0</v>
      </c>
      <c r="L239">
        <f>IF(Table25[[#This Row],[Pclass]]=2, 1,0)</f>
        <v>1</v>
      </c>
      <c r="M239">
        <f>IF(Table25[[#This Row],[Embarked]]="S", 1, 0)</f>
        <v>0</v>
      </c>
      <c r="N239">
        <f>IF(Table25[[#This Row],[Embarked]]="C", 1, 0)</f>
        <v>1</v>
      </c>
      <c r="O239">
        <f>IF(Table25[[#This Row],[Sex]]="male", 1, 0)</f>
        <v>1</v>
      </c>
      <c r="P239">
        <v>1</v>
      </c>
      <c r="AC239" s="6"/>
      <c r="AD239" s="6"/>
      <c r="AE239" s="6"/>
      <c r="AF239" s="6"/>
      <c r="AG239" s="6"/>
      <c r="AH239" s="6"/>
    </row>
    <row r="240" spans="1:34" x14ac:dyDescent="0.2">
      <c r="A240">
        <v>0</v>
      </c>
      <c r="B240" t="s">
        <v>15</v>
      </c>
      <c r="C240">
        <v>3</v>
      </c>
      <c r="D240" t="s">
        <v>17</v>
      </c>
      <c r="E240">
        <v>24</v>
      </c>
      <c r="F240">
        <v>8.85</v>
      </c>
      <c r="G240">
        <v>0</v>
      </c>
      <c r="H240">
        <v>0</v>
      </c>
      <c r="I240" s="6">
        <f>Table25[[#This Row],[Age]]/$E$1</f>
        <v>0.3</v>
      </c>
      <c r="J240" s="6">
        <f>LOG10(Table25[[#This Row],[Fare]] +1)</f>
        <v>0.99343623049761176</v>
      </c>
      <c r="K240">
        <f>IF(Table25[[#This Row],[Pclass]]=1, 1, 0)</f>
        <v>0</v>
      </c>
      <c r="L240">
        <f>IF(Table25[[#This Row],[Pclass]]=2, 1,0)</f>
        <v>0</v>
      </c>
      <c r="M240">
        <f>IF(Table25[[#This Row],[Embarked]]="S", 1, 0)</f>
        <v>1</v>
      </c>
      <c r="N240">
        <f>IF(Table25[[#This Row],[Embarked]]="C", 1, 0)</f>
        <v>0</v>
      </c>
      <c r="O240">
        <f>IF(Table25[[#This Row],[Sex]]="male", 1, 0)</f>
        <v>0</v>
      </c>
      <c r="P240">
        <v>1</v>
      </c>
      <c r="AC240" s="6"/>
      <c r="AD240" s="6"/>
      <c r="AE240" s="6"/>
      <c r="AF240" s="6"/>
      <c r="AG240" s="6"/>
      <c r="AH240" s="6"/>
    </row>
    <row r="241" spans="1:34" x14ac:dyDescent="0.2">
      <c r="A241">
        <v>0</v>
      </c>
      <c r="B241" t="s">
        <v>15</v>
      </c>
      <c r="C241">
        <v>3</v>
      </c>
      <c r="D241" t="s">
        <v>13</v>
      </c>
      <c r="E241">
        <v>24</v>
      </c>
      <c r="F241">
        <v>7.8958000000000004</v>
      </c>
      <c r="G241">
        <v>0</v>
      </c>
      <c r="H241">
        <v>0</v>
      </c>
      <c r="I241" s="6">
        <f>Table25[[#This Row],[Age]]/$E$1</f>
        <v>0.3</v>
      </c>
      <c r="J241" s="6">
        <f>LOG10(Table25[[#This Row],[Fare]] +1)</f>
        <v>0.94918501031343461</v>
      </c>
      <c r="K241">
        <f>IF(Table25[[#This Row],[Pclass]]=1, 1, 0)</f>
        <v>0</v>
      </c>
      <c r="L241">
        <f>IF(Table25[[#This Row],[Pclass]]=2, 1,0)</f>
        <v>0</v>
      </c>
      <c r="M241">
        <f>IF(Table25[[#This Row],[Embarked]]="S", 1, 0)</f>
        <v>1</v>
      </c>
      <c r="N241">
        <f>IF(Table25[[#This Row],[Embarked]]="C", 1, 0)</f>
        <v>0</v>
      </c>
      <c r="O241">
        <f>IF(Table25[[#This Row],[Sex]]="male", 1, 0)</f>
        <v>1</v>
      </c>
      <c r="P241">
        <v>1</v>
      </c>
      <c r="AC241" s="6"/>
      <c r="AD241" s="6"/>
      <c r="AE241" s="6"/>
      <c r="AF241" s="6"/>
      <c r="AG241" s="6"/>
      <c r="AH241" s="6"/>
    </row>
    <row r="242" spans="1:34" x14ac:dyDescent="0.2">
      <c r="A242">
        <v>0</v>
      </c>
      <c r="B242" t="s">
        <v>20</v>
      </c>
      <c r="C242">
        <v>3</v>
      </c>
      <c r="D242" t="s">
        <v>13</v>
      </c>
      <c r="E242">
        <v>23.5</v>
      </c>
      <c r="F242">
        <v>7.2291999999999996</v>
      </c>
      <c r="G242">
        <v>0</v>
      </c>
      <c r="H242">
        <v>0</v>
      </c>
      <c r="I242" s="6">
        <f>Table25[[#This Row],[Age]]/$E$1</f>
        <v>0.29375000000000001</v>
      </c>
      <c r="J242" s="6">
        <f>LOG10(Table25[[#This Row],[Fare]] +1)</f>
        <v>0.91535761741483168</v>
      </c>
      <c r="K242">
        <f>IF(Table25[[#This Row],[Pclass]]=1, 1, 0)</f>
        <v>0</v>
      </c>
      <c r="L242">
        <f>IF(Table25[[#This Row],[Pclass]]=2, 1,0)</f>
        <v>0</v>
      </c>
      <c r="M242">
        <f>IF(Table25[[#This Row],[Embarked]]="S", 1, 0)</f>
        <v>0</v>
      </c>
      <c r="N242">
        <f>IF(Table25[[#This Row],[Embarked]]="C", 1, 0)</f>
        <v>1</v>
      </c>
      <c r="O242">
        <f>IF(Table25[[#This Row],[Sex]]="male", 1, 0)</f>
        <v>1</v>
      </c>
      <c r="P242">
        <v>1</v>
      </c>
      <c r="AC242" s="6"/>
      <c r="AD242" s="6"/>
      <c r="AE242" s="6"/>
      <c r="AF242" s="6"/>
      <c r="AG242" s="6"/>
      <c r="AH242" s="6"/>
    </row>
    <row r="243" spans="1:34" x14ac:dyDescent="0.2">
      <c r="A243">
        <v>0</v>
      </c>
      <c r="B243" t="s">
        <v>15</v>
      </c>
      <c r="C243">
        <v>1</v>
      </c>
      <c r="D243" t="s">
        <v>17</v>
      </c>
      <c r="E243">
        <v>2</v>
      </c>
      <c r="F243">
        <v>151.55000000000001</v>
      </c>
      <c r="G243">
        <v>1</v>
      </c>
      <c r="H243">
        <v>2</v>
      </c>
      <c r="I243" s="6">
        <f>Table25[[#This Row],[Age]]/$E$1</f>
        <v>2.5000000000000001E-2</v>
      </c>
      <c r="J243" s="6">
        <f>LOG10(Table25[[#This Row],[Fare]] +1)</f>
        <v>2.1834122119784261</v>
      </c>
      <c r="K243">
        <f>IF(Table25[[#This Row],[Pclass]]=1, 1, 0)</f>
        <v>1</v>
      </c>
      <c r="L243">
        <f>IF(Table25[[#This Row],[Pclass]]=2, 1,0)</f>
        <v>0</v>
      </c>
      <c r="M243">
        <f>IF(Table25[[#This Row],[Embarked]]="S", 1, 0)</f>
        <v>1</v>
      </c>
      <c r="N243">
        <f>IF(Table25[[#This Row],[Embarked]]="C", 1, 0)</f>
        <v>0</v>
      </c>
      <c r="O243">
        <f>IF(Table25[[#This Row],[Sex]]="male", 1, 0)</f>
        <v>0</v>
      </c>
      <c r="P243">
        <v>1</v>
      </c>
      <c r="AC243" s="6"/>
      <c r="AD243" s="6"/>
      <c r="AE243" s="6"/>
      <c r="AF243" s="6"/>
      <c r="AG243" s="6"/>
      <c r="AH243" s="6"/>
    </row>
    <row r="244" spans="1:34" x14ac:dyDescent="0.2">
      <c r="A244">
        <v>1</v>
      </c>
      <c r="B244" t="s">
        <v>20</v>
      </c>
      <c r="C244">
        <v>1</v>
      </c>
      <c r="D244" t="s">
        <v>17</v>
      </c>
      <c r="E244">
        <v>50</v>
      </c>
      <c r="F244">
        <v>247.52080000000001</v>
      </c>
      <c r="G244">
        <v>0</v>
      </c>
      <c r="H244">
        <v>1</v>
      </c>
      <c r="I244" s="6">
        <f>Table25[[#This Row],[Age]]/$E$1</f>
        <v>0.625</v>
      </c>
      <c r="J244" s="6">
        <f>LOG10(Table25[[#This Row],[Fare]] +1)</f>
        <v>2.3953627429574396</v>
      </c>
      <c r="K244">
        <f>IF(Table25[[#This Row],[Pclass]]=1, 1, 0)</f>
        <v>1</v>
      </c>
      <c r="L244">
        <f>IF(Table25[[#This Row],[Pclass]]=2, 1,0)</f>
        <v>0</v>
      </c>
      <c r="M244">
        <f>IF(Table25[[#This Row],[Embarked]]="S", 1, 0)</f>
        <v>0</v>
      </c>
      <c r="N244">
        <f>IF(Table25[[#This Row],[Embarked]]="C", 1, 0)</f>
        <v>1</v>
      </c>
      <c r="O244">
        <f>IF(Table25[[#This Row],[Sex]]="male", 1, 0)</f>
        <v>0</v>
      </c>
      <c r="P244">
        <v>1</v>
      </c>
      <c r="AC244" s="6"/>
      <c r="AD244" s="6"/>
      <c r="AE244" s="6"/>
      <c r="AF244" s="6"/>
      <c r="AG244" s="6"/>
      <c r="AH244" s="6"/>
    </row>
    <row r="245" spans="1:34" x14ac:dyDescent="0.2">
      <c r="A245">
        <v>0</v>
      </c>
      <c r="B245" t="s">
        <v>15</v>
      </c>
      <c r="C245">
        <v>3</v>
      </c>
      <c r="D245" t="s">
        <v>13</v>
      </c>
      <c r="E245">
        <v>19</v>
      </c>
      <c r="F245">
        <v>0</v>
      </c>
      <c r="G245">
        <v>0</v>
      </c>
      <c r="H245">
        <v>0</v>
      </c>
      <c r="I245" s="6">
        <f>Table25[[#This Row],[Age]]/$E$1</f>
        <v>0.23749999999999999</v>
      </c>
      <c r="J245" s="6">
        <f>LOG10(Table25[[#This Row],[Fare]] +1)</f>
        <v>0</v>
      </c>
      <c r="K245">
        <f>IF(Table25[[#This Row],[Pclass]]=1, 1, 0)</f>
        <v>0</v>
      </c>
      <c r="L245">
        <f>IF(Table25[[#This Row],[Pclass]]=2, 1,0)</f>
        <v>0</v>
      </c>
      <c r="M245">
        <f>IF(Table25[[#This Row],[Embarked]]="S", 1, 0)</f>
        <v>1</v>
      </c>
      <c r="N245">
        <f>IF(Table25[[#This Row],[Embarked]]="C", 1, 0)</f>
        <v>0</v>
      </c>
      <c r="O245">
        <f>IF(Table25[[#This Row],[Sex]]="male", 1, 0)</f>
        <v>1</v>
      </c>
      <c r="P245">
        <v>1</v>
      </c>
      <c r="AC245" s="6"/>
      <c r="AD245" s="6"/>
      <c r="AE245" s="6"/>
      <c r="AF245" s="6"/>
      <c r="AG245" s="6"/>
      <c r="AH245" s="6"/>
    </row>
    <row r="246" spans="1:34" x14ac:dyDescent="0.2">
      <c r="A246">
        <v>1</v>
      </c>
      <c r="B246" t="s">
        <v>15</v>
      </c>
      <c r="C246">
        <v>1</v>
      </c>
      <c r="D246" t="s">
        <v>13</v>
      </c>
      <c r="E246">
        <v>0.92</v>
      </c>
      <c r="F246">
        <v>151.55000000000001</v>
      </c>
      <c r="G246">
        <v>1</v>
      </c>
      <c r="H246">
        <v>2</v>
      </c>
      <c r="I246" s="6">
        <f>Table25[[#This Row],[Age]]/$E$1</f>
        <v>1.15E-2</v>
      </c>
      <c r="J246" s="6">
        <f>LOG10(Table25[[#This Row],[Fare]] +1)</f>
        <v>2.1834122119784261</v>
      </c>
      <c r="K246">
        <f>IF(Table25[[#This Row],[Pclass]]=1, 1, 0)</f>
        <v>1</v>
      </c>
      <c r="L246">
        <f>IF(Table25[[#This Row],[Pclass]]=2, 1,0)</f>
        <v>0</v>
      </c>
      <c r="M246">
        <f>IF(Table25[[#This Row],[Embarked]]="S", 1, 0)</f>
        <v>1</v>
      </c>
      <c r="N246">
        <f>IF(Table25[[#This Row],[Embarked]]="C", 1, 0)</f>
        <v>0</v>
      </c>
      <c r="O246">
        <f>IF(Table25[[#This Row],[Sex]]="male", 1, 0)</f>
        <v>1</v>
      </c>
      <c r="P246">
        <v>1</v>
      </c>
      <c r="AC246" s="6"/>
      <c r="AD246" s="6"/>
      <c r="AE246" s="6"/>
      <c r="AF246" s="6"/>
      <c r="AG246" s="6"/>
      <c r="AH246" s="6"/>
    </row>
    <row r="247" spans="1:34" x14ac:dyDescent="0.2">
      <c r="A247">
        <v>1</v>
      </c>
      <c r="B247" t="s">
        <v>20</v>
      </c>
      <c r="C247">
        <v>1</v>
      </c>
      <c r="D247" t="s">
        <v>17</v>
      </c>
      <c r="E247">
        <v>17</v>
      </c>
      <c r="F247">
        <v>108.9</v>
      </c>
      <c r="G247">
        <v>1</v>
      </c>
      <c r="H247">
        <v>0</v>
      </c>
      <c r="I247" s="6">
        <f>Table25[[#This Row],[Age]]/$E$1</f>
        <v>0.21249999999999999</v>
      </c>
      <c r="J247" s="6">
        <f>LOG10(Table25[[#This Row],[Fare]] +1)</f>
        <v>2.0409976924234905</v>
      </c>
      <c r="K247">
        <f>IF(Table25[[#This Row],[Pclass]]=1, 1, 0)</f>
        <v>1</v>
      </c>
      <c r="L247">
        <f>IF(Table25[[#This Row],[Pclass]]=2, 1,0)</f>
        <v>0</v>
      </c>
      <c r="M247">
        <f>IF(Table25[[#This Row],[Embarked]]="S", 1, 0)</f>
        <v>0</v>
      </c>
      <c r="N247">
        <f>IF(Table25[[#This Row],[Embarked]]="C", 1, 0)</f>
        <v>1</v>
      </c>
      <c r="O247">
        <f>IF(Table25[[#This Row],[Sex]]="male", 1, 0)</f>
        <v>0</v>
      </c>
      <c r="P247">
        <v>1</v>
      </c>
      <c r="AC247" s="6"/>
      <c r="AD247" s="6"/>
      <c r="AE247" s="6"/>
      <c r="AF247" s="6"/>
      <c r="AG247" s="6"/>
      <c r="AH247" s="6"/>
    </row>
    <row r="248" spans="1:34" x14ac:dyDescent="0.2">
      <c r="A248">
        <v>0</v>
      </c>
      <c r="B248" t="s">
        <v>20</v>
      </c>
      <c r="C248">
        <v>2</v>
      </c>
      <c r="D248" t="s">
        <v>13</v>
      </c>
      <c r="E248">
        <v>30</v>
      </c>
      <c r="F248">
        <v>24</v>
      </c>
      <c r="G248">
        <v>1</v>
      </c>
      <c r="H248">
        <v>0</v>
      </c>
      <c r="I248" s="6">
        <f>Table25[[#This Row],[Age]]/$E$1</f>
        <v>0.375</v>
      </c>
      <c r="J248" s="6">
        <f>LOG10(Table25[[#This Row],[Fare]] +1)</f>
        <v>1.3979400086720377</v>
      </c>
      <c r="K248">
        <f>IF(Table25[[#This Row],[Pclass]]=1, 1, 0)</f>
        <v>0</v>
      </c>
      <c r="L248">
        <f>IF(Table25[[#This Row],[Pclass]]=2, 1,0)</f>
        <v>1</v>
      </c>
      <c r="M248">
        <f>IF(Table25[[#This Row],[Embarked]]="S", 1, 0)</f>
        <v>0</v>
      </c>
      <c r="N248">
        <f>IF(Table25[[#This Row],[Embarked]]="C", 1, 0)</f>
        <v>1</v>
      </c>
      <c r="O248">
        <f>IF(Table25[[#This Row],[Sex]]="male", 1, 0)</f>
        <v>1</v>
      </c>
      <c r="P248">
        <v>1</v>
      </c>
      <c r="AC248" s="6"/>
      <c r="AD248" s="6"/>
      <c r="AE248" s="6"/>
      <c r="AF248" s="6"/>
      <c r="AG248" s="6"/>
      <c r="AH248" s="6"/>
    </row>
    <row r="249" spans="1:34" x14ac:dyDescent="0.2">
      <c r="A249">
        <v>1</v>
      </c>
      <c r="B249" t="s">
        <v>20</v>
      </c>
      <c r="C249">
        <v>1</v>
      </c>
      <c r="D249" t="s">
        <v>17</v>
      </c>
      <c r="E249">
        <v>30</v>
      </c>
      <c r="F249">
        <v>56.929200000000002</v>
      </c>
      <c r="G249">
        <v>0</v>
      </c>
      <c r="H249">
        <v>0</v>
      </c>
      <c r="I249" s="6">
        <f>Table25[[#This Row],[Age]]/$E$1</f>
        <v>0.375</v>
      </c>
      <c r="J249" s="6">
        <f>LOG10(Table25[[#This Row],[Fare]] +1)</f>
        <v>1.7628975309505581</v>
      </c>
      <c r="K249">
        <f>IF(Table25[[#This Row],[Pclass]]=1, 1, 0)</f>
        <v>1</v>
      </c>
      <c r="L249">
        <f>IF(Table25[[#This Row],[Pclass]]=2, 1,0)</f>
        <v>0</v>
      </c>
      <c r="M249">
        <f>IF(Table25[[#This Row],[Embarked]]="S", 1, 0)</f>
        <v>0</v>
      </c>
      <c r="N249">
        <f>IF(Table25[[#This Row],[Embarked]]="C", 1, 0)</f>
        <v>1</v>
      </c>
      <c r="O249">
        <f>IF(Table25[[#This Row],[Sex]]="male", 1, 0)</f>
        <v>0</v>
      </c>
      <c r="P249">
        <v>1</v>
      </c>
      <c r="AC249" s="6"/>
      <c r="AD249" s="6"/>
      <c r="AE249" s="6"/>
      <c r="AF249" s="6"/>
      <c r="AG249" s="6"/>
      <c r="AH249" s="6"/>
    </row>
    <row r="250" spans="1:34" x14ac:dyDescent="0.2">
      <c r="A250">
        <v>1</v>
      </c>
      <c r="B250" t="s">
        <v>20</v>
      </c>
      <c r="C250">
        <v>1</v>
      </c>
      <c r="D250" t="s">
        <v>17</v>
      </c>
      <c r="E250">
        <v>24</v>
      </c>
      <c r="F250">
        <v>83.158299999999997</v>
      </c>
      <c r="G250">
        <v>0</v>
      </c>
      <c r="H250">
        <v>0</v>
      </c>
      <c r="I250" s="6">
        <f>Table25[[#This Row],[Age]]/$E$1</f>
        <v>0.3</v>
      </c>
      <c r="J250" s="6">
        <f>LOG10(Table25[[#This Row],[Fare]] +1)</f>
        <v>1.9250969541376577</v>
      </c>
      <c r="K250">
        <f>IF(Table25[[#This Row],[Pclass]]=1, 1, 0)</f>
        <v>1</v>
      </c>
      <c r="L250">
        <f>IF(Table25[[#This Row],[Pclass]]=2, 1,0)</f>
        <v>0</v>
      </c>
      <c r="M250">
        <f>IF(Table25[[#This Row],[Embarked]]="S", 1, 0)</f>
        <v>0</v>
      </c>
      <c r="N250">
        <f>IF(Table25[[#This Row],[Embarked]]="C", 1, 0)</f>
        <v>1</v>
      </c>
      <c r="O250">
        <f>IF(Table25[[#This Row],[Sex]]="male", 1, 0)</f>
        <v>0</v>
      </c>
      <c r="P250">
        <v>1</v>
      </c>
      <c r="AC250" s="6"/>
      <c r="AD250" s="6"/>
      <c r="AE250" s="6"/>
      <c r="AF250" s="6"/>
      <c r="AG250" s="6"/>
      <c r="AH250" s="6"/>
    </row>
    <row r="251" spans="1:34" x14ac:dyDescent="0.2">
      <c r="A251">
        <v>1</v>
      </c>
      <c r="B251" t="s">
        <v>20</v>
      </c>
      <c r="C251">
        <v>1</v>
      </c>
      <c r="D251" t="s">
        <v>17</v>
      </c>
      <c r="E251">
        <v>18</v>
      </c>
      <c r="F251">
        <v>262.375</v>
      </c>
      <c r="G251">
        <v>2</v>
      </c>
      <c r="H251">
        <v>2</v>
      </c>
      <c r="I251" s="6">
        <f>Table25[[#This Row],[Age]]/$E$1</f>
        <v>0.22500000000000001</v>
      </c>
      <c r="J251" s="6">
        <f>LOG10(Table25[[#This Row],[Fare]] +1)</f>
        <v>2.4205745486161567</v>
      </c>
      <c r="K251">
        <f>IF(Table25[[#This Row],[Pclass]]=1, 1, 0)</f>
        <v>1</v>
      </c>
      <c r="L251">
        <f>IF(Table25[[#This Row],[Pclass]]=2, 1,0)</f>
        <v>0</v>
      </c>
      <c r="M251">
        <f>IF(Table25[[#This Row],[Embarked]]="S", 1, 0)</f>
        <v>0</v>
      </c>
      <c r="N251">
        <f>IF(Table25[[#This Row],[Embarked]]="C", 1, 0)</f>
        <v>1</v>
      </c>
      <c r="O251">
        <f>IF(Table25[[#This Row],[Sex]]="male", 1, 0)</f>
        <v>0</v>
      </c>
      <c r="P251">
        <v>1</v>
      </c>
      <c r="AC251" s="6"/>
      <c r="AD251" s="6"/>
      <c r="AE251" s="6"/>
      <c r="AF251" s="6"/>
      <c r="AG251" s="6"/>
      <c r="AH251" s="6"/>
    </row>
    <row r="252" spans="1:34" x14ac:dyDescent="0.2">
      <c r="A252">
        <v>0</v>
      </c>
      <c r="B252" t="s">
        <v>15</v>
      </c>
      <c r="C252">
        <v>2</v>
      </c>
      <c r="D252" t="s">
        <v>17</v>
      </c>
      <c r="E252">
        <v>26</v>
      </c>
      <c r="F252">
        <v>26</v>
      </c>
      <c r="G252">
        <v>1</v>
      </c>
      <c r="H252">
        <v>1</v>
      </c>
      <c r="I252" s="6">
        <f>Table25[[#This Row],[Age]]/$E$1</f>
        <v>0.32500000000000001</v>
      </c>
      <c r="J252" s="6">
        <f>LOG10(Table25[[#This Row],[Fare]] +1)</f>
        <v>1.4313637641589874</v>
      </c>
      <c r="K252">
        <f>IF(Table25[[#This Row],[Pclass]]=1, 1, 0)</f>
        <v>0</v>
      </c>
      <c r="L252">
        <f>IF(Table25[[#This Row],[Pclass]]=2, 1,0)</f>
        <v>1</v>
      </c>
      <c r="M252">
        <f>IF(Table25[[#This Row],[Embarked]]="S", 1, 0)</f>
        <v>1</v>
      </c>
      <c r="N252">
        <f>IF(Table25[[#This Row],[Embarked]]="C", 1, 0)</f>
        <v>0</v>
      </c>
      <c r="O252">
        <f>IF(Table25[[#This Row],[Sex]]="male", 1, 0)</f>
        <v>0</v>
      </c>
      <c r="P252">
        <v>1</v>
      </c>
      <c r="AC252" s="6"/>
      <c r="AD252" s="6"/>
      <c r="AE252" s="6"/>
      <c r="AF252" s="6"/>
      <c r="AG252" s="6"/>
      <c r="AH252" s="6"/>
    </row>
    <row r="253" spans="1:34" x14ac:dyDescent="0.2">
      <c r="A253">
        <v>0</v>
      </c>
      <c r="B253" t="s">
        <v>15</v>
      </c>
      <c r="C253">
        <v>3</v>
      </c>
      <c r="D253" t="s">
        <v>13</v>
      </c>
      <c r="E253">
        <v>28</v>
      </c>
      <c r="F253">
        <v>7.8958000000000004</v>
      </c>
      <c r="G253">
        <v>0</v>
      </c>
      <c r="H253">
        <v>0</v>
      </c>
      <c r="I253" s="6">
        <f>Table25[[#This Row],[Age]]/$E$1</f>
        <v>0.35</v>
      </c>
      <c r="J253" s="6">
        <f>LOG10(Table25[[#This Row],[Fare]] +1)</f>
        <v>0.94918501031343461</v>
      </c>
      <c r="K253">
        <f>IF(Table25[[#This Row],[Pclass]]=1, 1, 0)</f>
        <v>0</v>
      </c>
      <c r="L253">
        <f>IF(Table25[[#This Row],[Pclass]]=2, 1,0)</f>
        <v>0</v>
      </c>
      <c r="M253">
        <f>IF(Table25[[#This Row],[Embarked]]="S", 1, 0)</f>
        <v>1</v>
      </c>
      <c r="N253">
        <f>IF(Table25[[#This Row],[Embarked]]="C", 1, 0)</f>
        <v>0</v>
      </c>
      <c r="O253">
        <f>IF(Table25[[#This Row],[Sex]]="male", 1, 0)</f>
        <v>1</v>
      </c>
      <c r="P253">
        <v>1</v>
      </c>
      <c r="AC253" s="6"/>
      <c r="AD253" s="6"/>
      <c r="AE253" s="6"/>
      <c r="AF253" s="6"/>
      <c r="AG253" s="6"/>
      <c r="AH253" s="6"/>
    </row>
    <row r="254" spans="1:34" x14ac:dyDescent="0.2">
      <c r="A254">
        <v>0</v>
      </c>
      <c r="B254" t="s">
        <v>15</v>
      </c>
      <c r="C254">
        <v>2</v>
      </c>
      <c r="D254" t="s">
        <v>13</v>
      </c>
      <c r="E254">
        <v>43</v>
      </c>
      <c r="F254">
        <v>26.25</v>
      </c>
      <c r="G254">
        <v>1</v>
      </c>
      <c r="H254">
        <v>1</v>
      </c>
      <c r="I254" s="6">
        <f>Table25[[#This Row],[Age]]/$E$1</f>
        <v>0.53749999999999998</v>
      </c>
      <c r="J254" s="6">
        <f>LOG10(Table25[[#This Row],[Fare]] +1)</f>
        <v>1.4353665066126613</v>
      </c>
      <c r="K254">
        <f>IF(Table25[[#This Row],[Pclass]]=1, 1, 0)</f>
        <v>0</v>
      </c>
      <c r="L254">
        <f>IF(Table25[[#This Row],[Pclass]]=2, 1,0)</f>
        <v>1</v>
      </c>
      <c r="M254">
        <f>IF(Table25[[#This Row],[Embarked]]="S", 1, 0)</f>
        <v>1</v>
      </c>
      <c r="N254">
        <f>IF(Table25[[#This Row],[Embarked]]="C", 1, 0)</f>
        <v>0</v>
      </c>
      <c r="O254">
        <f>IF(Table25[[#This Row],[Sex]]="male", 1, 0)</f>
        <v>1</v>
      </c>
      <c r="P254">
        <v>1</v>
      </c>
      <c r="AC254" s="6"/>
      <c r="AD254" s="6"/>
      <c r="AE254" s="6"/>
      <c r="AF254" s="6"/>
      <c r="AG254" s="6"/>
      <c r="AH254" s="6"/>
    </row>
    <row r="255" spans="1:34" x14ac:dyDescent="0.2">
      <c r="A255">
        <v>1</v>
      </c>
      <c r="B255" t="s">
        <v>15</v>
      </c>
      <c r="C255">
        <v>3</v>
      </c>
      <c r="D255" t="s">
        <v>17</v>
      </c>
      <c r="E255">
        <v>26</v>
      </c>
      <c r="F255">
        <v>7.8541999999999996</v>
      </c>
      <c r="G255">
        <v>0</v>
      </c>
      <c r="H255">
        <v>0</v>
      </c>
      <c r="I255" s="6">
        <f>Table25[[#This Row],[Age]]/$E$1</f>
        <v>0.32500000000000001</v>
      </c>
      <c r="J255" s="6">
        <f>LOG10(Table25[[#This Row],[Fare]] +1)</f>
        <v>0.94714932766263737</v>
      </c>
      <c r="K255">
        <f>IF(Table25[[#This Row],[Pclass]]=1, 1, 0)</f>
        <v>0</v>
      </c>
      <c r="L255">
        <f>IF(Table25[[#This Row],[Pclass]]=2, 1,0)</f>
        <v>0</v>
      </c>
      <c r="M255">
        <f>IF(Table25[[#This Row],[Embarked]]="S", 1, 0)</f>
        <v>1</v>
      </c>
      <c r="N255">
        <f>IF(Table25[[#This Row],[Embarked]]="C", 1, 0)</f>
        <v>0</v>
      </c>
      <c r="O255">
        <f>IF(Table25[[#This Row],[Sex]]="male", 1, 0)</f>
        <v>0</v>
      </c>
      <c r="P255">
        <v>1</v>
      </c>
      <c r="AC255" s="6"/>
      <c r="AD255" s="6"/>
      <c r="AE255" s="6"/>
      <c r="AF255" s="6"/>
      <c r="AG255" s="6"/>
      <c r="AH255" s="6"/>
    </row>
    <row r="256" spans="1:34" x14ac:dyDescent="0.2">
      <c r="A256">
        <v>1</v>
      </c>
      <c r="B256" t="s">
        <v>15</v>
      </c>
      <c r="C256">
        <v>2</v>
      </c>
      <c r="D256" t="s">
        <v>17</v>
      </c>
      <c r="E256">
        <v>24</v>
      </c>
      <c r="F256">
        <v>26</v>
      </c>
      <c r="G256">
        <v>1</v>
      </c>
      <c r="H256">
        <v>0</v>
      </c>
      <c r="I256" s="6">
        <f>Table25[[#This Row],[Age]]/$E$1</f>
        <v>0.3</v>
      </c>
      <c r="J256" s="6">
        <f>LOG10(Table25[[#This Row],[Fare]] +1)</f>
        <v>1.4313637641589874</v>
      </c>
      <c r="K256">
        <f>IF(Table25[[#This Row],[Pclass]]=1, 1, 0)</f>
        <v>0</v>
      </c>
      <c r="L256">
        <f>IF(Table25[[#This Row],[Pclass]]=2, 1,0)</f>
        <v>1</v>
      </c>
      <c r="M256">
        <f>IF(Table25[[#This Row],[Embarked]]="S", 1, 0)</f>
        <v>1</v>
      </c>
      <c r="N256">
        <f>IF(Table25[[#This Row],[Embarked]]="C", 1, 0)</f>
        <v>0</v>
      </c>
      <c r="O256">
        <f>IF(Table25[[#This Row],[Sex]]="male", 1, 0)</f>
        <v>0</v>
      </c>
      <c r="P256">
        <v>1</v>
      </c>
      <c r="AC256" s="6"/>
      <c r="AD256" s="6"/>
      <c r="AE256" s="6"/>
      <c r="AF256" s="6"/>
      <c r="AG256" s="6"/>
      <c r="AH256" s="6"/>
    </row>
    <row r="257" spans="1:34" x14ac:dyDescent="0.2">
      <c r="A257">
        <v>0</v>
      </c>
      <c r="B257" t="s">
        <v>15</v>
      </c>
      <c r="C257">
        <v>2</v>
      </c>
      <c r="D257" t="s">
        <v>13</v>
      </c>
      <c r="E257">
        <v>54</v>
      </c>
      <c r="F257">
        <v>14</v>
      </c>
      <c r="G257">
        <v>0</v>
      </c>
      <c r="H257">
        <v>0</v>
      </c>
      <c r="I257" s="6">
        <f>Table25[[#This Row],[Age]]/$E$1</f>
        <v>0.67500000000000004</v>
      </c>
      <c r="J257" s="6">
        <f>LOG10(Table25[[#This Row],[Fare]] +1)</f>
        <v>1.1760912590556813</v>
      </c>
      <c r="K257">
        <f>IF(Table25[[#This Row],[Pclass]]=1, 1, 0)</f>
        <v>0</v>
      </c>
      <c r="L257">
        <f>IF(Table25[[#This Row],[Pclass]]=2, 1,0)</f>
        <v>1</v>
      </c>
      <c r="M257">
        <f>IF(Table25[[#This Row],[Embarked]]="S", 1, 0)</f>
        <v>1</v>
      </c>
      <c r="N257">
        <f>IF(Table25[[#This Row],[Embarked]]="C", 1, 0)</f>
        <v>0</v>
      </c>
      <c r="O257">
        <f>IF(Table25[[#This Row],[Sex]]="male", 1, 0)</f>
        <v>1</v>
      </c>
      <c r="P257">
        <v>1</v>
      </c>
      <c r="AC257" s="6"/>
      <c r="AD257" s="6"/>
      <c r="AE257" s="6"/>
      <c r="AF257" s="6"/>
      <c r="AG257" s="6"/>
      <c r="AH257" s="6"/>
    </row>
    <row r="258" spans="1:34" x14ac:dyDescent="0.2">
      <c r="A258">
        <v>1</v>
      </c>
      <c r="B258" t="s">
        <v>15</v>
      </c>
      <c r="C258">
        <v>1</v>
      </c>
      <c r="D258" t="s">
        <v>17</v>
      </c>
      <c r="E258">
        <v>31</v>
      </c>
      <c r="F258">
        <v>164.86670000000001</v>
      </c>
      <c r="G258">
        <v>0</v>
      </c>
      <c r="H258">
        <v>2</v>
      </c>
      <c r="I258" s="6">
        <f>Table25[[#This Row],[Age]]/$E$1</f>
        <v>0.38750000000000001</v>
      </c>
      <c r="J258" s="6">
        <f>LOG10(Table25[[#This Row],[Fare]] +1)</f>
        <v>2.2197592042409209</v>
      </c>
      <c r="K258">
        <f>IF(Table25[[#This Row],[Pclass]]=1, 1, 0)</f>
        <v>1</v>
      </c>
      <c r="L258">
        <f>IF(Table25[[#This Row],[Pclass]]=2, 1,0)</f>
        <v>0</v>
      </c>
      <c r="M258">
        <f>IF(Table25[[#This Row],[Embarked]]="S", 1, 0)</f>
        <v>1</v>
      </c>
      <c r="N258">
        <f>IF(Table25[[#This Row],[Embarked]]="C", 1, 0)</f>
        <v>0</v>
      </c>
      <c r="O258">
        <f>IF(Table25[[#This Row],[Sex]]="male", 1, 0)</f>
        <v>0</v>
      </c>
      <c r="P258">
        <v>1</v>
      </c>
      <c r="AC258" s="6"/>
      <c r="AD258" s="6"/>
      <c r="AE258" s="6"/>
      <c r="AF258" s="6"/>
      <c r="AG258" s="6"/>
      <c r="AH258" s="6"/>
    </row>
    <row r="259" spans="1:34" x14ac:dyDescent="0.2">
      <c r="A259">
        <v>1</v>
      </c>
      <c r="B259" t="s">
        <v>20</v>
      </c>
      <c r="C259">
        <v>1</v>
      </c>
      <c r="D259" t="s">
        <v>17</v>
      </c>
      <c r="E259">
        <v>40</v>
      </c>
      <c r="F259">
        <v>134.5</v>
      </c>
      <c r="G259">
        <v>1</v>
      </c>
      <c r="H259">
        <v>1</v>
      </c>
      <c r="I259" s="6">
        <f>Table25[[#This Row],[Age]]/$E$1</f>
        <v>0.5</v>
      </c>
      <c r="J259" s="6">
        <f>LOG10(Table25[[#This Row],[Fare]] +1)</f>
        <v>2.1319392952104246</v>
      </c>
      <c r="K259">
        <f>IF(Table25[[#This Row],[Pclass]]=1, 1, 0)</f>
        <v>1</v>
      </c>
      <c r="L259">
        <f>IF(Table25[[#This Row],[Pclass]]=2, 1,0)</f>
        <v>0</v>
      </c>
      <c r="M259">
        <f>IF(Table25[[#This Row],[Embarked]]="S", 1, 0)</f>
        <v>0</v>
      </c>
      <c r="N259">
        <f>IF(Table25[[#This Row],[Embarked]]="C", 1, 0)</f>
        <v>1</v>
      </c>
      <c r="O259">
        <f>IF(Table25[[#This Row],[Sex]]="male", 1, 0)</f>
        <v>0</v>
      </c>
      <c r="P259">
        <v>1</v>
      </c>
      <c r="AC259" s="6"/>
      <c r="AD259" s="6"/>
      <c r="AE259" s="6"/>
      <c r="AF259" s="6"/>
      <c r="AG259" s="6"/>
      <c r="AH259" s="6"/>
    </row>
    <row r="260" spans="1:34" x14ac:dyDescent="0.2">
      <c r="A260">
        <v>0</v>
      </c>
      <c r="B260" t="s">
        <v>15</v>
      </c>
      <c r="C260">
        <v>3</v>
      </c>
      <c r="D260" t="s">
        <v>13</v>
      </c>
      <c r="E260">
        <v>22</v>
      </c>
      <c r="F260">
        <v>7.25</v>
      </c>
      <c r="G260">
        <v>0</v>
      </c>
      <c r="H260">
        <v>0</v>
      </c>
      <c r="I260" s="6">
        <f>Table25[[#This Row],[Age]]/$E$1</f>
        <v>0.27500000000000002</v>
      </c>
      <c r="J260" s="6">
        <f>LOG10(Table25[[#This Row],[Fare]] +1)</f>
        <v>0.91645394854992512</v>
      </c>
      <c r="K260">
        <f>IF(Table25[[#This Row],[Pclass]]=1, 1, 0)</f>
        <v>0</v>
      </c>
      <c r="L260">
        <f>IF(Table25[[#This Row],[Pclass]]=2, 1,0)</f>
        <v>0</v>
      </c>
      <c r="M260">
        <f>IF(Table25[[#This Row],[Embarked]]="S", 1, 0)</f>
        <v>1</v>
      </c>
      <c r="N260">
        <f>IF(Table25[[#This Row],[Embarked]]="C", 1, 0)</f>
        <v>0</v>
      </c>
      <c r="O260">
        <f>IF(Table25[[#This Row],[Sex]]="male", 1, 0)</f>
        <v>1</v>
      </c>
      <c r="P260">
        <v>1</v>
      </c>
      <c r="AC260" s="6"/>
      <c r="AD260" s="6"/>
      <c r="AE260" s="6"/>
      <c r="AF260" s="6"/>
      <c r="AG260" s="6"/>
      <c r="AH260" s="6"/>
    </row>
    <row r="261" spans="1:34" x14ac:dyDescent="0.2">
      <c r="A261">
        <v>0</v>
      </c>
      <c r="B261" t="s">
        <v>15</v>
      </c>
      <c r="C261">
        <v>3</v>
      </c>
      <c r="D261" t="s">
        <v>13</v>
      </c>
      <c r="E261">
        <v>27</v>
      </c>
      <c r="F261">
        <v>7.8958000000000004</v>
      </c>
      <c r="G261">
        <v>0</v>
      </c>
      <c r="H261">
        <v>0</v>
      </c>
      <c r="I261" s="6">
        <f>Table25[[#This Row],[Age]]/$E$1</f>
        <v>0.33750000000000002</v>
      </c>
      <c r="J261" s="6">
        <f>LOG10(Table25[[#This Row],[Fare]] +1)</f>
        <v>0.94918501031343461</v>
      </c>
      <c r="K261">
        <f>IF(Table25[[#This Row],[Pclass]]=1, 1, 0)</f>
        <v>0</v>
      </c>
      <c r="L261">
        <f>IF(Table25[[#This Row],[Pclass]]=2, 1,0)</f>
        <v>0</v>
      </c>
      <c r="M261">
        <f>IF(Table25[[#This Row],[Embarked]]="S", 1, 0)</f>
        <v>1</v>
      </c>
      <c r="N261">
        <f>IF(Table25[[#This Row],[Embarked]]="C", 1, 0)</f>
        <v>0</v>
      </c>
      <c r="O261">
        <f>IF(Table25[[#This Row],[Sex]]="male", 1, 0)</f>
        <v>1</v>
      </c>
      <c r="P261">
        <v>1</v>
      </c>
      <c r="AC261" s="6"/>
      <c r="AD261" s="6"/>
      <c r="AE261" s="6"/>
      <c r="AF261" s="6"/>
      <c r="AG261" s="6"/>
      <c r="AH261" s="6"/>
    </row>
    <row r="262" spans="1:34" x14ac:dyDescent="0.2">
      <c r="A262">
        <v>1</v>
      </c>
      <c r="B262" t="s">
        <v>27</v>
      </c>
      <c r="C262">
        <v>2</v>
      </c>
      <c r="D262" t="s">
        <v>17</v>
      </c>
      <c r="E262">
        <v>30</v>
      </c>
      <c r="F262">
        <v>12.35</v>
      </c>
      <c r="G262">
        <v>0</v>
      </c>
      <c r="H262">
        <v>0</v>
      </c>
      <c r="I262" s="6">
        <f>Table25[[#This Row],[Age]]/$E$1</f>
        <v>0.375</v>
      </c>
      <c r="J262" s="6">
        <f>LOG10(Table25[[#This Row],[Fare]] +1)</f>
        <v>1.1254812657005939</v>
      </c>
      <c r="K262">
        <f>IF(Table25[[#This Row],[Pclass]]=1, 1, 0)</f>
        <v>0</v>
      </c>
      <c r="L262">
        <f>IF(Table25[[#This Row],[Pclass]]=2, 1,0)</f>
        <v>1</v>
      </c>
      <c r="M262">
        <f>IF(Table25[[#This Row],[Embarked]]="S", 1, 0)</f>
        <v>0</v>
      </c>
      <c r="N262">
        <f>IF(Table25[[#This Row],[Embarked]]="C", 1, 0)</f>
        <v>0</v>
      </c>
      <c r="O262">
        <f>IF(Table25[[#This Row],[Sex]]="male", 1, 0)</f>
        <v>0</v>
      </c>
      <c r="P262">
        <v>1</v>
      </c>
      <c r="AC262" s="6"/>
      <c r="AD262" s="6"/>
      <c r="AE262" s="6"/>
      <c r="AF262" s="6"/>
      <c r="AG262" s="6"/>
      <c r="AH262" s="6"/>
    </row>
    <row r="263" spans="1:34" x14ac:dyDescent="0.2">
      <c r="A263">
        <v>1</v>
      </c>
      <c r="B263" t="s">
        <v>15</v>
      </c>
      <c r="C263">
        <v>2</v>
      </c>
      <c r="D263" t="s">
        <v>17</v>
      </c>
      <c r="E263">
        <v>22</v>
      </c>
      <c r="F263">
        <v>29</v>
      </c>
      <c r="G263">
        <v>1</v>
      </c>
      <c r="H263">
        <v>1</v>
      </c>
      <c r="I263" s="6">
        <f>Table25[[#This Row],[Age]]/$E$1</f>
        <v>0.27500000000000002</v>
      </c>
      <c r="J263" s="6">
        <f>LOG10(Table25[[#This Row],[Fare]] +1)</f>
        <v>1.4771212547196624</v>
      </c>
      <c r="K263">
        <f>IF(Table25[[#This Row],[Pclass]]=1, 1, 0)</f>
        <v>0</v>
      </c>
      <c r="L263">
        <f>IF(Table25[[#This Row],[Pclass]]=2, 1,0)</f>
        <v>1</v>
      </c>
      <c r="M263">
        <f>IF(Table25[[#This Row],[Embarked]]="S", 1, 0)</f>
        <v>1</v>
      </c>
      <c r="N263">
        <f>IF(Table25[[#This Row],[Embarked]]="C", 1, 0)</f>
        <v>0</v>
      </c>
      <c r="O263">
        <f>IF(Table25[[#This Row],[Sex]]="male", 1, 0)</f>
        <v>0</v>
      </c>
      <c r="P263">
        <v>1</v>
      </c>
      <c r="AC263" s="6"/>
      <c r="AD263" s="6"/>
      <c r="AE263" s="6"/>
      <c r="AF263" s="6"/>
      <c r="AG263" s="6"/>
      <c r="AH263" s="6"/>
    </row>
    <row r="264" spans="1:34" x14ac:dyDescent="0.2">
      <c r="A264">
        <v>1</v>
      </c>
      <c r="B264" t="s">
        <v>20</v>
      </c>
      <c r="C264">
        <v>1</v>
      </c>
      <c r="D264" t="s">
        <v>17</v>
      </c>
      <c r="E264">
        <v>36</v>
      </c>
      <c r="F264">
        <v>135.63329999999999</v>
      </c>
      <c r="G264">
        <v>0</v>
      </c>
      <c r="H264">
        <v>0</v>
      </c>
      <c r="I264" s="6">
        <f>Table25[[#This Row],[Age]]/$E$1</f>
        <v>0.45</v>
      </c>
      <c r="J264" s="6">
        <f>LOG10(Table25[[#This Row],[Fare]] +1)</f>
        <v>2.1355565576455011</v>
      </c>
      <c r="K264">
        <f>IF(Table25[[#This Row],[Pclass]]=1, 1, 0)</f>
        <v>1</v>
      </c>
      <c r="L264">
        <f>IF(Table25[[#This Row],[Pclass]]=2, 1,0)</f>
        <v>0</v>
      </c>
      <c r="M264">
        <f>IF(Table25[[#This Row],[Embarked]]="S", 1, 0)</f>
        <v>0</v>
      </c>
      <c r="N264">
        <f>IF(Table25[[#This Row],[Embarked]]="C", 1, 0)</f>
        <v>1</v>
      </c>
      <c r="O264">
        <f>IF(Table25[[#This Row],[Sex]]="male", 1, 0)</f>
        <v>0</v>
      </c>
      <c r="P264">
        <v>1</v>
      </c>
      <c r="AC264" s="6"/>
      <c r="AD264" s="6"/>
      <c r="AE264" s="6"/>
      <c r="AF264" s="6"/>
      <c r="AG264" s="6"/>
      <c r="AH264" s="6"/>
    </row>
    <row r="265" spans="1:34" x14ac:dyDescent="0.2">
      <c r="A265">
        <v>0</v>
      </c>
      <c r="B265" t="s">
        <v>15</v>
      </c>
      <c r="C265">
        <v>3</v>
      </c>
      <c r="D265" t="s">
        <v>13</v>
      </c>
      <c r="E265">
        <v>61</v>
      </c>
      <c r="F265">
        <v>6.2374999999999998</v>
      </c>
      <c r="G265">
        <v>0</v>
      </c>
      <c r="H265">
        <v>0</v>
      </c>
      <c r="I265" s="6">
        <f>Table25[[#This Row],[Age]]/$E$1</f>
        <v>0.76249999999999996</v>
      </c>
      <c r="J265" s="6">
        <f>LOG10(Table25[[#This Row],[Fare]] +1)</f>
        <v>0.8595885767354926</v>
      </c>
      <c r="K265">
        <f>IF(Table25[[#This Row],[Pclass]]=1, 1, 0)</f>
        <v>0</v>
      </c>
      <c r="L265">
        <f>IF(Table25[[#This Row],[Pclass]]=2, 1,0)</f>
        <v>0</v>
      </c>
      <c r="M265">
        <f>IF(Table25[[#This Row],[Embarked]]="S", 1, 0)</f>
        <v>1</v>
      </c>
      <c r="N265">
        <f>IF(Table25[[#This Row],[Embarked]]="C", 1, 0)</f>
        <v>0</v>
      </c>
      <c r="O265">
        <f>IF(Table25[[#This Row],[Sex]]="male", 1, 0)</f>
        <v>1</v>
      </c>
      <c r="P265">
        <v>1</v>
      </c>
      <c r="AC265" s="6"/>
      <c r="AD265" s="6"/>
      <c r="AE265" s="6"/>
      <c r="AF265" s="6"/>
      <c r="AG265" s="6"/>
      <c r="AH265" s="6"/>
    </row>
    <row r="266" spans="1:34" x14ac:dyDescent="0.2">
      <c r="A266">
        <v>1</v>
      </c>
      <c r="B266" t="s">
        <v>15</v>
      </c>
      <c r="C266">
        <v>2</v>
      </c>
      <c r="D266" t="s">
        <v>17</v>
      </c>
      <c r="E266">
        <v>36</v>
      </c>
      <c r="F266">
        <v>13</v>
      </c>
      <c r="G266">
        <v>0</v>
      </c>
      <c r="H266">
        <v>0</v>
      </c>
      <c r="I266" s="6">
        <f>Table25[[#This Row],[Age]]/$E$1</f>
        <v>0.45</v>
      </c>
      <c r="J266" s="6">
        <f>LOG10(Table25[[#This Row],[Fare]] +1)</f>
        <v>1.146128035678238</v>
      </c>
      <c r="K266">
        <f>IF(Table25[[#This Row],[Pclass]]=1, 1, 0)</f>
        <v>0</v>
      </c>
      <c r="L266">
        <f>IF(Table25[[#This Row],[Pclass]]=2, 1,0)</f>
        <v>1</v>
      </c>
      <c r="M266">
        <f>IF(Table25[[#This Row],[Embarked]]="S", 1, 0)</f>
        <v>1</v>
      </c>
      <c r="N266">
        <f>IF(Table25[[#This Row],[Embarked]]="C", 1, 0)</f>
        <v>0</v>
      </c>
      <c r="O266">
        <f>IF(Table25[[#This Row],[Sex]]="male", 1, 0)</f>
        <v>0</v>
      </c>
      <c r="P266">
        <v>1</v>
      </c>
      <c r="AC266" s="6"/>
      <c r="AD266" s="6"/>
      <c r="AE266" s="6"/>
      <c r="AF266" s="6"/>
      <c r="AG266" s="6"/>
      <c r="AH266" s="6"/>
    </row>
    <row r="267" spans="1:34" x14ac:dyDescent="0.2">
      <c r="A267">
        <v>1</v>
      </c>
      <c r="B267" t="s">
        <v>15</v>
      </c>
      <c r="C267">
        <v>3</v>
      </c>
      <c r="D267" t="s">
        <v>17</v>
      </c>
      <c r="E267">
        <v>31</v>
      </c>
      <c r="F267">
        <v>20.524999999999999</v>
      </c>
      <c r="G267">
        <v>1</v>
      </c>
      <c r="H267">
        <v>1</v>
      </c>
      <c r="I267" s="6">
        <f>Table25[[#This Row],[Age]]/$E$1</f>
        <v>0.38750000000000001</v>
      </c>
      <c r="J267" s="6">
        <f>LOG10(Table25[[#This Row],[Fare]] +1)</f>
        <v>1.3329431601256923</v>
      </c>
      <c r="K267">
        <f>IF(Table25[[#This Row],[Pclass]]=1, 1, 0)</f>
        <v>0</v>
      </c>
      <c r="L267">
        <f>IF(Table25[[#This Row],[Pclass]]=2, 1,0)</f>
        <v>0</v>
      </c>
      <c r="M267">
        <f>IF(Table25[[#This Row],[Embarked]]="S", 1, 0)</f>
        <v>1</v>
      </c>
      <c r="N267">
        <f>IF(Table25[[#This Row],[Embarked]]="C", 1, 0)</f>
        <v>0</v>
      </c>
      <c r="O267">
        <f>IF(Table25[[#This Row],[Sex]]="male", 1, 0)</f>
        <v>0</v>
      </c>
      <c r="P267">
        <v>1</v>
      </c>
      <c r="AC267" s="6"/>
      <c r="AD267" s="6"/>
      <c r="AE267" s="6"/>
      <c r="AF267" s="6"/>
      <c r="AG267" s="6"/>
      <c r="AH267" s="6"/>
    </row>
    <row r="268" spans="1:34" x14ac:dyDescent="0.2">
      <c r="A268">
        <v>1</v>
      </c>
      <c r="B268" t="s">
        <v>20</v>
      </c>
      <c r="C268">
        <v>1</v>
      </c>
      <c r="D268" t="s">
        <v>17</v>
      </c>
      <c r="E268">
        <v>16</v>
      </c>
      <c r="F268">
        <v>57.979199999999999</v>
      </c>
      <c r="G268">
        <v>0</v>
      </c>
      <c r="H268">
        <v>1</v>
      </c>
      <c r="I268" s="6">
        <f>Table25[[#This Row],[Age]]/$E$1</f>
        <v>0.2</v>
      </c>
      <c r="J268" s="6">
        <f>LOG10(Table25[[#This Row],[Fare]] +1)</f>
        <v>1.770698877440231</v>
      </c>
      <c r="K268">
        <f>IF(Table25[[#This Row],[Pclass]]=1, 1, 0)</f>
        <v>1</v>
      </c>
      <c r="L268">
        <f>IF(Table25[[#This Row],[Pclass]]=2, 1,0)</f>
        <v>0</v>
      </c>
      <c r="M268">
        <f>IF(Table25[[#This Row],[Embarked]]="S", 1, 0)</f>
        <v>0</v>
      </c>
      <c r="N268">
        <f>IF(Table25[[#This Row],[Embarked]]="C", 1, 0)</f>
        <v>1</v>
      </c>
      <c r="O268">
        <f>IF(Table25[[#This Row],[Sex]]="male", 1, 0)</f>
        <v>0</v>
      </c>
      <c r="P268">
        <v>1</v>
      </c>
      <c r="AC268" s="6"/>
      <c r="AD268" s="6"/>
      <c r="AE268" s="6"/>
      <c r="AF268" s="6"/>
      <c r="AG268" s="6"/>
      <c r="AH268" s="6"/>
    </row>
    <row r="269" spans="1:34" x14ac:dyDescent="0.2">
      <c r="A269">
        <v>0</v>
      </c>
      <c r="B269" t="s">
        <v>15</v>
      </c>
      <c r="C269">
        <v>1</v>
      </c>
      <c r="D269" t="s">
        <v>13</v>
      </c>
      <c r="E269">
        <v>45.5</v>
      </c>
      <c r="F269">
        <v>28.5</v>
      </c>
      <c r="G269">
        <v>0</v>
      </c>
      <c r="H269">
        <v>0</v>
      </c>
      <c r="I269" s="6">
        <f>Table25[[#This Row],[Age]]/$E$1</f>
        <v>0.56874999999999998</v>
      </c>
      <c r="J269" s="6">
        <f>LOG10(Table25[[#This Row],[Fare]] +1)</f>
        <v>1.469822015978163</v>
      </c>
      <c r="K269">
        <f>IF(Table25[[#This Row],[Pclass]]=1, 1, 0)</f>
        <v>1</v>
      </c>
      <c r="L269">
        <f>IF(Table25[[#This Row],[Pclass]]=2, 1,0)</f>
        <v>0</v>
      </c>
      <c r="M269">
        <f>IF(Table25[[#This Row],[Embarked]]="S", 1, 0)</f>
        <v>1</v>
      </c>
      <c r="N269">
        <f>IF(Table25[[#This Row],[Embarked]]="C", 1, 0)</f>
        <v>0</v>
      </c>
      <c r="O269">
        <f>IF(Table25[[#This Row],[Sex]]="male", 1, 0)</f>
        <v>1</v>
      </c>
      <c r="P269">
        <v>1</v>
      </c>
      <c r="AC269" s="6"/>
      <c r="AD269" s="6"/>
      <c r="AE269" s="6"/>
      <c r="AF269" s="6"/>
      <c r="AG269" s="6"/>
      <c r="AH269" s="6"/>
    </row>
    <row r="270" spans="1:34" x14ac:dyDescent="0.2">
      <c r="A270">
        <v>0</v>
      </c>
      <c r="B270" t="s">
        <v>15</v>
      </c>
      <c r="C270">
        <v>1</v>
      </c>
      <c r="D270" t="s">
        <v>13</v>
      </c>
      <c r="E270">
        <v>38</v>
      </c>
      <c r="F270">
        <v>153.46250000000001</v>
      </c>
      <c r="G270">
        <v>0</v>
      </c>
      <c r="H270">
        <v>1</v>
      </c>
      <c r="I270" s="6">
        <f>Table25[[#This Row],[Age]]/$E$1</f>
        <v>0.47499999999999998</v>
      </c>
      <c r="J270" s="6">
        <f>LOG10(Table25[[#This Row],[Fare]] +1)</f>
        <v>2.1888230596841365</v>
      </c>
      <c r="K270">
        <f>IF(Table25[[#This Row],[Pclass]]=1, 1, 0)</f>
        <v>1</v>
      </c>
      <c r="L270">
        <f>IF(Table25[[#This Row],[Pclass]]=2, 1,0)</f>
        <v>0</v>
      </c>
      <c r="M270">
        <f>IF(Table25[[#This Row],[Embarked]]="S", 1, 0)</f>
        <v>1</v>
      </c>
      <c r="N270">
        <f>IF(Table25[[#This Row],[Embarked]]="C", 1, 0)</f>
        <v>0</v>
      </c>
      <c r="O270">
        <f>IF(Table25[[#This Row],[Sex]]="male", 1, 0)</f>
        <v>1</v>
      </c>
      <c r="P270">
        <v>1</v>
      </c>
      <c r="AC270" s="6"/>
      <c r="AD270" s="6"/>
      <c r="AE270" s="6"/>
      <c r="AF270" s="6"/>
      <c r="AG270" s="6"/>
      <c r="AH270" s="6"/>
    </row>
    <row r="271" spans="1:34" x14ac:dyDescent="0.2">
      <c r="A271">
        <v>0</v>
      </c>
      <c r="B271" t="s">
        <v>15</v>
      </c>
      <c r="C271">
        <v>3</v>
      </c>
      <c r="D271" t="s">
        <v>13</v>
      </c>
      <c r="E271">
        <v>16</v>
      </c>
      <c r="F271">
        <v>18</v>
      </c>
      <c r="G271">
        <v>2</v>
      </c>
      <c r="H271">
        <v>0</v>
      </c>
      <c r="I271" s="6">
        <f>Table25[[#This Row],[Age]]/$E$1</f>
        <v>0.2</v>
      </c>
      <c r="J271" s="6">
        <f>LOG10(Table25[[#This Row],[Fare]] +1)</f>
        <v>1.2787536009528289</v>
      </c>
      <c r="K271">
        <f>IF(Table25[[#This Row],[Pclass]]=1, 1, 0)</f>
        <v>0</v>
      </c>
      <c r="L271">
        <f>IF(Table25[[#This Row],[Pclass]]=2, 1,0)</f>
        <v>0</v>
      </c>
      <c r="M271">
        <f>IF(Table25[[#This Row],[Embarked]]="S", 1, 0)</f>
        <v>1</v>
      </c>
      <c r="N271">
        <f>IF(Table25[[#This Row],[Embarked]]="C", 1, 0)</f>
        <v>0</v>
      </c>
      <c r="O271">
        <f>IF(Table25[[#This Row],[Sex]]="male", 1, 0)</f>
        <v>1</v>
      </c>
      <c r="P271">
        <v>1</v>
      </c>
      <c r="AC271" s="6"/>
      <c r="AD271" s="6"/>
      <c r="AE271" s="6"/>
      <c r="AF271" s="6"/>
      <c r="AG271" s="6"/>
      <c r="AH271" s="6"/>
    </row>
    <row r="272" spans="1:34" x14ac:dyDescent="0.2">
      <c r="A272">
        <v>0</v>
      </c>
      <c r="B272" t="s">
        <v>15</v>
      </c>
      <c r="C272">
        <v>1</v>
      </c>
      <c r="D272" t="s">
        <v>13</v>
      </c>
      <c r="E272">
        <v>29</v>
      </c>
      <c r="F272">
        <v>66.599999999999994</v>
      </c>
      <c r="G272">
        <v>1</v>
      </c>
      <c r="H272">
        <v>0</v>
      </c>
      <c r="I272" s="6">
        <f>Table25[[#This Row],[Age]]/$E$1</f>
        <v>0.36249999999999999</v>
      </c>
      <c r="J272" s="6">
        <f>LOG10(Table25[[#This Row],[Fare]] +1)</f>
        <v>1.8299466959416359</v>
      </c>
      <c r="K272">
        <f>IF(Table25[[#This Row],[Pclass]]=1, 1, 0)</f>
        <v>1</v>
      </c>
      <c r="L272">
        <f>IF(Table25[[#This Row],[Pclass]]=2, 1,0)</f>
        <v>0</v>
      </c>
      <c r="M272">
        <f>IF(Table25[[#This Row],[Embarked]]="S", 1, 0)</f>
        <v>1</v>
      </c>
      <c r="N272">
        <f>IF(Table25[[#This Row],[Embarked]]="C", 1, 0)</f>
        <v>0</v>
      </c>
      <c r="O272">
        <f>IF(Table25[[#This Row],[Sex]]="male", 1, 0)</f>
        <v>1</v>
      </c>
      <c r="P272">
        <v>1</v>
      </c>
      <c r="AC272" s="6"/>
      <c r="AD272" s="6"/>
      <c r="AE272" s="6"/>
      <c r="AF272" s="6"/>
      <c r="AG272" s="6"/>
      <c r="AH272" s="6"/>
    </row>
    <row r="273" spans="1:34" x14ac:dyDescent="0.2">
      <c r="A273">
        <v>1</v>
      </c>
      <c r="B273" t="s">
        <v>20</v>
      </c>
      <c r="C273">
        <v>1</v>
      </c>
      <c r="D273" t="s">
        <v>17</v>
      </c>
      <c r="E273">
        <v>41</v>
      </c>
      <c r="F273">
        <v>134.5</v>
      </c>
      <c r="G273">
        <v>0</v>
      </c>
      <c r="H273">
        <v>0</v>
      </c>
      <c r="I273" s="6">
        <f>Table25[[#This Row],[Age]]/$E$1</f>
        <v>0.51249999999999996</v>
      </c>
      <c r="J273" s="6">
        <f>LOG10(Table25[[#This Row],[Fare]] +1)</f>
        <v>2.1319392952104246</v>
      </c>
      <c r="K273">
        <f>IF(Table25[[#This Row],[Pclass]]=1, 1, 0)</f>
        <v>1</v>
      </c>
      <c r="L273">
        <f>IF(Table25[[#This Row],[Pclass]]=2, 1,0)</f>
        <v>0</v>
      </c>
      <c r="M273">
        <f>IF(Table25[[#This Row],[Embarked]]="S", 1, 0)</f>
        <v>0</v>
      </c>
      <c r="N273">
        <f>IF(Table25[[#This Row],[Embarked]]="C", 1, 0)</f>
        <v>1</v>
      </c>
      <c r="O273">
        <f>IF(Table25[[#This Row],[Sex]]="male", 1, 0)</f>
        <v>0</v>
      </c>
      <c r="P273">
        <v>1</v>
      </c>
      <c r="AC273" s="6"/>
      <c r="AD273" s="6"/>
      <c r="AE273" s="6"/>
      <c r="AF273" s="6"/>
      <c r="AG273" s="6"/>
      <c r="AH273" s="6"/>
    </row>
    <row r="274" spans="1:34" x14ac:dyDescent="0.2">
      <c r="A274">
        <v>1</v>
      </c>
      <c r="B274" t="s">
        <v>15</v>
      </c>
      <c r="C274">
        <v>3</v>
      </c>
      <c r="D274" t="s">
        <v>13</v>
      </c>
      <c r="E274">
        <v>45</v>
      </c>
      <c r="F274">
        <v>8.0500000000000007</v>
      </c>
      <c r="G274">
        <v>0</v>
      </c>
      <c r="H274">
        <v>0</v>
      </c>
      <c r="I274" s="6">
        <f>Table25[[#This Row],[Age]]/$E$1</f>
        <v>0.5625</v>
      </c>
      <c r="J274" s="6">
        <f>LOG10(Table25[[#This Row],[Fare]] +1)</f>
        <v>0.9566485792052033</v>
      </c>
      <c r="K274">
        <f>IF(Table25[[#This Row],[Pclass]]=1, 1, 0)</f>
        <v>0</v>
      </c>
      <c r="L274">
        <f>IF(Table25[[#This Row],[Pclass]]=2, 1,0)</f>
        <v>0</v>
      </c>
      <c r="M274">
        <f>IF(Table25[[#This Row],[Embarked]]="S", 1, 0)</f>
        <v>1</v>
      </c>
      <c r="N274">
        <f>IF(Table25[[#This Row],[Embarked]]="C", 1, 0)</f>
        <v>0</v>
      </c>
      <c r="O274">
        <f>IF(Table25[[#This Row],[Sex]]="male", 1, 0)</f>
        <v>1</v>
      </c>
      <c r="P274">
        <v>1</v>
      </c>
      <c r="AC274" s="6"/>
      <c r="AD274" s="6"/>
      <c r="AE274" s="6"/>
      <c r="AF274" s="6"/>
      <c r="AG274" s="6"/>
      <c r="AH274" s="6"/>
    </row>
    <row r="275" spans="1:34" x14ac:dyDescent="0.2">
      <c r="A275">
        <v>0</v>
      </c>
      <c r="B275" t="s">
        <v>15</v>
      </c>
      <c r="C275">
        <v>1</v>
      </c>
      <c r="D275" t="s">
        <v>13</v>
      </c>
      <c r="E275">
        <v>45</v>
      </c>
      <c r="F275">
        <v>35.5</v>
      </c>
      <c r="G275">
        <v>0</v>
      </c>
      <c r="H275">
        <v>0</v>
      </c>
      <c r="I275" s="6">
        <f>Table25[[#This Row],[Age]]/$E$1</f>
        <v>0.5625</v>
      </c>
      <c r="J275" s="6">
        <f>LOG10(Table25[[#This Row],[Fare]] +1)</f>
        <v>1.5622928644564746</v>
      </c>
      <c r="K275">
        <f>IF(Table25[[#This Row],[Pclass]]=1, 1, 0)</f>
        <v>1</v>
      </c>
      <c r="L275">
        <f>IF(Table25[[#This Row],[Pclass]]=2, 1,0)</f>
        <v>0</v>
      </c>
      <c r="M275">
        <f>IF(Table25[[#This Row],[Embarked]]="S", 1, 0)</f>
        <v>1</v>
      </c>
      <c r="N275">
        <f>IF(Table25[[#This Row],[Embarked]]="C", 1, 0)</f>
        <v>0</v>
      </c>
      <c r="O275">
        <f>IF(Table25[[#This Row],[Sex]]="male", 1, 0)</f>
        <v>1</v>
      </c>
      <c r="P275">
        <v>1</v>
      </c>
      <c r="AC275" s="6"/>
      <c r="AD275" s="6"/>
      <c r="AE275" s="6"/>
      <c r="AF275" s="6"/>
      <c r="AG275" s="6"/>
      <c r="AH275" s="6"/>
    </row>
    <row r="276" spans="1:34" x14ac:dyDescent="0.2">
      <c r="A276">
        <v>1</v>
      </c>
      <c r="B276" t="s">
        <v>15</v>
      </c>
      <c r="C276">
        <v>2</v>
      </c>
      <c r="D276" t="s">
        <v>13</v>
      </c>
      <c r="E276">
        <v>2</v>
      </c>
      <c r="F276">
        <v>26</v>
      </c>
      <c r="G276">
        <v>1</v>
      </c>
      <c r="H276">
        <v>1</v>
      </c>
      <c r="I276" s="6">
        <f>Table25[[#This Row],[Age]]/$E$1</f>
        <v>2.5000000000000001E-2</v>
      </c>
      <c r="J276" s="6">
        <f>LOG10(Table25[[#This Row],[Fare]] +1)</f>
        <v>1.4313637641589874</v>
      </c>
      <c r="K276">
        <f>IF(Table25[[#This Row],[Pclass]]=1, 1, 0)</f>
        <v>0</v>
      </c>
      <c r="L276">
        <f>IF(Table25[[#This Row],[Pclass]]=2, 1,0)</f>
        <v>1</v>
      </c>
      <c r="M276">
        <f>IF(Table25[[#This Row],[Embarked]]="S", 1, 0)</f>
        <v>1</v>
      </c>
      <c r="N276">
        <f>IF(Table25[[#This Row],[Embarked]]="C", 1, 0)</f>
        <v>0</v>
      </c>
      <c r="O276">
        <f>IF(Table25[[#This Row],[Sex]]="male", 1, 0)</f>
        <v>1</v>
      </c>
      <c r="P276">
        <v>1</v>
      </c>
      <c r="AC276" s="6"/>
      <c r="AD276" s="6"/>
      <c r="AE276" s="6"/>
      <c r="AF276" s="6"/>
      <c r="AG276" s="6"/>
      <c r="AH276" s="6"/>
    </row>
    <row r="277" spans="1:34" x14ac:dyDescent="0.2">
      <c r="A277">
        <v>1</v>
      </c>
      <c r="B277" t="s">
        <v>15</v>
      </c>
      <c r="C277">
        <v>1</v>
      </c>
      <c r="D277" t="s">
        <v>17</v>
      </c>
      <c r="E277">
        <v>24</v>
      </c>
      <c r="F277">
        <v>263</v>
      </c>
      <c r="G277">
        <v>3</v>
      </c>
      <c r="H277">
        <v>2</v>
      </c>
      <c r="I277" s="6">
        <f>Table25[[#This Row],[Age]]/$E$1</f>
        <v>0.3</v>
      </c>
      <c r="J277" s="6">
        <f>LOG10(Table25[[#This Row],[Fare]] +1)</f>
        <v>2.4216039268698313</v>
      </c>
      <c r="K277">
        <f>IF(Table25[[#This Row],[Pclass]]=1, 1, 0)</f>
        <v>1</v>
      </c>
      <c r="L277">
        <f>IF(Table25[[#This Row],[Pclass]]=2, 1,0)</f>
        <v>0</v>
      </c>
      <c r="M277">
        <f>IF(Table25[[#This Row],[Embarked]]="S", 1, 0)</f>
        <v>1</v>
      </c>
      <c r="N277">
        <f>IF(Table25[[#This Row],[Embarked]]="C", 1, 0)</f>
        <v>0</v>
      </c>
      <c r="O277">
        <f>IF(Table25[[#This Row],[Sex]]="male", 1, 0)</f>
        <v>0</v>
      </c>
      <c r="P277">
        <v>1</v>
      </c>
      <c r="AC277" s="6"/>
      <c r="AD277" s="6"/>
      <c r="AE277" s="6"/>
      <c r="AF277" s="6"/>
      <c r="AG277" s="6"/>
      <c r="AH277" s="6"/>
    </row>
    <row r="278" spans="1:34" x14ac:dyDescent="0.2">
      <c r="A278">
        <v>0</v>
      </c>
      <c r="B278" t="s">
        <v>15</v>
      </c>
      <c r="C278">
        <v>2</v>
      </c>
      <c r="D278" t="s">
        <v>13</v>
      </c>
      <c r="E278">
        <v>28</v>
      </c>
      <c r="F278">
        <v>13</v>
      </c>
      <c r="G278">
        <v>0</v>
      </c>
      <c r="H278">
        <v>0</v>
      </c>
      <c r="I278" s="6">
        <f>Table25[[#This Row],[Age]]/$E$1</f>
        <v>0.35</v>
      </c>
      <c r="J278" s="6">
        <f>LOG10(Table25[[#This Row],[Fare]] +1)</f>
        <v>1.146128035678238</v>
      </c>
      <c r="K278">
        <f>IF(Table25[[#This Row],[Pclass]]=1, 1, 0)</f>
        <v>0</v>
      </c>
      <c r="L278">
        <f>IF(Table25[[#This Row],[Pclass]]=2, 1,0)</f>
        <v>1</v>
      </c>
      <c r="M278">
        <f>IF(Table25[[#This Row],[Embarked]]="S", 1, 0)</f>
        <v>1</v>
      </c>
      <c r="N278">
        <f>IF(Table25[[#This Row],[Embarked]]="C", 1, 0)</f>
        <v>0</v>
      </c>
      <c r="O278">
        <f>IF(Table25[[#This Row],[Sex]]="male", 1, 0)</f>
        <v>1</v>
      </c>
      <c r="P278">
        <v>1</v>
      </c>
      <c r="AC278" s="6"/>
      <c r="AD278" s="6"/>
      <c r="AE278" s="6"/>
      <c r="AF278" s="6"/>
      <c r="AG278" s="6"/>
      <c r="AH278" s="6"/>
    </row>
    <row r="279" spans="1:34" x14ac:dyDescent="0.2">
      <c r="A279">
        <v>0</v>
      </c>
      <c r="B279" t="s">
        <v>15</v>
      </c>
      <c r="C279">
        <v>2</v>
      </c>
      <c r="D279" t="s">
        <v>13</v>
      </c>
      <c r="E279">
        <v>25</v>
      </c>
      <c r="F279">
        <v>13</v>
      </c>
      <c r="G279">
        <v>0</v>
      </c>
      <c r="H279">
        <v>0</v>
      </c>
      <c r="I279" s="6">
        <f>Table25[[#This Row],[Age]]/$E$1</f>
        <v>0.3125</v>
      </c>
      <c r="J279" s="6">
        <f>LOG10(Table25[[#This Row],[Fare]] +1)</f>
        <v>1.146128035678238</v>
      </c>
      <c r="K279">
        <f>IF(Table25[[#This Row],[Pclass]]=1, 1, 0)</f>
        <v>0</v>
      </c>
      <c r="L279">
        <f>IF(Table25[[#This Row],[Pclass]]=2, 1,0)</f>
        <v>1</v>
      </c>
      <c r="M279">
        <f>IF(Table25[[#This Row],[Embarked]]="S", 1, 0)</f>
        <v>1</v>
      </c>
      <c r="N279">
        <f>IF(Table25[[#This Row],[Embarked]]="C", 1, 0)</f>
        <v>0</v>
      </c>
      <c r="O279">
        <f>IF(Table25[[#This Row],[Sex]]="male", 1, 0)</f>
        <v>1</v>
      </c>
      <c r="P279">
        <v>1</v>
      </c>
      <c r="AC279" s="6"/>
      <c r="AD279" s="6"/>
      <c r="AE279" s="6"/>
      <c r="AF279" s="6"/>
      <c r="AG279" s="6"/>
      <c r="AH279" s="6"/>
    </row>
    <row r="280" spans="1:34" x14ac:dyDescent="0.2">
      <c r="A280">
        <v>0</v>
      </c>
      <c r="B280" t="s">
        <v>15</v>
      </c>
      <c r="C280">
        <v>2</v>
      </c>
      <c r="D280" t="s">
        <v>13</v>
      </c>
      <c r="E280">
        <v>36</v>
      </c>
      <c r="F280">
        <v>13</v>
      </c>
      <c r="G280">
        <v>0</v>
      </c>
      <c r="H280">
        <v>0</v>
      </c>
      <c r="I280" s="6">
        <f>Table25[[#This Row],[Age]]/$E$1</f>
        <v>0.45</v>
      </c>
      <c r="J280" s="6">
        <f>LOG10(Table25[[#This Row],[Fare]] +1)</f>
        <v>1.146128035678238</v>
      </c>
      <c r="K280">
        <f>IF(Table25[[#This Row],[Pclass]]=1, 1, 0)</f>
        <v>0</v>
      </c>
      <c r="L280">
        <f>IF(Table25[[#This Row],[Pclass]]=2, 1,0)</f>
        <v>1</v>
      </c>
      <c r="M280">
        <f>IF(Table25[[#This Row],[Embarked]]="S", 1, 0)</f>
        <v>1</v>
      </c>
      <c r="N280">
        <f>IF(Table25[[#This Row],[Embarked]]="C", 1, 0)</f>
        <v>0</v>
      </c>
      <c r="O280">
        <f>IF(Table25[[#This Row],[Sex]]="male", 1, 0)</f>
        <v>1</v>
      </c>
      <c r="P280">
        <v>1</v>
      </c>
      <c r="AC280" s="6"/>
      <c r="AD280" s="6"/>
      <c r="AE280" s="6"/>
      <c r="AF280" s="6"/>
      <c r="AG280" s="6"/>
      <c r="AH280" s="6"/>
    </row>
    <row r="281" spans="1:34" x14ac:dyDescent="0.2">
      <c r="A281">
        <v>1</v>
      </c>
      <c r="B281" t="s">
        <v>15</v>
      </c>
      <c r="C281">
        <v>2</v>
      </c>
      <c r="D281" t="s">
        <v>17</v>
      </c>
      <c r="E281">
        <v>24</v>
      </c>
      <c r="F281">
        <v>13</v>
      </c>
      <c r="G281">
        <v>0</v>
      </c>
      <c r="H281">
        <v>0</v>
      </c>
      <c r="I281" s="6">
        <f>Table25[[#This Row],[Age]]/$E$1</f>
        <v>0.3</v>
      </c>
      <c r="J281" s="6">
        <f>LOG10(Table25[[#This Row],[Fare]] +1)</f>
        <v>1.146128035678238</v>
      </c>
      <c r="K281">
        <f>IF(Table25[[#This Row],[Pclass]]=1, 1, 0)</f>
        <v>0</v>
      </c>
      <c r="L281">
        <f>IF(Table25[[#This Row],[Pclass]]=2, 1,0)</f>
        <v>1</v>
      </c>
      <c r="M281">
        <f>IF(Table25[[#This Row],[Embarked]]="S", 1, 0)</f>
        <v>1</v>
      </c>
      <c r="N281">
        <f>IF(Table25[[#This Row],[Embarked]]="C", 1, 0)</f>
        <v>0</v>
      </c>
      <c r="O281">
        <f>IF(Table25[[#This Row],[Sex]]="male", 1, 0)</f>
        <v>0</v>
      </c>
      <c r="P281">
        <v>1</v>
      </c>
      <c r="AC281" s="6"/>
      <c r="AD281" s="6"/>
      <c r="AE281" s="6"/>
      <c r="AF281" s="6"/>
      <c r="AG281" s="6"/>
      <c r="AH281" s="6"/>
    </row>
    <row r="282" spans="1:34" x14ac:dyDescent="0.2">
      <c r="A282">
        <v>1</v>
      </c>
      <c r="B282" t="s">
        <v>15</v>
      </c>
      <c r="C282">
        <v>2</v>
      </c>
      <c r="D282" t="s">
        <v>17</v>
      </c>
      <c r="E282">
        <v>40</v>
      </c>
      <c r="F282">
        <v>13</v>
      </c>
      <c r="G282">
        <v>0</v>
      </c>
      <c r="H282">
        <v>0</v>
      </c>
      <c r="I282" s="6">
        <f>Table25[[#This Row],[Age]]/$E$1</f>
        <v>0.5</v>
      </c>
      <c r="J282" s="6">
        <f>LOG10(Table25[[#This Row],[Fare]] +1)</f>
        <v>1.146128035678238</v>
      </c>
      <c r="K282">
        <f>IF(Table25[[#This Row],[Pclass]]=1, 1, 0)</f>
        <v>0</v>
      </c>
      <c r="L282">
        <f>IF(Table25[[#This Row],[Pclass]]=2, 1,0)</f>
        <v>1</v>
      </c>
      <c r="M282">
        <f>IF(Table25[[#This Row],[Embarked]]="S", 1, 0)</f>
        <v>1</v>
      </c>
      <c r="N282">
        <f>IF(Table25[[#This Row],[Embarked]]="C", 1, 0)</f>
        <v>0</v>
      </c>
      <c r="O282">
        <f>IF(Table25[[#This Row],[Sex]]="male", 1, 0)</f>
        <v>0</v>
      </c>
      <c r="P282">
        <v>1</v>
      </c>
      <c r="AC282" s="6"/>
      <c r="AD282" s="6"/>
      <c r="AE282" s="6"/>
      <c r="AF282" s="6"/>
      <c r="AG282" s="6"/>
      <c r="AH282" s="6"/>
    </row>
    <row r="283" spans="1:34" x14ac:dyDescent="0.2">
      <c r="A283">
        <v>1</v>
      </c>
      <c r="B283" t="s">
        <v>15</v>
      </c>
      <c r="C283">
        <v>3</v>
      </c>
      <c r="D283" t="s">
        <v>13</v>
      </c>
      <c r="E283">
        <v>3</v>
      </c>
      <c r="F283">
        <v>15.9</v>
      </c>
      <c r="G283">
        <v>1</v>
      </c>
      <c r="H283">
        <v>1</v>
      </c>
      <c r="I283" s="6">
        <f>Table25[[#This Row],[Age]]/$E$1</f>
        <v>3.7499999999999999E-2</v>
      </c>
      <c r="J283" s="6">
        <f>LOG10(Table25[[#This Row],[Fare]] +1)</f>
        <v>1.2278867046136734</v>
      </c>
      <c r="K283">
        <f>IF(Table25[[#This Row],[Pclass]]=1, 1, 0)</f>
        <v>0</v>
      </c>
      <c r="L283">
        <f>IF(Table25[[#This Row],[Pclass]]=2, 1,0)</f>
        <v>0</v>
      </c>
      <c r="M283">
        <f>IF(Table25[[#This Row],[Embarked]]="S", 1, 0)</f>
        <v>1</v>
      </c>
      <c r="N283">
        <f>IF(Table25[[#This Row],[Embarked]]="C", 1, 0)</f>
        <v>0</v>
      </c>
      <c r="O283">
        <f>IF(Table25[[#This Row],[Sex]]="male", 1, 0)</f>
        <v>1</v>
      </c>
      <c r="P283">
        <v>1</v>
      </c>
      <c r="AC283" s="6"/>
      <c r="AD283" s="6"/>
      <c r="AE283" s="6"/>
      <c r="AF283" s="6"/>
      <c r="AG283" s="6"/>
      <c r="AH283" s="6"/>
    </row>
    <row r="284" spans="1:34" x14ac:dyDescent="0.2">
      <c r="A284">
        <v>0</v>
      </c>
      <c r="B284" t="s">
        <v>15</v>
      </c>
      <c r="C284">
        <v>3</v>
      </c>
      <c r="D284" t="s">
        <v>13</v>
      </c>
      <c r="E284">
        <v>42</v>
      </c>
      <c r="F284">
        <v>8.6624999999999996</v>
      </c>
      <c r="G284">
        <v>0</v>
      </c>
      <c r="H284">
        <v>0</v>
      </c>
      <c r="I284" s="6">
        <f>Table25[[#This Row],[Age]]/$E$1</f>
        <v>0.52500000000000002</v>
      </c>
      <c r="J284" s="6">
        <f>LOG10(Table25[[#This Row],[Fare]] +1)</f>
        <v>0.98508950692638131</v>
      </c>
      <c r="K284">
        <f>IF(Table25[[#This Row],[Pclass]]=1, 1, 0)</f>
        <v>0</v>
      </c>
      <c r="L284">
        <f>IF(Table25[[#This Row],[Pclass]]=2, 1,0)</f>
        <v>0</v>
      </c>
      <c r="M284">
        <f>IF(Table25[[#This Row],[Embarked]]="S", 1, 0)</f>
        <v>1</v>
      </c>
      <c r="N284">
        <f>IF(Table25[[#This Row],[Embarked]]="C", 1, 0)</f>
        <v>0</v>
      </c>
      <c r="O284">
        <f>IF(Table25[[#This Row],[Sex]]="male", 1, 0)</f>
        <v>1</v>
      </c>
      <c r="P284">
        <v>1</v>
      </c>
      <c r="AC284" s="6"/>
      <c r="AD284" s="6"/>
      <c r="AE284" s="6"/>
      <c r="AF284" s="6"/>
      <c r="AG284" s="6"/>
      <c r="AH284" s="6"/>
    </row>
    <row r="285" spans="1:34" x14ac:dyDescent="0.2">
      <c r="A285">
        <v>0</v>
      </c>
      <c r="B285" t="s">
        <v>15</v>
      </c>
      <c r="C285">
        <v>3</v>
      </c>
      <c r="D285" t="s">
        <v>13</v>
      </c>
      <c r="E285">
        <v>23</v>
      </c>
      <c r="F285">
        <v>9.2249999999999996</v>
      </c>
      <c r="G285">
        <v>0</v>
      </c>
      <c r="H285">
        <v>0</v>
      </c>
      <c r="I285" s="6">
        <f>Table25[[#This Row],[Age]]/$E$1</f>
        <v>0.28749999999999998</v>
      </c>
      <c r="J285" s="6">
        <f>LOG10(Table25[[#This Row],[Fare]] +1)</f>
        <v>1.0096633166793794</v>
      </c>
      <c r="K285">
        <f>IF(Table25[[#This Row],[Pclass]]=1, 1, 0)</f>
        <v>0</v>
      </c>
      <c r="L285">
        <f>IF(Table25[[#This Row],[Pclass]]=2, 1,0)</f>
        <v>0</v>
      </c>
      <c r="M285">
        <f>IF(Table25[[#This Row],[Embarked]]="S", 1, 0)</f>
        <v>1</v>
      </c>
      <c r="N285">
        <f>IF(Table25[[#This Row],[Embarked]]="C", 1, 0)</f>
        <v>0</v>
      </c>
      <c r="O285">
        <f>IF(Table25[[#This Row],[Sex]]="male", 1, 0)</f>
        <v>1</v>
      </c>
      <c r="P285">
        <v>1</v>
      </c>
      <c r="AC285" s="6"/>
      <c r="AD285" s="6"/>
      <c r="AE285" s="6"/>
      <c r="AF285" s="6"/>
      <c r="AG285" s="6"/>
      <c r="AH285" s="6"/>
    </row>
    <row r="286" spans="1:34" x14ac:dyDescent="0.2">
      <c r="A286">
        <v>0</v>
      </c>
      <c r="B286" t="s">
        <v>20</v>
      </c>
      <c r="C286">
        <v>3</v>
      </c>
      <c r="D286" t="s">
        <v>13</v>
      </c>
      <c r="E286">
        <v>15</v>
      </c>
      <c r="F286">
        <v>7.2291999999999996</v>
      </c>
      <c r="G286">
        <v>1</v>
      </c>
      <c r="H286">
        <v>1</v>
      </c>
      <c r="I286" s="6">
        <f>Table25[[#This Row],[Age]]/$E$1</f>
        <v>0.1875</v>
      </c>
      <c r="J286" s="6">
        <f>LOG10(Table25[[#This Row],[Fare]] +1)</f>
        <v>0.91535761741483168</v>
      </c>
      <c r="K286">
        <f>IF(Table25[[#This Row],[Pclass]]=1, 1, 0)</f>
        <v>0</v>
      </c>
      <c r="L286">
        <f>IF(Table25[[#This Row],[Pclass]]=2, 1,0)</f>
        <v>0</v>
      </c>
      <c r="M286">
        <f>IF(Table25[[#This Row],[Embarked]]="S", 1, 0)</f>
        <v>0</v>
      </c>
      <c r="N286">
        <f>IF(Table25[[#This Row],[Embarked]]="C", 1, 0)</f>
        <v>1</v>
      </c>
      <c r="O286">
        <f>IF(Table25[[#This Row],[Sex]]="male", 1, 0)</f>
        <v>1</v>
      </c>
      <c r="P286">
        <v>1</v>
      </c>
      <c r="AC286" s="6"/>
      <c r="AD286" s="6"/>
      <c r="AE286" s="6"/>
      <c r="AF286" s="6"/>
      <c r="AG286" s="6"/>
      <c r="AH286" s="6"/>
    </row>
    <row r="287" spans="1:34" x14ac:dyDescent="0.2">
      <c r="A287">
        <v>0</v>
      </c>
      <c r="B287" t="s">
        <v>15</v>
      </c>
      <c r="C287">
        <v>3</v>
      </c>
      <c r="D287" t="s">
        <v>13</v>
      </c>
      <c r="E287">
        <v>25</v>
      </c>
      <c r="F287">
        <v>17.8</v>
      </c>
      <c r="G287">
        <v>1</v>
      </c>
      <c r="H287">
        <v>0</v>
      </c>
      <c r="I287" s="6">
        <f>Table25[[#This Row],[Age]]/$E$1</f>
        <v>0.3125</v>
      </c>
      <c r="J287" s="6">
        <f>LOG10(Table25[[#This Row],[Fare]] +1)</f>
        <v>1.2741578492636798</v>
      </c>
      <c r="K287">
        <f>IF(Table25[[#This Row],[Pclass]]=1, 1, 0)</f>
        <v>0</v>
      </c>
      <c r="L287">
        <f>IF(Table25[[#This Row],[Pclass]]=2, 1,0)</f>
        <v>0</v>
      </c>
      <c r="M287">
        <f>IF(Table25[[#This Row],[Embarked]]="S", 1, 0)</f>
        <v>1</v>
      </c>
      <c r="N287">
        <f>IF(Table25[[#This Row],[Embarked]]="C", 1, 0)</f>
        <v>0</v>
      </c>
      <c r="O287">
        <f>IF(Table25[[#This Row],[Sex]]="male", 1, 0)</f>
        <v>1</v>
      </c>
      <c r="P287">
        <v>1</v>
      </c>
      <c r="AC287" s="6"/>
      <c r="AD287" s="6"/>
      <c r="AE287" s="6"/>
      <c r="AF287" s="6"/>
      <c r="AG287" s="6"/>
      <c r="AH287" s="6"/>
    </row>
    <row r="288" spans="1:34" x14ac:dyDescent="0.2">
      <c r="A288">
        <v>0</v>
      </c>
      <c r="B288" t="s">
        <v>15</v>
      </c>
      <c r="C288">
        <v>3</v>
      </c>
      <c r="D288" t="s">
        <v>13</v>
      </c>
      <c r="E288">
        <v>28</v>
      </c>
      <c r="F288">
        <v>9.5</v>
      </c>
      <c r="G288">
        <v>0</v>
      </c>
      <c r="H288">
        <v>0</v>
      </c>
      <c r="I288" s="6">
        <f>Table25[[#This Row],[Age]]/$E$1</f>
        <v>0.35</v>
      </c>
      <c r="J288" s="6">
        <f>LOG10(Table25[[#This Row],[Fare]] +1)</f>
        <v>1.0211892990699381</v>
      </c>
      <c r="K288">
        <f>IF(Table25[[#This Row],[Pclass]]=1, 1, 0)</f>
        <v>0</v>
      </c>
      <c r="L288">
        <f>IF(Table25[[#This Row],[Pclass]]=2, 1,0)</f>
        <v>0</v>
      </c>
      <c r="M288">
        <f>IF(Table25[[#This Row],[Embarked]]="S", 1, 0)</f>
        <v>1</v>
      </c>
      <c r="N288">
        <f>IF(Table25[[#This Row],[Embarked]]="C", 1, 0)</f>
        <v>0</v>
      </c>
      <c r="O288">
        <f>IF(Table25[[#This Row],[Sex]]="male", 1, 0)</f>
        <v>1</v>
      </c>
      <c r="P288">
        <v>1</v>
      </c>
      <c r="AC288" s="6"/>
      <c r="AD288" s="6"/>
      <c r="AE288" s="6"/>
      <c r="AF288" s="6"/>
      <c r="AG288" s="6"/>
      <c r="AH288" s="6"/>
    </row>
    <row r="289" spans="1:34" x14ac:dyDescent="0.2">
      <c r="A289">
        <v>1</v>
      </c>
      <c r="B289" t="s">
        <v>15</v>
      </c>
      <c r="C289">
        <v>1</v>
      </c>
      <c r="D289" t="s">
        <v>17</v>
      </c>
      <c r="E289">
        <v>22</v>
      </c>
      <c r="F289">
        <v>55</v>
      </c>
      <c r="G289">
        <v>0</v>
      </c>
      <c r="H289">
        <v>1</v>
      </c>
      <c r="I289" s="6">
        <f>Table25[[#This Row],[Age]]/$E$1</f>
        <v>0.27500000000000002</v>
      </c>
      <c r="J289" s="6">
        <f>LOG10(Table25[[#This Row],[Fare]] +1)</f>
        <v>1.7481880270062005</v>
      </c>
      <c r="K289">
        <f>IF(Table25[[#This Row],[Pclass]]=1, 1, 0)</f>
        <v>1</v>
      </c>
      <c r="L289">
        <f>IF(Table25[[#This Row],[Pclass]]=2, 1,0)</f>
        <v>0</v>
      </c>
      <c r="M289">
        <f>IF(Table25[[#This Row],[Embarked]]="S", 1, 0)</f>
        <v>1</v>
      </c>
      <c r="N289">
        <f>IF(Table25[[#This Row],[Embarked]]="C", 1, 0)</f>
        <v>0</v>
      </c>
      <c r="O289">
        <f>IF(Table25[[#This Row],[Sex]]="male", 1, 0)</f>
        <v>0</v>
      </c>
      <c r="P289">
        <v>1</v>
      </c>
      <c r="AC289" s="6"/>
      <c r="AD289" s="6"/>
      <c r="AE289" s="6"/>
      <c r="AF289" s="6"/>
      <c r="AG289" s="6"/>
      <c r="AH289" s="6"/>
    </row>
    <row r="290" spans="1:34" x14ac:dyDescent="0.2">
      <c r="A290">
        <v>0</v>
      </c>
      <c r="B290" t="s">
        <v>15</v>
      </c>
      <c r="C290">
        <v>2</v>
      </c>
      <c r="D290" t="s">
        <v>17</v>
      </c>
      <c r="E290">
        <v>38</v>
      </c>
      <c r="F290">
        <v>13</v>
      </c>
      <c r="G290">
        <v>0</v>
      </c>
      <c r="H290">
        <v>0</v>
      </c>
      <c r="I290" s="6">
        <f>Table25[[#This Row],[Age]]/$E$1</f>
        <v>0.47499999999999998</v>
      </c>
      <c r="J290" s="6">
        <f>LOG10(Table25[[#This Row],[Fare]] +1)</f>
        <v>1.146128035678238</v>
      </c>
      <c r="K290">
        <f>IF(Table25[[#This Row],[Pclass]]=1, 1, 0)</f>
        <v>0</v>
      </c>
      <c r="L290">
        <f>IF(Table25[[#This Row],[Pclass]]=2, 1,0)</f>
        <v>1</v>
      </c>
      <c r="M290">
        <f>IF(Table25[[#This Row],[Embarked]]="S", 1, 0)</f>
        <v>1</v>
      </c>
      <c r="N290">
        <f>IF(Table25[[#This Row],[Embarked]]="C", 1, 0)</f>
        <v>0</v>
      </c>
      <c r="O290">
        <f>IF(Table25[[#This Row],[Sex]]="male", 1, 0)</f>
        <v>0</v>
      </c>
      <c r="P290">
        <v>1</v>
      </c>
      <c r="AC290" s="6"/>
      <c r="AD290" s="6"/>
      <c r="AE290" s="6"/>
      <c r="AF290" s="6"/>
      <c r="AG290" s="6"/>
      <c r="AH290" s="6"/>
    </row>
    <row r="291" spans="1:34" x14ac:dyDescent="0.2">
      <c r="A291">
        <v>0</v>
      </c>
      <c r="B291" t="s">
        <v>15</v>
      </c>
      <c r="C291">
        <v>3</v>
      </c>
      <c r="D291" t="s">
        <v>13</v>
      </c>
      <c r="E291">
        <v>40</v>
      </c>
      <c r="F291">
        <v>27.9</v>
      </c>
      <c r="G291">
        <v>1</v>
      </c>
      <c r="H291">
        <v>4</v>
      </c>
      <c r="I291" s="6">
        <f>Table25[[#This Row],[Age]]/$E$1</f>
        <v>0.5</v>
      </c>
      <c r="J291" s="6">
        <f>LOG10(Table25[[#This Row],[Fare]] +1)</f>
        <v>1.4608978427565478</v>
      </c>
      <c r="K291">
        <f>IF(Table25[[#This Row],[Pclass]]=1, 1, 0)</f>
        <v>0</v>
      </c>
      <c r="L291">
        <f>IF(Table25[[#This Row],[Pclass]]=2, 1,0)</f>
        <v>0</v>
      </c>
      <c r="M291">
        <f>IF(Table25[[#This Row],[Embarked]]="S", 1, 0)</f>
        <v>1</v>
      </c>
      <c r="N291">
        <f>IF(Table25[[#This Row],[Embarked]]="C", 1, 0)</f>
        <v>0</v>
      </c>
      <c r="O291">
        <f>IF(Table25[[#This Row],[Sex]]="male", 1, 0)</f>
        <v>1</v>
      </c>
      <c r="P291">
        <v>1</v>
      </c>
      <c r="AC291" s="6"/>
      <c r="AD291" s="6"/>
      <c r="AE291" s="6"/>
      <c r="AF291" s="6"/>
      <c r="AG291" s="6"/>
      <c r="AH291" s="6"/>
    </row>
    <row r="292" spans="1:34" x14ac:dyDescent="0.2">
      <c r="A292">
        <v>0</v>
      </c>
      <c r="B292" t="s">
        <v>20</v>
      </c>
      <c r="C292">
        <v>2</v>
      </c>
      <c r="D292" t="s">
        <v>13</v>
      </c>
      <c r="E292">
        <v>29</v>
      </c>
      <c r="F292">
        <v>27.720800000000001</v>
      </c>
      <c r="G292">
        <v>1</v>
      </c>
      <c r="H292">
        <v>0</v>
      </c>
      <c r="I292" s="6">
        <f>Table25[[#This Row],[Age]]/$E$1</f>
        <v>0.36249999999999999</v>
      </c>
      <c r="J292" s="6">
        <f>LOG10(Table25[[#This Row],[Fare]] +1)</f>
        <v>1.4581965327411079</v>
      </c>
      <c r="K292">
        <f>IF(Table25[[#This Row],[Pclass]]=1, 1, 0)</f>
        <v>0</v>
      </c>
      <c r="L292">
        <f>IF(Table25[[#This Row],[Pclass]]=2, 1,0)</f>
        <v>1</v>
      </c>
      <c r="M292">
        <f>IF(Table25[[#This Row],[Embarked]]="S", 1, 0)</f>
        <v>0</v>
      </c>
      <c r="N292">
        <f>IF(Table25[[#This Row],[Embarked]]="C", 1, 0)</f>
        <v>1</v>
      </c>
      <c r="O292">
        <f>IF(Table25[[#This Row],[Sex]]="male", 1, 0)</f>
        <v>1</v>
      </c>
      <c r="P292">
        <v>1</v>
      </c>
      <c r="AC292" s="6"/>
      <c r="AD292" s="6"/>
      <c r="AE292" s="6"/>
      <c r="AF292" s="6"/>
      <c r="AG292" s="6"/>
      <c r="AH292" s="6"/>
    </row>
    <row r="293" spans="1:34" x14ac:dyDescent="0.2">
      <c r="A293">
        <v>0</v>
      </c>
      <c r="B293" t="s">
        <v>20</v>
      </c>
      <c r="C293">
        <v>3</v>
      </c>
      <c r="D293" t="s">
        <v>17</v>
      </c>
      <c r="E293">
        <v>45</v>
      </c>
      <c r="F293">
        <v>14.4542</v>
      </c>
      <c r="G293">
        <v>0</v>
      </c>
      <c r="H293">
        <v>1</v>
      </c>
      <c r="I293" s="6">
        <f>Table25[[#This Row],[Age]]/$E$1</f>
        <v>0.5625</v>
      </c>
      <c r="J293" s="6">
        <f>LOG10(Table25[[#This Row],[Fare]] +1)</f>
        <v>1.1890465283525415</v>
      </c>
      <c r="K293">
        <f>IF(Table25[[#This Row],[Pclass]]=1, 1, 0)</f>
        <v>0</v>
      </c>
      <c r="L293">
        <f>IF(Table25[[#This Row],[Pclass]]=2, 1,0)</f>
        <v>0</v>
      </c>
      <c r="M293">
        <f>IF(Table25[[#This Row],[Embarked]]="S", 1, 0)</f>
        <v>0</v>
      </c>
      <c r="N293">
        <f>IF(Table25[[#This Row],[Embarked]]="C", 1, 0)</f>
        <v>1</v>
      </c>
      <c r="O293">
        <f>IF(Table25[[#This Row],[Sex]]="male", 1, 0)</f>
        <v>0</v>
      </c>
      <c r="P293">
        <v>1</v>
      </c>
      <c r="AC293" s="6"/>
      <c r="AD293" s="6"/>
      <c r="AE293" s="6"/>
      <c r="AF293" s="6"/>
      <c r="AG293" s="6"/>
      <c r="AH293" s="6"/>
    </row>
    <row r="294" spans="1:34" x14ac:dyDescent="0.2">
      <c r="A294">
        <v>0</v>
      </c>
      <c r="B294" t="s">
        <v>15</v>
      </c>
      <c r="C294">
        <v>3</v>
      </c>
      <c r="D294" t="s">
        <v>13</v>
      </c>
      <c r="E294">
        <v>35</v>
      </c>
      <c r="F294">
        <v>7.05</v>
      </c>
      <c r="G294">
        <v>0</v>
      </c>
      <c r="H294">
        <v>0</v>
      </c>
      <c r="I294" s="6">
        <f>Table25[[#This Row],[Age]]/$E$1</f>
        <v>0.4375</v>
      </c>
      <c r="J294" s="6">
        <f>LOG10(Table25[[#This Row],[Fare]] +1)</f>
        <v>0.90579588036786851</v>
      </c>
      <c r="K294">
        <f>IF(Table25[[#This Row],[Pclass]]=1, 1, 0)</f>
        <v>0</v>
      </c>
      <c r="L294">
        <f>IF(Table25[[#This Row],[Pclass]]=2, 1,0)</f>
        <v>0</v>
      </c>
      <c r="M294">
        <f>IF(Table25[[#This Row],[Embarked]]="S", 1, 0)</f>
        <v>1</v>
      </c>
      <c r="N294">
        <f>IF(Table25[[#This Row],[Embarked]]="C", 1, 0)</f>
        <v>0</v>
      </c>
      <c r="O294">
        <f>IF(Table25[[#This Row],[Sex]]="male", 1, 0)</f>
        <v>1</v>
      </c>
      <c r="P294">
        <v>1</v>
      </c>
      <c r="AC294" s="6"/>
      <c r="AD294" s="6"/>
      <c r="AE294" s="6"/>
      <c r="AF294" s="6"/>
      <c r="AG294" s="6"/>
      <c r="AH294" s="6"/>
    </row>
    <row r="295" spans="1:34" x14ac:dyDescent="0.2">
      <c r="A295">
        <v>0</v>
      </c>
      <c r="B295" t="s">
        <v>15</v>
      </c>
      <c r="C295">
        <v>3</v>
      </c>
      <c r="D295" t="s">
        <v>13</v>
      </c>
      <c r="E295">
        <v>30</v>
      </c>
      <c r="F295">
        <v>7.25</v>
      </c>
      <c r="G295">
        <v>0</v>
      </c>
      <c r="H295">
        <v>0</v>
      </c>
      <c r="I295" s="6">
        <f>Table25[[#This Row],[Age]]/$E$1</f>
        <v>0.375</v>
      </c>
      <c r="J295" s="6">
        <f>LOG10(Table25[[#This Row],[Fare]] +1)</f>
        <v>0.91645394854992512</v>
      </c>
      <c r="K295">
        <f>IF(Table25[[#This Row],[Pclass]]=1, 1, 0)</f>
        <v>0</v>
      </c>
      <c r="L295">
        <f>IF(Table25[[#This Row],[Pclass]]=2, 1,0)</f>
        <v>0</v>
      </c>
      <c r="M295">
        <f>IF(Table25[[#This Row],[Embarked]]="S", 1, 0)</f>
        <v>1</v>
      </c>
      <c r="N295">
        <f>IF(Table25[[#This Row],[Embarked]]="C", 1, 0)</f>
        <v>0</v>
      </c>
      <c r="O295">
        <f>IF(Table25[[#This Row],[Sex]]="male", 1, 0)</f>
        <v>1</v>
      </c>
      <c r="P295">
        <v>1</v>
      </c>
      <c r="AC295" s="6"/>
      <c r="AD295" s="6"/>
      <c r="AE295" s="6"/>
      <c r="AF295" s="6"/>
      <c r="AG295" s="6"/>
      <c r="AH295" s="6"/>
    </row>
    <row r="296" spans="1:34" x14ac:dyDescent="0.2">
      <c r="A296">
        <v>1</v>
      </c>
      <c r="B296" t="s">
        <v>20</v>
      </c>
      <c r="C296">
        <v>1</v>
      </c>
      <c r="D296" t="s">
        <v>17</v>
      </c>
      <c r="E296">
        <v>60</v>
      </c>
      <c r="F296">
        <v>75.25</v>
      </c>
      <c r="G296">
        <v>1</v>
      </c>
      <c r="H296">
        <v>0</v>
      </c>
      <c r="I296" s="6">
        <f>Table25[[#This Row],[Age]]/$E$1</f>
        <v>0.75</v>
      </c>
      <c r="J296" s="6">
        <f>LOG10(Table25[[#This Row],[Fare]] +1)</f>
        <v>1.8822398480188234</v>
      </c>
      <c r="K296">
        <f>IF(Table25[[#This Row],[Pclass]]=1, 1, 0)</f>
        <v>1</v>
      </c>
      <c r="L296">
        <f>IF(Table25[[#This Row],[Pclass]]=2, 1,0)</f>
        <v>0</v>
      </c>
      <c r="M296">
        <f>IF(Table25[[#This Row],[Embarked]]="S", 1, 0)</f>
        <v>0</v>
      </c>
      <c r="N296">
        <f>IF(Table25[[#This Row],[Embarked]]="C", 1, 0)</f>
        <v>1</v>
      </c>
      <c r="O296">
        <f>IF(Table25[[#This Row],[Sex]]="male", 1, 0)</f>
        <v>0</v>
      </c>
      <c r="P296">
        <v>1</v>
      </c>
      <c r="AC296" s="6"/>
      <c r="AD296" s="6"/>
      <c r="AE296" s="6"/>
      <c r="AF296" s="6"/>
      <c r="AG296" s="6"/>
      <c r="AH296" s="6"/>
    </row>
    <row r="297" spans="1:34" x14ac:dyDescent="0.2">
      <c r="A297">
        <v>1</v>
      </c>
      <c r="B297" t="s">
        <v>20</v>
      </c>
      <c r="C297">
        <v>1</v>
      </c>
      <c r="D297" t="s">
        <v>17</v>
      </c>
      <c r="E297">
        <v>24</v>
      </c>
      <c r="F297">
        <v>69.3</v>
      </c>
      <c r="G297">
        <v>0</v>
      </c>
      <c r="H297">
        <v>0</v>
      </c>
      <c r="I297" s="6">
        <f>Table25[[#This Row],[Age]]/$E$1</f>
        <v>0.3</v>
      </c>
      <c r="J297" s="6">
        <f>LOG10(Table25[[#This Row],[Fare]] +1)</f>
        <v>1.8469553250198238</v>
      </c>
      <c r="K297">
        <f>IF(Table25[[#This Row],[Pclass]]=1, 1, 0)</f>
        <v>1</v>
      </c>
      <c r="L297">
        <f>IF(Table25[[#This Row],[Pclass]]=2, 1,0)</f>
        <v>0</v>
      </c>
      <c r="M297">
        <f>IF(Table25[[#This Row],[Embarked]]="S", 1, 0)</f>
        <v>0</v>
      </c>
      <c r="N297">
        <f>IF(Table25[[#This Row],[Embarked]]="C", 1, 0)</f>
        <v>1</v>
      </c>
      <c r="O297">
        <f>IF(Table25[[#This Row],[Sex]]="male", 1, 0)</f>
        <v>0</v>
      </c>
      <c r="P297">
        <v>1</v>
      </c>
      <c r="AC297" s="6"/>
      <c r="AD297" s="6"/>
      <c r="AE297" s="6"/>
      <c r="AF297" s="6"/>
      <c r="AG297" s="6"/>
      <c r="AH297" s="6"/>
    </row>
    <row r="298" spans="1:34" x14ac:dyDescent="0.2">
      <c r="A298">
        <v>1</v>
      </c>
      <c r="B298" t="s">
        <v>20</v>
      </c>
      <c r="C298">
        <v>1</v>
      </c>
      <c r="D298" t="s">
        <v>13</v>
      </c>
      <c r="E298">
        <v>25</v>
      </c>
      <c r="F298">
        <v>55.441699999999997</v>
      </c>
      <c r="G298">
        <v>1</v>
      </c>
      <c r="H298">
        <v>0</v>
      </c>
      <c r="I298" s="6">
        <f>Table25[[#This Row],[Age]]/$E$1</f>
        <v>0.3125</v>
      </c>
      <c r="J298" s="6">
        <f>LOG10(Table25[[#This Row],[Fare]] +1)</f>
        <v>1.7516000860444023</v>
      </c>
      <c r="K298">
        <f>IF(Table25[[#This Row],[Pclass]]=1, 1, 0)</f>
        <v>1</v>
      </c>
      <c r="L298">
        <f>IF(Table25[[#This Row],[Pclass]]=2, 1,0)</f>
        <v>0</v>
      </c>
      <c r="M298">
        <f>IF(Table25[[#This Row],[Embarked]]="S", 1, 0)</f>
        <v>0</v>
      </c>
      <c r="N298">
        <f>IF(Table25[[#This Row],[Embarked]]="C", 1, 0)</f>
        <v>1</v>
      </c>
      <c r="O298">
        <f>IF(Table25[[#This Row],[Sex]]="male", 1, 0)</f>
        <v>1</v>
      </c>
      <c r="P298">
        <v>1</v>
      </c>
      <c r="AC298" s="6"/>
      <c r="AD298" s="6"/>
      <c r="AE298" s="6"/>
      <c r="AF298" s="6"/>
      <c r="AG298" s="6"/>
      <c r="AH298" s="6"/>
    </row>
    <row r="299" spans="1:34" x14ac:dyDescent="0.2">
      <c r="A299">
        <v>0</v>
      </c>
      <c r="B299" t="s">
        <v>15</v>
      </c>
      <c r="C299">
        <v>3</v>
      </c>
      <c r="D299" t="s">
        <v>13</v>
      </c>
      <c r="E299">
        <v>18</v>
      </c>
      <c r="F299">
        <v>6.4958</v>
      </c>
      <c r="G299">
        <v>1</v>
      </c>
      <c r="H299">
        <v>0</v>
      </c>
      <c r="I299" s="6">
        <f>Table25[[#This Row],[Age]]/$E$1</f>
        <v>0.22500000000000001</v>
      </c>
      <c r="J299" s="6">
        <f>LOG10(Table25[[#This Row],[Fare]] +1)</f>
        <v>0.87481799035902574</v>
      </c>
      <c r="K299">
        <f>IF(Table25[[#This Row],[Pclass]]=1, 1, 0)</f>
        <v>0</v>
      </c>
      <c r="L299">
        <f>IF(Table25[[#This Row],[Pclass]]=2, 1,0)</f>
        <v>0</v>
      </c>
      <c r="M299">
        <f>IF(Table25[[#This Row],[Embarked]]="S", 1, 0)</f>
        <v>1</v>
      </c>
      <c r="N299">
        <f>IF(Table25[[#This Row],[Embarked]]="C", 1, 0)</f>
        <v>0</v>
      </c>
      <c r="O299">
        <f>IF(Table25[[#This Row],[Sex]]="male", 1, 0)</f>
        <v>1</v>
      </c>
      <c r="P299">
        <v>1</v>
      </c>
      <c r="AC299" s="6"/>
      <c r="AD299" s="6"/>
      <c r="AE299" s="6"/>
      <c r="AF299" s="6"/>
      <c r="AG299" s="6"/>
      <c r="AH299" s="6"/>
    </row>
    <row r="300" spans="1:34" x14ac:dyDescent="0.2">
      <c r="A300">
        <v>0</v>
      </c>
      <c r="B300" t="s">
        <v>15</v>
      </c>
      <c r="C300">
        <v>3</v>
      </c>
      <c r="D300" t="s">
        <v>13</v>
      </c>
      <c r="E300">
        <v>19</v>
      </c>
      <c r="F300">
        <v>8.0500000000000007</v>
      </c>
      <c r="G300">
        <v>0</v>
      </c>
      <c r="H300">
        <v>0</v>
      </c>
      <c r="I300" s="6">
        <f>Table25[[#This Row],[Age]]/$E$1</f>
        <v>0.23749999999999999</v>
      </c>
      <c r="J300" s="6">
        <f>LOG10(Table25[[#This Row],[Fare]] +1)</f>
        <v>0.9566485792052033</v>
      </c>
      <c r="K300">
        <f>IF(Table25[[#This Row],[Pclass]]=1, 1, 0)</f>
        <v>0</v>
      </c>
      <c r="L300">
        <f>IF(Table25[[#This Row],[Pclass]]=2, 1,0)</f>
        <v>0</v>
      </c>
      <c r="M300">
        <f>IF(Table25[[#This Row],[Embarked]]="S", 1, 0)</f>
        <v>1</v>
      </c>
      <c r="N300">
        <f>IF(Table25[[#This Row],[Embarked]]="C", 1, 0)</f>
        <v>0</v>
      </c>
      <c r="O300">
        <f>IF(Table25[[#This Row],[Sex]]="male", 1, 0)</f>
        <v>1</v>
      </c>
      <c r="P300">
        <v>1</v>
      </c>
      <c r="AC300" s="6"/>
      <c r="AD300" s="6"/>
      <c r="AE300" s="6"/>
      <c r="AF300" s="6"/>
      <c r="AG300" s="6"/>
      <c r="AH300" s="6"/>
    </row>
    <row r="301" spans="1:34" x14ac:dyDescent="0.2">
      <c r="A301">
        <v>0</v>
      </c>
      <c r="B301" t="s">
        <v>20</v>
      </c>
      <c r="C301">
        <v>1</v>
      </c>
      <c r="D301" t="s">
        <v>13</v>
      </c>
      <c r="E301">
        <v>22</v>
      </c>
      <c r="F301">
        <v>135.63329999999999</v>
      </c>
      <c r="G301">
        <v>0</v>
      </c>
      <c r="H301">
        <v>0</v>
      </c>
      <c r="I301" s="6">
        <f>Table25[[#This Row],[Age]]/$E$1</f>
        <v>0.27500000000000002</v>
      </c>
      <c r="J301" s="6">
        <f>LOG10(Table25[[#This Row],[Fare]] +1)</f>
        <v>2.1355565576455011</v>
      </c>
      <c r="K301">
        <f>IF(Table25[[#This Row],[Pclass]]=1, 1, 0)</f>
        <v>1</v>
      </c>
      <c r="L301">
        <f>IF(Table25[[#This Row],[Pclass]]=2, 1,0)</f>
        <v>0</v>
      </c>
      <c r="M301">
        <f>IF(Table25[[#This Row],[Embarked]]="S", 1, 0)</f>
        <v>0</v>
      </c>
      <c r="N301">
        <f>IF(Table25[[#This Row],[Embarked]]="C", 1, 0)</f>
        <v>1</v>
      </c>
      <c r="O301">
        <f>IF(Table25[[#This Row],[Sex]]="male", 1, 0)</f>
        <v>1</v>
      </c>
      <c r="P301">
        <v>1</v>
      </c>
      <c r="AC301" s="6"/>
      <c r="AD301" s="6"/>
      <c r="AE301" s="6"/>
      <c r="AF301" s="6"/>
      <c r="AG301" s="6"/>
      <c r="AH301" s="6"/>
    </row>
    <row r="302" spans="1:34" x14ac:dyDescent="0.2">
      <c r="A302">
        <v>0</v>
      </c>
      <c r="B302" t="s">
        <v>15</v>
      </c>
      <c r="C302">
        <v>3</v>
      </c>
      <c r="D302" t="s">
        <v>17</v>
      </c>
      <c r="E302">
        <v>3</v>
      </c>
      <c r="F302">
        <v>21.074999999999999</v>
      </c>
      <c r="G302">
        <v>3</v>
      </c>
      <c r="H302">
        <v>1</v>
      </c>
      <c r="I302" s="6">
        <f>Table25[[#This Row],[Age]]/$E$1</f>
        <v>3.7499999999999999E-2</v>
      </c>
      <c r="J302" s="6">
        <f>LOG10(Table25[[#This Row],[Fare]] +1)</f>
        <v>1.3439007122496063</v>
      </c>
      <c r="K302">
        <f>IF(Table25[[#This Row],[Pclass]]=1, 1, 0)</f>
        <v>0</v>
      </c>
      <c r="L302">
        <f>IF(Table25[[#This Row],[Pclass]]=2, 1,0)</f>
        <v>0</v>
      </c>
      <c r="M302">
        <f>IF(Table25[[#This Row],[Embarked]]="S", 1, 0)</f>
        <v>1</v>
      </c>
      <c r="N302">
        <f>IF(Table25[[#This Row],[Embarked]]="C", 1, 0)</f>
        <v>0</v>
      </c>
      <c r="O302">
        <f>IF(Table25[[#This Row],[Sex]]="male", 1, 0)</f>
        <v>0</v>
      </c>
      <c r="P302">
        <v>1</v>
      </c>
      <c r="AC302" s="6"/>
      <c r="AD302" s="6"/>
      <c r="AE302" s="6"/>
      <c r="AF302" s="6"/>
      <c r="AG302" s="6"/>
      <c r="AH302" s="6"/>
    </row>
    <row r="303" spans="1:34" x14ac:dyDescent="0.2">
      <c r="A303">
        <v>1</v>
      </c>
      <c r="B303" t="s">
        <v>15</v>
      </c>
      <c r="C303">
        <v>3</v>
      </c>
      <c r="D303" t="s">
        <v>17</v>
      </c>
      <c r="E303">
        <v>22</v>
      </c>
      <c r="F303">
        <v>7.25</v>
      </c>
      <c r="G303">
        <v>0</v>
      </c>
      <c r="H303">
        <v>0</v>
      </c>
      <c r="I303" s="6">
        <f>Table25[[#This Row],[Age]]/$E$1</f>
        <v>0.27500000000000002</v>
      </c>
      <c r="J303" s="6">
        <f>LOG10(Table25[[#This Row],[Fare]] +1)</f>
        <v>0.91645394854992512</v>
      </c>
      <c r="K303">
        <f>IF(Table25[[#This Row],[Pclass]]=1, 1, 0)</f>
        <v>0</v>
      </c>
      <c r="L303">
        <f>IF(Table25[[#This Row],[Pclass]]=2, 1,0)</f>
        <v>0</v>
      </c>
      <c r="M303">
        <f>IF(Table25[[#This Row],[Embarked]]="S", 1, 0)</f>
        <v>1</v>
      </c>
      <c r="N303">
        <f>IF(Table25[[#This Row],[Embarked]]="C", 1, 0)</f>
        <v>0</v>
      </c>
      <c r="O303">
        <f>IF(Table25[[#This Row],[Sex]]="male", 1, 0)</f>
        <v>0</v>
      </c>
      <c r="P303">
        <v>1</v>
      </c>
      <c r="AC303" s="6"/>
      <c r="AD303" s="6"/>
      <c r="AE303" s="6"/>
      <c r="AF303" s="6"/>
      <c r="AG303" s="6"/>
      <c r="AH303" s="6"/>
    </row>
    <row r="304" spans="1:34" x14ac:dyDescent="0.2">
      <c r="A304">
        <v>0</v>
      </c>
      <c r="B304" t="s">
        <v>20</v>
      </c>
      <c r="C304">
        <v>1</v>
      </c>
      <c r="D304" t="s">
        <v>13</v>
      </c>
      <c r="E304">
        <v>27</v>
      </c>
      <c r="F304">
        <v>211.5</v>
      </c>
      <c r="G304">
        <v>0</v>
      </c>
      <c r="H304">
        <v>2</v>
      </c>
      <c r="I304" s="6">
        <f>Table25[[#This Row],[Age]]/$E$1</f>
        <v>0.33750000000000002</v>
      </c>
      <c r="J304" s="6">
        <f>LOG10(Table25[[#This Row],[Fare]] +1)</f>
        <v>2.3273589343863303</v>
      </c>
      <c r="K304">
        <f>IF(Table25[[#This Row],[Pclass]]=1, 1, 0)</f>
        <v>1</v>
      </c>
      <c r="L304">
        <f>IF(Table25[[#This Row],[Pclass]]=2, 1,0)</f>
        <v>0</v>
      </c>
      <c r="M304">
        <f>IF(Table25[[#This Row],[Embarked]]="S", 1, 0)</f>
        <v>0</v>
      </c>
      <c r="N304">
        <f>IF(Table25[[#This Row],[Embarked]]="C", 1, 0)</f>
        <v>1</v>
      </c>
      <c r="O304">
        <f>IF(Table25[[#This Row],[Sex]]="male", 1, 0)</f>
        <v>1</v>
      </c>
      <c r="P304">
        <v>1</v>
      </c>
      <c r="AC304" s="6"/>
      <c r="AD304" s="6"/>
      <c r="AE304" s="6"/>
      <c r="AF304" s="6"/>
      <c r="AG304" s="6"/>
      <c r="AH304" s="6"/>
    </row>
    <row r="305" spans="1:34" x14ac:dyDescent="0.2">
      <c r="A305">
        <v>0</v>
      </c>
      <c r="B305" t="s">
        <v>20</v>
      </c>
      <c r="C305">
        <v>3</v>
      </c>
      <c r="D305" t="s">
        <v>13</v>
      </c>
      <c r="E305">
        <v>20</v>
      </c>
      <c r="F305">
        <v>4.0125000000000002</v>
      </c>
      <c r="G305">
        <v>0</v>
      </c>
      <c r="H305">
        <v>0</v>
      </c>
      <c r="I305" s="6">
        <f>Table25[[#This Row],[Age]]/$E$1</f>
        <v>0.25</v>
      </c>
      <c r="J305" s="6">
        <f>LOG10(Table25[[#This Row],[Fare]] +1)</f>
        <v>0.70005438562823874</v>
      </c>
      <c r="K305">
        <f>IF(Table25[[#This Row],[Pclass]]=1, 1, 0)</f>
        <v>0</v>
      </c>
      <c r="L305">
        <f>IF(Table25[[#This Row],[Pclass]]=2, 1,0)</f>
        <v>0</v>
      </c>
      <c r="M305">
        <f>IF(Table25[[#This Row],[Embarked]]="S", 1, 0)</f>
        <v>0</v>
      </c>
      <c r="N305">
        <f>IF(Table25[[#This Row],[Embarked]]="C", 1, 0)</f>
        <v>1</v>
      </c>
      <c r="O305">
        <f>IF(Table25[[#This Row],[Sex]]="male", 1, 0)</f>
        <v>1</v>
      </c>
      <c r="P305">
        <v>1</v>
      </c>
      <c r="AC305" s="6"/>
      <c r="AD305" s="6"/>
      <c r="AE305" s="6"/>
      <c r="AF305" s="6"/>
      <c r="AG305" s="6"/>
      <c r="AH305" s="6"/>
    </row>
    <row r="306" spans="1:34" x14ac:dyDescent="0.2">
      <c r="A306">
        <v>0</v>
      </c>
      <c r="B306" t="s">
        <v>15</v>
      </c>
      <c r="C306">
        <v>3</v>
      </c>
      <c r="D306" t="s">
        <v>13</v>
      </c>
      <c r="E306">
        <v>19</v>
      </c>
      <c r="F306">
        <v>7.7750000000000004</v>
      </c>
      <c r="G306">
        <v>0</v>
      </c>
      <c r="H306">
        <v>0</v>
      </c>
      <c r="I306" s="6">
        <f>Table25[[#This Row],[Age]]/$E$1</f>
        <v>0.23749999999999999</v>
      </c>
      <c r="J306" s="6">
        <f>LOG10(Table25[[#This Row],[Fare]] +1)</f>
        <v>0.94324712513786169</v>
      </c>
      <c r="K306">
        <f>IF(Table25[[#This Row],[Pclass]]=1, 1, 0)</f>
        <v>0</v>
      </c>
      <c r="L306">
        <f>IF(Table25[[#This Row],[Pclass]]=2, 1,0)</f>
        <v>0</v>
      </c>
      <c r="M306">
        <f>IF(Table25[[#This Row],[Embarked]]="S", 1, 0)</f>
        <v>1</v>
      </c>
      <c r="N306">
        <f>IF(Table25[[#This Row],[Embarked]]="C", 1, 0)</f>
        <v>0</v>
      </c>
      <c r="O306">
        <f>IF(Table25[[#This Row],[Sex]]="male", 1, 0)</f>
        <v>1</v>
      </c>
      <c r="P306">
        <v>1</v>
      </c>
      <c r="AC306" s="6"/>
      <c r="AD306" s="6"/>
      <c r="AE306" s="6"/>
      <c r="AF306" s="6"/>
      <c r="AG306" s="6"/>
      <c r="AH306" s="6"/>
    </row>
    <row r="307" spans="1:34" x14ac:dyDescent="0.2">
      <c r="A307">
        <v>1</v>
      </c>
      <c r="B307" t="s">
        <v>20</v>
      </c>
      <c r="C307">
        <v>1</v>
      </c>
      <c r="D307" t="s">
        <v>17</v>
      </c>
      <c r="E307">
        <v>42</v>
      </c>
      <c r="F307">
        <v>227.52500000000001</v>
      </c>
      <c r="G307">
        <v>0</v>
      </c>
      <c r="H307">
        <v>0</v>
      </c>
      <c r="I307" s="6">
        <f>Table25[[#This Row],[Age]]/$E$1</f>
        <v>0.52500000000000002</v>
      </c>
      <c r="J307" s="6">
        <f>LOG10(Table25[[#This Row],[Fare]] +1)</f>
        <v>2.3589337176143736</v>
      </c>
      <c r="K307">
        <f>IF(Table25[[#This Row],[Pclass]]=1, 1, 0)</f>
        <v>1</v>
      </c>
      <c r="L307">
        <f>IF(Table25[[#This Row],[Pclass]]=2, 1,0)</f>
        <v>0</v>
      </c>
      <c r="M307">
        <f>IF(Table25[[#This Row],[Embarked]]="S", 1, 0)</f>
        <v>0</v>
      </c>
      <c r="N307">
        <f>IF(Table25[[#This Row],[Embarked]]="C", 1, 0)</f>
        <v>1</v>
      </c>
      <c r="O307">
        <f>IF(Table25[[#This Row],[Sex]]="male", 1, 0)</f>
        <v>0</v>
      </c>
      <c r="P307">
        <v>1</v>
      </c>
      <c r="AC307" s="6"/>
      <c r="AD307" s="6"/>
      <c r="AE307" s="6"/>
      <c r="AF307" s="6"/>
      <c r="AG307" s="6"/>
      <c r="AH307" s="6"/>
    </row>
    <row r="308" spans="1:34" x14ac:dyDescent="0.2">
      <c r="A308">
        <v>1</v>
      </c>
      <c r="B308" t="s">
        <v>20</v>
      </c>
      <c r="C308">
        <v>3</v>
      </c>
      <c r="D308" t="s">
        <v>17</v>
      </c>
      <c r="E308">
        <v>1</v>
      </c>
      <c r="F308">
        <v>15.7417</v>
      </c>
      <c r="G308">
        <v>0</v>
      </c>
      <c r="H308">
        <v>2</v>
      </c>
      <c r="I308" s="6">
        <f>Table25[[#This Row],[Age]]/$E$1</f>
        <v>1.2500000000000001E-2</v>
      </c>
      <c r="J308" s="6">
        <f>LOG10(Table25[[#This Row],[Fare]] +1)</f>
        <v>1.2237995553975871</v>
      </c>
      <c r="K308">
        <f>IF(Table25[[#This Row],[Pclass]]=1, 1, 0)</f>
        <v>0</v>
      </c>
      <c r="L308">
        <f>IF(Table25[[#This Row],[Pclass]]=2, 1,0)</f>
        <v>0</v>
      </c>
      <c r="M308">
        <f>IF(Table25[[#This Row],[Embarked]]="S", 1, 0)</f>
        <v>0</v>
      </c>
      <c r="N308">
        <f>IF(Table25[[#This Row],[Embarked]]="C", 1, 0)</f>
        <v>1</v>
      </c>
      <c r="O308">
        <f>IF(Table25[[#This Row],[Sex]]="male", 1, 0)</f>
        <v>0</v>
      </c>
      <c r="P308">
        <v>1</v>
      </c>
      <c r="AC308" s="6"/>
      <c r="AD308" s="6"/>
      <c r="AE308" s="6"/>
      <c r="AF308" s="6"/>
      <c r="AG308" s="6"/>
      <c r="AH308" s="6"/>
    </row>
    <row r="309" spans="1:34" x14ac:dyDescent="0.2">
      <c r="A309">
        <v>0</v>
      </c>
      <c r="B309" t="s">
        <v>15</v>
      </c>
      <c r="C309">
        <v>3</v>
      </c>
      <c r="D309" t="s">
        <v>13</v>
      </c>
      <c r="E309">
        <v>32</v>
      </c>
      <c r="F309">
        <v>7.9249999999999998</v>
      </c>
      <c r="G309">
        <v>0</v>
      </c>
      <c r="H309">
        <v>0</v>
      </c>
      <c r="I309" s="6">
        <f>Table25[[#This Row],[Age]]/$E$1</f>
        <v>0.4</v>
      </c>
      <c r="J309" s="6">
        <f>LOG10(Table25[[#This Row],[Fare]] +1)</f>
        <v>0.95060822478423079</v>
      </c>
      <c r="K309">
        <f>IF(Table25[[#This Row],[Pclass]]=1, 1, 0)</f>
        <v>0</v>
      </c>
      <c r="L309">
        <f>IF(Table25[[#This Row],[Pclass]]=2, 1,0)</f>
        <v>0</v>
      </c>
      <c r="M309">
        <f>IF(Table25[[#This Row],[Embarked]]="S", 1, 0)</f>
        <v>1</v>
      </c>
      <c r="N309">
        <f>IF(Table25[[#This Row],[Embarked]]="C", 1, 0)</f>
        <v>0</v>
      </c>
      <c r="O309">
        <f>IF(Table25[[#This Row],[Sex]]="male", 1, 0)</f>
        <v>1</v>
      </c>
      <c r="P309">
        <v>1</v>
      </c>
      <c r="AC309" s="6"/>
      <c r="AD309" s="6"/>
      <c r="AE309" s="6"/>
      <c r="AF309" s="6"/>
      <c r="AG309" s="6"/>
      <c r="AH309" s="6"/>
    </row>
    <row r="310" spans="1:34" x14ac:dyDescent="0.2">
      <c r="A310">
        <v>1</v>
      </c>
      <c r="B310" t="s">
        <v>15</v>
      </c>
      <c r="C310">
        <v>1</v>
      </c>
      <c r="D310" t="s">
        <v>17</v>
      </c>
      <c r="E310">
        <v>35</v>
      </c>
      <c r="F310">
        <v>52</v>
      </c>
      <c r="G310">
        <v>1</v>
      </c>
      <c r="H310">
        <v>0</v>
      </c>
      <c r="I310" s="6">
        <f>Table25[[#This Row],[Age]]/$E$1</f>
        <v>0.4375</v>
      </c>
      <c r="J310" s="6">
        <f>LOG10(Table25[[#This Row],[Fare]] +1)</f>
        <v>1.7242758696007889</v>
      </c>
      <c r="K310">
        <f>IF(Table25[[#This Row],[Pclass]]=1, 1, 0)</f>
        <v>1</v>
      </c>
      <c r="L310">
        <f>IF(Table25[[#This Row],[Pclass]]=2, 1,0)</f>
        <v>0</v>
      </c>
      <c r="M310">
        <f>IF(Table25[[#This Row],[Embarked]]="S", 1, 0)</f>
        <v>1</v>
      </c>
      <c r="N310">
        <f>IF(Table25[[#This Row],[Embarked]]="C", 1, 0)</f>
        <v>0</v>
      </c>
      <c r="O310">
        <f>IF(Table25[[#This Row],[Sex]]="male", 1, 0)</f>
        <v>0</v>
      </c>
      <c r="P310">
        <v>1</v>
      </c>
      <c r="AC310" s="6"/>
      <c r="AD310" s="6"/>
      <c r="AE310" s="6"/>
      <c r="AF310" s="6"/>
      <c r="AG310" s="6"/>
      <c r="AH310" s="6"/>
    </row>
    <row r="311" spans="1:34" x14ac:dyDescent="0.2">
      <c r="A311">
        <v>0</v>
      </c>
      <c r="B311" t="s">
        <v>15</v>
      </c>
      <c r="C311">
        <v>2</v>
      </c>
      <c r="D311" t="s">
        <v>13</v>
      </c>
      <c r="E311">
        <v>18</v>
      </c>
      <c r="F311">
        <v>73.5</v>
      </c>
      <c r="G311">
        <v>0</v>
      </c>
      <c r="H311">
        <v>0</v>
      </c>
      <c r="I311" s="6">
        <f>Table25[[#This Row],[Age]]/$E$1</f>
        <v>0.22500000000000001</v>
      </c>
      <c r="J311" s="6">
        <f>LOG10(Table25[[#This Row],[Fare]] +1)</f>
        <v>1.8721562727482928</v>
      </c>
      <c r="K311">
        <f>IF(Table25[[#This Row],[Pclass]]=1, 1, 0)</f>
        <v>0</v>
      </c>
      <c r="L311">
        <f>IF(Table25[[#This Row],[Pclass]]=2, 1,0)</f>
        <v>1</v>
      </c>
      <c r="M311">
        <f>IF(Table25[[#This Row],[Embarked]]="S", 1, 0)</f>
        <v>1</v>
      </c>
      <c r="N311">
        <f>IF(Table25[[#This Row],[Embarked]]="C", 1, 0)</f>
        <v>0</v>
      </c>
      <c r="O311">
        <f>IF(Table25[[#This Row],[Sex]]="male", 1, 0)</f>
        <v>1</v>
      </c>
      <c r="P311">
        <v>1</v>
      </c>
      <c r="AC311" s="6"/>
      <c r="AD311" s="6"/>
      <c r="AE311" s="6"/>
      <c r="AF311" s="6"/>
      <c r="AG311" s="6"/>
      <c r="AH311" s="6"/>
    </row>
    <row r="312" spans="1:34" x14ac:dyDescent="0.2">
      <c r="A312">
        <v>0</v>
      </c>
      <c r="B312" t="s">
        <v>15</v>
      </c>
      <c r="C312">
        <v>3</v>
      </c>
      <c r="D312" t="s">
        <v>13</v>
      </c>
      <c r="E312">
        <v>1</v>
      </c>
      <c r="F312">
        <v>46.9</v>
      </c>
      <c r="G312">
        <v>5</v>
      </c>
      <c r="H312">
        <v>2</v>
      </c>
      <c r="I312" s="6">
        <f>Table25[[#This Row],[Age]]/$E$1</f>
        <v>1.2500000000000001E-2</v>
      </c>
      <c r="J312" s="6">
        <f>LOG10(Table25[[#This Row],[Fare]] +1)</f>
        <v>1.6803355134145632</v>
      </c>
      <c r="K312">
        <f>IF(Table25[[#This Row],[Pclass]]=1, 1, 0)</f>
        <v>0</v>
      </c>
      <c r="L312">
        <f>IF(Table25[[#This Row],[Pclass]]=2, 1,0)</f>
        <v>0</v>
      </c>
      <c r="M312">
        <f>IF(Table25[[#This Row],[Embarked]]="S", 1, 0)</f>
        <v>1</v>
      </c>
      <c r="N312">
        <f>IF(Table25[[#This Row],[Embarked]]="C", 1, 0)</f>
        <v>0</v>
      </c>
      <c r="O312">
        <f>IF(Table25[[#This Row],[Sex]]="male", 1, 0)</f>
        <v>1</v>
      </c>
      <c r="P312">
        <v>1</v>
      </c>
      <c r="AC312" s="6"/>
      <c r="AD312" s="6"/>
      <c r="AE312" s="6"/>
      <c r="AF312" s="6"/>
      <c r="AG312" s="6"/>
      <c r="AH312" s="6"/>
    </row>
    <row r="313" spans="1:34" x14ac:dyDescent="0.2">
      <c r="A313">
        <v>1</v>
      </c>
      <c r="B313" t="s">
        <v>15</v>
      </c>
      <c r="C313">
        <v>2</v>
      </c>
      <c r="D313" t="s">
        <v>17</v>
      </c>
      <c r="E313">
        <v>36</v>
      </c>
      <c r="F313">
        <v>13</v>
      </c>
      <c r="G313">
        <v>0</v>
      </c>
      <c r="H313">
        <v>0</v>
      </c>
      <c r="I313" s="6">
        <f>Table25[[#This Row],[Age]]/$E$1</f>
        <v>0.45</v>
      </c>
      <c r="J313" s="6">
        <f>LOG10(Table25[[#This Row],[Fare]] +1)</f>
        <v>1.146128035678238</v>
      </c>
      <c r="K313">
        <f>IF(Table25[[#This Row],[Pclass]]=1, 1, 0)</f>
        <v>0</v>
      </c>
      <c r="L313">
        <f>IF(Table25[[#This Row],[Pclass]]=2, 1,0)</f>
        <v>1</v>
      </c>
      <c r="M313">
        <f>IF(Table25[[#This Row],[Embarked]]="S", 1, 0)</f>
        <v>1</v>
      </c>
      <c r="N313">
        <f>IF(Table25[[#This Row],[Embarked]]="C", 1, 0)</f>
        <v>0</v>
      </c>
      <c r="O313">
        <f>IF(Table25[[#This Row],[Sex]]="male", 1, 0)</f>
        <v>0</v>
      </c>
      <c r="P313">
        <v>1</v>
      </c>
      <c r="AC313" s="6"/>
      <c r="AD313" s="6"/>
      <c r="AE313" s="6"/>
      <c r="AF313" s="6"/>
      <c r="AG313" s="6"/>
      <c r="AH313" s="6"/>
    </row>
    <row r="314" spans="1:34" x14ac:dyDescent="0.2">
      <c r="A314">
        <v>1</v>
      </c>
      <c r="B314" t="s">
        <v>20</v>
      </c>
      <c r="C314">
        <v>2</v>
      </c>
      <c r="D314" t="s">
        <v>17</v>
      </c>
      <c r="E314">
        <v>17</v>
      </c>
      <c r="F314">
        <v>12</v>
      </c>
      <c r="G314">
        <v>0</v>
      </c>
      <c r="H314">
        <v>0</v>
      </c>
      <c r="I314" s="6">
        <f>Table25[[#This Row],[Age]]/$E$1</f>
        <v>0.21249999999999999</v>
      </c>
      <c r="J314" s="6">
        <f>LOG10(Table25[[#This Row],[Fare]] +1)</f>
        <v>1.1139433523068367</v>
      </c>
      <c r="K314">
        <f>IF(Table25[[#This Row],[Pclass]]=1, 1, 0)</f>
        <v>0</v>
      </c>
      <c r="L314">
        <f>IF(Table25[[#This Row],[Pclass]]=2, 1,0)</f>
        <v>1</v>
      </c>
      <c r="M314">
        <f>IF(Table25[[#This Row],[Embarked]]="S", 1, 0)</f>
        <v>0</v>
      </c>
      <c r="N314">
        <f>IF(Table25[[#This Row],[Embarked]]="C", 1, 0)</f>
        <v>1</v>
      </c>
      <c r="O314">
        <f>IF(Table25[[#This Row],[Sex]]="male", 1, 0)</f>
        <v>0</v>
      </c>
      <c r="P314">
        <v>1</v>
      </c>
      <c r="AC314" s="6"/>
      <c r="AD314" s="6"/>
      <c r="AE314" s="6"/>
      <c r="AF314" s="6"/>
      <c r="AG314" s="6"/>
      <c r="AH314" s="6"/>
    </row>
    <row r="315" spans="1:34" x14ac:dyDescent="0.2">
      <c r="A315">
        <v>1</v>
      </c>
      <c r="B315" t="s">
        <v>15</v>
      </c>
      <c r="C315">
        <v>1</v>
      </c>
      <c r="D315" t="s">
        <v>13</v>
      </c>
      <c r="E315">
        <v>36</v>
      </c>
      <c r="F315">
        <v>120</v>
      </c>
      <c r="G315">
        <v>1</v>
      </c>
      <c r="H315">
        <v>2</v>
      </c>
      <c r="I315" s="6">
        <f>Table25[[#This Row],[Age]]/$E$1</f>
        <v>0.45</v>
      </c>
      <c r="J315" s="6">
        <f>LOG10(Table25[[#This Row],[Fare]] +1)</f>
        <v>2.0827853703164503</v>
      </c>
      <c r="K315">
        <f>IF(Table25[[#This Row],[Pclass]]=1, 1, 0)</f>
        <v>1</v>
      </c>
      <c r="L315">
        <f>IF(Table25[[#This Row],[Pclass]]=2, 1,0)</f>
        <v>0</v>
      </c>
      <c r="M315">
        <f>IF(Table25[[#This Row],[Embarked]]="S", 1, 0)</f>
        <v>1</v>
      </c>
      <c r="N315">
        <f>IF(Table25[[#This Row],[Embarked]]="C", 1, 0)</f>
        <v>0</v>
      </c>
      <c r="O315">
        <f>IF(Table25[[#This Row],[Sex]]="male", 1, 0)</f>
        <v>1</v>
      </c>
      <c r="P315">
        <v>1</v>
      </c>
      <c r="AC315" s="6"/>
      <c r="AD315" s="6"/>
      <c r="AE315" s="6"/>
      <c r="AF315" s="6"/>
      <c r="AG315" s="6"/>
      <c r="AH315" s="6"/>
    </row>
    <row r="316" spans="1:34" x14ac:dyDescent="0.2">
      <c r="A316">
        <v>1</v>
      </c>
      <c r="B316" t="s">
        <v>15</v>
      </c>
      <c r="C316">
        <v>3</v>
      </c>
      <c r="D316" t="s">
        <v>13</v>
      </c>
      <c r="E316">
        <v>21</v>
      </c>
      <c r="F316">
        <v>7.7957999999999998</v>
      </c>
      <c r="G316">
        <v>0</v>
      </c>
      <c r="H316">
        <v>0</v>
      </c>
      <c r="I316" s="6">
        <f>Table25[[#This Row],[Age]]/$E$1</f>
        <v>0.26250000000000001</v>
      </c>
      <c r="J316" s="6">
        <f>LOG10(Table25[[#This Row],[Fare]] +1)</f>
        <v>0.94427534575879857</v>
      </c>
      <c r="K316">
        <f>IF(Table25[[#This Row],[Pclass]]=1, 1, 0)</f>
        <v>0</v>
      </c>
      <c r="L316">
        <f>IF(Table25[[#This Row],[Pclass]]=2, 1,0)</f>
        <v>0</v>
      </c>
      <c r="M316">
        <f>IF(Table25[[#This Row],[Embarked]]="S", 1, 0)</f>
        <v>1</v>
      </c>
      <c r="N316">
        <f>IF(Table25[[#This Row],[Embarked]]="C", 1, 0)</f>
        <v>0</v>
      </c>
      <c r="O316">
        <f>IF(Table25[[#This Row],[Sex]]="male", 1, 0)</f>
        <v>1</v>
      </c>
      <c r="P316">
        <v>1</v>
      </c>
      <c r="AC316" s="6"/>
      <c r="AD316" s="6"/>
      <c r="AE316" s="6"/>
      <c r="AF316" s="6"/>
      <c r="AG316" s="6"/>
      <c r="AH316" s="6"/>
    </row>
    <row r="317" spans="1:34" x14ac:dyDescent="0.2">
      <c r="A317">
        <v>0</v>
      </c>
      <c r="B317" t="s">
        <v>15</v>
      </c>
      <c r="C317">
        <v>3</v>
      </c>
      <c r="D317" t="s">
        <v>13</v>
      </c>
      <c r="E317">
        <v>28</v>
      </c>
      <c r="F317">
        <v>7.9249999999999998</v>
      </c>
      <c r="G317">
        <v>2</v>
      </c>
      <c r="H317">
        <v>0</v>
      </c>
      <c r="I317" s="6">
        <f>Table25[[#This Row],[Age]]/$E$1</f>
        <v>0.35</v>
      </c>
      <c r="J317" s="6">
        <f>LOG10(Table25[[#This Row],[Fare]] +1)</f>
        <v>0.95060822478423079</v>
      </c>
      <c r="K317">
        <f>IF(Table25[[#This Row],[Pclass]]=1, 1, 0)</f>
        <v>0</v>
      </c>
      <c r="L317">
        <f>IF(Table25[[#This Row],[Pclass]]=2, 1,0)</f>
        <v>0</v>
      </c>
      <c r="M317">
        <f>IF(Table25[[#This Row],[Embarked]]="S", 1, 0)</f>
        <v>1</v>
      </c>
      <c r="N317">
        <f>IF(Table25[[#This Row],[Embarked]]="C", 1, 0)</f>
        <v>0</v>
      </c>
      <c r="O317">
        <f>IF(Table25[[#This Row],[Sex]]="male", 1, 0)</f>
        <v>1</v>
      </c>
      <c r="P317">
        <v>1</v>
      </c>
      <c r="AC317" s="6"/>
      <c r="AD317" s="6"/>
      <c r="AE317" s="6"/>
      <c r="AF317" s="6"/>
      <c r="AG317" s="6"/>
      <c r="AH317" s="6"/>
    </row>
    <row r="318" spans="1:34" x14ac:dyDescent="0.2">
      <c r="A318">
        <v>1</v>
      </c>
      <c r="B318" t="s">
        <v>20</v>
      </c>
      <c r="C318">
        <v>1</v>
      </c>
      <c r="D318" t="s">
        <v>17</v>
      </c>
      <c r="E318">
        <v>23</v>
      </c>
      <c r="F318">
        <v>113.27500000000001</v>
      </c>
      <c r="G318">
        <v>1</v>
      </c>
      <c r="H318">
        <v>0</v>
      </c>
      <c r="I318" s="6">
        <f>Table25[[#This Row],[Age]]/$E$1</f>
        <v>0.28749999999999998</v>
      </c>
      <c r="J318" s="6">
        <f>LOG10(Table25[[#This Row],[Fare]] +1)</f>
        <v>2.0579512299613683</v>
      </c>
      <c r="K318">
        <f>IF(Table25[[#This Row],[Pclass]]=1, 1, 0)</f>
        <v>1</v>
      </c>
      <c r="L318">
        <f>IF(Table25[[#This Row],[Pclass]]=2, 1,0)</f>
        <v>0</v>
      </c>
      <c r="M318">
        <f>IF(Table25[[#This Row],[Embarked]]="S", 1, 0)</f>
        <v>0</v>
      </c>
      <c r="N318">
        <f>IF(Table25[[#This Row],[Embarked]]="C", 1, 0)</f>
        <v>1</v>
      </c>
      <c r="O318">
        <f>IF(Table25[[#This Row],[Sex]]="male", 1, 0)</f>
        <v>0</v>
      </c>
      <c r="P318">
        <v>1</v>
      </c>
      <c r="AC318" s="6"/>
      <c r="AD318" s="6"/>
      <c r="AE318" s="6"/>
      <c r="AF318" s="6"/>
      <c r="AG318" s="6"/>
      <c r="AH318" s="6"/>
    </row>
    <row r="319" spans="1:34" x14ac:dyDescent="0.2">
      <c r="A319">
        <v>1</v>
      </c>
      <c r="B319" t="s">
        <v>15</v>
      </c>
      <c r="C319">
        <v>3</v>
      </c>
      <c r="D319" t="s">
        <v>17</v>
      </c>
      <c r="E319">
        <v>24</v>
      </c>
      <c r="F319">
        <v>16.7</v>
      </c>
      <c r="G319">
        <v>0</v>
      </c>
      <c r="H319">
        <v>2</v>
      </c>
      <c r="I319" s="6">
        <f>Table25[[#This Row],[Age]]/$E$1</f>
        <v>0.3</v>
      </c>
      <c r="J319" s="6">
        <f>LOG10(Table25[[#This Row],[Fare]] +1)</f>
        <v>1.2479732663618066</v>
      </c>
      <c r="K319">
        <f>IF(Table25[[#This Row],[Pclass]]=1, 1, 0)</f>
        <v>0</v>
      </c>
      <c r="L319">
        <f>IF(Table25[[#This Row],[Pclass]]=2, 1,0)</f>
        <v>0</v>
      </c>
      <c r="M319">
        <f>IF(Table25[[#This Row],[Embarked]]="S", 1, 0)</f>
        <v>1</v>
      </c>
      <c r="N319">
        <f>IF(Table25[[#This Row],[Embarked]]="C", 1, 0)</f>
        <v>0</v>
      </c>
      <c r="O319">
        <f>IF(Table25[[#This Row],[Sex]]="male", 1, 0)</f>
        <v>0</v>
      </c>
      <c r="P319">
        <v>1</v>
      </c>
      <c r="AC319" s="6"/>
      <c r="AD319" s="6"/>
      <c r="AE319" s="6"/>
      <c r="AF319" s="6"/>
      <c r="AG319" s="6"/>
      <c r="AH319" s="6"/>
    </row>
    <row r="320" spans="1:34" x14ac:dyDescent="0.2">
      <c r="A320">
        <v>0</v>
      </c>
      <c r="B320" t="s">
        <v>15</v>
      </c>
      <c r="C320">
        <v>3</v>
      </c>
      <c r="D320" t="s">
        <v>13</v>
      </c>
      <c r="E320">
        <v>22</v>
      </c>
      <c r="F320">
        <v>7.7957999999999998</v>
      </c>
      <c r="G320">
        <v>0</v>
      </c>
      <c r="H320">
        <v>0</v>
      </c>
      <c r="I320" s="6">
        <f>Table25[[#This Row],[Age]]/$E$1</f>
        <v>0.27500000000000002</v>
      </c>
      <c r="J320" s="6">
        <f>LOG10(Table25[[#This Row],[Fare]] +1)</f>
        <v>0.94427534575879857</v>
      </c>
      <c r="K320">
        <f>IF(Table25[[#This Row],[Pclass]]=1, 1, 0)</f>
        <v>0</v>
      </c>
      <c r="L320">
        <f>IF(Table25[[#This Row],[Pclass]]=2, 1,0)</f>
        <v>0</v>
      </c>
      <c r="M320">
        <f>IF(Table25[[#This Row],[Embarked]]="S", 1, 0)</f>
        <v>1</v>
      </c>
      <c r="N320">
        <f>IF(Table25[[#This Row],[Embarked]]="C", 1, 0)</f>
        <v>0</v>
      </c>
      <c r="O320">
        <f>IF(Table25[[#This Row],[Sex]]="male", 1, 0)</f>
        <v>1</v>
      </c>
      <c r="P320">
        <v>1</v>
      </c>
      <c r="AC320" s="6"/>
      <c r="AD320" s="6"/>
      <c r="AE320" s="6"/>
      <c r="AF320" s="6"/>
      <c r="AG320" s="6"/>
      <c r="AH320" s="6"/>
    </row>
    <row r="321" spans="1:34" x14ac:dyDescent="0.2">
      <c r="A321">
        <v>0</v>
      </c>
      <c r="B321" t="s">
        <v>15</v>
      </c>
      <c r="C321">
        <v>3</v>
      </c>
      <c r="D321" t="s">
        <v>17</v>
      </c>
      <c r="E321">
        <v>31</v>
      </c>
      <c r="F321">
        <v>7.8541999999999996</v>
      </c>
      <c r="G321">
        <v>0</v>
      </c>
      <c r="H321">
        <v>0</v>
      </c>
      <c r="I321" s="6">
        <f>Table25[[#This Row],[Age]]/$E$1</f>
        <v>0.38750000000000001</v>
      </c>
      <c r="J321" s="6">
        <f>LOG10(Table25[[#This Row],[Fare]] +1)</f>
        <v>0.94714932766263737</v>
      </c>
      <c r="K321">
        <f>IF(Table25[[#This Row],[Pclass]]=1, 1, 0)</f>
        <v>0</v>
      </c>
      <c r="L321">
        <f>IF(Table25[[#This Row],[Pclass]]=2, 1,0)</f>
        <v>0</v>
      </c>
      <c r="M321">
        <f>IF(Table25[[#This Row],[Embarked]]="S", 1, 0)</f>
        <v>1</v>
      </c>
      <c r="N321">
        <f>IF(Table25[[#This Row],[Embarked]]="C", 1, 0)</f>
        <v>0</v>
      </c>
      <c r="O321">
        <f>IF(Table25[[#This Row],[Sex]]="male", 1, 0)</f>
        <v>0</v>
      </c>
      <c r="P321">
        <v>1</v>
      </c>
      <c r="AC321" s="6"/>
      <c r="AD321" s="6"/>
      <c r="AE321" s="6"/>
      <c r="AF321" s="6"/>
      <c r="AG321" s="6"/>
      <c r="AH321" s="6"/>
    </row>
    <row r="322" spans="1:34" x14ac:dyDescent="0.2">
      <c r="A322">
        <v>0</v>
      </c>
      <c r="B322" t="s">
        <v>15</v>
      </c>
      <c r="C322">
        <v>2</v>
      </c>
      <c r="D322" t="s">
        <v>13</v>
      </c>
      <c r="E322">
        <v>46</v>
      </c>
      <c r="F322">
        <v>26</v>
      </c>
      <c r="G322">
        <v>0</v>
      </c>
      <c r="H322">
        <v>0</v>
      </c>
      <c r="I322" s="6">
        <f>Table25[[#This Row],[Age]]/$E$1</f>
        <v>0.57499999999999996</v>
      </c>
      <c r="J322" s="6">
        <f>LOG10(Table25[[#This Row],[Fare]] +1)</f>
        <v>1.4313637641589874</v>
      </c>
      <c r="K322">
        <f>IF(Table25[[#This Row],[Pclass]]=1, 1, 0)</f>
        <v>0</v>
      </c>
      <c r="L322">
        <f>IF(Table25[[#This Row],[Pclass]]=2, 1,0)</f>
        <v>1</v>
      </c>
      <c r="M322">
        <f>IF(Table25[[#This Row],[Embarked]]="S", 1, 0)</f>
        <v>1</v>
      </c>
      <c r="N322">
        <f>IF(Table25[[#This Row],[Embarked]]="C", 1, 0)</f>
        <v>0</v>
      </c>
      <c r="O322">
        <f>IF(Table25[[#This Row],[Sex]]="male", 1, 0)</f>
        <v>1</v>
      </c>
      <c r="P322">
        <v>1</v>
      </c>
      <c r="AC322" s="6"/>
      <c r="AD322" s="6"/>
      <c r="AE322" s="6"/>
      <c r="AF322" s="6"/>
      <c r="AG322" s="6"/>
      <c r="AH322" s="6"/>
    </row>
    <row r="323" spans="1:34" x14ac:dyDescent="0.2">
      <c r="A323">
        <v>0</v>
      </c>
      <c r="B323" t="s">
        <v>15</v>
      </c>
      <c r="C323">
        <v>2</v>
      </c>
      <c r="D323" t="s">
        <v>13</v>
      </c>
      <c r="E323">
        <v>23</v>
      </c>
      <c r="F323">
        <v>10.5</v>
      </c>
      <c r="G323">
        <v>0</v>
      </c>
      <c r="H323">
        <v>0</v>
      </c>
      <c r="I323" s="6">
        <f>Table25[[#This Row],[Age]]/$E$1</f>
        <v>0.28749999999999998</v>
      </c>
      <c r="J323" s="6">
        <f>LOG10(Table25[[#This Row],[Fare]] +1)</f>
        <v>1.0606978403536116</v>
      </c>
      <c r="K323">
        <f>IF(Table25[[#This Row],[Pclass]]=1, 1, 0)</f>
        <v>0</v>
      </c>
      <c r="L323">
        <f>IF(Table25[[#This Row],[Pclass]]=2, 1,0)</f>
        <v>1</v>
      </c>
      <c r="M323">
        <f>IF(Table25[[#This Row],[Embarked]]="S", 1, 0)</f>
        <v>1</v>
      </c>
      <c r="N323">
        <f>IF(Table25[[#This Row],[Embarked]]="C", 1, 0)</f>
        <v>0</v>
      </c>
      <c r="O323">
        <f>IF(Table25[[#This Row],[Sex]]="male", 1, 0)</f>
        <v>1</v>
      </c>
      <c r="P323">
        <v>1</v>
      </c>
      <c r="AC323" s="6"/>
      <c r="AD323" s="6"/>
      <c r="AE323" s="6"/>
      <c r="AF323" s="6"/>
      <c r="AG323" s="6"/>
      <c r="AH323" s="6"/>
    </row>
    <row r="324" spans="1:34" x14ac:dyDescent="0.2">
      <c r="A324">
        <v>1</v>
      </c>
      <c r="B324" t="s">
        <v>15</v>
      </c>
      <c r="C324">
        <v>2</v>
      </c>
      <c r="D324" t="s">
        <v>17</v>
      </c>
      <c r="E324">
        <v>28</v>
      </c>
      <c r="F324">
        <v>12.65</v>
      </c>
      <c r="G324">
        <v>0</v>
      </c>
      <c r="H324">
        <v>0</v>
      </c>
      <c r="I324" s="6">
        <f>Table25[[#This Row],[Age]]/$E$1</f>
        <v>0.35</v>
      </c>
      <c r="J324" s="6">
        <f>LOG10(Table25[[#This Row],[Fare]] +1)</f>
        <v>1.1351326513767748</v>
      </c>
      <c r="K324">
        <f>IF(Table25[[#This Row],[Pclass]]=1, 1, 0)</f>
        <v>0</v>
      </c>
      <c r="L324">
        <f>IF(Table25[[#This Row],[Pclass]]=2, 1,0)</f>
        <v>1</v>
      </c>
      <c r="M324">
        <f>IF(Table25[[#This Row],[Embarked]]="S", 1, 0)</f>
        <v>1</v>
      </c>
      <c r="N324">
        <f>IF(Table25[[#This Row],[Embarked]]="C", 1, 0)</f>
        <v>0</v>
      </c>
      <c r="O324">
        <f>IF(Table25[[#This Row],[Sex]]="male", 1, 0)</f>
        <v>0</v>
      </c>
      <c r="P324">
        <v>1</v>
      </c>
      <c r="AC324" s="6"/>
      <c r="AD324" s="6"/>
      <c r="AE324" s="6"/>
      <c r="AF324" s="6"/>
      <c r="AG324" s="6"/>
      <c r="AH324" s="6"/>
    </row>
    <row r="325" spans="1:34" x14ac:dyDescent="0.2">
      <c r="A325">
        <v>1</v>
      </c>
      <c r="B325" t="s">
        <v>15</v>
      </c>
      <c r="C325">
        <v>3</v>
      </c>
      <c r="D325" t="s">
        <v>13</v>
      </c>
      <c r="E325">
        <v>39</v>
      </c>
      <c r="F325">
        <v>7.9249999999999998</v>
      </c>
      <c r="G325">
        <v>0</v>
      </c>
      <c r="H325">
        <v>0</v>
      </c>
      <c r="I325" s="6">
        <f>Table25[[#This Row],[Age]]/$E$1</f>
        <v>0.48749999999999999</v>
      </c>
      <c r="J325" s="6">
        <f>LOG10(Table25[[#This Row],[Fare]] +1)</f>
        <v>0.95060822478423079</v>
      </c>
      <c r="K325">
        <f>IF(Table25[[#This Row],[Pclass]]=1, 1, 0)</f>
        <v>0</v>
      </c>
      <c r="L325">
        <f>IF(Table25[[#This Row],[Pclass]]=2, 1,0)</f>
        <v>0</v>
      </c>
      <c r="M325">
        <f>IF(Table25[[#This Row],[Embarked]]="S", 1, 0)</f>
        <v>1</v>
      </c>
      <c r="N325">
        <f>IF(Table25[[#This Row],[Embarked]]="C", 1, 0)</f>
        <v>0</v>
      </c>
      <c r="O325">
        <f>IF(Table25[[#This Row],[Sex]]="male", 1, 0)</f>
        <v>1</v>
      </c>
      <c r="P325">
        <v>1</v>
      </c>
      <c r="AC325" s="6"/>
      <c r="AD325" s="6"/>
      <c r="AE325" s="6"/>
      <c r="AF325" s="6"/>
      <c r="AG325" s="6"/>
      <c r="AH325" s="6"/>
    </row>
    <row r="326" spans="1:34" x14ac:dyDescent="0.2">
      <c r="A326">
        <v>0</v>
      </c>
      <c r="B326" t="s">
        <v>15</v>
      </c>
      <c r="C326">
        <v>3</v>
      </c>
      <c r="D326" t="s">
        <v>13</v>
      </c>
      <c r="E326">
        <v>26</v>
      </c>
      <c r="F326">
        <v>8.0500000000000007</v>
      </c>
      <c r="G326">
        <v>0</v>
      </c>
      <c r="H326">
        <v>0</v>
      </c>
      <c r="I326" s="6">
        <f>Table25[[#This Row],[Age]]/$E$1</f>
        <v>0.32500000000000001</v>
      </c>
      <c r="J326" s="6">
        <f>LOG10(Table25[[#This Row],[Fare]] +1)</f>
        <v>0.9566485792052033</v>
      </c>
      <c r="K326">
        <f>IF(Table25[[#This Row],[Pclass]]=1, 1, 0)</f>
        <v>0</v>
      </c>
      <c r="L326">
        <f>IF(Table25[[#This Row],[Pclass]]=2, 1,0)</f>
        <v>0</v>
      </c>
      <c r="M326">
        <f>IF(Table25[[#This Row],[Embarked]]="S", 1, 0)</f>
        <v>1</v>
      </c>
      <c r="N326">
        <f>IF(Table25[[#This Row],[Embarked]]="C", 1, 0)</f>
        <v>0</v>
      </c>
      <c r="O326">
        <f>IF(Table25[[#This Row],[Sex]]="male", 1, 0)</f>
        <v>1</v>
      </c>
      <c r="P326">
        <v>1</v>
      </c>
      <c r="AC326" s="6"/>
      <c r="AD326" s="6"/>
      <c r="AE326" s="6"/>
      <c r="AF326" s="6"/>
      <c r="AG326" s="6"/>
      <c r="AH326" s="6"/>
    </row>
    <row r="327" spans="1:34" x14ac:dyDescent="0.2">
      <c r="A327">
        <v>0</v>
      </c>
      <c r="B327" t="s">
        <v>15</v>
      </c>
      <c r="C327">
        <v>3</v>
      </c>
      <c r="D327" t="s">
        <v>17</v>
      </c>
      <c r="E327">
        <v>21</v>
      </c>
      <c r="F327">
        <v>9.8249999999999993</v>
      </c>
      <c r="G327">
        <v>1</v>
      </c>
      <c r="H327">
        <v>0</v>
      </c>
      <c r="I327" s="6">
        <f>Table25[[#This Row],[Age]]/$E$1</f>
        <v>0.26250000000000001</v>
      </c>
      <c r="J327" s="6">
        <f>LOG10(Table25[[#This Row],[Fare]] +1)</f>
        <v>1.034427905025403</v>
      </c>
      <c r="K327">
        <f>IF(Table25[[#This Row],[Pclass]]=1, 1, 0)</f>
        <v>0</v>
      </c>
      <c r="L327">
        <f>IF(Table25[[#This Row],[Pclass]]=2, 1,0)</f>
        <v>0</v>
      </c>
      <c r="M327">
        <f>IF(Table25[[#This Row],[Embarked]]="S", 1, 0)</f>
        <v>1</v>
      </c>
      <c r="N327">
        <f>IF(Table25[[#This Row],[Embarked]]="C", 1, 0)</f>
        <v>0</v>
      </c>
      <c r="O327">
        <f>IF(Table25[[#This Row],[Sex]]="male", 1, 0)</f>
        <v>0</v>
      </c>
      <c r="P327">
        <v>1</v>
      </c>
      <c r="AC327" s="6"/>
      <c r="AD327" s="6"/>
      <c r="AE327" s="6"/>
      <c r="AF327" s="6"/>
      <c r="AG327" s="6"/>
      <c r="AH327" s="6"/>
    </row>
    <row r="328" spans="1:34" x14ac:dyDescent="0.2">
      <c r="A328">
        <v>0</v>
      </c>
      <c r="B328" t="s">
        <v>15</v>
      </c>
      <c r="C328">
        <v>3</v>
      </c>
      <c r="D328" t="s">
        <v>13</v>
      </c>
      <c r="E328">
        <v>28</v>
      </c>
      <c r="F328">
        <v>15.85</v>
      </c>
      <c r="G328">
        <v>1</v>
      </c>
      <c r="H328">
        <v>0</v>
      </c>
      <c r="I328" s="6">
        <f>Table25[[#This Row],[Age]]/$E$1</f>
        <v>0.35</v>
      </c>
      <c r="J328" s="6">
        <f>LOG10(Table25[[#This Row],[Fare]] +1)</f>
        <v>1.2265999052073575</v>
      </c>
      <c r="K328">
        <f>IF(Table25[[#This Row],[Pclass]]=1, 1, 0)</f>
        <v>0</v>
      </c>
      <c r="L328">
        <f>IF(Table25[[#This Row],[Pclass]]=2, 1,0)</f>
        <v>0</v>
      </c>
      <c r="M328">
        <f>IF(Table25[[#This Row],[Embarked]]="S", 1, 0)</f>
        <v>1</v>
      </c>
      <c r="N328">
        <f>IF(Table25[[#This Row],[Embarked]]="C", 1, 0)</f>
        <v>0</v>
      </c>
      <c r="O328">
        <f>IF(Table25[[#This Row],[Sex]]="male", 1, 0)</f>
        <v>1</v>
      </c>
      <c r="P328">
        <v>1</v>
      </c>
      <c r="AC328" s="6"/>
      <c r="AD328" s="6"/>
      <c r="AE328" s="6"/>
      <c r="AF328" s="6"/>
      <c r="AG328" s="6"/>
      <c r="AH328" s="6"/>
    </row>
    <row r="329" spans="1:34" x14ac:dyDescent="0.2">
      <c r="A329">
        <v>0</v>
      </c>
      <c r="B329" t="s">
        <v>15</v>
      </c>
      <c r="C329">
        <v>3</v>
      </c>
      <c r="D329" t="s">
        <v>17</v>
      </c>
      <c r="E329">
        <v>20</v>
      </c>
      <c r="F329">
        <v>8.6624999999999996</v>
      </c>
      <c r="G329">
        <v>0</v>
      </c>
      <c r="H329">
        <v>0</v>
      </c>
      <c r="I329" s="6">
        <f>Table25[[#This Row],[Age]]/$E$1</f>
        <v>0.25</v>
      </c>
      <c r="J329" s="6">
        <f>LOG10(Table25[[#This Row],[Fare]] +1)</f>
        <v>0.98508950692638131</v>
      </c>
      <c r="K329">
        <f>IF(Table25[[#This Row],[Pclass]]=1, 1, 0)</f>
        <v>0</v>
      </c>
      <c r="L329">
        <f>IF(Table25[[#This Row],[Pclass]]=2, 1,0)</f>
        <v>0</v>
      </c>
      <c r="M329">
        <f>IF(Table25[[#This Row],[Embarked]]="S", 1, 0)</f>
        <v>1</v>
      </c>
      <c r="N329">
        <f>IF(Table25[[#This Row],[Embarked]]="C", 1, 0)</f>
        <v>0</v>
      </c>
      <c r="O329">
        <f>IF(Table25[[#This Row],[Sex]]="male", 1, 0)</f>
        <v>0</v>
      </c>
      <c r="P329">
        <v>1</v>
      </c>
      <c r="AC329" s="6"/>
      <c r="AD329" s="6"/>
      <c r="AE329" s="6"/>
      <c r="AF329" s="6"/>
      <c r="AG329" s="6"/>
      <c r="AH329" s="6"/>
    </row>
    <row r="330" spans="1:34" x14ac:dyDescent="0.2">
      <c r="A330">
        <v>0</v>
      </c>
      <c r="B330" t="s">
        <v>15</v>
      </c>
      <c r="C330">
        <v>2</v>
      </c>
      <c r="D330" t="s">
        <v>13</v>
      </c>
      <c r="E330">
        <v>34</v>
      </c>
      <c r="F330">
        <v>21</v>
      </c>
      <c r="G330">
        <v>1</v>
      </c>
      <c r="H330">
        <v>0</v>
      </c>
      <c r="I330" s="6">
        <f>Table25[[#This Row],[Age]]/$E$1</f>
        <v>0.42499999999999999</v>
      </c>
      <c r="J330" s="6">
        <f>LOG10(Table25[[#This Row],[Fare]] +1)</f>
        <v>1.3424226808222062</v>
      </c>
      <c r="K330">
        <f>IF(Table25[[#This Row],[Pclass]]=1, 1, 0)</f>
        <v>0</v>
      </c>
      <c r="L330">
        <f>IF(Table25[[#This Row],[Pclass]]=2, 1,0)</f>
        <v>1</v>
      </c>
      <c r="M330">
        <f>IF(Table25[[#This Row],[Embarked]]="S", 1, 0)</f>
        <v>1</v>
      </c>
      <c r="N330">
        <f>IF(Table25[[#This Row],[Embarked]]="C", 1, 0)</f>
        <v>0</v>
      </c>
      <c r="O330">
        <f>IF(Table25[[#This Row],[Sex]]="male", 1, 0)</f>
        <v>1</v>
      </c>
      <c r="P330">
        <v>1</v>
      </c>
      <c r="AC330" s="6"/>
      <c r="AD330" s="6"/>
      <c r="AE330" s="6"/>
      <c r="AF330" s="6"/>
      <c r="AG330" s="6"/>
      <c r="AH330" s="6"/>
    </row>
    <row r="331" spans="1:34" x14ac:dyDescent="0.2">
      <c r="A331">
        <v>0</v>
      </c>
      <c r="B331" t="s">
        <v>15</v>
      </c>
      <c r="C331">
        <v>3</v>
      </c>
      <c r="D331" t="s">
        <v>13</v>
      </c>
      <c r="E331">
        <v>51</v>
      </c>
      <c r="F331">
        <v>7.75</v>
      </c>
      <c r="G331">
        <v>0</v>
      </c>
      <c r="H331">
        <v>0</v>
      </c>
      <c r="I331" s="6">
        <f>Table25[[#This Row],[Age]]/$E$1</f>
        <v>0.63749999999999996</v>
      </c>
      <c r="J331" s="6">
        <f>LOG10(Table25[[#This Row],[Fare]] +1)</f>
        <v>0.94200805302231327</v>
      </c>
      <c r="K331">
        <f>IF(Table25[[#This Row],[Pclass]]=1, 1, 0)</f>
        <v>0</v>
      </c>
      <c r="L331">
        <f>IF(Table25[[#This Row],[Pclass]]=2, 1,0)</f>
        <v>0</v>
      </c>
      <c r="M331">
        <f>IF(Table25[[#This Row],[Embarked]]="S", 1, 0)</f>
        <v>1</v>
      </c>
      <c r="N331">
        <f>IF(Table25[[#This Row],[Embarked]]="C", 1, 0)</f>
        <v>0</v>
      </c>
      <c r="O331">
        <f>IF(Table25[[#This Row],[Sex]]="male", 1, 0)</f>
        <v>1</v>
      </c>
      <c r="P331">
        <v>1</v>
      </c>
      <c r="AC331" s="6"/>
      <c r="AD331" s="6"/>
      <c r="AE331" s="6"/>
      <c r="AF331" s="6"/>
      <c r="AG331" s="6"/>
      <c r="AH331" s="6"/>
    </row>
    <row r="332" spans="1:34" x14ac:dyDescent="0.2">
      <c r="A332">
        <v>1</v>
      </c>
      <c r="B332" t="s">
        <v>15</v>
      </c>
      <c r="C332">
        <v>2</v>
      </c>
      <c r="D332" t="s">
        <v>13</v>
      </c>
      <c r="E332">
        <v>3</v>
      </c>
      <c r="F332">
        <v>18.75</v>
      </c>
      <c r="G332">
        <v>1</v>
      </c>
      <c r="H332">
        <v>1</v>
      </c>
      <c r="I332" s="6">
        <f>Table25[[#This Row],[Age]]/$E$1</f>
        <v>3.7499999999999999E-2</v>
      </c>
      <c r="J332" s="6">
        <f>LOG10(Table25[[#This Row],[Fare]] +1)</f>
        <v>1.2955670999624791</v>
      </c>
      <c r="K332">
        <f>IF(Table25[[#This Row],[Pclass]]=1, 1, 0)</f>
        <v>0</v>
      </c>
      <c r="L332">
        <f>IF(Table25[[#This Row],[Pclass]]=2, 1,0)</f>
        <v>1</v>
      </c>
      <c r="M332">
        <f>IF(Table25[[#This Row],[Embarked]]="S", 1, 0)</f>
        <v>1</v>
      </c>
      <c r="N332">
        <f>IF(Table25[[#This Row],[Embarked]]="C", 1, 0)</f>
        <v>0</v>
      </c>
      <c r="O332">
        <f>IF(Table25[[#This Row],[Sex]]="male", 1, 0)</f>
        <v>1</v>
      </c>
      <c r="P332">
        <v>1</v>
      </c>
      <c r="AC332" s="6"/>
      <c r="AD332" s="6"/>
      <c r="AE332" s="6"/>
      <c r="AF332" s="6"/>
      <c r="AG332" s="6"/>
      <c r="AH332" s="6"/>
    </row>
    <row r="333" spans="1:34" x14ac:dyDescent="0.2">
      <c r="A333">
        <v>0</v>
      </c>
      <c r="B333" t="s">
        <v>15</v>
      </c>
      <c r="C333">
        <v>3</v>
      </c>
      <c r="D333" t="s">
        <v>13</v>
      </c>
      <c r="E333">
        <v>21</v>
      </c>
      <c r="F333">
        <v>7.7750000000000004</v>
      </c>
      <c r="G333">
        <v>0</v>
      </c>
      <c r="H333">
        <v>0</v>
      </c>
      <c r="I333" s="6">
        <f>Table25[[#This Row],[Age]]/$E$1</f>
        <v>0.26250000000000001</v>
      </c>
      <c r="J333" s="6">
        <f>LOG10(Table25[[#This Row],[Fare]] +1)</f>
        <v>0.94324712513786169</v>
      </c>
      <c r="K333">
        <f>IF(Table25[[#This Row],[Pclass]]=1, 1, 0)</f>
        <v>0</v>
      </c>
      <c r="L333">
        <f>IF(Table25[[#This Row],[Pclass]]=2, 1,0)</f>
        <v>0</v>
      </c>
      <c r="M333">
        <f>IF(Table25[[#This Row],[Embarked]]="S", 1, 0)</f>
        <v>1</v>
      </c>
      <c r="N333">
        <f>IF(Table25[[#This Row],[Embarked]]="C", 1, 0)</f>
        <v>0</v>
      </c>
      <c r="O333">
        <f>IF(Table25[[#This Row],[Sex]]="male", 1, 0)</f>
        <v>1</v>
      </c>
      <c r="P333">
        <v>1</v>
      </c>
      <c r="AC333" s="6"/>
      <c r="AD333" s="6"/>
      <c r="AE333" s="6"/>
      <c r="AF333" s="6"/>
      <c r="AG333" s="6"/>
      <c r="AH333" s="6"/>
    </row>
    <row r="334" spans="1:34" x14ac:dyDescent="0.2">
      <c r="A334">
        <v>1</v>
      </c>
      <c r="B334" t="s">
        <v>27</v>
      </c>
      <c r="C334">
        <v>1</v>
      </c>
      <c r="D334" t="s">
        <v>17</v>
      </c>
      <c r="E334">
        <v>33</v>
      </c>
      <c r="F334">
        <v>90</v>
      </c>
      <c r="G334">
        <v>1</v>
      </c>
      <c r="H334">
        <v>0</v>
      </c>
      <c r="I334" s="6">
        <f>Table25[[#This Row],[Age]]/$E$1</f>
        <v>0.41249999999999998</v>
      </c>
      <c r="J334" s="6">
        <f>LOG10(Table25[[#This Row],[Fare]] +1)</f>
        <v>1.9590413923210936</v>
      </c>
      <c r="K334">
        <f>IF(Table25[[#This Row],[Pclass]]=1, 1, 0)</f>
        <v>1</v>
      </c>
      <c r="L334">
        <f>IF(Table25[[#This Row],[Pclass]]=2, 1,0)</f>
        <v>0</v>
      </c>
      <c r="M334">
        <f>IF(Table25[[#This Row],[Embarked]]="S", 1, 0)</f>
        <v>0</v>
      </c>
      <c r="N334">
        <f>IF(Table25[[#This Row],[Embarked]]="C", 1, 0)</f>
        <v>0</v>
      </c>
      <c r="O334">
        <f>IF(Table25[[#This Row],[Sex]]="male", 1, 0)</f>
        <v>0</v>
      </c>
      <c r="P334">
        <v>1</v>
      </c>
      <c r="AC334" s="6"/>
      <c r="AD334" s="6"/>
      <c r="AE334" s="6"/>
      <c r="AF334" s="6"/>
      <c r="AG334" s="6"/>
      <c r="AH334" s="6"/>
    </row>
    <row r="335" spans="1:34" x14ac:dyDescent="0.2">
      <c r="A335">
        <v>1</v>
      </c>
      <c r="B335" t="s">
        <v>15</v>
      </c>
      <c r="C335">
        <v>3</v>
      </c>
      <c r="D335" t="s">
        <v>13</v>
      </c>
      <c r="E335">
        <v>44</v>
      </c>
      <c r="F335">
        <v>7.9249999999999998</v>
      </c>
      <c r="G335">
        <v>0</v>
      </c>
      <c r="H335">
        <v>0</v>
      </c>
      <c r="I335" s="6">
        <f>Table25[[#This Row],[Age]]/$E$1</f>
        <v>0.55000000000000004</v>
      </c>
      <c r="J335" s="6">
        <f>LOG10(Table25[[#This Row],[Fare]] +1)</f>
        <v>0.95060822478423079</v>
      </c>
      <c r="K335">
        <f>IF(Table25[[#This Row],[Pclass]]=1, 1, 0)</f>
        <v>0</v>
      </c>
      <c r="L335">
        <f>IF(Table25[[#This Row],[Pclass]]=2, 1,0)</f>
        <v>0</v>
      </c>
      <c r="M335">
        <f>IF(Table25[[#This Row],[Embarked]]="S", 1, 0)</f>
        <v>1</v>
      </c>
      <c r="N335">
        <f>IF(Table25[[#This Row],[Embarked]]="C", 1, 0)</f>
        <v>0</v>
      </c>
      <c r="O335">
        <f>IF(Table25[[#This Row],[Sex]]="male", 1, 0)</f>
        <v>1</v>
      </c>
      <c r="P335">
        <v>1</v>
      </c>
      <c r="AC335" s="6"/>
      <c r="AD335" s="6"/>
      <c r="AE335" s="6"/>
      <c r="AF335" s="6"/>
      <c r="AG335" s="6"/>
      <c r="AH335" s="6"/>
    </row>
    <row r="336" spans="1:34" x14ac:dyDescent="0.2">
      <c r="A336">
        <v>1</v>
      </c>
      <c r="B336" t="s">
        <v>15</v>
      </c>
      <c r="C336">
        <v>2</v>
      </c>
      <c r="D336" t="s">
        <v>17</v>
      </c>
      <c r="E336">
        <v>34</v>
      </c>
      <c r="F336">
        <v>32.5</v>
      </c>
      <c r="G336">
        <v>1</v>
      </c>
      <c r="H336">
        <v>1</v>
      </c>
      <c r="I336" s="6">
        <f>Table25[[#This Row],[Age]]/$E$1</f>
        <v>0.42499999999999999</v>
      </c>
      <c r="J336" s="6">
        <f>LOG10(Table25[[#This Row],[Fare]] +1)</f>
        <v>1.5250448070368452</v>
      </c>
      <c r="K336">
        <f>IF(Table25[[#This Row],[Pclass]]=1, 1, 0)</f>
        <v>0</v>
      </c>
      <c r="L336">
        <f>IF(Table25[[#This Row],[Pclass]]=2, 1,0)</f>
        <v>1</v>
      </c>
      <c r="M336">
        <f>IF(Table25[[#This Row],[Embarked]]="S", 1, 0)</f>
        <v>1</v>
      </c>
      <c r="N336">
        <f>IF(Table25[[#This Row],[Embarked]]="C", 1, 0)</f>
        <v>0</v>
      </c>
      <c r="O336">
        <f>IF(Table25[[#This Row],[Sex]]="male", 1, 0)</f>
        <v>0</v>
      </c>
      <c r="P336">
        <v>1</v>
      </c>
      <c r="AC336" s="6"/>
      <c r="AD336" s="6"/>
      <c r="AE336" s="6"/>
      <c r="AF336" s="6"/>
      <c r="AG336" s="6"/>
      <c r="AH336" s="6"/>
    </row>
    <row r="337" spans="1:34" x14ac:dyDescent="0.2">
      <c r="A337">
        <v>1</v>
      </c>
      <c r="B337" t="s">
        <v>15</v>
      </c>
      <c r="C337">
        <v>2</v>
      </c>
      <c r="D337" t="s">
        <v>17</v>
      </c>
      <c r="E337">
        <v>18</v>
      </c>
      <c r="F337">
        <v>13</v>
      </c>
      <c r="G337">
        <v>0</v>
      </c>
      <c r="H337">
        <v>2</v>
      </c>
      <c r="I337" s="6">
        <f>Table25[[#This Row],[Age]]/$E$1</f>
        <v>0.22500000000000001</v>
      </c>
      <c r="J337" s="6">
        <f>LOG10(Table25[[#This Row],[Fare]] +1)</f>
        <v>1.146128035678238</v>
      </c>
      <c r="K337">
        <f>IF(Table25[[#This Row],[Pclass]]=1, 1, 0)</f>
        <v>0</v>
      </c>
      <c r="L337">
        <f>IF(Table25[[#This Row],[Pclass]]=2, 1,0)</f>
        <v>1</v>
      </c>
      <c r="M337">
        <f>IF(Table25[[#This Row],[Embarked]]="S", 1, 0)</f>
        <v>1</v>
      </c>
      <c r="N337">
        <f>IF(Table25[[#This Row],[Embarked]]="C", 1, 0)</f>
        <v>0</v>
      </c>
      <c r="O337">
        <f>IF(Table25[[#This Row],[Sex]]="male", 1, 0)</f>
        <v>0</v>
      </c>
      <c r="P337">
        <v>1</v>
      </c>
      <c r="AC337" s="6"/>
      <c r="AD337" s="6"/>
      <c r="AE337" s="6"/>
      <c r="AF337" s="6"/>
      <c r="AG337" s="6"/>
      <c r="AH337" s="6"/>
    </row>
    <row r="338" spans="1:34" x14ac:dyDescent="0.2">
      <c r="A338">
        <v>0</v>
      </c>
      <c r="B338" t="s">
        <v>15</v>
      </c>
      <c r="C338">
        <v>2</v>
      </c>
      <c r="D338" t="s">
        <v>13</v>
      </c>
      <c r="E338">
        <v>30</v>
      </c>
      <c r="F338">
        <v>13</v>
      </c>
      <c r="G338">
        <v>0</v>
      </c>
      <c r="H338">
        <v>0</v>
      </c>
      <c r="I338" s="6">
        <f>Table25[[#This Row],[Age]]/$E$1</f>
        <v>0.375</v>
      </c>
      <c r="J338" s="6">
        <f>LOG10(Table25[[#This Row],[Fare]] +1)</f>
        <v>1.146128035678238</v>
      </c>
      <c r="K338">
        <f>IF(Table25[[#This Row],[Pclass]]=1, 1, 0)</f>
        <v>0</v>
      </c>
      <c r="L338">
        <f>IF(Table25[[#This Row],[Pclass]]=2, 1,0)</f>
        <v>1</v>
      </c>
      <c r="M338">
        <f>IF(Table25[[#This Row],[Embarked]]="S", 1, 0)</f>
        <v>1</v>
      </c>
      <c r="N338">
        <f>IF(Table25[[#This Row],[Embarked]]="C", 1, 0)</f>
        <v>0</v>
      </c>
      <c r="O338">
        <f>IF(Table25[[#This Row],[Sex]]="male", 1, 0)</f>
        <v>1</v>
      </c>
      <c r="P338">
        <v>1</v>
      </c>
      <c r="AC338" s="6"/>
      <c r="AD338" s="6"/>
      <c r="AE338" s="6"/>
      <c r="AF338" s="6"/>
      <c r="AG338" s="6"/>
      <c r="AH338" s="6"/>
    </row>
    <row r="339" spans="1:34" x14ac:dyDescent="0.2">
      <c r="A339">
        <v>0</v>
      </c>
      <c r="B339" t="s">
        <v>15</v>
      </c>
      <c r="C339">
        <v>3</v>
      </c>
      <c r="D339" t="s">
        <v>17</v>
      </c>
      <c r="E339">
        <v>10</v>
      </c>
      <c r="F339">
        <v>24.15</v>
      </c>
      <c r="G339">
        <v>0</v>
      </c>
      <c r="H339">
        <v>2</v>
      </c>
      <c r="I339" s="6">
        <f>Table25[[#This Row],[Age]]/$E$1</f>
        <v>0.125</v>
      </c>
      <c r="J339" s="6">
        <f>LOG10(Table25[[#This Row],[Fare]] +1)</f>
        <v>1.4005379893919461</v>
      </c>
      <c r="K339">
        <f>IF(Table25[[#This Row],[Pclass]]=1, 1, 0)</f>
        <v>0</v>
      </c>
      <c r="L339">
        <f>IF(Table25[[#This Row],[Pclass]]=2, 1,0)</f>
        <v>0</v>
      </c>
      <c r="M339">
        <f>IF(Table25[[#This Row],[Embarked]]="S", 1, 0)</f>
        <v>1</v>
      </c>
      <c r="N339">
        <f>IF(Table25[[#This Row],[Embarked]]="C", 1, 0)</f>
        <v>0</v>
      </c>
      <c r="O339">
        <f>IF(Table25[[#This Row],[Sex]]="male", 1, 0)</f>
        <v>0</v>
      </c>
      <c r="P339">
        <v>1</v>
      </c>
      <c r="AC339" s="6"/>
      <c r="AD339" s="6"/>
      <c r="AE339" s="6"/>
      <c r="AF339" s="6"/>
      <c r="AG339" s="6"/>
      <c r="AH339" s="6"/>
    </row>
    <row r="340" spans="1:34" x14ac:dyDescent="0.2">
      <c r="A340">
        <v>0</v>
      </c>
      <c r="B340" t="s">
        <v>27</v>
      </c>
      <c r="C340">
        <v>3</v>
      </c>
      <c r="D340" t="s">
        <v>13</v>
      </c>
      <c r="E340">
        <v>21</v>
      </c>
      <c r="F340">
        <v>7.7332999999999998</v>
      </c>
      <c r="G340">
        <v>0</v>
      </c>
      <c r="H340">
        <v>0</v>
      </c>
      <c r="I340" s="6">
        <f>Table25[[#This Row],[Age]]/$E$1</f>
        <v>0.26250000000000001</v>
      </c>
      <c r="J340" s="6">
        <f>LOG10(Table25[[#This Row],[Fare]] +1)</f>
        <v>0.94117837898439327</v>
      </c>
      <c r="K340">
        <f>IF(Table25[[#This Row],[Pclass]]=1, 1, 0)</f>
        <v>0</v>
      </c>
      <c r="L340">
        <f>IF(Table25[[#This Row],[Pclass]]=2, 1,0)</f>
        <v>0</v>
      </c>
      <c r="M340">
        <f>IF(Table25[[#This Row],[Embarked]]="S", 1, 0)</f>
        <v>0</v>
      </c>
      <c r="N340">
        <f>IF(Table25[[#This Row],[Embarked]]="C", 1, 0)</f>
        <v>0</v>
      </c>
      <c r="O340">
        <f>IF(Table25[[#This Row],[Sex]]="male", 1, 0)</f>
        <v>1</v>
      </c>
      <c r="P340">
        <v>1</v>
      </c>
      <c r="AC340" s="6"/>
      <c r="AD340" s="6"/>
      <c r="AE340" s="6"/>
      <c r="AF340" s="6"/>
      <c r="AG340" s="6"/>
      <c r="AH340" s="6"/>
    </row>
    <row r="341" spans="1:34" x14ac:dyDescent="0.2">
      <c r="A341">
        <v>0</v>
      </c>
      <c r="B341" t="s">
        <v>15</v>
      </c>
      <c r="C341">
        <v>3</v>
      </c>
      <c r="D341" t="s">
        <v>13</v>
      </c>
      <c r="E341">
        <v>29</v>
      </c>
      <c r="F341">
        <v>7.875</v>
      </c>
      <c r="G341">
        <v>0</v>
      </c>
      <c r="H341">
        <v>0</v>
      </c>
      <c r="I341" s="6">
        <f>Table25[[#This Row],[Age]]/$E$1</f>
        <v>0.36249999999999999</v>
      </c>
      <c r="J341" s="6">
        <f>LOG10(Table25[[#This Row],[Fare]] +1)</f>
        <v>0.9481683617271317</v>
      </c>
      <c r="K341">
        <f>IF(Table25[[#This Row],[Pclass]]=1, 1, 0)</f>
        <v>0</v>
      </c>
      <c r="L341">
        <f>IF(Table25[[#This Row],[Pclass]]=2, 1,0)</f>
        <v>0</v>
      </c>
      <c r="M341">
        <f>IF(Table25[[#This Row],[Embarked]]="S", 1, 0)</f>
        <v>1</v>
      </c>
      <c r="N341">
        <f>IF(Table25[[#This Row],[Embarked]]="C", 1, 0)</f>
        <v>0</v>
      </c>
      <c r="O341">
        <f>IF(Table25[[#This Row],[Sex]]="male", 1, 0)</f>
        <v>1</v>
      </c>
      <c r="P341">
        <v>1</v>
      </c>
      <c r="AC341" s="6"/>
      <c r="AD341" s="6"/>
      <c r="AE341" s="6"/>
      <c r="AF341" s="6"/>
      <c r="AG341" s="6"/>
      <c r="AH341" s="6"/>
    </row>
    <row r="342" spans="1:34" x14ac:dyDescent="0.2">
      <c r="A342">
        <v>0</v>
      </c>
      <c r="B342" t="s">
        <v>15</v>
      </c>
      <c r="C342">
        <v>3</v>
      </c>
      <c r="D342" t="s">
        <v>17</v>
      </c>
      <c r="E342">
        <v>28</v>
      </c>
      <c r="F342">
        <v>14.4</v>
      </c>
      <c r="G342">
        <v>1</v>
      </c>
      <c r="H342">
        <v>1</v>
      </c>
      <c r="I342" s="6">
        <f>Table25[[#This Row],[Age]]/$E$1</f>
        <v>0.35</v>
      </c>
      <c r="J342" s="6">
        <f>LOG10(Table25[[#This Row],[Fare]] +1)</f>
        <v>1.1875207208364631</v>
      </c>
      <c r="K342">
        <f>IF(Table25[[#This Row],[Pclass]]=1, 1, 0)</f>
        <v>0</v>
      </c>
      <c r="L342">
        <f>IF(Table25[[#This Row],[Pclass]]=2, 1,0)</f>
        <v>0</v>
      </c>
      <c r="M342">
        <f>IF(Table25[[#This Row],[Embarked]]="S", 1, 0)</f>
        <v>1</v>
      </c>
      <c r="N342">
        <f>IF(Table25[[#This Row],[Embarked]]="C", 1, 0)</f>
        <v>0</v>
      </c>
      <c r="O342">
        <f>IF(Table25[[#This Row],[Sex]]="male", 1, 0)</f>
        <v>0</v>
      </c>
      <c r="P342">
        <v>1</v>
      </c>
      <c r="AC342" s="6"/>
      <c r="AD342" s="6"/>
      <c r="AE342" s="6"/>
      <c r="AF342" s="6"/>
      <c r="AG342" s="6"/>
      <c r="AH342" s="6"/>
    </row>
    <row r="343" spans="1:34" x14ac:dyDescent="0.2">
      <c r="A343">
        <v>0</v>
      </c>
      <c r="B343" t="s">
        <v>15</v>
      </c>
      <c r="C343">
        <v>3</v>
      </c>
      <c r="D343" t="s">
        <v>13</v>
      </c>
      <c r="E343">
        <v>18</v>
      </c>
      <c r="F343">
        <v>20.212499999999999</v>
      </c>
      <c r="G343">
        <v>1</v>
      </c>
      <c r="H343">
        <v>1</v>
      </c>
      <c r="I343" s="6">
        <f>Table25[[#This Row],[Age]]/$E$1</f>
        <v>0.22500000000000001</v>
      </c>
      <c r="J343" s="6">
        <f>LOG10(Table25[[#This Row],[Fare]] +1)</f>
        <v>1.3265918553257321</v>
      </c>
      <c r="K343">
        <f>IF(Table25[[#This Row],[Pclass]]=1, 1, 0)</f>
        <v>0</v>
      </c>
      <c r="L343">
        <f>IF(Table25[[#This Row],[Pclass]]=2, 1,0)</f>
        <v>0</v>
      </c>
      <c r="M343">
        <f>IF(Table25[[#This Row],[Embarked]]="S", 1, 0)</f>
        <v>1</v>
      </c>
      <c r="N343">
        <f>IF(Table25[[#This Row],[Embarked]]="C", 1, 0)</f>
        <v>0</v>
      </c>
      <c r="O343">
        <f>IF(Table25[[#This Row],[Sex]]="male", 1, 0)</f>
        <v>1</v>
      </c>
      <c r="P343">
        <v>1</v>
      </c>
      <c r="AC343" s="6"/>
      <c r="AD343" s="6"/>
      <c r="AE343" s="6"/>
      <c r="AF343" s="6"/>
      <c r="AG343" s="6"/>
      <c r="AH343" s="6"/>
    </row>
    <row r="344" spans="1:34" x14ac:dyDescent="0.2">
      <c r="A344">
        <v>1</v>
      </c>
      <c r="B344" t="s">
        <v>15</v>
      </c>
      <c r="C344">
        <v>2</v>
      </c>
      <c r="D344" t="s">
        <v>17</v>
      </c>
      <c r="E344">
        <v>28</v>
      </c>
      <c r="F344">
        <v>26</v>
      </c>
      <c r="G344">
        <v>1</v>
      </c>
      <c r="H344">
        <v>0</v>
      </c>
      <c r="I344" s="6">
        <f>Table25[[#This Row],[Age]]/$E$1</f>
        <v>0.35</v>
      </c>
      <c r="J344" s="6">
        <f>LOG10(Table25[[#This Row],[Fare]] +1)</f>
        <v>1.4313637641589874</v>
      </c>
      <c r="K344">
        <f>IF(Table25[[#This Row],[Pclass]]=1, 1, 0)</f>
        <v>0</v>
      </c>
      <c r="L344">
        <f>IF(Table25[[#This Row],[Pclass]]=2, 1,0)</f>
        <v>1</v>
      </c>
      <c r="M344">
        <f>IF(Table25[[#This Row],[Embarked]]="S", 1, 0)</f>
        <v>1</v>
      </c>
      <c r="N344">
        <f>IF(Table25[[#This Row],[Embarked]]="C", 1, 0)</f>
        <v>0</v>
      </c>
      <c r="O344">
        <f>IF(Table25[[#This Row],[Sex]]="male", 1, 0)</f>
        <v>0</v>
      </c>
      <c r="P344">
        <v>1</v>
      </c>
      <c r="AC344" s="6"/>
      <c r="AD344" s="6"/>
      <c r="AE344" s="6"/>
      <c r="AF344" s="6"/>
      <c r="AG344" s="6"/>
      <c r="AH344" s="6"/>
    </row>
    <row r="345" spans="1:34" x14ac:dyDescent="0.2">
      <c r="A345">
        <v>1</v>
      </c>
      <c r="B345" t="s">
        <v>15</v>
      </c>
      <c r="C345">
        <v>2</v>
      </c>
      <c r="D345" t="s">
        <v>17</v>
      </c>
      <c r="E345">
        <v>19</v>
      </c>
      <c r="F345">
        <v>26</v>
      </c>
      <c r="G345">
        <v>0</v>
      </c>
      <c r="H345">
        <v>0</v>
      </c>
      <c r="I345" s="6">
        <f>Table25[[#This Row],[Age]]/$E$1</f>
        <v>0.23749999999999999</v>
      </c>
      <c r="J345" s="6">
        <f>LOG10(Table25[[#This Row],[Fare]] +1)</f>
        <v>1.4313637641589874</v>
      </c>
      <c r="K345">
        <f>IF(Table25[[#This Row],[Pclass]]=1, 1, 0)</f>
        <v>0</v>
      </c>
      <c r="L345">
        <f>IF(Table25[[#This Row],[Pclass]]=2, 1,0)</f>
        <v>1</v>
      </c>
      <c r="M345">
        <f>IF(Table25[[#This Row],[Embarked]]="S", 1, 0)</f>
        <v>1</v>
      </c>
      <c r="N345">
        <f>IF(Table25[[#This Row],[Embarked]]="C", 1, 0)</f>
        <v>0</v>
      </c>
      <c r="O345">
        <f>IF(Table25[[#This Row],[Sex]]="male", 1, 0)</f>
        <v>0</v>
      </c>
      <c r="P345">
        <v>1</v>
      </c>
      <c r="AC345" s="6"/>
      <c r="AD345" s="6"/>
      <c r="AE345" s="6"/>
      <c r="AF345" s="6"/>
      <c r="AG345" s="6"/>
      <c r="AH345" s="6"/>
    </row>
    <row r="346" spans="1:34" x14ac:dyDescent="0.2">
      <c r="A346">
        <v>1</v>
      </c>
      <c r="B346" t="s">
        <v>15</v>
      </c>
      <c r="C346">
        <v>3</v>
      </c>
      <c r="D346" t="s">
        <v>13</v>
      </c>
      <c r="E346">
        <v>32</v>
      </c>
      <c r="F346">
        <v>8.0500000000000007</v>
      </c>
      <c r="G346">
        <v>0</v>
      </c>
      <c r="H346">
        <v>0</v>
      </c>
      <c r="I346" s="6">
        <f>Table25[[#This Row],[Age]]/$E$1</f>
        <v>0.4</v>
      </c>
      <c r="J346" s="6">
        <f>LOG10(Table25[[#This Row],[Fare]] +1)</f>
        <v>0.9566485792052033</v>
      </c>
      <c r="K346">
        <f>IF(Table25[[#This Row],[Pclass]]=1, 1, 0)</f>
        <v>0</v>
      </c>
      <c r="L346">
        <f>IF(Table25[[#This Row],[Pclass]]=2, 1,0)</f>
        <v>0</v>
      </c>
      <c r="M346">
        <f>IF(Table25[[#This Row],[Embarked]]="S", 1, 0)</f>
        <v>1</v>
      </c>
      <c r="N346">
        <f>IF(Table25[[#This Row],[Embarked]]="C", 1, 0)</f>
        <v>0</v>
      </c>
      <c r="O346">
        <f>IF(Table25[[#This Row],[Sex]]="male", 1, 0)</f>
        <v>1</v>
      </c>
      <c r="P346">
        <v>1</v>
      </c>
      <c r="AC346" s="6"/>
      <c r="AD346" s="6"/>
      <c r="AE346" s="6"/>
      <c r="AF346" s="6"/>
      <c r="AG346" s="6"/>
      <c r="AH346" s="6"/>
    </row>
    <row r="347" spans="1:34" x14ac:dyDescent="0.2">
      <c r="A347">
        <v>1</v>
      </c>
      <c r="B347" t="s">
        <v>15</v>
      </c>
      <c r="C347">
        <v>1</v>
      </c>
      <c r="D347" t="s">
        <v>13</v>
      </c>
      <c r="E347">
        <v>28</v>
      </c>
      <c r="F347">
        <v>26.55</v>
      </c>
      <c r="G347">
        <v>0</v>
      </c>
      <c r="H347">
        <v>0</v>
      </c>
      <c r="I347" s="6">
        <f>Table25[[#This Row],[Age]]/$E$1</f>
        <v>0.35</v>
      </c>
      <c r="J347" s="6">
        <f>LOG10(Table25[[#This Row],[Fare]] +1)</f>
        <v>1.4401216031878039</v>
      </c>
      <c r="K347">
        <f>IF(Table25[[#This Row],[Pclass]]=1, 1, 0)</f>
        <v>1</v>
      </c>
      <c r="L347">
        <f>IF(Table25[[#This Row],[Pclass]]=2, 1,0)</f>
        <v>0</v>
      </c>
      <c r="M347">
        <f>IF(Table25[[#This Row],[Embarked]]="S", 1, 0)</f>
        <v>1</v>
      </c>
      <c r="N347">
        <f>IF(Table25[[#This Row],[Embarked]]="C", 1, 0)</f>
        <v>0</v>
      </c>
      <c r="O347">
        <f>IF(Table25[[#This Row],[Sex]]="male", 1, 0)</f>
        <v>1</v>
      </c>
      <c r="P347">
        <v>1</v>
      </c>
      <c r="AC347" s="6"/>
      <c r="AD347" s="6"/>
      <c r="AE347" s="6"/>
      <c r="AF347" s="6"/>
      <c r="AG347" s="6"/>
      <c r="AH347" s="6"/>
    </row>
    <row r="348" spans="1:34" x14ac:dyDescent="0.2">
      <c r="A348">
        <v>1</v>
      </c>
      <c r="B348" t="s">
        <v>15</v>
      </c>
      <c r="C348">
        <v>2</v>
      </c>
      <c r="D348" t="s">
        <v>17</v>
      </c>
      <c r="E348">
        <v>42</v>
      </c>
      <c r="F348">
        <v>26</v>
      </c>
      <c r="G348">
        <v>1</v>
      </c>
      <c r="H348">
        <v>0</v>
      </c>
      <c r="I348" s="6">
        <f>Table25[[#This Row],[Age]]/$E$1</f>
        <v>0.52500000000000002</v>
      </c>
      <c r="J348" s="6">
        <f>LOG10(Table25[[#This Row],[Fare]] +1)</f>
        <v>1.4313637641589874</v>
      </c>
      <c r="K348">
        <f>IF(Table25[[#This Row],[Pclass]]=1, 1, 0)</f>
        <v>0</v>
      </c>
      <c r="L348">
        <f>IF(Table25[[#This Row],[Pclass]]=2, 1,0)</f>
        <v>1</v>
      </c>
      <c r="M348">
        <f>IF(Table25[[#This Row],[Embarked]]="S", 1, 0)</f>
        <v>1</v>
      </c>
      <c r="N348">
        <f>IF(Table25[[#This Row],[Embarked]]="C", 1, 0)</f>
        <v>0</v>
      </c>
      <c r="O348">
        <f>IF(Table25[[#This Row],[Sex]]="male", 1, 0)</f>
        <v>0</v>
      </c>
      <c r="P348">
        <v>1</v>
      </c>
      <c r="AC348" s="6"/>
      <c r="AD348" s="6"/>
      <c r="AE348" s="6"/>
      <c r="AF348" s="6"/>
      <c r="AG348" s="6"/>
      <c r="AH348" s="6"/>
    </row>
    <row r="349" spans="1:34" x14ac:dyDescent="0.2">
      <c r="A349">
        <v>0</v>
      </c>
      <c r="B349" t="s">
        <v>15</v>
      </c>
      <c r="C349">
        <v>3</v>
      </c>
      <c r="D349" t="s">
        <v>13</v>
      </c>
      <c r="E349">
        <v>17</v>
      </c>
      <c r="F349">
        <v>7.125</v>
      </c>
      <c r="G349">
        <v>0</v>
      </c>
      <c r="H349">
        <v>0</v>
      </c>
      <c r="I349" s="6">
        <f>Table25[[#This Row],[Age]]/$E$1</f>
        <v>0.21249999999999999</v>
      </c>
      <c r="J349" s="6">
        <f>LOG10(Table25[[#This Row],[Fare]] +1)</f>
        <v>0.90982336965091204</v>
      </c>
      <c r="K349">
        <f>IF(Table25[[#This Row],[Pclass]]=1, 1, 0)</f>
        <v>0</v>
      </c>
      <c r="L349">
        <f>IF(Table25[[#This Row],[Pclass]]=2, 1,0)</f>
        <v>0</v>
      </c>
      <c r="M349">
        <f>IF(Table25[[#This Row],[Embarked]]="S", 1, 0)</f>
        <v>1</v>
      </c>
      <c r="N349">
        <f>IF(Table25[[#This Row],[Embarked]]="C", 1, 0)</f>
        <v>0</v>
      </c>
      <c r="O349">
        <f>IF(Table25[[#This Row],[Sex]]="male", 1, 0)</f>
        <v>1</v>
      </c>
      <c r="P349">
        <v>1</v>
      </c>
      <c r="AC349" s="6"/>
      <c r="AD349" s="6"/>
      <c r="AE349" s="6"/>
      <c r="AF349" s="6"/>
      <c r="AG349" s="6"/>
      <c r="AH349" s="6"/>
    </row>
    <row r="350" spans="1:34" x14ac:dyDescent="0.2">
      <c r="A350">
        <v>0</v>
      </c>
      <c r="B350" t="s">
        <v>15</v>
      </c>
      <c r="C350">
        <v>1</v>
      </c>
      <c r="D350" t="s">
        <v>13</v>
      </c>
      <c r="E350">
        <v>50</v>
      </c>
      <c r="F350">
        <v>55.9</v>
      </c>
      <c r="G350">
        <v>1</v>
      </c>
      <c r="H350">
        <v>0</v>
      </c>
      <c r="I350" s="6">
        <f>Table25[[#This Row],[Age]]/$E$1</f>
        <v>0.625</v>
      </c>
      <c r="J350" s="6">
        <f>LOG10(Table25[[#This Row],[Fare]] +1)</f>
        <v>1.7551122663950711</v>
      </c>
      <c r="K350">
        <f>IF(Table25[[#This Row],[Pclass]]=1, 1, 0)</f>
        <v>1</v>
      </c>
      <c r="L350">
        <f>IF(Table25[[#This Row],[Pclass]]=2, 1,0)</f>
        <v>0</v>
      </c>
      <c r="M350">
        <f>IF(Table25[[#This Row],[Embarked]]="S", 1, 0)</f>
        <v>1</v>
      </c>
      <c r="N350">
        <f>IF(Table25[[#This Row],[Embarked]]="C", 1, 0)</f>
        <v>0</v>
      </c>
      <c r="O350">
        <f>IF(Table25[[#This Row],[Sex]]="male", 1, 0)</f>
        <v>1</v>
      </c>
      <c r="P350">
        <v>1</v>
      </c>
      <c r="AC350" s="6"/>
      <c r="AD350" s="6"/>
      <c r="AE350" s="6"/>
      <c r="AF350" s="6"/>
      <c r="AG350" s="6"/>
      <c r="AH350" s="6"/>
    </row>
    <row r="351" spans="1:34" x14ac:dyDescent="0.2">
      <c r="A351">
        <v>1</v>
      </c>
      <c r="B351" t="s">
        <v>15</v>
      </c>
      <c r="C351">
        <v>1</v>
      </c>
      <c r="D351" t="s">
        <v>17</v>
      </c>
      <c r="E351">
        <v>14</v>
      </c>
      <c r="F351">
        <v>120</v>
      </c>
      <c r="G351">
        <v>1</v>
      </c>
      <c r="H351">
        <v>2</v>
      </c>
      <c r="I351" s="6">
        <f>Table25[[#This Row],[Age]]/$E$1</f>
        <v>0.17499999999999999</v>
      </c>
      <c r="J351" s="6">
        <f>LOG10(Table25[[#This Row],[Fare]] +1)</f>
        <v>2.0827853703164503</v>
      </c>
      <c r="K351">
        <f>IF(Table25[[#This Row],[Pclass]]=1, 1, 0)</f>
        <v>1</v>
      </c>
      <c r="L351">
        <f>IF(Table25[[#This Row],[Pclass]]=2, 1,0)</f>
        <v>0</v>
      </c>
      <c r="M351">
        <f>IF(Table25[[#This Row],[Embarked]]="S", 1, 0)</f>
        <v>1</v>
      </c>
      <c r="N351">
        <f>IF(Table25[[#This Row],[Embarked]]="C", 1, 0)</f>
        <v>0</v>
      </c>
      <c r="O351">
        <f>IF(Table25[[#This Row],[Sex]]="male", 1, 0)</f>
        <v>0</v>
      </c>
      <c r="P351">
        <v>1</v>
      </c>
      <c r="AC351" s="6"/>
      <c r="AD351" s="6"/>
      <c r="AE351" s="6"/>
      <c r="AF351" s="6"/>
      <c r="AG351" s="6"/>
      <c r="AH351" s="6"/>
    </row>
    <row r="352" spans="1:34" x14ac:dyDescent="0.2">
      <c r="A352">
        <v>0</v>
      </c>
      <c r="B352" t="s">
        <v>15</v>
      </c>
      <c r="C352">
        <v>3</v>
      </c>
      <c r="D352" t="s">
        <v>17</v>
      </c>
      <c r="E352">
        <v>21</v>
      </c>
      <c r="F352">
        <v>34.375</v>
      </c>
      <c r="G352">
        <v>2</v>
      </c>
      <c r="H352">
        <v>2</v>
      </c>
      <c r="I352" s="6">
        <f>Table25[[#This Row],[Age]]/$E$1</f>
        <v>0.26250000000000001</v>
      </c>
      <c r="J352" s="6">
        <f>LOG10(Table25[[#This Row],[Fare]] +1)</f>
        <v>1.5486964485323467</v>
      </c>
      <c r="K352">
        <f>IF(Table25[[#This Row],[Pclass]]=1, 1, 0)</f>
        <v>0</v>
      </c>
      <c r="L352">
        <f>IF(Table25[[#This Row],[Pclass]]=2, 1,0)</f>
        <v>0</v>
      </c>
      <c r="M352">
        <f>IF(Table25[[#This Row],[Embarked]]="S", 1, 0)</f>
        <v>1</v>
      </c>
      <c r="N352">
        <f>IF(Table25[[#This Row],[Embarked]]="C", 1, 0)</f>
        <v>0</v>
      </c>
      <c r="O352">
        <f>IF(Table25[[#This Row],[Sex]]="male", 1, 0)</f>
        <v>0</v>
      </c>
      <c r="P352">
        <v>1</v>
      </c>
      <c r="AC352" s="6"/>
      <c r="AD352" s="6"/>
      <c r="AE352" s="6"/>
      <c r="AF352" s="6"/>
      <c r="AG352" s="6"/>
      <c r="AH352" s="6"/>
    </row>
    <row r="353" spans="1:34" x14ac:dyDescent="0.2">
      <c r="A353">
        <v>1</v>
      </c>
      <c r="B353" t="s">
        <v>15</v>
      </c>
      <c r="C353">
        <v>2</v>
      </c>
      <c r="D353" t="s">
        <v>17</v>
      </c>
      <c r="E353">
        <v>24</v>
      </c>
      <c r="F353">
        <v>18.75</v>
      </c>
      <c r="G353">
        <v>2</v>
      </c>
      <c r="H353">
        <v>3</v>
      </c>
      <c r="I353" s="6">
        <f>Table25[[#This Row],[Age]]/$E$1</f>
        <v>0.3</v>
      </c>
      <c r="J353" s="6">
        <f>LOG10(Table25[[#This Row],[Fare]] +1)</f>
        <v>1.2955670999624791</v>
      </c>
      <c r="K353">
        <f>IF(Table25[[#This Row],[Pclass]]=1, 1, 0)</f>
        <v>0</v>
      </c>
      <c r="L353">
        <f>IF(Table25[[#This Row],[Pclass]]=2, 1,0)</f>
        <v>1</v>
      </c>
      <c r="M353">
        <f>IF(Table25[[#This Row],[Embarked]]="S", 1, 0)</f>
        <v>1</v>
      </c>
      <c r="N353">
        <f>IF(Table25[[#This Row],[Embarked]]="C", 1, 0)</f>
        <v>0</v>
      </c>
      <c r="O353">
        <f>IF(Table25[[#This Row],[Sex]]="male", 1, 0)</f>
        <v>0</v>
      </c>
      <c r="P353">
        <v>1</v>
      </c>
      <c r="AC353" s="6"/>
      <c r="AD353" s="6"/>
      <c r="AE353" s="6"/>
      <c r="AF353" s="6"/>
      <c r="AG353" s="6"/>
      <c r="AH353" s="6"/>
    </row>
    <row r="354" spans="1:34" x14ac:dyDescent="0.2">
      <c r="A354">
        <v>0</v>
      </c>
      <c r="B354" t="s">
        <v>15</v>
      </c>
      <c r="C354">
        <v>1</v>
      </c>
      <c r="D354" t="s">
        <v>13</v>
      </c>
      <c r="E354">
        <v>64</v>
      </c>
      <c r="F354">
        <v>263</v>
      </c>
      <c r="G354">
        <v>1</v>
      </c>
      <c r="H354">
        <v>4</v>
      </c>
      <c r="I354" s="6">
        <f>Table25[[#This Row],[Age]]/$E$1</f>
        <v>0.8</v>
      </c>
      <c r="J354" s="6">
        <f>LOG10(Table25[[#This Row],[Fare]] +1)</f>
        <v>2.4216039268698313</v>
      </c>
      <c r="K354">
        <f>IF(Table25[[#This Row],[Pclass]]=1, 1, 0)</f>
        <v>1</v>
      </c>
      <c r="L354">
        <f>IF(Table25[[#This Row],[Pclass]]=2, 1,0)</f>
        <v>0</v>
      </c>
      <c r="M354">
        <f>IF(Table25[[#This Row],[Embarked]]="S", 1, 0)</f>
        <v>1</v>
      </c>
      <c r="N354">
        <f>IF(Table25[[#This Row],[Embarked]]="C", 1, 0)</f>
        <v>0</v>
      </c>
      <c r="O354">
        <f>IF(Table25[[#This Row],[Sex]]="male", 1, 0)</f>
        <v>1</v>
      </c>
      <c r="P354">
        <v>1</v>
      </c>
      <c r="AC354" s="6"/>
      <c r="AD354" s="6"/>
      <c r="AE354" s="6"/>
      <c r="AF354" s="6"/>
      <c r="AG354" s="6"/>
      <c r="AH354" s="6"/>
    </row>
    <row r="355" spans="1:34" x14ac:dyDescent="0.2">
      <c r="A355">
        <v>0</v>
      </c>
      <c r="B355" t="s">
        <v>15</v>
      </c>
      <c r="C355">
        <v>2</v>
      </c>
      <c r="D355" t="s">
        <v>13</v>
      </c>
      <c r="E355">
        <v>31</v>
      </c>
      <c r="F355">
        <v>10.5</v>
      </c>
      <c r="G355">
        <v>0</v>
      </c>
      <c r="H355">
        <v>0</v>
      </c>
      <c r="I355" s="6">
        <f>Table25[[#This Row],[Age]]/$E$1</f>
        <v>0.38750000000000001</v>
      </c>
      <c r="J355" s="6">
        <f>LOG10(Table25[[#This Row],[Fare]] +1)</f>
        <v>1.0606978403536116</v>
      </c>
      <c r="K355">
        <f>IF(Table25[[#This Row],[Pclass]]=1, 1, 0)</f>
        <v>0</v>
      </c>
      <c r="L355">
        <f>IF(Table25[[#This Row],[Pclass]]=2, 1,0)</f>
        <v>1</v>
      </c>
      <c r="M355">
        <f>IF(Table25[[#This Row],[Embarked]]="S", 1, 0)</f>
        <v>1</v>
      </c>
      <c r="N355">
        <f>IF(Table25[[#This Row],[Embarked]]="C", 1, 0)</f>
        <v>0</v>
      </c>
      <c r="O355">
        <f>IF(Table25[[#This Row],[Sex]]="male", 1, 0)</f>
        <v>1</v>
      </c>
      <c r="P355">
        <v>1</v>
      </c>
      <c r="AC355" s="6"/>
      <c r="AD355" s="6"/>
      <c r="AE355" s="6"/>
      <c r="AF355" s="6"/>
      <c r="AG355" s="6"/>
      <c r="AH355" s="6"/>
    </row>
    <row r="356" spans="1:34" x14ac:dyDescent="0.2">
      <c r="A356">
        <v>1</v>
      </c>
      <c r="B356" t="s">
        <v>15</v>
      </c>
      <c r="C356">
        <v>2</v>
      </c>
      <c r="D356" t="s">
        <v>17</v>
      </c>
      <c r="E356">
        <v>45</v>
      </c>
      <c r="F356">
        <v>26.25</v>
      </c>
      <c r="G356">
        <v>1</v>
      </c>
      <c r="H356">
        <v>1</v>
      </c>
      <c r="I356" s="6">
        <f>Table25[[#This Row],[Age]]/$E$1</f>
        <v>0.5625</v>
      </c>
      <c r="J356" s="6">
        <f>LOG10(Table25[[#This Row],[Fare]] +1)</f>
        <v>1.4353665066126613</v>
      </c>
      <c r="K356">
        <f>IF(Table25[[#This Row],[Pclass]]=1, 1, 0)</f>
        <v>0</v>
      </c>
      <c r="L356">
        <f>IF(Table25[[#This Row],[Pclass]]=2, 1,0)</f>
        <v>1</v>
      </c>
      <c r="M356">
        <f>IF(Table25[[#This Row],[Embarked]]="S", 1, 0)</f>
        <v>1</v>
      </c>
      <c r="N356">
        <f>IF(Table25[[#This Row],[Embarked]]="C", 1, 0)</f>
        <v>0</v>
      </c>
      <c r="O356">
        <f>IF(Table25[[#This Row],[Sex]]="male", 1, 0)</f>
        <v>0</v>
      </c>
      <c r="P356">
        <v>1</v>
      </c>
      <c r="AC356" s="6"/>
      <c r="AD356" s="6"/>
      <c r="AE356" s="6"/>
      <c r="AF356" s="6"/>
      <c r="AG356" s="6"/>
      <c r="AH356" s="6"/>
    </row>
    <row r="357" spans="1:34" x14ac:dyDescent="0.2">
      <c r="A357">
        <v>0</v>
      </c>
      <c r="B357" t="s">
        <v>15</v>
      </c>
      <c r="C357">
        <v>3</v>
      </c>
      <c r="D357" t="s">
        <v>13</v>
      </c>
      <c r="E357">
        <v>20</v>
      </c>
      <c r="F357">
        <v>9.5</v>
      </c>
      <c r="G357">
        <v>0</v>
      </c>
      <c r="H357">
        <v>0</v>
      </c>
      <c r="I357" s="6">
        <f>Table25[[#This Row],[Age]]/$E$1</f>
        <v>0.25</v>
      </c>
      <c r="J357" s="6">
        <f>LOG10(Table25[[#This Row],[Fare]] +1)</f>
        <v>1.0211892990699381</v>
      </c>
      <c r="K357">
        <f>IF(Table25[[#This Row],[Pclass]]=1, 1, 0)</f>
        <v>0</v>
      </c>
      <c r="L357">
        <f>IF(Table25[[#This Row],[Pclass]]=2, 1,0)</f>
        <v>0</v>
      </c>
      <c r="M357">
        <f>IF(Table25[[#This Row],[Embarked]]="S", 1, 0)</f>
        <v>1</v>
      </c>
      <c r="N357">
        <f>IF(Table25[[#This Row],[Embarked]]="C", 1, 0)</f>
        <v>0</v>
      </c>
      <c r="O357">
        <f>IF(Table25[[#This Row],[Sex]]="male", 1, 0)</f>
        <v>1</v>
      </c>
      <c r="P357">
        <v>1</v>
      </c>
      <c r="AC357" s="6"/>
      <c r="AD357" s="6"/>
      <c r="AE357" s="6"/>
      <c r="AF357" s="6"/>
      <c r="AG357" s="6"/>
      <c r="AH357" s="6"/>
    </row>
    <row r="358" spans="1:34" x14ac:dyDescent="0.2">
      <c r="A358">
        <v>0</v>
      </c>
      <c r="B358" t="s">
        <v>15</v>
      </c>
      <c r="C358">
        <v>3</v>
      </c>
      <c r="D358" t="s">
        <v>13</v>
      </c>
      <c r="E358">
        <v>25</v>
      </c>
      <c r="F358">
        <v>7.7750000000000004</v>
      </c>
      <c r="G358">
        <v>1</v>
      </c>
      <c r="H358">
        <v>0</v>
      </c>
      <c r="I358" s="6">
        <f>Table25[[#This Row],[Age]]/$E$1</f>
        <v>0.3125</v>
      </c>
      <c r="J358" s="6">
        <f>LOG10(Table25[[#This Row],[Fare]] +1)</f>
        <v>0.94324712513786169</v>
      </c>
      <c r="K358">
        <f>IF(Table25[[#This Row],[Pclass]]=1, 1, 0)</f>
        <v>0</v>
      </c>
      <c r="L358">
        <f>IF(Table25[[#This Row],[Pclass]]=2, 1,0)</f>
        <v>0</v>
      </c>
      <c r="M358">
        <f>IF(Table25[[#This Row],[Embarked]]="S", 1, 0)</f>
        <v>1</v>
      </c>
      <c r="N358">
        <f>IF(Table25[[#This Row],[Embarked]]="C", 1, 0)</f>
        <v>0</v>
      </c>
      <c r="O358">
        <f>IF(Table25[[#This Row],[Sex]]="male", 1, 0)</f>
        <v>1</v>
      </c>
      <c r="P358">
        <v>1</v>
      </c>
      <c r="AC358" s="6"/>
      <c r="AD358" s="6"/>
      <c r="AE358" s="6"/>
      <c r="AF358" s="6"/>
      <c r="AG358" s="6"/>
      <c r="AH358" s="6"/>
    </row>
    <row r="359" spans="1:34" x14ac:dyDescent="0.2">
      <c r="A359">
        <v>1</v>
      </c>
      <c r="B359" t="s">
        <v>15</v>
      </c>
      <c r="C359">
        <v>2</v>
      </c>
      <c r="D359" t="s">
        <v>17</v>
      </c>
      <c r="E359">
        <v>28</v>
      </c>
      <c r="F359">
        <v>13</v>
      </c>
      <c r="G359">
        <v>0</v>
      </c>
      <c r="H359">
        <v>0</v>
      </c>
      <c r="I359" s="6">
        <f>Table25[[#This Row],[Age]]/$E$1</f>
        <v>0.35</v>
      </c>
      <c r="J359" s="6">
        <f>LOG10(Table25[[#This Row],[Fare]] +1)</f>
        <v>1.146128035678238</v>
      </c>
      <c r="K359">
        <f>IF(Table25[[#This Row],[Pclass]]=1, 1, 0)</f>
        <v>0</v>
      </c>
      <c r="L359">
        <f>IF(Table25[[#This Row],[Pclass]]=2, 1,0)</f>
        <v>1</v>
      </c>
      <c r="M359">
        <f>IF(Table25[[#This Row],[Embarked]]="S", 1, 0)</f>
        <v>1</v>
      </c>
      <c r="N359">
        <f>IF(Table25[[#This Row],[Embarked]]="C", 1, 0)</f>
        <v>0</v>
      </c>
      <c r="O359">
        <f>IF(Table25[[#This Row],[Sex]]="male", 1, 0)</f>
        <v>0</v>
      </c>
      <c r="P359">
        <v>1</v>
      </c>
      <c r="AC359" s="6"/>
      <c r="AD359" s="6"/>
      <c r="AE359" s="6"/>
      <c r="AF359" s="6"/>
      <c r="AG359" s="6"/>
      <c r="AH359" s="6"/>
    </row>
    <row r="360" spans="1:34" x14ac:dyDescent="0.2">
      <c r="A360">
        <v>1</v>
      </c>
      <c r="B360" t="s">
        <v>15</v>
      </c>
      <c r="C360">
        <v>1</v>
      </c>
      <c r="D360" t="s">
        <v>13</v>
      </c>
      <c r="E360">
        <v>4</v>
      </c>
      <c r="F360">
        <v>81.8583</v>
      </c>
      <c r="G360">
        <v>0</v>
      </c>
      <c r="H360">
        <v>2</v>
      </c>
      <c r="I360" s="6">
        <f>Table25[[#This Row],[Age]]/$E$1</f>
        <v>0.05</v>
      </c>
      <c r="J360" s="6">
        <f>LOG10(Table25[[#This Row],[Fare]] +1)</f>
        <v>1.9183360186534042</v>
      </c>
      <c r="K360">
        <f>IF(Table25[[#This Row],[Pclass]]=1, 1, 0)</f>
        <v>1</v>
      </c>
      <c r="L360">
        <f>IF(Table25[[#This Row],[Pclass]]=2, 1,0)</f>
        <v>0</v>
      </c>
      <c r="M360">
        <f>IF(Table25[[#This Row],[Embarked]]="S", 1, 0)</f>
        <v>1</v>
      </c>
      <c r="N360">
        <f>IF(Table25[[#This Row],[Embarked]]="C", 1, 0)</f>
        <v>0</v>
      </c>
      <c r="O360">
        <f>IF(Table25[[#This Row],[Sex]]="male", 1, 0)</f>
        <v>1</v>
      </c>
      <c r="P360">
        <v>1</v>
      </c>
      <c r="AC360" s="6"/>
      <c r="AD360" s="6"/>
      <c r="AE360" s="6"/>
      <c r="AF360" s="6"/>
      <c r="AG360" s="6"/>
      <c r="AH360" s="6"/>
    </row>
    <row r="361" spans="1:34" x14ac:dyDescent="0.2">
      <c r="A361">
        <v>1</v>
      </c>
      <c r="B361" t="s">
        <v>15</v>
      </c>
      <c r="C361">
        <v>2</v>
      </c>
      <c r="D361" t="s">
        <v>17</v>
      </c>
      <c r="E361">
        <v>13</v>
      </c>
      <c r="F361">
        <v>19.5</v>
      </c>
      <c r="G361">
        <v>0</v>
      </c>
      <c r="H361">
        <v>1</v>
      </c>
      <c r="I361" s="6">
        <f>Table25[[#This Row],[Age]]/$E$1</f>
        <v>0.16250000000000001</v>
      </c>
      <c r="J361" s="6">
        <f>LOG10(Table25[[#This Row],[Fare]] +1)</f>
        <v>1.3117538610557542</v>
      </c>
      <c r="K361">
        <f>IF(Table25[[#This Row],[Pclass]]=1, 1, 0)</f>
        <v>0</v>
      </c>
      <c r="L361">
        <f>IF(Table25[[#This Row],[Pclass]]=2, 1,0)</f>
        <v>1</v>
      </c>
      <c r="M361">
        <f>IF(Table25[[#This Row],[Embarked]]="S", 1, 0)</f>
        <v>1</v>
      </c>
      <c r="N361">
        <f>IF(Table25[[#This Row],[Embarked]]="C", 1, 0)</f>
        <v>0</v>
      </c>
      <c r="O361">
        <f>IF(Table25[[#This Row],[Sex]]="male", 1, 0)</f>
        <v>0</v>
      </c>
      <c r="P361">
        <v>1</v>
      </c>
      <c r="AC361" s="6"/>
      <c r="AD361" s="6"/>
      <c r="AE361" s="6"/>
      <c r="AF361" s="6"/>
      <c r="AG361" s="6"/>
      <c r="AH361" s="6"/>
    </row>
    <row r="362" spans="1:34" x14ac:dyDescent="0.2">
      <c r="A362">
        <v>1</v>
      </c>
      <c r="B362" t="s">
        <v>15</v>
      </c>
      <c r="C362">
        <v>1</v>
      </c>
      <c r="D362" t="s">
        <v>13</v>
      </c>
      <c r="E362">
        <v>34</v>
      </c>
      <c r="F362">
        <v>26.55</v>
      </c>
      <c r="G362">
        <v>0</v>
      </c>
      <c r="H362">
        <v>0</v>
      </c>
      <c r="I362" s="6">
        <f>Table25[[#This Row],[Age]]/$E$1</f>
        <v>0.42499999999999999</v>
      </c>
      <c r="J362" s="6">
        <f>LOG10(Table25[[#This Row],[Fare]] +1)</f>
        <v>1.4401216031878039</v>
      </c>
      <c r="K362">
        <f>IF(Table25[[#This Row],[Pclass]]=1, 1, 0)</f>
        <v>1</v>
      </c>
      <c r="L362">
        <f>IF(Table25[[#This Row],[Pclass]]=2, 1,0)</f>
        <v>0</v>
      </c>
      <c r="M362">
        <f>IF(Table25[[#This Row],[Embarked]]="S", 1, 0)</f>
        <v>1</v>
      </c>
      <c r="N362">
        <f>IF(Table25[[#This Row],[Embarked]]="C", 1, 0)</f>
        <v>0</v>
      </c>
      <c r="O362">
        <f>IF(Table25[[#This Row],[Sex]]="male", 1, 0)</f>
        <v>1</v>
      </c>
      <c r="P362">
        <v>1</v>
      </c>
      <c r="AC362" s="6"/>
      <c r="AD362" s="6"/>
      <c r="AE362" s="6"/>
      <c r="AF362" s="6"/>
      <c r="AG362" s="6"/>
      <c r="AH362" s="6"/>
    </row>
    <row r="363" spans="1:34" x14ac:dyDescent="0.2">
      <c r="A363">
        <v>1</v>
      </c>
      <c r="B363" t="s">
        <v>20</v>
      </c>
      <c r="C363">
        <v>3</v>
      </c>
      <c r="D363" t="s">
        <v>17</v>
      </c>
      <c r="E363">
        <v>5</v>
      </c>
      <c r="F363">
        <v>19.258299999999998</v>
      </c>
      <c r="G363">
        <v>2</v>
      </c>
      <c r="H363">
        <v>1</v>
      </c>
      <c r="I363" s="6">
        <f>Table25[[#This Row],[Age]]/$E$1</f>
        <v>6.25E-2</v>
      </c>
      <c r="J363" s="6">
        <f>LOG10(Table25[[#This Row],[Fare]] +1)</f>
        <v>1.3066029982011584</v>
      </c>
      <c r="K363">
        <f>IF(Table25[[#This Row],[Pclass]]=1, 1, 0)</f>
        <v>0</v>
      </c>
      <c r="L363">
        <f>IF(Table25[[#This Row],[Pclass]]=2, 1,0)</f>
        <v>0</v>
      </c>
      <c r="M363">
        <f>IF(Table25[[#This Row],[Embarked]]="S", 1, 0)</f>
        <v>0</v>
      </c>
      <c r="N363">
        <f>IF(Table25[[#This Row],[Embarked]]="C", 1, 0)</f>
        <v>1</v>
      </c>
      <c r="O363">
        <f>IF(Table25[[#This Row],[Sex]]="male", 1, 0)</f>
        <v>0</v>
      </c>
      <c r="P363">
        <v>1</v>
      </c>
      <c r="AC363" s="6"/>
      <c r="AD363" s="6"/>
      <c r="AE363" s="6"/>
      <c r="AF363" s="6"/>
      <c r="AG363" s="6"/>
      <c r="AH363" s="6"/>
    </row>
    <row r="364" spans="1:34" x14ac:dyDescent="0.2">
      <c r="A364">
        <v>1</v>
      </c>
      <c r="B364" t="s">
        <v>15</v>
      </c>
      <c r="C364">
        <v>1</v>
      </c>
      <c r="D364" t="s">
        <v>13</v>
      </c>
      <c r="E364">
        <v>52</v>
      </c>
      <c r="F364">
        <v>30.5</v>
      </c>
      <c r="G364">
        <v>0</v>
      </c>
      <c r="H364">
        <v>0</v>
      </c>
      <c r="I364" s="6">
        <f>Table25[[#This Row],[Age]]/$E$1</f>
        <v>0.65</v>
      </c>
      <c r="J364" s="6">
        <f>LOG10(Table25[[#This Row],[Fare]] +1)</f>
        <v>1.4983105537896004</v>
      </c>
      <c r="K364">
        <f>IF(Table25[[#This Row],[Pclass]]=1, 1, 0)</f>
        <v>1</v>
      </c>
      <c r="L364">
        <f>IF(Table25[[#This Row],[Pclass]]=2, 1,0)</f>
        <v>0</v>
      </c>
      <c r="M364">
        <f>IF(Table25[[#This Row],[Embarked]]="S", 1, 0)</f>
        <v>1</v>
      </c>
      <c r="N364">
        <f>IF(Table25[[#This Row],[Embarked]]="C", 1, 0)</f>
        <v>0</v>
      </c>
      <c r="O364">
        <f>IF(Table25[[#This Row],[Sex]]="male", 1, 0)</f>
        <v>1</v>
      </c>
      <c r="P364">
        <v>1</v>
      </c>
      <c r="AC364" s="6"/>
      <c r="AD364" s="6"/>
      <c r="AE364" s="6"/>
      <c r="AF364" s="6"/>
      <c r="AG364" s="6"/>
      <c r="AH364" s="6"/>
    </row>
    <row r="365" spans="1:34" x14ac:dyDescent="0.2">
      <c r="A365">
        <v>0</v>
      </c>
      <c r="B365" t="s">
        <v>15</v>
      </c>
      <c r="C365">
        <v>2</v>
      </c>
      <c r="D365" t="s">
        <v>13</v>
      </c>
      <c r="E365">
        <v>36</v>
      </c>
      <c r="F365">
        <v>27.75</v>
      </c>
      <c r="G365">
        <v>1</v>
      </c>
      <c r="H365">
        <v>2</v>
      </c>
      <c r="I365" s="6">
        <f>Table25[[#This Row],[Age]]/$E$1</f>
        <v>0.45</v>
      </c>
      <c r="J365" s="6">
        <f>LOG10(Table25[[#This Row],[Fare]] +1)</f>
        <v>1.4586378490256493</v>
      </c>
      <c r="K365">
        <f>IF(Table25[[#This Row],[Pclass]]=1, 1, 0)</f>
        <v>0</v>
      </c>
      <c r="L365">
        <f>IF(Table25[[#This Row],[Pclass]]=2, 1,0)</f>
        <v>1</v>
      </c>
      <c r="M365">
        <f>IF(Table25[[#This Row],[Embarked]]="S", 1, 0)</f>
        <v>1</v>
      </c>
      <c r="N365">
        <f>IF(Table25[[#This Row],[Embarked]]="C", 1, 0)</f>
        <v>0</v>
      </c>
      <c r="O365">
        <f>IF(Table25[[#This Row],[Sex]]="male", 1, 0)</f>
        <v>1</v>
      </c>
      <c r="P365">
        <v>1</v>
      </c>
      <c r="AC365" s="6"/>
      <c r="AD365" s="6"/>
      <c r="AE365" s="6"/>
      <c r="AF365" s="6"/>
      <c r="AG365" s="6"/>
      <c r="AH365" s="6"/>
    </row>
    <row r="366" spans="1:34" x14ac:dyDescent="0.2">
      <c r="A366">
        <v>0</v>
      </c>
      <c r="B366" t="s">
        <v>20</v>
      </c>
      <c r="C366">
        <v>1</v>
      </c>
      <c r="D366" t="s">
        <v>13</v>
      </c>
      <c r="E366">
        <v>30</v>
      </c>
      <c r="F366">
        <v>27.75</v>
      </c>
      <c r="G366">
        <v>0</v>
      </c>
      <c r="H366">
        <v>0</v>
      </c>
      <c r="I366" s="6">
        <f>Table25[[#This Row],[Age]]/$E$1</f>
        <v>0.375</v>
      </c>
      <c r="J366" s="6">
        <f>LOG10(Table25[[#This Row],[Fare]] +1)</f>
        <v>1.4586378490256493</v>
      </c>
      <c r="K366">
        <f>IF(Table25[[#This Row],[Pclass]]=1, 1, 0)</f>
        <v>1</v>
      </c>
      <c r="L366">
        <f>IF(Table25[[#This Row],[Pclass]]=2, 1,0)</f>
        <v>0</v>
      </c>
      <c r="M366">
        <f>IF(Table25[[#This Row],[Embarked]]="S", 1, 0)</f>
        <v>0</v>
      </c>
      <c r="N366">
        <f>IF(Table25[[#This Row],[Embarked]]="C", 1, 0)</f>
        <v>1</v>
      </c>
      <c r="O366">
        <f>IF(Table25[[#This Row],[Sex]]="male", 1, 0)</f>
        <v>1</v>
      </c>
      <c r="P366">
        <v>1</v>
      </c>
      <c r="AC366" s="6"/>
      <c r="AD366" s="6"/>
      <c r="AE366" s="6"/>
      <c r="AF366" s="6"/>
      <c r="AG366" s="6"/>
      <c r="AH366" s="6"/>
    </row>
    <row r="367" spans="1:34" x14ac:dyDescent="0.2">
      <c r="A367">
        <v>1</v>
      </c>
      <c r="B367" t="s">
        <v>20</v>
      </c>
      <c r="C367">
        <v>1</v>
      </c>
      <c r="D367" t="s">
        <v>13</v>
      </c>
      <c r="E367">
        <v>49</v>
      </c>
      <c r="F367">
        <v>89.104200000000006</v>
      </c>
      <c r="G367">
        <v>1</v>
      </c>
      <c r="H367">
        <v>0</v>
      </c>
      <c r="I367" s="6">
        <f>Table25[[#This Row],[Age]]/$E$1</f>
        <v>0.61250000000000004</v>
      </c>
      <c r="J367" s="6">
        <f>LOG10(Table25[[#This Row],[Fare]] +1)</f>
        <v>1.9547450350890707</v>
      </c>
      <c r="K367">
        <f>IF(Table25[[#This Row],[Pclass]]=1, 1, 0)</f>
        <v>1</v>
      </c>
      <c r="L367">
        <f>IF(Table25[[#This Row],[Pclass]]=2, 1,0)</f>
        <v>0</v>
      </c>
      <c r="M367">
        <f>IF(Table25[[#This Row],[Embarked]]="S", 1, 0)</f>
        <v>0</v>
      </c>
      <c r="N367">
        <f>IF(Table25[[#This Row],[Embarked]]="C", 1, 0)</f>
        <v>1</v>
      </c>
      <c r="O367">
        <f>IF(Table25[[#This Row],[Sex]]="male", 1, 0)</f>
        <v>1</v>
      </c>
      <c r="P367">
        <v>1</v>
      </c>
      <c r="AC367" s="6"/>
      <c r="AD367" s="6"/>
      <c r="AE367" s="6"/>
      <c r="AF367" s="6"/>
      <c r="AG367" s="6"/>
      <c r="AH367" s="6"/>
    </row>
    <row r="368" spans="1:34" x14ac:dyDescent="0.2">
      <c r="A368">
        <v>1</v>
      </c>
      <c r="B368" t="s">
        <v>20</v>
      </c>
      <c r="C368">
        <v>3</v>
      </c>
      <c r="D368" t="s">
        <v>13</v>
      </c>
      <c r="E368">
        <v>29</v>
      </c>
      <c r="F368">
        <v>7.8958000000000004</v>
      </c>
      <c r="G368">
        <v>0</v>
      </c>
      <c r="H368">
        <v>0</v>
      </c>
      <c r="I368" s="6">
        <f>Table25[[#This Row],[Age]]/$E$1</f>
        <v>0.36249999999999999</v>
      </c>
      <c r="J368" s="6">
        <f>LOG10(Table25[[#This Row],[Fare]] +1)</f>
        <v>0.94918501031343461</v>
      </c>
      <c r="K368">
        <f>IF(Table25[[#This Row],[Pclass]]=1, 1, 0)</f>
        <v>0</v>
      </c>
      <c r="L368">
        <f>IF(Table25[[#This Row],[Pclass]]=2, 1,0)</f>
        <v>0</v>
      </c>
      <c r="M368">
        <f>IF(Table25[[#This Row],[Embarked]]="S", 1, 0)</f>
        <v>0</v>
      </c>
      <c r="N368">
        <f>IF(Table25[[#This Row],[Embarked]]="C", 1, 0)</f>
        <v>1</v>
      </c>
      <c r="O368">
        <f>IF(Table25[[#This Row],[Sex]]="male", 1, 0)</f>
        <v>1</v>
      </c>
      <c r="P368">
        <v>1</v>
      </c>
      <c r="AC368" s="6"/>
      <c r="AD368" s="6"/>
      <c r="AE368" s="6"/>
      <c r="AF368" s="6"/>
      <c r="AG368" s="6"/>
      <c r="AH368" s="6"/>
    </row>
    <row r="369" spans="1:34" x14ac:dyDescent="0.2">
      <c r="A369">
        <v>0</v>
      </c>
      <c r="B369" t="s">
        <v>15</v>
      </c>
      <c r="C369">
        <v>1</v>
      </c>
      <c r="D369" t="s">
        <v>13</v>
      </c>
      <c r="E369">
        <v>65</v>
      </c>
      <c r="F369">
        <v>26.55</v>
      </c>
      <c r="G369">
        <v>0</v>
      </c>
      <c r="H369">
        <v>0</v>
      </c>
      <c r="I369" s="6">
        <f>Table25[[#This Row],[Age]]/$E$1</f>
        <v>0.8125</v>
      </c>
      <c r="J369" s="6">
        <f>LOG10(Table25[[#This Row],[Fare]] +1)</f>
        <v>1.4401216031878039</v>
      </c>
      <c r="K369">
        <f>IF(Table25[[#This Row],[Pclass]]=1, 1, 0)</f>
        <v>1</v>
      </c>
      <c r="L369">
        <f>IF(Table25[[#This Row],[Pclass]]=2, 1,0)</f>
        <v>0</v>
      </c>
      <c r="M369">
        <f>IF(Table25[[#This Row],[Embarked]]="S", 1, 0)</f>
        <v>1</v>
      </c>
      <c r="N369">
        <f>IF(Table25[[#This Row],[Embarked]]="C", 1, 0)</f>
        <v>0</v>
      </c>
      <c r="O369">
        <f>IF(Table25[[#This Row],[Sex]]="male", 1, 0)</f>
        <v>1</v>
      </c>
      <c r="P369">
        <v>1</v>
      </c>
      <c r="AC369" s="6"/>
      <c r="AD369" s="6"/>
      <c r="AE369" s="6"/>
      <c r="AF369" s="6"/>
      <c r="AG369" s="6"/>
      <c r="AH369" s="6"/>
    </row>
    <row r="370" spans="1:34" x14ac:dyDescent="0.2">
      <c r="A370">
        <v>1</v>
      </c>
      <c r="B370" t="s">
        <v>15</v>
      </c>
      <c r="C370">
        <v>2</v>
      </c>
      <c r="D370" t="s">
        <v>17</v>
      </c>
      <c r="E370">
        <v>50</v>
      </c>
      <c r="F370">
        <v>10.5</v>
      </c>
      <c r="G370">
        <v>0</v>
      </c>
      <c r="H370">
        <v>0</v>
      </c>
      <c r="I370" s="6">
        <f>Table25[[#This Row],[Age]]/$E$1</f>
        <v>0.625</v>
      </c>
      <c r="J370" s="6">
        <f>LOG10(Table25[[#This Row],[Fare]] +1)</f>
        <v>1.0606978403536116</v>
      </c>
      <c r="K370">
        <f>IF(Table25[[#This Row],[Pclass]]=1, 1, 0)</f>
        <v>0</v>
      </c>
      <c r="L370">
        <f>IF(Table25[[#This Row],[Pclass]]=2, 1,0)</f>
        <v>1</v>
      </c>
      <c r="M370">
        <f>IF(Table25[[#This Row],[Embarked]]="S", 1, 0)</f>
        <v>1</v>
      </c>
      <c r="N370">
        <f>IF(Table25[[#This Row],[Embarked]]="C", 1, 0)</f>
        <v>0</v>
      </c>
      <c r="O370">
        <f>IF(Table25[[#This Row],[Sex]]="male", 1, 0)</f>
        <v>0</v>
      </c>
      <c r="P370">
        <v>1</v>
      </c>
      <c r="AC370" s="6"/>
      <c r="AD370" s="6"/>
      <c r="AE370" s="6"/>
      <c r="AF370" s="6"/>
      <c r="AG370" s="6"/>
      <c r="AH370" s="6"/>
    </row>
    <row r="371" spans="1:34" x14ac:dyDescent="0.2">
      <c r="A371">
        <v>1</v>
      </c>
      <c r="B371" t="s">
        <v>15</v>
      </c>
      <c r="C371">
        <v>1</v>
      </c>
      <c r="D371" t="s">
        <v>13</v>
      </c>
      <c r="E371">
        <v>48</v>
      </c>
      <c r="F371">
        <v>26.55</v>
      </c>
      <c r="G371">
        <v>0</v>
      </c>
      <c r="H371">
        <v>0</v>
      </c>
      <c r="I371" s="6">
        <f>Table25[[#This Row],[Age]]/$E$1</f>
        <v>0.6</v>
      </c>
      <c r="J371" s="6">
        <f>LOG10(Table25[[#This Row],[Fare]] +1)</f>
        <v>1.4401216031878039</v>
      </c>
      <c r="K371">
        <f>IF(Table25[[#This Row],[Pclass]]=1, 1, 0)</f>
        <v>1</v>
      </c>
      <c r="L371">
        <f>IF(Table25[[#This Row],[Pclass]]=2, 1,0)</f>
        <v>0</v>
      </c>
      <c r="M371">
        <f>IF(Table25[[#This Row],[Embarked]]="S", 1, 0)</f>
        <v>1</v>
      </c>
      <c r="N371">
        <f>IF(Table25[[#This Row],[Embarked]]="C", 1, 0)</f>
        <v>0</v>
      </c>
      <c r="O371">
        <f>IF(Table25[[#This Row],[Sex]]="male", 1, 0)</f>
        <v>1</v>
      </c>
      <c r="P371">
        <v>1</v>
      </c>
      <c r="AC371" s="6"/>
      <c r="AD371" s="6"/>
      <c r="AE371" s="6"/>
      <c r="AF371" s="6"/>
      <c r="AG371" s="6"/>
      <c r="AH371" s="6"/>
    </row>
    <row r="372" spans="1:34" x14ac:dyDescent="0.2">
      <c r="A372">
        <v>0</v>
      </c>
      <c r="B372" t="s">
        <v>15</v>
      </c>
      <c r="C372">
        <v>3</v>
      </c>
      <c r="D372" t="s">
        <v>13</v>
      </c>
      <c r="E372">
        <v>34</v>
      </c>
      <c r="F372">
        <v>8.0500000000000007</v>
      </c>
      <c r="G372">
        <v>0</v>
      </c>
      <c r="H372">
        <v>0</v>
      </c>
      <c r="I372" s="6">
        <f>Table25[[#This Row],[Age]]/$E$1</f>
        <v>0.42499999999999999</v>
      </c>
      <c r="J372" s="6">
        <f>LOG10(Table25[[#This Row],[Fare]] +1)</f>
        <v>0.9566485792052033</v>
      </c>
      <c r="K372">
        <f>IF(Table25[[#This Row],[Pclass]]=1, 1, 0)</f>
        <v>0</v>
      </c>
      <c r="L372">
        <f>IF(Table25[[#This Row],[Pclass]]=2, 1,0)</f>
        <v>0</v>
      </c>
      <c r="M372">
        <f>IF(Table25[[#This Row],[Embarked]]="S", 1, 0)</f>
        <v>1</v>
      </c>
      <c r="N372">
        <f>IF(Table25[[#This Row],[Embarked]]="C", 1, 0)</f>
        <v>0</v>
      </c>
      <c r="O372">
        <f>IF(Table25[[#This Row],[Sex]]="male", 1, 0)</f>
        <v>1</v>
      </c>
      <c r="P372">
        <v>1</v>
      </c>
      <c r="AC372" s="6"/>
      <c r="AD372" s="6"/>
      <c r="AE372" s="6"/>
      <c r="AF372" s="6"/>
      <c r="AG372" s="6"/>
      <c r="AH372" s="6"/>
    </row>
    <row r="373" spans="1:34" x14ac:dyDescent="0.2">
      <c r="A373">
        <v>0</v>
      </c>
      <c r="B373" t="s">
        <v>15</v>
      </c>
      <c r="C373">
        <v>1</v>
      </c>
      <c r="D373" t="s">
        <v>13</v>
      </c>
      <c r="E373">
        <v>47</v>
      </c>
      <c r="F373">
        <v>38.5</v>
      </c>
      <c r="G373">
        <v>0</v>
      </c>
      <c r="H373">
        <v>0</v>
      </c>
      <c r="I373" s="6">
        <f>Table25[[#This Row],[Age]]/$E$1</f>
        <v>0.58750000000000002</v>
      </c>
      <c r="J373" s="6">
        <f>LOG10(Table25[[#This Row],[Fare]] +1)</f>
        <v>1.5965970956264601</v>
      </c>
      <c r="K373">
        <f>IF(Table25[[#This Row],[Pclass]]=1, 1, 0)</f>
        <v>1</v>
      </c>
      <c r="L373">
        <f>IF(Table25[[#This Row],[Pclass]]=2, 1,0)</f>
        <v>0</v>
      </c>
      <c r="M373">
        <f>IF(Table25[[#This Row],[Embarked]]="S", 1, 0)</f>
        <v>1</v>
      </c>
      <c r="N373">
        <f>IF(Table25[[#This Row],[Embarked]]="C", 1, 0)</f>
        <v>0</v>
      </c>
      <c r="O373">
        <f>IF(Table25[[#This Row],[Sex]]="male", 1, 0)</f>
        <v>1</v>
      </c>
      <c r="P373">
        <v>1</v>
      </c>
      <c r="AC373" s="6"/>
      <c r="AD373" s="6"/>
      <c r="AE373" s="6"/>
      <c r="AF373" s="6"/>
      <c r="AG373" s="6"/>
      <c r="AH373" s="6"/>
    </row>
    <row r="374" spans="1:34" x14ac:dyDescent="0.2">
      <c r="A374">
        <v>0</v>
      </c>
      <c r="B374" t="s">
        <v>15</v>
      </c>
      <c r="C374">
        <v>2</v>
      </c>
      <c r="D374" t="s">
        <v>13</v>
      </c>
      <c r="E374">
        <v>48</v>
      </c>
      <c r="F374">
        <v>13</v>
      </c>
      <c r="G374">
        <v>0</v>
      </c>
      <c r="H374">
        <v>0</v>
      </c>
      <c r="I374" s="6">
        <f>Table25[[#This Row],[Age]]/$E$1</f>
        <v>0.6</v>
      </c>
      <c r="J374" s="6">
        <f>LOG10(Table25[[#This Row],[Fare]] +1)</f>
        <v>1.146128035678238</v>
      </c>
      <c r="K374">
        <f>IF(Table25[[#This Row],[Pclass]]=1, 1, 0)</f>
        <v>0</v>
      </c>
      <c r="L374">
        <f>IF(Table25[[#This Row],[Pclass]]=2, 1,0)</f>
        <v>1</v>
      </c>
      <c r="M374">
        <f>IF(Table25[[#This Row],[Embarked]]="S", 1, 0)</f>
        <v>1</v>
      </c>
      <c r="N374">
        <f>IF(Table25[[#This Row],[Embarked]]="C", 1, 0)</f>
        <v>0</v>
      </c>
      <c r="O374">
        <f>IF(Table25[[#This Row],[Sex]]="male", 1, 0)</f>
        <v>1</v>
      </c>
      <c r="P374">
        <v>1</v>
      </c>
      <c r="AC374" s="6"/>
      <c r="AD374" s="6"/>
      <c r="AE374" s="6"/>
      <c r="AF374" s="6"/>
      <c r="AG374" s="6"/>
      <c r="AH374" s="6"/>
    </row>
    <row r="375" spans="1:34" x14ac:dyDescent="0.2">
      <c r="A375">
        <v>0</v>
      </c>
      <c r="B375" t="s">
        <v>15</v>
      </c>
      <c r="C375">
        <v>3</v>
      </c>
      <c r="D375" t="s">
        <v>13</v>
      </c>
      <c r="E375">
        <v>38</v>
      </c>
      <c r="F375">
        <v>7.05</v>
      </c>
      <c r="G375">
        <v>0</v>
      </c>
      <c r="H375">
        <v>0</v>
      </c>
      <c r="I375" s="6">
        <f>Table25[[#This Row],[Age]]/$E$1</f>
        <v>0.47499999999999998</v>
      </c>
      <c r="J375" s="6">
        <f>LOG10(Table25[[#This Row],[Fare]] +1)</f>
        <v>0.90579588036786851</v>
      </c>
      <c r="K375">
        <f>IF(Table25[[#This Row],[Pclass]]=1, 1, 0)</f>
        <v>0</v>
      </c>
      <c r="L375">
        <f>IF(Table25[[#This Row],[Pclass]]=2, 1,0)</f>
        <v>0</v>
      </c>
      <c r="M375">
        <f>IF(Table25[[#This Row],[Embarked]]="S", 1, 0)</f>
        <v>1</v>
      </c>
      <c r="N375">
        <f>IF(Table25[[#This Row],[Embarked]]="C", 1, 0)</f>
        <v>0</v>
      </c>
      <c r="O375">
        <f>IF(Table25[[#This Row],[Sex]]="male", 1, 0)</f>
        <v>1</v>
      </c>
      <c r="P375">
        <v>1</v>
      </c>
      <c r="AC375" s="6"/>
      <c r="AD375" s="6"/>
      <c r="AE375" s="6"/>
      <c r="AF375" s="6"/>
      <c r="AG375" s="6"/>
      <c r="AH375" s="6"/>
    </row>
    <row r="376" spans="1:34" x14ac:dyDescent="0.2">
      <c r="A376">
        <v>0</v>
      </c>
      <c r="B376" t="s">
        <v>15</v>
      </c>
      <c r="C376">
        <v>1</v>
      </c>
      <c r="D376" t="s">
        <v>13</v>
      </c>
      <c r="E376">
        <v>56</v>
      </c>
      <c r="F376">
        <v>26.55</v>
      </c>
      <c r="G376">
        <v>0</v>
      </c>
      <c r="H376">
        <v>0</v>
      </c>
      <c r="I376" s="6">
        <f>Table25[[#This Row],[Age]]/$E$1</f>
        <v>0.7</v>
      </c>
      <c r="J376" s="6">
        <f>LOG10(Table25[[#This Row],[Fare]] +1)</f>
        <v>1.4401216031878039</v>
      </c>
      <c r="K376">
        <f>IF(Table25[[#This Row],[Pclass]]=1, 1, 0)</f>
        <v>1</v>
      </c>
      <c r="L376">
        <f>IF(Table25[[#This Row],[Pclass]]=2, 1,0)</f>
        <v>0</v>
      </c>
      <c r="M376">
        <f>IF(Table25[[#This Row],[Embarked]]="S", 1, 0)</f>
        <v>1</v>
      </c>
      <c r="N376">
        <f>IF(Table25[[#This Row],[Embarked]]="C", 1, 0)</f>
        <v>0</v>
      </c>
      <c r="O376">
        <f>IF(Table25[[#This Row],[Sex]]="male", 1, 0)</f>
        <v>1</v>
      </c>
      <c r="P376">
        <v>1</v>
      </c>
      <c r="AC376" s="6"/>
      <c r="AD376" s="6"/>
      <c r="AE376" s="6"/>
      <c r="AF376" s="6"/>
      <c r="AG376" s="6"/>
      <c r="AH376" s="6"/>
    </row>
    <row r="377" spans="1:34" x14ac:dyDescent="0.2">
      <c r="A377">
        <v>1</v>
      </c>
      <c r="B377" t="s">
        <v>20</v>
      </c>
      <c r="C377">
        <v>3</v>
      </c>
      <c r="D377" t="s">
        <v>17</v>
      </c>
      <c r="E377">
        <v>0.75</v>
      </c>
      <c r="F377">
        <v>19.258299999999998</v>
      </c>
      <c r="G377">
        <v>2</v>
      </c>
      <c r="H377">
        <v>1</v>
      </c>
      <c r="I377" s="6">
        <f>Table25[[#This Row],[Age]]/$E$1</f>
        <v>9.3749999999999997E-3</v>
      </c>
      <c r="J377" s="6">
        <f>LOG10(Table25[[#This Row],[Fare]] +1)</f>
        <v>1.3066029982011584</v>
      </c>
      <c r="K377">
        <f>IF(Table25[[#This Row],[Pclass]]=1, 1, 0)</f>
        <v>0</v>
      </c>
      <c r="L377">
        <f>IF(Table25[[#This Row],[Pclass]]=2, 1,0)</f>
        <v>0</v>
      </c>
      <c r="M377">
        <f>IF(Table25[[#This Row],[Embarked]]="S", 1, 0)</f>
        <v>0</v>
      </c>
      <c r="N377">
        <f>IF(Table25[[#This Row],[Embarked]]="C", 1, 0)</f>
        <v>1</v>
      </c>
      <c r="O377">
        <f>IF(Table25[[#This Row],[Sex]]="male", 1, 0)</f>
        <v>0</v>
      </c>
      <c r="P377">
        <v>1</v>
      </c>
      <c r="AC377" s="6"/>
      <c r="AD377" s="6"/>
      <c r="AE377" s="6"/>
      <c r="AF377" s="6"/>
      <c r="AG377" s="6"/>
      <c r="AH377" s="6"/>
    </row>
    <row r="378" spans="1:34" x14ac:dyDescent="0.2">
      <c r="A378">
        <v>0</v>
      </c>
      <c r="B378" t="s">
        <v>15</v>
      </c>
      <c r="C378">
        <v>3</v>
      </c>
      <c r="D378" t="s">
        <v>13</v>
      </c>
      <c r="E378">
        <v>38</v>
      </c>
      <c r="F378">
        <v>8.6624999999999996</v>
      </c>
      <c r="G378">
        <v>0</v>
      </c>
      <c r="H378">
        <v>0</v>
      </c>
      <c r="I378" s="6">
        <f>Table25[[#This Row],[Age]]/$E$1</f>
        <v>0.47499999999999998</v>
      </c>
      <c r="J378" s="6">
        <f>LOG10(Table25[[#This Row],[Fare]] +1)</f>
        <v>0.98508950692638131</v>
      </c>
      <c r="K378">
        <f>IF(Table25[[#This Row],[Pclass]]=1, 1, 0)</f>
        <v>0</v>
      </c>
      <c r="L378">
        <f>IF(Table25[[#This Row],[Pclass]]=2, 1,0)</f>
        <v>0</v>
      </c>
      <c r="M378">
        <f>IF(Table25[[#This Row],[Embarked]]="S", 1, 0)</f>
        <v>1</v>
      </c>
      <c r="N378">
        <f>IF(Table25[[#This Row],[Embarked]]="C", 1, 0)</f>
        <v>0</v>
      </c>
      <c r="O378">
        <f>IF(Table25[[#This Row],[Sex]]="male", 1, 0)</f>
        <v>1</v>
      </c>
      <c r="P378">
        <v>1</v>
      </c>
      <c r="AC378" s="6"/>
      <c r="AD378" s="6"/>
      <c r="AE378" s="6"/>
      <c r="AF378" s="6"/>
      <c r="AG378" s="6"/>
      <c r="AH378" s="6"/>
    </row>
    <row r="379" spans="1:34" x14ac:dyDescent="0.2">
      <c r="A379">
        <v>1</v>
      </c>
      <c r="B379" t="s">
        <v>15</v>
      </c>
      <c r="C379">
        <v>2</v>
      </c>
      <c r="D379" t="s">
        <v>17</v>
      </c>
      <c r="E379">
        <v>33</v>
      </c>
      <c r="F379">
        <v>27.75</v>
      </c>
      <c r="G379">
        <v>1</v>
      </c>
      <c r="H379">
        <v>2</v>
      </c>
      <c r="I379" s="6">
        <f>Table25[[#This Row],[Age]]/$E$1</f>
        <v>0.41249999999999998</v>
      </c>
      <c r="J379" s="6">
        <f>LOG10(Table25[[#This Row],[Fare]] +1)</f>
        <v>1.4586378490256493</v>
      </c>
      <c r="K379">
        <f>IF(Table25[[#This Row],[Pclass]]=1, 1, 0)</f>
        <v>0</v>
      </c>
      <c r="L379">
        <f>IF(Table25[[#This Row],[Pclass]]=2, 1,0)</f>
        <v>1</v>
      </c>
      <c r="M379">
        <f>IF(Table25[[#This Row],[Embarked]]="S", 1, 0)</f>
        <v>1</v>
      </c>
      <c r="N379">
        <f>IF(Table25[[#This Row],[Embarked]]="C", 1, 0)</f>
        <v>0</v>
      </c>
      <c r="O379">
        <f>IF(Table25[[#This Row],[Sex]]="male", 1, 0)</f>
        <v>0</v>
      </c>
      <c r="P379">
        <v>1</v>
      </c>
      <c r="AC379" s="6"/>
      <c r="AD379" s="6"/>
      <c r="AE379" s="6"/>
      <c r="AF379" s="6"/>
      <c r="AG379" s="6"/>
      <c r="AH379" s="6"/>
    </row>
    <row r="380" spans="1:34" x14ac:dyDescent="0.2">
      <c r="A380">
        <v>1</v>
      </c>
      <c r="B380" t="s">
        <v>20</v>
      </c>
      <c r="C380">
        <v>2</v>
      </c>
      <c r="D380" t="s">
        <v>17</v>
      </c>
      <c r="E380">
        <v>23</v>
      </c>
      <c r="F380">
        <v>13.791700000000001</v>
      </c>
      <c r="G380">
        <v>0</v>
      </c>
      <c r="H380">
        <v>0</v>
      </c>
      <c r="I380" s="6">
        <f>Table25[[#This Row],[Age]]/$E$1</f>
        <v>0.28749999999999998</v>
      </c>
      <c r="J380" s="6">
        <f>LOG10(Table25[[#This Row],[Fare]] +1)</f>
        <v>1.1700180900341755</v>
      </c>
      <c r="K380">
        <f>IF(Table25[[#This Row],[Pclass]]=1, 1, 0)</f>
        <v>0</v>
      </c>
      <c r="L380">
        <f>IF(Table25[[#This Row],[Pclass]]=2, 1,0)</f>
        <v>1</v>
      </c>
      <c r="M380">
        <f>IF(Table25[[#This Row],[Embarked]]="S", 1, 0)</f>
        <v>0</v>
      </c>
      <c r="N380">
        <f>IF(Table25[[#This Row],[Embarked]]="C", 1, 0)</f>
        <v>1</v>
      </c>
      <c r="O380">
        <f>IF(Table25[[#This Row],[Sex]]="male", 1, 0)</f>
        <v>0</v>
      </c>
      <c r="P380">
        <v>1</v>
      </c>
      <c r="AC380" s="6"/>
      <c r="AD380" s="6"/>
      <c r="AE380" s="6"/>
      <c r="AF380" s="6"/>
      <c r="AG380" s="6"/>
      <c r="AH380" s="6"/>
    </row>
    <row r="381" spans="1:34" x14ac:dyDescent="0.2">
      <c r="A381">
        <v>0</v>
      </c>
      <c r="B381" t="s">
        <v>15</v>
      </c>
      <c r="C381">
        <v>3</v>
      </c>
      <c r="D381" t="s">
        <v>17</v>
      </c>
      <c r="E381">
        <v>22</v>
      </c>
      <c r="F381">
        <v>9.8375000000000004</v>
      </c>
      <c r="G381">
        <v>0</v>
      </c>
      <c r="H381">
        <v>0</v>
      </c>
      <c r="I381" s="6">
        <f>Table25[[#This Row],[Age]]/$E$1</f>
        <v>0.27500000000000002</v>
      </c>
      <c r="J381" s="6">
        <f>LOG10(Table25[[#This Row],[Fare]] +1)</f>
        <v>1.0349291104842666</v>
      </c>
      <c r="K381">
        <f>IF(Table25[[#This Row],[Pclass]]=1, 1, 0)</f>
        <v>0</v>
      </c>
      <c r="L381">
        <f>IF(Table25[[#This Row],[Pclass]]=2, 1,0)</f>
        <v>0</v>
      </c>
      <c r="M381">
        <f>IF(Table25[[#This Row],[Embarked]]="S", 1, 0)</f>
        <v>1</v>
      </c>
      <c r="N381">
        <f>IF(Table25[[#This Row],[Embarked]]="C", 1, 0)</f>
        <v>0</v>
      </c>
      <c r="O381">
        <f>IF(Table25[[#This Row],[Sex]]="male", 1, 0)</f>
        <v>0</v>
      </c>
      <c r="P381">
        <v>1</v>
      </c>
      <c r="AC381" s="6"/>
      <c r="AD381" s="6"/>
      <c r="AE381" s="6"/>
      <c r="AF381" s="6"/>
      <c r="AG381" s="6"/>
      <c r="AH381" s="6"/>
    </row>
    <row r="382" spans="1:34" x14ac:dyDescent="0.2">
      <c r="A382">
        <v>0</v>
      </c>
      <c r="B382" t="s">
        <v>15</v>
      </c>
      <c r="C382">
        <v>2</v>
      </c>
      <c r="D382" t="s">
        <v>13</v>
      </c>
      <c r="E382">
        <v>34</v>
      </c>
      <c r="F382">
        <v>21</v>
      </c>
      <c r="G382">
        <v>1</v>
      </c>
      <c r="H382">
        <v>0</v>
      </c>
      <c r="I382" s="6">
        <f>Table25[[#This Row],[Age]]/$E$1</f>
        <v>0.42499999999999999</v>
      </c>
      <c r="J382" s="6">
        <f>LOG10(Table25[[#This Row],[Fare]] +1)</f>
        <v>1.3424226808222062</v>
      </c>
      <c r="K382">
        <f>IF(Table25[[#This Row],[Pclass]]=1, 1, 0)</f>
        <v>0</v>
      </c>
      <c r="L382">
        <f>IF(Table25[[#This Row],[Pclass]]=2, 1,0)</f>
        <v>1</v>
      </c>
      <c r="M382">
        <f>IF(Table25[[#This Row],[Embarked]]="S", 1, 0)</f>
        <v>1</v>
      </c>
      <c r="N382">
        <f>IF(Table25[[#This Row],[Embarked]]="C", 1, 0)</f>
        <v>0</v>
      </c>
      <c r="O382">
        <f>IF(Table25[[#This Row],[Sex]]="male", 1, 0)</f>
        <v>1</v>
      </c>
      <c r="P382">
        <v>1</v>
      </c>
      <c r="AC382" s="6"/>
      <c r="AD382" s="6"/>
      <c r="AE382" s="6"/>
      <c r="AF382" s="6"/>
      <c r="AG382" s="6"/>
      <c r="AH382" s="6"/>
    </row>
    <row r="383" spans="1:34" x14ac:dyDescent="0.2">
      <c r="A383">
        <v>0</v>
      </c>
      <c r="B383" t="s">
        <v>15</v>
      </c>
      <c r="C383">
        <v>3</v>
      </c>
      <c r="D383" t="s">
        <v>13</v>
      </c>
      <c r="E383">
        <v>29</v>
      </c>
      <c r="F383">
        <v>7.0457999999999998</v>
      </c>
      <c r="G383">
        <v>1</v>
      </c>
      <c r="H383">
        <v>0</v>
      </c>
      <c r="I383" s="6">
        <f>Table25[[#This Row],[Age]]/$E$1</f>
        <v>0.36249999999999999</v>
      </c>
      <c r="J383" s="6">
        <f>LOG10(Table25[[#This Row],[Fare]] +1)</f>
        <v>0.90556923281193558</v>
      </c>
      <c r="K383">
        <f>IF(Table25[[#This Row],[Pclass]]=1, 1, 0)</f>
        <v>0</v>
      </c>
      <c r="L383">
        <f>IF(Table25[[#This Row],[Pclass]]=2, 1,0)</f>
        <v>0</v>
      </c>
      <c r="M383">
        <f>IF(Table25[[#This Row],[Embarked]]="S", 1, 0)</f>
        <v>1</v>
      </c>
      <c r="N383">
        <f>IF(Table25[[#This Row],[Embarked]]="C", 1, 0)</f>
        <v>0</v>
      </c>
      <c r="O383">
        <f>IF(Table25[[#This Row],[Sex]]="male", 1, 0)</f>
        <v>1</v>
      </c>
      <c r="P383">
        <v>1</v>
      </c>
      <c r="AC383" s="6"/>
      <c r="AD383" s="6"/>
      <c r="AE383" s="6"/>
      <c r="AF383" s="6"/>
      <c r="AG383" s="6"/>
      <c r="AH383" s="6"/>
    </row>
    <row r="384" spans="1:34" x14ac:dyDescent="0.2">
      <c r="A384">
        <v>0</v>
      </c>
      <c r="B384" t="s">
        <v>15</v>
      </c>
      <c r="C384">
        <v>3</v>
      </c>
      <c r="D384" t="s">
        <v>13</v>
      </c>
      <c r="E384">
        <v>22</v>
      </c>
      <c r="F384">
        <v>7.5208000000000004</v>
      </c>
      <c r="G384">
        <v>0</v>
      </c>
      <c r="H384">
        <v>0</v>
      </c>
      <c r="I384" s="6">
        <f>Table25[[#This Row],[Age]]/$E$1</f>
        <v>0.27500000000000002</v>
      </c>
      <c r="J384" s="6">
        <f>LOG10(Table25[[#This Row],[Fare]] +1)</f>
        <v>0.93048037167691311</v>
      </c>
      <c r="K384">
        <f>IF(Table25[[#This Row],[Pclass]]=1, 1, 0)</f>
        <v>0</v>
      </c>
      <c r="L384">
        <f>IF(Table25[[#This Row],[Pclass]]=2, 1,0)</f>
        <v>0</v>
      </c>
      <c r="M384">
        <f>IF(Table25[[#This Row],[Embarked]]="S", 1, 0)</f>
        <v>1</v>
      </c>
      <c r="N384">
        <f>IF(Table25[[#This Row],[Embarked]]="C", 1, 0)</f>
        <v>0</v>
      </c>
      <c r="O384">
        <f>IF(Table25[[#This Row],[Sex]]="male", 1, 0)</f>
        <v>1</v>
      </c>
      <c r="P384">
        <v>1</v>
      </c>
      <c r="AC384" s="6"/>
      <c r="AD384" s="6"/>
      <c r="AE384" s="6"/>
      <c r="AF384" s="6"/>
      <c r="AG384" s="6"/>
      <c r="AH384" s="6"/>
    </row>
    <row r="385" spans="1:34" x14ac:dyDescent="0.2">
      <c r="A385">
        <v>1</v>
      </c>
      <c r="B385" t="s">
        <v>15</v>
      </c>
      <c r="C385">
        <v>3</v>
      </c>
      <c r="D385" t="s">
        <v>17</v>
      </c>
      <c r="E385">
        <v>2</v>
      </c>
      <c r="F385">
        <v>12.2875</v>
      </c>
      <c r="G385">
        <v>0</v>
      </c>
      <c r="H385">
        <v>1</v>
      </c>
      <c r="I385" s="6">
        <f>Table25[[#This Row],[Age]]/$E$1</f>
        <v>2.5000000000000001E-2</v>
      </c>
      <c r="J385" s="6">
        <f>LOG10(Table25[[#This Row],[Fare]] +1)</f>
        <v>1.1234432775313532</v>
      </c>
      <c r="K385">
        <f>IF(Table25[[#This Row],[Pclass]]=1, 1, 0)</f>
        <v>0</v>
      </c>
      <c r="L385">
        <f>IF(Table25[[#This Row],[Pclass]]=2, 1,0)</f>
        <v>0</v>
      </c>
      <c r="M385">
        <f>IF(Table25[[#This Row],[Embarked]]="S", 1, 0)</f>
        <v>1</v>
      </c>
      <c r="N385">
        <f>IF(Table25[[#This Row],[Embarked]]="C", 1, 0)</f>
        <v>0</v>
      </c>
      <c r="O385">
        <f>IF(Table25[[#This Row],[Sex]]="male", 1, 0)</f>
        <v>0</v>
      </c>
      <c r="P385">
        <v>1</v>
      </c>
      <c r="AC385" s="6"/>
      <c r="AD385" s="6"/>
      <c r="AE385" s="6"/>
      <c r="AF385" s="6"/>
      <c r="AG385" s="6"/>
      <c r="AH385" s="6"/>
    </row>
    <row r="386" spans="1:34" x14ac:dyDescent="0.2">
      <c r="A386">
        <v>0</v>
      </c>
      <c r="B386" t="s">
        <v>15</v>
      </c>
      <c r="C386">
        <v>3</v>
      </c>
      <c r="D386" t="s">
        <v>13</v>
      </c>
      <c r="E386">
        <v>9</v>
      </c>
      <c r="F386">
        <v>46.9</v>
      </c>
      <c r="G386">
        <v>5</v>
      </c>
      <c r="H386">
        <v>2</v>
      </c>
      <c r="I386" s="6">
        <f>Table25[[#This Row],[Age]]/$E$1</f>
        <v>0.1125</v>
      </c>
      <c r="J386" s="6">
        <f>LOG10(Table25[[#This Row],[Fare]] +1)</f>
        <v>1.6803355134145632</v>
      </c>
      <c r="K386">
        <f>IF(Table25[[#This Row],[Pclass]]=1, 1, 0)</f>
        <v>0</v>
      </c>
      <c r="L386">
        <f>IF(Table25[[#This Row],[Pclass]]=2, 1,0)</f>
        <v>0</v>
      </c>
      <c r="M386">
        <f>IF(Table25[[#This Row],[Embarked]]="S", 1, 0)</f>
        <v>1</v>
      </c>
      <c r="N386">
        <f>IF(Table25[[#This Row],[Embarked]]="C", 1, 0)</f>
        <v>0</v>
      </c>
      <c r="O386">
        <f>IF(Table25[[#This Row],[Sex]]="male", 1, 0)</f>
        <v>1</v>
      </c>
      <c r="P386">
        <v>1</v>
      </c>
      <c r="AC386" s="6"/>
      <c r="AD386" s="6"/>
      <c r="AE386" s="6"/>
      <c r="AF386" s="6"/>
      <c r="AG386" s="6"/>
      <c r="AH386" s="6"/>
    </row>
    <row r="387" spans="1:34" x14ac:dyDescent="0.2">
      <c r="A387">
        <v>0</v>
      </c>
      <c r="B387" t="s">
        <v>15</v>
      </c>
      <c r="C387">
        <v>3</v>
      </c>
      <c r="D387" t="s">
        <v>13</v>
      </c>
      <c r="E387">
        <v>50</v>
      </c>
      <c r="F387">
        <v>8.0500000000000007</v>
      </c>
      <c r="G387">
        <v>0</v>
      </c>
      <c r="H387">
        <v>0</v>
      </c>
      <c r="I387" s="6">
        <f>Table25[[#This Row],[Age]]/$E$1</f>
        <v>0.625</v>
      </c>
      <c r="J387" s="6">
        <f>LOG10(Table25[[#This Row],[Fare]] +1)</f>
        <v>0.9566485792052033</v>
      </c>
      <c r="K387">
        <f>IF(Table25[[#This Row],[Pclass]]=1, 1, 0)</f>
        <v>0</v>
      </c>
      <c r="L387">
        <f>IF(Table25[[#This Row],[Pclass]]=2, 1,0)</f>
        <v>0</v>
      </c>
      <c r="M387">
        <f>IF(Table25[[#This Row],[Embarked]]="S", 1, 0)</f>
        <v>1</v>
      </c>
      <c r="N387">
        <f>IF(Table25[[#This Row],[Embarked]]="C", 1, 0)</f>
        <v>0</v>
      </c>
      <c r="O387">
        <f>IF(Table25[[#This Row],[Sex]]="male", 1, 0)</f>
        <v>1</v>
      </c>
      <c r="P387">
        <v>1</v>
      </c>
      <c r="AC387" s="6"/>
      <c r="AD387" s="6"/>
      <c r="AE387" s="6"/>
      <c r="AF387" s="6"/>
      <c r="AG387" s="6"/>
      <c r="AH387" s="6"/>
    </row>
    <row r="388" spans="1:34" x14ac:dyDescent="0.2">
      <c r="A388">
        <v>1</v>
      </c>
      <c r="B388" t="s">
        <v>15</v>
      </c>
      <c r="C388">
        <v>3</v>
      </c>
      <c r="D388" t="s">
        <v>17</v>
      </c>
      <c r="E388">
        <v>63</v>
      </c>
      <c r="F388">
        <v>9.5875000000000004</v>
      </c>
      <c r="G388">
        <v>0</v>
      </c>
      <c r="H388">
        <v>0</v>
      </c>
      <c r="I388" s="6">
        <f>Table25[[#This Row],[Age]]/$E$1</f>
        <v>0.78749999999999998</v>
      </c>
      <c r="J388" s="6">
        <f>LOG10(Table25[[#This Row],[Fare]] +1)</f>
        <v>1.0247934233387634</v>
      </c>
      <c r="K388">
        <f>IF(Table25[[#This Row],[Pclass]]=1, 1, 0)</f>
        <v>0</v>
      </c>
      <c r="L388">
        <f>IF(Table25[[#This Row],[Pclass]]=2, 1,0)</f>
        <v>0</v>
      </c>
      <c r="M388">
        <f>IF(Table25[[#This Row],[Embarked]]="S", 1, 0)</f>
        <v>1</v>
      </c>
      <c r="N388">
        <f>IF(Table25[[#This Row],[Embarked]]="C", 1, 0)</f>
        <v>0</v>
      </c>
      <c r="O388">
        <f>IF(Table25[[#This Row],[Sex]]="male", 1, 0)</f>
        <v>0</v>
      </c>
      <c r="P388">
        <v>1</v>
      </c>
      <c r="AC388" s="6"/>
      <c r="AD388" s="6"/>
      <c r="AE388" s="6"/>
      <c r="AF388" s="6"/>
      <c r="AG388" s="6"/>
      <c r="AH388" s="6"/>
    </row>
    <row r="389" spans="1:34" x14ac:dyDescent="0.2">
      <c r="A389">
        <v>1</v>
      </c>
      <c r="B389" t="s">
        <v>20</v>
      </c>
      <c r="C389">
        <v>1</v>
      </c>
      <c r="D389" t="s">
        <v>13</v>
      </c>
      <c r="E389">
        <v>25</v>
      </c>
      <c r="F389">
        <v>91.0792</v>
      </c>
      <c r="G389">
        <v>1</v>
      </c>
      <c r="H389">
        <v>0</v>
      </c>
      <c r="I389" s="6">
        <f>Table25[[#This Row],[Age]]/$E$1</f>
        <v>0.3125</v>
      </c>
      <c r="J389" s="6">
        <f>LOG10(Table25[[#This Row],[Fare]] +1)</f>
        <v>1.9641615374126258</v>
      </c>
      <c r="K389">
        <f>IF(Table25[[#This Row],[Pclass]]=1, 1, 0)</f>
        <v>1</v>
      </c>
      <c r="L389">
        <f>IF(Table25[[#This Row],[Pclass]]=2, 1,0)</f>
        <v>0</v>
      </c>
      <c r="M389">
        <f>IF(Table25[[#This Row],[Embarked]]="S", 1, 0)</f>
        <v>0</v>
      </c>
      <c r="N389">
        <f>IF(Table25[[#This Row],[Embarked]]="C", 1, 0)</f>
        <v>1</v>
      </c>
      <c r="O389">
        <f>IF(Table25[[#This Row],[Sex]]="male", 1, 0)</f>
        <v>1</v>
      </c>
      <c r="P389">
        <v>1</v>
      </c>
      <c r="AC389" s="6"/>
      <c r="AD389" s="6"/>
      <c r="AE389" s="6"/>
      <c r="AF389" s="6"/>
      <c r="AG389" s="6"/>
      <c r="AH389" s="6"/>
    </row>
    <row r="390" spans="1:34" x14ac:dyDescent="0.2">
      <c r="A390">
        <v>1</v>
      </c>
      <c r="B390" t="s">
        <v>15</v>
      </c>
      <c r="C390">
        <v>1</v>
      </c>
      <c r="D390" t="s">
        <v>17</v>
      </c>
      <c r="E390">
        <v>35</v>
      </c>
      <c r="F390">
        <v>90</v>
      </c>
      <c r="G390">
        <v>1</v>
      </c>
      <c r="H390">
        <v>0</v>
      </c>
      <c r="I390" s="6">
        <f>Table25[[#This Row],[Age]]/$E$1</f>
        <v>0.4375</v>
      </c>
      <c r="J390" s="6">
        <f>LOG10(Table25[[#This Row],[Fare]] +1)</f>
        <v>1.9590413923210936</v>
      </c>
      <c r="K390">
        <f>IF(Table25[[#This Row],[Pclass]]=1, 1, 0)</f>
        <v>1</v>
      </c>
      <c r="L390">
        <f>IF(Table25[[#This Row],[Pclass]]=2, 1,0)</f>
        <v>0</v>
      </c>
      <c r="M390">
        <f>IF(Table25[[#This Row],[Embarked]]="S", 1, 0)</f>
        <v>1</v>
      </c>
      <c r="N390">
        <f>IF(Table25[[#This Row],[Embarked]]="C", 1, 0)</f>
        <v>0</v>
      </c>
      <c r="O390">
        <f>IF(Table25[[#This Row],[Sex]]="male", 1, 0)</f>
        <v>0</v>
      </c>
      <c r="P390">
        <v>1</v>
      </c>
      <c r="AC390" s="6"/>
      <c r="AD390" s="6"/>
      <c r="AE390" s="6"/>
      <c r="AF390" s="6"/>
      <c r="AG390" s="6"/>
      <c r="AH390" s="6"/>
    </row>
    <row r="391" spans="1:34" x14ac:dyDescent="0.2">
      <c r="A391">
        <v>0</v>
      </c>
      <c r="B391" t="s">
        <v>20</v>
      </c>
      <c r="C391">
        <v>1</v>
      </c>
      <c r="D391" t="s">
        <v>13</v>
      </c>
      <c r="E391">
        <v>58</v>
      </c>
      <c r="F391">
        <v>29.7</v>
      </c>
      <c r="G391">
        <v>0</v>
      </c>
      <c r="H391">
        <v>0</v>
      </c>
      <c r="I391" s="6">
        <f>Table25[[#This Row],[Age]]/$E$1</f>
        <v>0.72499999999999998</v>
      </c>
      <c r="J391" s="6">
        <f>LOG10(Table25[[#This Row],[Fare]] +1)</f>
        <v>1.4871383754771865</v>
      </c>
      <c r="K391">
        <f>IF(Table25[[#This Row],[Pclass]]=1, 1, 0)</f>
        <v>1</v>
      </c>
      <c r="L391">
        <f>IF(Table25[[#This Row],[Pclass]]=2, 1,0)</f>
        <v>0</v>
      </c>
      <c r="M391">
        <f>IF(Table25[[#This Row],[Embarked]]="S", 1, 0)</f>
        <v>0</v>
      </c>
      <c r="N391">
        <f>IF(Table25[[#This Row],[Embarked]]="C", 1, 0)</f>
        <v>1</v>
      </c>
      <c r="O391">
        <f>IF(Table25[[#This Row],[Sex]]="male", 1, 0)</f>
        <v>1</v>
      </c>
      <c r="P391">
        <v>1</v>
      </c>
      <c r="AC391" s="6"/>
      <c r="AD391" s="6"/>
      <c r="AE391" s="6"/>
      <c r="AF391" s="6"/>
      <c r="AG391" s="6"/>
      <c r="AH391" s="6"/>
    </row>
    <row r="392" spans="1:34" x14ac:dyDescent="0.2">
      <c r="A392">
        <v>0</v>
      </c>
      <c r="B392" t="s">
        <v>15</v>
      </c>
      <c r="C392">
        <v>3</v>
      </c>
      <c r="D392" t="s">
        <v>13</v>
      </c>
      <c r="E392">
        <v>30</v>
      </c>
      <c r="F392">
        <v>8.0500000000000007</v>
      </c>
      <c r="G392">
        <v>0</v>
      </c>
      <c r="H392">
        <v>0</v>
      </c>
      <c r="I392" s="6">
        <f>Table25[[#This Row],[Age]]/$E$1</f>
        <v>0.375</v>
      </c>
      <c r="J392" s="6">
        <f>LOG10(Table25[[#This Row],[Fare]] +1)</f>
        <v>0.9566485792052033</v>
      </c>
      <c r="K392">
        <f>IF(Table25[[#This Row],[Pclass]]=1, 1, 0)</f>
        <v>0</v>
      </c>
      <c r="L392">
        <f>IF(Table25[[#This Row],[Pclass]]=2, 1,0)</f>
        <v>0</v>
      </c>
      <c r="M392">
        <f>IF(Table25[[#This Row],[Embarked]]="S", 1, 0)</f>
        <v>1</v>
      </c>
      <c r="N392">
        <f>IF(Table25[[#This Row],[Embarked]]="C", 1, 0)</f>
        <v>0</v>
      </c>
      <c r="O392">
        <f>IF(Table25[[#This Row],[Sex]]="male", 1, 0)</f>
        <v>1</v>
      </c>
      <c r="P392">
        <v>1</v>
      </c>
      <c r="AC392" s="6"/>
      <c r="AD392" s="6"/>
      <c r="AE392" s="6"/>
      <c r="AF392" s="6"/>
      <c r="AG392" s="6"/>
      <c r="AH392" s="6"/>
    </row>
    <row r="393" spans="1:34" x14ac:dyDescent="0.2">
      <c r="A393">
        <v>1</v>
      </c>
      <c r="B393" t="s">
        <v>15</v>
      </c>
      <c r="C393">
        <v>3</v>
      </c>
      <c r="D393" t="s">
        <v>13</v>
      </c>
      <c r="E393">
        <v>9</v>
      </c>
      <c r="F393">
        <v>15.9</v>
      </c>
      <c r="G393">
        <v>1</v>
      </c>
      <c r="H393">
        <v>1</v>
      </c>
      <c r="I393" s="6">
        <f>Table25[[#This Row],[Age]]/$E$1</f>
        <v>0.1125</v>
      </c>
      <c r="J393" s="6">
        <f>LOG10(Table25[[#This Row],[Fare]] +1)</f>
        <v>1.2278867046136734</v>
      </c>
      <c r="K393">
        <f>IF(Table25[[#This Row],[Pclass]]=1, 1, 0)</f>
        <v>0</v>
      </c>
      <c r="L393">
        <f>IF(Table25[[#This Row],[Pclass]]=2, 1,0)</f>
        <v>0</v>
      </c>
      <c r="M393">
        <f>IF(Table25[[#This Row],[Embarked]]="S", 1, 0)</f>
        <v>1</v>
      </c>
      <c r="N393">
        <f>IF(Table25[[#This Row],[Embarked]]="C", 1, 0)</f>
        <v>0</v>
      </c>
      <c r="O393">
        <f>IF(Table25[[#This Row],[Sex]]="male", 1, 0)</f>
        <v>1</v>
      </c>
      <c r="P393">
        <v>1</v>
      </c>
      <c r="AC393" s="6"/>
      <c r="AD393" s="6"/>
      <c r="AE393" s="6"/>
      <c r="AF393" s="6"/>
      <c r="AG393" s="6"/>
      <c r="AH393" s="6"/>
    </row>
    <row r="394" spans="1:34" x14ac:dyDescent="0.2">
      <c r="A394">
        <v>0</v>
      </c>
      <c r="B394" t="s">
        <v>15</v>
      </c>
      <c r="C394">
        <v>3</v>
      </c>
      <c r="D394" t="s">
        <v>13</v>
      </c>
      <c r="E394">
        <v>21</v>
      </c>
      <c r="F394">
        <v>7.25</v>
      </c>
      <c r="G394">
        <v>0</v>
      </c>
      <c r="H394">
        <v>0</v>
      </c>
      <c r="I394" s="6">
        <f>Table25[[#This Row],[Age]]/$E$1</f>
        <v>0.26250000000000001</v>
      </c>
      <c r="J394" s="6">
        <f>LOG10(Table25[[#This Row],[Fare]] +1)</f>
        <v>0.91645394854992512</v>
      </c>
      <c r="K394">
        <f>IF(Table25[[#This Row],[Pclass]]=1, 1, 0)</f>
        <v>0</v>
      </c>
      <c r="L394">
        <f>IF(Table25[[#This Row],[Pclass]]=2, 1,0)</f>
        <v>0</v>
      </c>
      <c r="M394">
        <f>IF(Table25[[#This Row],[Embarked]]="S", 1, 0)</f>
        <v>1</v>
      </c>
      <c r="N394">
        <f>IF(Table25[[#This Row],[Embarked]]="C", 1, 0)</f>
        <v>0</v>
      </c>
      <c r="O394">
        <f>IF(Table25[[#This Row],[Sex]]="male", 1, 0)</f>
        <v>1</v>
      </c>
      <c r="P394">
        <v>1</v>
      </c>
      <c r="AC394" s="6"/>
      <c r="AD394" s="6"/>
      <c r="AE394" s="6"/>
      <c r="AF394" s="6"/>
      <c r="AG394" s="6"/>
      <c r="AH394" s="6"/>
    </row>
    <row r="395" spans="1:34" x14ac:dyDescent="0.2">
      <c r="A395">
        <v>0</v>
      </c>
      <c r="B395" t="s">
        <v>15</v>
      </c>
      <c r="C395">
        <v>1</v>
      </c>
      <c r="D395" t="s">
        <v>13</v>
      </c>
      <c r="E395">
        <v>55</v>
      </c>
      <c r="F395">
        <v>30.5</v>
      </c>
      <c r="G395">
        <v>0</v>
      </c>
      <c r="H395">
        <v>0</v>
      </c>
      <c r="I395" s="6">
        <f>Table25[[#This Row],[Age]]/$E$1</f>
        <v>0.6875</v>
      </c>
      <c r="J395" s="6">
        <f>LOG10(Table25[[#This Row],[Fare]] +1)</f>
        <v>1.4983105537896004</v>
      </c>
      <c r="K395">
        <f>IF(Table25[[#This Row],[Pclass]]=1, 1, 0)</f>
        <v>1</v>
      </c>
      <c r="L395">
        <f>IF(Table25[[#This Row],[Pclass]]=2, 1,0)</f>
        <v>0</v>
      </c>
      <c r="M395">
        <f>IF(Table25[[#This Row],[Embarked]]="S", 1, 0)</f>
        <v>1</v>
      </c>
      <c r="N395">
        <f>IF(Table25[[#This Row],[Embarked]]="C", 1, 0)</f>
        <v>0</v>
      </c>
      <c r="O395">
        <f>IF(Table25[[#This Row],[Sex]]="male", 1, 0)</f>
        <v>1</v>
      </c>
      <c r="P395">
        <v>1</v>
      </c>
      <c r="AC395" s="6"/>
      <c r="AD395" s="6"/>
      <c r="AE395" s="6"/>
      <c r="AF395" s="6"/>
      <c r="AG395" s="6"/>
      <c r="AH395" s="6"/>
    </row>
    <row r="396" spans="1:34" x14ac:dyDescent="0.2">
      <c r="A396">
        <v>0</v>
      </c>
      <c r="B396" t="s">
        <v>20</v>
      </c>
      <c r="C396">
        <v>1</v>
      </c>
      <c r="D396" t="s">
        <v>13</v>
      </c>
      <c r="E396">
        <v>71</v>
      </c>
      <c r="F396">
        <v>49.504199999999997</v>
      </c>
      <c r="G396">
        <v>0</v>
      </c>
      <c r="H396">
        <v>0</v>
      </c>
      <c r="I396" s="6">
        <f>Table25[[#This Row],[Age]]/$E$1</f>
        <v>0.88749999999999996</v>
      </c>
      <c r="J396" s="6">
        <f>LOG10(Table25[[#This Row],[Fare]] +1)</f>
        <v>1.7033274961578131</v>
      </c>
      <c r="K396">
        <f>IF(Table25[[#This Row],[Pclass]]=1, 1, 0)</f>
        <v>1</v>
      </c>
      <c r="L396">
        <f>IF(Table25[[#This Row],[Pclass]]=2, 1,0)</f>
        <v>0</v>
      </c>
      <c r="M396">
        <f>IF(Table25[[#This Row],[Embarked]]="S", 1, 0)</f>
        <v>0</v>
      </c>
      <c r="N396">
        <f>IF(Table25[[#This Row],[Embarked]]="C", 1, 0)</f>
        <v>1</v>
      </c>
      <c r="O396">
        <f>IF(Table25[[#This Row],[Sex]]="male", 1, 0)</f>
        <v>1</v>
      </c>
      <c r="P396">
        <v>1</v>
      </c>
      <c r="AC396" s="6"/>
      <c r="AD396" s="6"/>
      <c r="AE396" s="6"/>
      <c r="AF396" s="6"/>
      <c r="AG396" s="6"/>
      <c r="AH396" s="6"/>
    </row>
    <row r="397" spans="1:34" x14ac:dyDescent="0.2">
      <c r="A397">
        <v>0</v>
      </c>
      <c r="B397" t="s">
        <v>15</v>
      </c>
      <c r="C397">
        <v>3</v>
      </c>
      <c r="D397" t="s">
        <v>13</v>
      </c>
      <c r="E397">
        <v>21</v>
      </c>
      <c r="F397">
        <v>8.0500000000000007</v>
      </c>
      <c r="G397">
        <v>0</v>
      </c>
      <c r="H397">
        <v>0</v>
      </c>
      <c r="I397" s="6">
        <f>Table25[[#This Row],[Age]]/$E$1</f>
        <v>0.26250000000000001</v>
      </c>
      <c r="J397" s="6">
        <f>LOG10(Table25[[#This Row],[Fare]] +1)</f>
        <v>0.9566485792052033</v>
      </c>
      <c r="K397">
        <f>IF(Table25[[#This Row],[Pclass]]=1, 1, 0)</f>
        <v>0</v>
      </c>
      <c r="L397">
        <f>IF(Table25[[#This Row],[Pclass]]=2, 1,0)</f>
        <v>0</v>
      </c>
      <c r="M397">
        <f>IF(Table25[[#This Row],[Embarked]]="S", 1, 0)</f>
        <v>1</v>
      </c>
      <c r="N397">
        <f>IF(Table25[[#This Row],[Embarked]]="C", 1, 0)</f>
        <v>0</v>
      </c>
      <c r="O397">
        <f>IF(Table25[[#This Row],[Sex]]="male", 1, 0)</f>
        <v>1</v>
      </c>
      <c r="P397">
        <v>1</v>
      </c>
      <c r="AC397" s="6"/>
      <c r="AD397" s="6"/>
      <c r="AE397" s="6"/>
      <c r="AF397" s="6"/>
      <c r="AG397" s="6"/>
      <c r="AH397" s="6"/>
    </row>
    <row r="398" spans="1:34" x14ac:dyDescent="0.2">
      <c r="A398">
        <v>1</v>
      </c>
      <c r="B398" t="s">
        <v>20</v>
      </c>
      <c r="C398">
        <v>1</v>
      </c>
      <c r="D398" t="s">
        <v>17</v>
      </c>
      <c r="E398">
        <v>54</v>
      </c>
      <c r="F398">
        <v>78.2667</v>
      </c>
      <c r="G398">
        <v>1</v>
      </c>
      <c r="H398">
        <v>0</v>
      </c>
      <c r="I398" s="6">
        <f>Table25[[#This Row],[Age]]/$E$1</f>
        <v>0.67500000000000004</v>
      </c>
      <c r="J398" s="6">
        <f>LOG10(Table25[[#This Row],[Fare]] +1)</f>
        <v>1.8990907781931157</v>
      </c>
      <c r="K398">
        <f>IF(Table25[[#This Row],[Pclass]]=1, 1, 0)</f>
        <v>1</v>
      </c>
      <c r="L398">
        <f>IF(Table25[[#This Row],[Pclass]]=2, 1,0)</f>
        <v>0</v>
      </c>
      <c r="M398">
        <f>IF(Table25[[#This Row],[Embarked]]="S", 1, 0)</f>
        <v>0</v>
      </c>
      <c r="N398">
        <f>IF(Table25[[#This Row],[Embarked]]="C", 1, 0)</f>
        <v>1</v>
      </c>
      <c r="O398">
        <f>IF(Table25[[#This Row],[Sex]]="male", 1, 0)</f>
        <v>0</v>
      </c>
      <c r="P398">
        <v>1</v>
      </c>
      <c r="AC398" s="6"/>
      <c r="AD398" s="6"/>
      <c r="AE398" s="6"/>
      <c r="AF398" s="6"/>
      <c r="AG398" s="6"/>
      <c r="AH398" s="6"/>
    </row>
    <row r="399" spans="1:34" x14ac:dyDescent="0.2">
      <c r="A399">
        <v>0</v>
      </c>
      <c r="B399" t="s">
        <v>15</v>
      </c>
      <c r="C399">
        <v>1</v>
      </c>
      <c r="D399" t="s">
        <v>17</v>
      </c>
      <c r="E399">
        <v>25</v>
      </c>
      <c r="F399">
        <v>151.55000000000001</v>
      </c>
      <c r="G399">
        <v>1</v>
      </c>
      <c r="H399">
        <v>2</v>
      </c>
      <c r="I399" s="6">
        <f>Table25[[#This Row],[Age]]/$E$1</f>
        <v>0.3125</v>
      </c>
      <c r="J399" s="6">
        <f>LOG10(Table25[[#This Row],[Fare]] +1)</f>
        <v>2.1834122119784261</v>
      </c>
      <c r="K399">
        <f>IF(Table25[[#This Row],[Pclass]]=1, 1, 0)</f>
        <v>1</v>
      </c>
      <c r="L399">
        <f>IF(Table25[[#This Row],[Pclass]]=2, 1,0)</f>
        <v>0</v>
      </c>
      <c r="M399">
        <f>IF(Table25[[#This Row],[Embarked]]="S", 1, 0)</f>
        <v>1</v>
      </c>
      <c r="N399">
        <f>IF(Table25[[#This Row],[Embarked]]="C", 1, 0)</f>
        <v>0</v>
      </c>
      <c r="O399">
        <f>IF(Table25[[#This Row],[Sex]]="male", 1, 0)</f>
        <v>0</v>
      </c>
      <c r="P399">
        <v>1</v>
      </c>
      <c r="AC399" s="6"/>
      <c r="AD399" s="6"/>
      <c r="AE399" s="6"/>
      <c r="AF399" s="6"/>
      <c r="AG399" s="6"/>
      <c r="AH399" s="6"/>
    </row>
    <row r="400" spans="1:34" x14ac:dyDescent="0.2">
      <c r="A400">
        <v>0</v>
      </c>
      <c r="B400" t="s">
        <v>15</v>
      </c>
      <c r="C400">
        <v>3</v>
      </c>
      <c r="D400" t="s">
        <v>13</v>
      </c>
      <c r="E400">
        <v>24</v>
      </c>
      <c r="F400">
        <v>7.7957999999999998</v>
      </c>
      <c r="G400">
        <v>0</v>
      </c>
      <c r="H400">
        <v>0</v>
      </c>
      <c r="I400" s="6">
        <f>Table25[[#This Row],[Age]]/$E$1</f>
        <v>0.3</v>
      </c>
      <c r="J400" s="6">
        <f>LOG10(Table25[[#This Row],[Fare]] +1)</f>
        <v>0.94427534575879857</v>
      </c>
      <c r="K400">
        <f>IF(Table25[[#This Row],[Pclass]]=1, 1, 0)</f>
        <v>0</v>
      </c>
      <c r="L400">
        <f>IF(Table25[[#This Row],[Pclass]]=2, 1,0)</f>
        <v>0</v>
      </c>
      <c r="M400">
        <f>IF(Table25[[#This Row],[Embarked]]="S", 1, 0)</f>
        <v>1</v>
      </c>
      <c r="N400">
        <f>IF(Table25[[#This Row],[Embarked]]="C", 1, 0)</f>
        <v>0</v>
      </c>
      <c r="O400">
        <f>IF(Table25[[#This Row],[Sex]]="male", 1, 0)</f>
        <v>1</v>
      </c>
      <c r="P400">
        <v>1</v>
      </c>
      <c r="AC400" s="6"/>
      <c r="AD400" s="6"/>
      <c r="AE400" s="6"/>
      <c r="AF400" s="6"/>
      <c r="AG400" s="6"/>
      <c r="AH400" s="6"/>
    </row>
    <row r="401" spans="1:34" x14ac:dyDescent="0.2">
      <c r="A401">
        <v>0</v>
      </c>
      <c r="B401" t="s">
        <v>15</v>
      </c>
      <c r="C401">
        <v>3</v>
      </c>
      <c r="D401" t="s">
        <v>13</v>
      </c>
      <c r="E401">
        <v>17</v>
      </c>
      <c r="F401">
        <v>8.6624999999999996</v>
      </c>
      <c r="G401">
        <v>0</v>
      </c>
      <c r="H401">
        <v>0</v>
      </c>
      <c r="I401" s="6">
        <f>Table25[[#This Row],[Age]]/$E$1</f>
        <v>0.21249999999999999</v>
      </c>
      <c r="J401" s="6">
        <f>LOG10(Table25[[#This Row],[Fare]] +1)</f>
        <v>0.98508950692638131</v>
      </c>
      <c r="K401">
        <f>IF(Table25[[#This Row],[Pclass]]=1, 1, 0)</f>
        <v>0</v>
      </c>
      <c r="L401">
        <f>IF(Table25[[#This Row],[Pclass]]=2, 1,0)</f>
        <v>0</v>
      </c>
      <c r="M401">
        <f>IF(Table25[[#This Row],[Embarked]]="S", 1, 0)</f>
        <v>1</v>
      </c>
      <c r="N401">
        <f>IF(Table25[[#This Row],[Embarked]]="C", 1, 0)</f>
        <v>0</v>
      </c>
      <c r="O401">
        <f>IF(Table25[[#This Row],[Sex]]="male", 1, 0)</f>
        <v>1</v>
      </c>
      <c r="P401">
        <v>1</v>
      </c>
      <c r="AC401" s="6"/>
      <c r="AD401" s="6"/>
      <c r="AE401" s="6"/>
      <c r="AF401" s="6"/>
      <c r="AG401" s="6"/>
      <c r="AH401" s="6"/>
    </row>
    <row r="402" spans="1:34" x14ac:dyDescent="0.2">
      <c r="A402">
        <v>0</v>
      </c>
      <c r="B402" t="s">
        <v>27</v>
      </c>
      <c r="C402">
        <v>3</v>
      </c>
      <c r="D402" t="s">
        <v>17</v>
      </c>
      <c r="E402">
        <v>21</v>
      </c>
      <c r="F402">
        <v>7.75</v>
      </c>
      <c r="G402">
        <v>0</v>
      </c>
      <c r="H402">
        <v>0</v>
      </c>
      <c r="I402" s="6">
        <f>Table25[[#This Row],[Age]]/$E$1</f>
        <v>0.26250000000000001</v>
      </c>
      <c r="J402" s="6">
        <f>LOG10(Table25[[#This Row],[Fare]] +1)</f>
        <v>0.94200805302231327</v>
      </c>
      <c r="K402">
        <f>IF(Table25[[#This Row],[Pclass]]=1, 1, 0)</f>
        <v>0</v>
      </c>
      <c r="L402">
        <f>IF(Table25[[#This Row],[Pclass]]=2, 1,0)</f>
        <v>0</v>
      </c>
      <c r="M402">
        <f>IF(Table25[[#This Row],[Embarked]]="S", 1, 0)</f>
        <v>0</v>
      </c>
      <c r="N402">
        <f>IF(Table25[[#This Row],[Embarked]]="C", 1, 0)</f>
        <v>0</v>
      </c>
      <c r="O402">
        <f>IF(Table25[[#This Row],[Sex]]="male", 1, 0)</f>
        <v>0</v>
      </c>
      <c r="P402">
        <v>1</v>
      </c>
      <c r="AC402" s="6"/>
      <c r="AD402" s="6"/>
      <c r="AE402" s="6"/>
      <c r="AF402" s="6"/>
      <c r="AG402" s="6"/>
      <c r="AH402" s="6"/>
    </row>
    <row r="403" spans="1:34" x14ac:dyDescent="0.2">
      <c r="A403">
        <v>0</v>
      </c>
      <c r="B403" t="s">
        <v>15</v>
      </c>
      <c r="C403">
        <v>3</v>
      </c>
      <c r="D403" t="s">
        <v>17</v>
      </c>
      <c r="E403">
        <v>37</v>
      </c>
      <c r="F403">
        <v>9.5875000000000004</v>
      </c>
      <c r="G403">
        <v>0</v>
      </c>
      <c r="H403">
        <v>0</v>
      </c>
      <c r="I403" s="6">
        <f>Table25[[#This Row],[Age]]/$E$1</f>
        <v>0.46250000000000002</v>
      </c>
      <c r="J403" s="6">
        <f>LOG10(Table25[[#This Row],[Fare]] +1)</f>
        <v>1.0247934233387634</v>
      </c>
      <c r="K403">
        <f>IF(Table25[[#This Row],[Pclass]]=1, 1, 0)</f>
        <v>0</v>
      </c>
      <c r="L403">
        <f>IF(Table25[[#This Row],[Pclass]]=2, 1,0)</f>
        <v>0</v>
      </c>
      <c r="M403">
        <f>IF(Table25[[#This Row],[Embarked]]="S", 1, 0)</f>
        <v>1</v>
      </c>
      <c r="N403">
        <f>IF(Table25[[#This Row],[Embarked]]="C", 1, 0)</f>
        <v>0</v>
      </c>
      <c r="O403">
        <f>IF(Table25[[#This Row],[Sex]]="male", 1, 0)</f>
        <v>0</v>
      </c>
      <c r="P403">
        <v>1</v>
      </c>
      <c r="AC403" s="6"/>
      <c r="AD403" s="6"/>
      <c r="AE403" s="6"/>
      <c r="AF403" s="6"/>
      <c r="AG403" s="6"/>
      <c r="AH403" s="6"/>
    </row>
    <row r="404" spans="1:34" x14ac:dyDescent="0.2">
      <c r="A404">
        <v>1</v>
      </c>
      <c r="B404" t="s">
        <v>15</v>
      </c>
      <c r="C404">
        <v>1</v>
      </c>
      <c r="D404" t="s">
        <v>17</v>
      </c>
      <c r="E404">
        <v>16</v>
      </c>
      <c r="F404">
        <v>86.5</v>
      </c>
      <c r="G404">
        <v>0</v>
      </c>
      <c r="H404">
        <v>0</v>
      </c>
      <c r="I404" s="6">
        <f>Table25[[#This Row],[Age]]/$E$1</f>
        <v>0.2</v>
      </c>
      <c r="J404" s="6">
        <f>LOG10(Table25[[#This Row],[Fare]] +1)</f>
        <v>1.9420080530223132</v>
      </c>
      <c r="K404">
        <f>IF(Table25[[#This Row],[Pclass]]=1, 1, 0)</f>
        <v>1</v>
      </c>
      <c r="L404">
        <f>IF(Table25[[#This Row],[Pclass]]=2, 1,0)</f>
        <v>0</v>
      </c>
      <c r="M404">
        <f>IF(Table25[[#This Row],[Embarked]]="S", 1, 0)</f>
        <v>1</v>
      </c>
      <c r="N404">
        <f>IF(Table25[[#This Row],[Embarked]]="C", 1, 0)</f>
        <v>0</v>
      </c>
      <c r="O404">
        <f>IF(Table25[[#This Row],[Sex]]="male", 1, 0)</f>
        <v>0</v>
      </c>
      <c r="P404">
        <v>1</v>
      </c>
      <c r="AC404" s="6"/>
      <c r="AD404" s="6"/>
      <c r="AE404" s="6"/>
      <c r="AF404" s="6"/>
      <c r="AG404" s="6"/>
      <c r="AH404" s="6"/>
    </row>
    <row r="405" spans="1:34" x14ac:dyDescent="0.2">
      <c r="A405">
        <v>0</v>
      </c>
      <c r="B405" t="s">
        <v>20</v>
      </c>
      <c r="C405">
        <v>1</v>
      </c>
      <c r="D405" t="s">
        <v>13</v>
      </c>
      <c r="E405">
        <v>18</v>
      </c>
      <c r="F405">
        <v>108.9</v>
      </c>
      <c r="G405">
        <v>1</v>
      </c>
      <c r="H405">
        <v>0</v>
      </c>
      <c r="I405" s="6">
        <f>Table25[[#This Row],[Age]]/$E$1</f>
        <v>0.22500000000000001</v>
      </c>
      <c r="J405" s="6">
        <f>LOG10(Table25[[#This Row],[Fare]] +1)</f>
        <v>2.0409976924234905</v>
      </c>
      <c r="K405">
        <f>IF(Table25[[#This Row],[Pclass]]=1, 1, 0)</f>
        <v>1</v>
      </c>
      <c r="L405">
        <f>IF(Table25[[#This Row],[Pclass]]=2, 1,0)</f>
        <v>0</v>
      </c>
      <c r="M405">
        <f>IF(Table25[[#This Row],[Embarked]]="S", 1, 0)</f>
        <v>0</v>
      </c>
      <c r="N405">
        <f>IF(Table25[[#This Row],[Embarked]]="C", 1, 0)</f>
        <v>1</v>
      </c>
      <c r="O405">
        <f>IF(Table25[[#This Row],[Sex]]="male", 1, 0)</f>
        <v>1</v>
      </c>
      <c r="P405">
        <v>1</v>
      </c>
      <c r="AC405" s="6"/>
      <c r="AD405" s="6"/>
      <c r="AE405" s="6"/>
      <c r="AF405" s="6"/>
      <c r="AG405" s="6"/>
      <c r="AH405" s="6"/>
    </row>
    <row r="406" spans="1:34" x14ac:dyDescent="0.2">
      <c r="A406">
        <v>1</v>
      </c>
      <c r="B406" t="s">
        <v>15</v>
      </c>
      <c r="C406">
        <v>2</v>
      </c>
      <c r="D406" t="s">
        <v>17</v>
      </c>
      <c r="E406">
        <v>33</v>
      </c>
      <c r="F406">
        <v>26</v>
      </c>
      <c r="G406">
        <v>0</v>
      </c>
      <c r="H406">
        <v>2</v>
      </c>
      <c r="I406" s="6">
        <f>Table25[[#This Row],[Age]]/$E$1</f>
        <v>0.41249999999999998</v>
      </c>
      <c r="J406" s="6">
        <f>LOG10(Table25[[#This Row],[Fare]] +1)</f>
        <v>1.4313637641589874</v>
      </c>
      <c r="K406">
        <f>IF(Table25[[#This Row],[Pclass]]=1, 1, 0)</f>
        <v>0</v>
      </c>
      <c r="L406">
        <f>IF(Table25[[#This Row],[Pclass]]=2, 1,0)</f>
        <v>1</v>
      </c>
      <c r="M406">
        <f>IF(Table25[[#This Row],[Embarked]]="S", 1, 0)</f>
        <v>1</v>
      </c>
      <c r="N406">
        <f>IF(Table25[[#This Row],[Embarked]]="C", 1, 0)</f>
        <v>0</v>
      </c>
      <c r="O406">
        <f>IF(Table25[[#This Row],[Sex]]="male", 1, 0)</f>
        <v>0</v>
      </c>
      <c r="P406">
        <v>1</v>
      </c>
      <c r="AC406" s="6"/>
      <c r="AD406" s="6"/>
      <c r="AE406" s="6"/>
      <c r="AF406" s="6"/>
      <c r="AG406" s="6"/>
      <c r="AH406" s="6"/>
    </row>
    <row r="407" spans="1:34" x14ac:dyDescent="0.2">
      <c r="A407">
        <v>0</v>
      </c>
      <c r="B407" t="s">
        <v>15</v>
      </c>
      <c r="C407">
        <v>3</v>
      </c>
      <c r="D407" t="s">
        <v>13</v>
      </c>
      <c r="E407">
        <v>28</v>
      </c>
      <c r="F407">
        <v>22.524999999999999</v>
      </c>
      <c r="G407">
        <v>0</v>
      </c>
      <c r="H407">
        <v>0</v>
      </c>
      <c r="I407" s="6">
        <f>Table25[[#This Row],[Age]]/$E$1</f>
        <v>0.35</v>
      </c>
      <c r="J407" s="6">
        <f>LOG10(Table25[[#This Row],[Fare]] +1)</f>
        <v>1.3715296320992945</v>
      </c>
      <c r="K407">
        <f>IF(Table25[[#This Row],[Pclass]]=1, 1, 0)</f>
        <v>0</v>
      </c>
      <c r="L407">
        <f>IF(Table25[[#This Row],[Pclass]]=2, 1,0)</f>
        <v>0</v>
      </c>
      <c r="M407">
        <f>IF(Table25[[#This Row],[Embarked]]="S", 1, 0)</f>
        <v>1</v>
      </c>
      <c r="N407">
        <f>IF(Table25[[#This Row],[Embarked]]="C", 1, 0)</f>
        <v>0</v>
      </c>
      <c r="O407">
        <f>IF(Table25[[#This Row],[Sex]]="male", 1, 0)</f>
        <v>1</v>
      </c>
      <c r="P407">
        <v>1</v>
      </c>
      <c r="AC407" s="6"/>
      <c r="AD407" s="6"/>
      <c r="AE407" s="6"/>
      <c r="AF407" s="6"/>
      <c r="AG407" s="6"/>
      <c r="AH407" s="6"/>
    </row>
    <row r="408" spans="1:34" x14ac:dyDescent="0.2">
      <c r="A408">
        <v>1</v>
      </c>
      <c r="B408" t="s">
        <v>15</v>
      </c>
      <c r="C408">
        <v>3</v>
      </c>
      <c r="D408" t="s">
        <v>13</v>
      </c>
      <c r="E408">
        <v>26</v>
      </c>
      <c r="F408">
        <v>56.495800000000003</v>
      </c>
      <c r="G408">
        <v>0</v>
      </c>
      <c r="H408">
        <v>0</v>
      </c>
      <c r="I408" s="6">
        <f>Table25[[#This Row],[Age]]/$E$1</f>
        <v>0.32500000000000001</v>
      </c>
      <c r="J408" s="6">
        <f>LOG10(Table25[[#This Row],[Fare]] +1)</f>
        <v>1.7596361211514699</v>
      </c>
      <c r="K408">
        <f>IF(Table25[[#This Row],[Pclass]]=1, 1, 0)</f>
        <v>0</v>
      </c>
      <c r="L408">
        <f>IF(Table25[[#This Row],[Pclass]]=2, 1,0)</f>
        <v>0</v>
      </c>
      <c r="M408">
        <f>IF(Table25[[#This Row],[Embarked]]="S", 1, 0)</f>
        <v>1</v>
      </c>
      <c r="N408">
        <f>IF(Table25[[#This Row],[Embarked]]="C", 1, 0)</f>
        <v>0</v>
      </c>
      <c r="O408">
        <f>IF(Table25[[#This Row],[Sex]]="male", 1, 0)</f>
        <v>1</v>
      </c>
      <c r="P408">
        <v>1</v>
      </c>
      <c r="AC408" s="6"/>
      <c r="AD408" s="6"/>
      <c r="AE408" s="6"/>
      <c r="AF408" s="6"/>
      <c r="AG408" s="6"/>
      <c r="AH408" s="6"/>
    </row>
    <row r="409" spans="1:34" x14ac:dyDescent="0.2">
      <c r="A409">
        <v>1</v>
      </c>
      <c r="B409" t="s">
        <v>27</v>
      </c>
      <c r="C409">
        <v>3</v>
      </c>
      <c r="D409" t="s">
        <v>13</v>
      </c>
      <c r="E409">
        <v>29</v>
      </c>
      <c r="F409">
        <v>7.75</v>
      </c>
      <c r="G409">
        <v>0</v>
      </c>
      <c r="H409">
        <v>0</v>
      </c>
      <c r="I409" s="6">
        <f>Table25[[#This Row],[Age]]/$E$1</f>
        <v>0.36249999999999999</v>
      </c>
      <c r="J409" s="6">
        <f>LOG10(Table25[[#This Row],[Fare]] +1)</f>
        <v>0.94200805302231327</v>
      </c>
      <c r="K409">
        <f>IF(Table25[[#This Row],[Pclass]]=1, 1, 0)</f>
        <v>0</v>
      </c>
      <c r="L409">
        <f>IF(Table25[[#This Row],[Pclass]]=2, 1,0)</f>
        <v>0</v>
      </c>
      <c r="M409">
        <f>IF(Table25[[#This Row],[Embarked]]="S", 1, 0)</f>
        <v>0</v>
      </c>
      <c r="N409">
        <f>IF(Table25[[#This Row],[Embarked]]="C", 1, 0)</f>
        <v>0</v>
      </c>
      <c r="O409">
        <f>IF(Table25[[#This Row],[Sex]]="male", 1, 0)</f>
        <v>1</v>
      </c>
      <c r="P409">
        <v>1</v>
      </c>
      <c r="AC409" s="6"/>
      <c r="AD409" s="6"/>
      <c r="AE409" s="6"/>
      <c r="AF409" s="6"/>
      <c r="AG409" s="6"/>
      <c r="AH409" s="6"/>
    </row>
    <row r="410" spans="1:34" x14ac:dyDescent="0.2">
      <c r="A410">
        <v>1</v>
      </c>
      <c r="B410" t="s">
        <v>15</v>
      </c>
      <c r="C410">
        <v>1</v>
      </c>
      <c r="D410" t="s">
        <v>13</v>
      </c>
      <c r="E410">
        <v>36</v>
      </c>
      <c r="F410">
        <v>26.287500000000001</v>
      </c>
      <c r="G410">
        <v>0</v>
      </c>
      <c r="H410">
        <v>0</v>
      </c>
      <c r="I410" s="6">
        <f>Table25[[#This Row],[Age]]/$E$1</f>
        <v>0.45</v>
      </c>
      <c r="J410" s="6">
        <f>LOG10(Table25[[#This Row],[Fare]] +1)</f>
        <v>1.4359637487171957</v>
      </c>
      <c r="K410">
        <f>IF(Table25[[#This Row],[Pclass]]=1, 1, 0)</f>
        <v>1</v>
      </c>
      <c r="L410">
        <f>IF(Table25[[#This Row],[Pclass]]=2, 1,0)</f>
        <v>0</v>
      </c>
      <c r="M410">
        <f>IF(Table25[[#This Row],[Embarked]]="S", 1, 0)</f>
        <v>1</v>
      </c>
      <c r="N410">
        <f>IF(Table25[[#This Row],[Embarked]]="C", 1, 0)</f>
        <v>0</v>
      </c>
      <c r="O410">
        <f>IF(Table25[[#This Row],[Sex]]="male", 1, 0)</f>
        <v>1</v>
      </c>
      <c r="P410">
        <v>1</v>
      </c>
      <c r="AC410" s="6"/>
      <c r="AD410" s="6"/>
      <c r="AE410" s="6"/>
      <c r="AF410" s="6"/>
      <c r="AG410" s="6"/>
      <c r="AH410" s="6"/>
    </row>
    <row r="411" spans="1:34" x14ac:dyDescent="0.2">
      <c r="A411">
        <v>1</v>
      </c>
      <c r="B411" t="s">
        <v>20</v>
      </c>
      <c r="C411">
        <v>1</v>
      </c>
      <c r="D411" t="s">
        <v>17</v>
      </c>
      <c r="E411">
        <v>54</v>
      </c>
      <c r="F411">
        <v>59.4</v>
      </c>
      <c r="G411">
        <v>1</v>
      </c>
      <c r="H411">
        <v>0</v>
      </c>
      <c r="I411" s="6">
        <f>Table25[[#This Row],[Age]]/$E$1</f>
        <v>0.67500000000000004</v>
      </c>
      <c r="J411" s="6">
        <f>LOG10(Table25[[#This Row],[Fare]] +1)</f>
        <v>1.7810369386211318</v>
      </c>
      <c r="K411">
        <f>IF(Table25[[#This Row],[Pclass]]=1, 1, 0)</f>
        <v>1</v>
      </c>
      <c r="L411">
        <f>IF(Table25[[#This Row],[Pclass]]=2, 1,0)</f>
        <v>0</v>
      </c>
      <c r="M411">
        <f>IF(Table25[[#This Row],[Embarked]]="S", 1, 0)</f>
        <v>0</v>
      </c>
      <c r="N411">
        <f>IF(Table25[[#This Row],[Embarked]]="C", 1, 0)</f>
        <v>1</v>
      </c>
      <c r="O411">
        <f>IF(Table25[[#This Row],[Sex]]="male", 1, 0)</f>
        <v>0</v>
      </c>
      <c r="P411">
        <v>1</v>
      </c>
      <c r="AC411" s="6"/>
      <c r="AD411" s="6"/>
      <c r="AE411" s="6"/>
      <c r="AF411" s="6"/>
      <c r="AG411" s="6"/>
      <c r="AH411" s="6"/>
    </row>
    <row r="412" spans="1:34" x14ac:dyDescent="0.2">
      <c r="A412">
        <v>0</v>
      </c>
      <c r="B412" t="s">
        <v>15</v>
      </c>
      <c r="C412">
        <v>3</v>
      </c>
      <c r="D412" t="s">
        <v>13</v>
      </c>
      <c r="E412">
        <v>24</v>
      </c>
      <c r="F412">
        <v>7.4958</v>
      </c>
      <c r="G412">
        <v>0</v>
      </c>
      <c r="H412">
        <v>0</v>
      </c>
      <c r="I412" s="6">
        <f>Table25[[#This Row],[Age]]/$E$1</f>
        <v>0.3</v>
      </c>
      <c r="J412" s="6">
        <f>LOG10(Table25[[#This Row],[Fare]] +1)</f>
        <v>0.92920428011230582</v>
      </c>
      <c r="K412">
        <f>IF(Table25[[#This Row],[Pclass]]=1, 1, 0)</f>
        <v>0</v>
      </c>
      <c r="L412">
        <f>IF(Table25[[#This Row],[Pclass]]=2, 1,0)</f>
        <v>0</v>
      </c>
      <c r="M412">
        <f>IF(Table25[[#This Row],[Embarked]]="S", 1, 0)</f>
        <v>1</v>
      </c>
      <c r="N412">
        <f>IF(Table25[[#This Row],[Embarked]]="C", 1, 0)</f>
        <v>0</v>
      </c>
      <c r="O412">
        <f>IF(Table25[[#This Row],[Sex]]="male", 1, 0)</f>
        <v>1</v>
      </c>
      <c r="P412">
        <v>1</v>
      </c>
      <c r="AC412" s="6"/>
      <c r="AD412" s="6"/>
      <c r="AE412" s="6"/>
      <c r="AF412" s="6"/>
      <c r="AG412" s="6"/>
      <c r="AH412" s="6"/>
    </row>
    <row r="413" spans="1:34" x14ac:dyDescent="0.2">
      <c r="A413">
        <v>0</v>
      </c>
      <c r="B413" t="s">
        <v>15</v>
      </c>
      <c r="C413">
        <v>1</v>
      </c>
      <c r="D413" t="s">
        <v>13</v>
      </c>
      <c r="E413">
        <v>47</v>
      </c>
      <c r="F413">
        <v>34.020800000000001</v>
      </c>
      <c r="G413">
        <v>0</v>
      </c>
      <c r="H413">
        <v>0</v>
      </c>
      <c r="I413" s="6">
        <f>Table25[[#This Row],[Age]]/$E$1</f>
        <v>0.58750000000000002</v>
      </c>
      <c r="J413" s="6">
        <f>LOG10(Table25[[#This Row],[Fare]] +1)</f>
        <v>1.544326062695947</v>
      </c>
      <c r="K413">
        <f>IF(Table25[[#This Row],[Pclass]]=1, 1, 0)</f>
        <v>1</v>
      </c>
      <c r="L413">
        <f>IF(Table25[[#This Row],[Pclass]]=2, 1,0)</f>
        <v>0</v>
      </c>
      <c r="M413">
        <f>IF(Table25[[#This Row],[Embarked]]="S", 1, 0)</f>
        <v>1</v>
      </c>
      <c r="N413">
        <f>IF(Table25[[#This Row],[Embarked]]="C", 1, 0)</f>
        <v>0</v>
      </c>
      <c r="O413">
        <f>IF(Table25[[#This Row],[Sex]]="male", 1, 0)</f>
        <v>1</v>
      </c>
      <c r="P413">
        <v>1</v>
      </c>
      <c r="AC413" s="6"/>
      <c r="AD413" s="6"/>
      <c r="AE413" s="6"/>
      <c r="AF413" s="6"/>
      <c r="AG413" s="6"/>
      <c r="AH413" s="6"/>
    </row>
    <row r="414" spans="1:34" x14ac:dyDescent="0.2">
      <c r="A414">
        <v>1</v>
      </c>
      <c r="B414" t="s">
        <v>15</v>
      </c>
      <c r="C414">
        <v>2</v>
      </c>
      <c r="D414" t="s">
        <v>17</v>
      </c>
      <c r="E414">
        <v>34</v>
      </c>
      <c r="F414">
        <v>10.5</v>
      </c>
      <c r="G414">
        <v>0</v>
      </c>
      <c r="H414">
        <v>0</v>
      </c>
      <c r="I414" s="6">
        <f>Table25[[#This Row],[Age]]/$E$1</f>
        <v>0.42499999999999999</v>
      </c>
      <c r="J414" s="6">
        <f>LOG10(Table25[[#This Row],[Fare]] +1)</f>
        <v>1.0606978403536116</v>
      </c>
      <c r="K414">
        <f>IF(Table25[[#This Row],[Pclass]]=1, 1, 0)</f>
        <v>0</v>
      </c>
      <c r="L414">
        <f>IF(Table25[[#This Row],[Pclass]]=2, 1,0)</f>
        <v>1</v>
      </c>
      <c r="M414">
        <f>IF(Table25[[#This Row],[Embarked]]="S", 1, 0)</f>
        <v>1</v>
      </c>
      <c r="N414">
        <f>IF(Table25[[#This Row],[Embarked]]="C", 1, 0)</f>
        <v>0</v>
      </c>
      <c r="O414">
        <f>IF(Table25[[#This Row],[Sex]]="male", 1, 0)</f>
        <v>0</v>
      </c>
      <c r="P414">
        <v>1</v>
      </c>
      <c r="AC414" s="6"/>
      <c r="AD414" s="6"/>
      <c r="AE414" s="6"/>
      <c r="AF414" s="6"/>
      <c r="AG414" s="6"/>
      <c r="AH414" s="6"/>
    </row>
    <row r="415" spans="1:34" x14ac:dyDescent="0.2">
      <c r="A415">
        <v>1</v>
      </c>
      <c r="B415" t="s">
        <v>15</v>
      </c>
      <c r="C415">
        <v>2</v>
      </c>
      <c r="D415" t="s">
        <v>17</v>
      </c>
      <c r="E415">
        <v>36</v>
      </c>
      <c r="F415">
        <v>26</v>
      </c>
      <c r="G415">
        <v>1</v>
      </c>
      <c r="H415">
        <v>0</v>
      </c>
      <c r="I415" s="6">
        <f>Table25[[#This Row],[Age]]/$E$1</f>
        <v>0.45</v>
      </c>
      <c r="J415" s="6">
        <f>LOG10(Table25[[#This Row],[Fare]] +1)</f>
        <v>1.4313637641589874</v>
      </c>
      <c r="K415">
        <f>IF(Table25[[#This Row],[Pclass]]=1, 1, 0)</f>
        <v>0</v>
      </c>
      <c r="L415">
        <f>IF(Table25[[#This Row],[Pclass]]=2, 1,0)</f>
        <v>1</v>
      </c>
      <c r="M415">
        <f>IF(Table25[[#This Row],[Embarked]]="S", 1, 0)</f>
        <v>1</v>
      </c>
      <c r="N415">
        <f>IF(Table25[[#This Row],[Embarked]]="C", 1, 0)</f>
        <v>0</v>
      </c>
      <c r="O415">
        <f>IF(Table25[[#This Row],[Sex]]="male", 1, 0)</f>
        <v>0</v>
      </c>
      <c r="P415">
        <v>1</v>
      </c>
      <c r="AC415" s="6"/>
      <c r="AD415" s="6"/>
      <c r="AE415" s="6"/>
      <c r="AF415" s="6"/>
      <c r="AG415" s="6"/>
      <c r="AH415" s="6"/>
    </row>
    <row r="416" spans="1:34" x14ac:dyDescent="0.2">
      <c r="A416">
        <v>0</v>
      </c>
      <c r="B416" t="s">
        <v>15</v>
      </c>
      <c r="C416">
        <v>3</v>
      </c>
      <c r="D416" t="s">
        <v>13</v>
      </c>
      <c r="E416">
        <v>32</v>
      </c>
      <c r="F416">
        <v>7.8958000000000004</v>
      </c>
      <c r="G416">
        <v>0</v>
      </c>
      <c r="H416">
        <v>0</v>
      </c>
      <c r="I416" s="6">
        <f>Table25[[#This Row],[Age]]/$E$1</f>
        <v>0.4</v>
      </c>
      <c r="J416" s="6">
        <f>LOG10(Table25[[#This Row],[Fare]] +1)</f>
        <v>0.94918501031343461</v>
      </c>
      <c r="K416">
        <f>IF(Table25[[#This Row],[Pclass]]=1, 1, 0)</f>
        <v>0</v>
      </c>
      <c r="L416">
        <f>IF(Table25[[#This Row],[Pclass]]=2, 1,0)</f>
        <v>0</v>
      </c>
      <c r="M416">
        <f>IF(Table25[[#This Row],[Embarked]]="S", 1, 0)</f>
        <v>1</v>
      </c>
      <c r="N416">
        <f>IF(Table25[[#This Row],[Embarked]]="C", 1, 0)</f>
        <v>0</v>
      </c>
      <c r="O416">
        <f>IF(Table25[[#This Row],[Sex]]="male", 1, 0)</f>
        <v>1</v>
      </c>
      <c r="P416">
        <v>1</v>
      </c>
      <c r="AC416" s="6"/>
      <c r="AD416" s="6"/>
      <c r="AE416" s="6"/>
      <c r="AF416" s="6"/>
      <c r="AG416" s="6"/>
      <c r="AH416" s="6"/>
    </row>
    <row r="417" spans="1:34" x14ac:dyDescent="0.2">
      <c r="A417">
        <v>1</v>
      </c>
      <c r="B417" t="s">
        <v>15</v>
      </c>
      <c r="C417">
        <v>1</v>
      </c>
      <c r="D417" t="s">
        <v>17</v>
      </c>
      <c r="E417">
        <v>30</v>
      </c>
      <c r="F417">
        <v>93.5</v>
      </c>
      <c r="G417">
        <v>0</v>
      </c>
      <c r="H417">
        <v>0</v>
      </c>
      <c r="I417" s="6">
        <f>Table25[[#This Row],[Age]]/$E$1</f>
        <v>0.375</v>
      </c>
      <c r="J417" s="6">
        <f>LOG10(Table25[[#This Row],[Fare]] +1)</f>
        <v>1.975431808509263</v>
      </c>
      <c r="K417">
        <f>IF(Table25[[#This Row],[Pclass]]=1, 1, 0)</f>
        <v>1</v>
      </c>
      <c r="L417">
        <f>IF(Table25[[#This Row],[Pclass]]=2, 1,0)</f>
        <v>0</v>
      </c>
      <c r="M417">
        <f>IF(Table25[[#This Row],[Embarked]]="S", 1, 0)</f>
        <v>1</v>
      </c>
      <c r="N417">
        <f>IF(Table25[[#This Row],[Embarked]]="C", 1, 0)</f>
        <v>0</v>
      </c>
      <c r="O417">
        <f>IF(Table25[[#This Row],[Sex]]="male", 1, 0)</f>
        <v>0</v>
      </c>
      <c r="P417">
        <v>1</v>
      </c>
      <c r="AC417" s="6"/>
      <c r="AD417" s="6"/>
      <c r="AE417" s="6"/>
      <c r="AF417" s="6"/>
      <c r="AG417" s="6"/>
      <c r="AH417" s="6"/>
    </row>
    <row r="418" spans="1:34" x14ac:dyDescent="0.2">
      <c r="A418">
        <v>0</v>
      </c>
      <c r="B418" t="s">
        <v>15</v>
      </c>
      <c r="C418">
        <v>3</v>
      </c>
      <c r="D418" t="s">
        <v>13</v>
      </c>
      <c r="E418">
        <v>22</v>
      </c>
      <c r="F418">
        <v>7.8958000000000004</v>
      </c>
      <c r="G418">
        <v>0</v>
      </c>
      <c r="H418">
        <v>0</v>
      </c>
      <c r="I418" s="6">
        <f>Table25[[#This Row],[Age]]/$E$1</f>
        <v>0.27500000000000002</v>
      </c>
      <c r="J418" s="6">
        <f>LOG10(Table25[[#This Row],[Fare]] +1)</f>
        <v>0.94918501031343461</v>
      </c>
      <c r="K418">
        <f>IF(Table25[[#This Row],[Pclass]]=1, 1, 0)</f>
        <v>0</v>
      </c>
      <c r="L418">
        <f>IF(Table25[[#This Row],[Pclass]]=2, 1,0)</f>
        <v>0</v>
      </c>
      <c r="M418">
        <f>IF(Table25[[#This Row],[Embarked]]="S", 1, 0)</f>
        <v>1</v>
      </c>
      <c r="N418">
        <f>IF(Table25[[#This Row],[Embarked]]="C", 1, 0)</f>
        <v>0</v>
      </c>
      <c r="O418">
        <f>IF(Table25[[#This Row],[Sex]]="male", 1, 0)</f>
        <v>1</v>
      </c>
      <c r="P418">
        <v>1</v>
      </c>
      <c r="AC418" s="6"/>
      <c r="AD418" s="6"/>
      <c r="AE418" s="6"/>
      <c r="AF418" s="6"/>
      <c r="AG418" s="6"/>
      <c r="AH418" s="6"/>
    </row>
    <row r="419" spans="1:34" x14ac:dyDescent="0.2">
      <c r="A419">
        <v>1</v>
      </c>
      <c r="B419" t="s">
        <v>20</v>
      </c>
      <c r="C419">
        <v>1</v>
      </c>
      <c r="D419" t="s">
        <v>17</v>
      </c>
      <c r="E419">
        <v>44</v>
      </c>
      <c r="F419">
        <v>57.979199999999999</v>
      </c>
      <c r="G419">
        <v>0</v>
      </c>
      <c r="H419">
        <v>1</v>
      </c>
      <c r="I419" s="6">
        <f>Table25[[#This Row],[Age]]/$E$1</f>
        <v>0.55000000000000004</v>
      </c>
      <c r="J419" s="6">
        <f>LOG10(Table25[[#This Row],[Fare]] +1)</f>
        <v>1.770698877440231</v>
      </c>
      <c r="K419">
        <f>IF(Table25[[#This Row],[Pclass]]=1, 1, 0)</f>
        <v>1</v>
      </c>
      <c r="L419">
        <f>IF(Table25[[#This Row],[Pclass]]=2, 1,0)</f>
        <v>0</v>
      </c>
      <c r="M419">
        <f>IF(Table25[[#This Row],[Embarked]]="S", 1, 0)</f>
        <v>0</v>
      </c>
      <c r="N419">
        <f>IF(Table25[[#This Row],[Embarked]]="C", 1, 0)</f>
        <v>1</v>
      </c>
      <c r="O419">
        <f>IF(Table25[[#This Row],[Sex]]="male", 1, 0)</f>
        <v>0</v>
      </c>
      <c r="P419">
        <v>1</v>
      </c>
      <c r="AC419" s="6"/>
      <c r="AD419" s="6"/>
      <c r="AE419" s="6"/>
      <c r="AF419" s="6"/>
      <c r="AG419" s="6"/>
      <c r="AH419" s="6"/>
    </row>
    <row r="420" spans="1:34" x14ac:dyDescent="0.2">
      <c r="A420">
        <v>0</v>
      </c>
      <c r="B420" t="s">
        <v>27</v>
      </c>
      <c r="C420">
        <v>3</v>
      </c>
      <c r="D420" t="s">
        <v>13</v>
      </c>
      <c r="E420">
        <v>40.5</v>
      </c>
      <c r="F420">
        <v>7.75</v>
      </c>
      <c r="G420">
        <v>0</v>
      </c>
      <c r="H420">
        <v>0</v>
      </c>
      <c r="I420" s="6">
        <f>Table25[[#This Row],[Age]]/$E$1</f>
        <v>0.50624999999999998</v>
      </c>
      <c r="J420" s="6">
        <f>LOG10(Table25[[#This Row],[Fare]] +1)</f>
        <v>0.94200805302231327</v>
      </c>
      <c r="K420">
        <f>IF(Table25[[#This Row],[Pclass]]=1, 1, 0)</f>
        <v>0</v>
      </c>
      <c r="L420">
        <f>IF(Table25[[#This Row],[Pclass]]=2, 1,0)</f>
        <v>0</v>
      </c>
      <c r="M420">
        <f>IF(Table25[[#This Row],[Embarked]]="S", 1, 0)</f>
        <v>0</v>
      </c>
      <c r="N420">
        <f>IF(Table25[[#This Row],[Embarked]]="C", 1, 0)</f>
        <v>0</v>
      </c>
      <c r="O420">
        <f>IF(Table25[[#This Row],[Sex]]="male", 1, 0)</f>
        <v>1</v>
      </c>
      <c r="P420">
        <v>1</v>
      </c>
      <c r="AC420" s="6"/>
      <c r="AD420" s="6"/>
      <c r="AE420" s="6"/>
      <c r="AF420" s="6"/>
      <c r="AG420" s="6"/>
      <c r="AH420" s="6"/>
    </row>
    <row r="421" spans="1:34" x14ac:dyDescent="0.2">
      <c r="A421">
        <v>1</v>
      </c>
      <c r="B421" t="s">
        <v>15</v>
      </c>
      <c r="C421">
        <v>2</v>
      </c>
      <c r="D421" t="s">
        <v>17</v>
      </c>
      <c r="E421">
        <v>50</v>
      </c>
      <c r="F421">
        <v>10.5</v>
      </c>
      <c r="G421">
        <v>0</v>
      </c>
      <c r="H421">
        <v>0</v>
      </c>
      <c r="I421" s="6">
        <f>Table25[[#This Row],[Age]]/$E$1</f>
        <v>0.625</v>
      </c>
      <c r="J421" s="6">
        <f>LOG10(Table25[[#This Row],[Fare]] +1)</f>
        <v>1.0606978403536116</v>
      </c>
      <c r="K421">
        <f>IF(Table25[[#This Row],[Pclass]]=1, 1, 0)</f>
        <v>0</v>
      </c>
      <c r="L421">
        <f>IF(Table25[[#This Row],[Pclass]]=2, 1,0)</f>
        <v>1</v>
      </c>
      <c r="M421">
        <f>IF(Table25[[#This Row],[Embarked]]="S", 1, 0)</f>
        <v>1</v>
      </c>
      <c r="N421">
        <f>IF(Table25[[#This Row],[Embarked]]="C", 1, 0)</f>
        <v>0</v>
      </c>
      <c r="O421">
        <f>IF(Table25[[#This Row],[Sex]]="male", 1, 0)</f>
        <v>0</v>
      </c>
      <c r="P421">
        <v>1</v>
      </c>
      <c r="AC421" s="6"/>
      <c r="AD421" s="6"/>
      <c r="AE421" s="6"/>
      <c r="AF421" s="6"/>
      <c r="AG421" s="6"/>
      <c r="AH421" s="6"/>
    </row>
    <row r="422" spans="1:34" x14ac:dyDescent="0.2">
      <c r="A422">
        <v>0</v>
      </c>
      <c r="B422" t="s">
        <v>15</v>
      </c>
      <c r="C422">
        <v>3</v>
      </c>
      <c r="D422" t="s">
        <v>13</v>
      </c>
      <c r="E422">
        <v>39</v>
      </c>
      <c r="F422">
        <v>7.9249999999999998</v>
      </c>
      <c r="G422">
        <v>0</v>
      </c>
      <c r="H422">
        <v>0</v>
      </c>
      <c r="I422" s="6">
        <f>Table25[[#This Row],[Age]]/$E$1</f>
        <v>0.48749999999999999</v>
      </c>
      <c r="J422" s="6">
        <f>LOG10(Table25[[#This Row],[Fare]] +1)</f>
        <v>0.95060822478423079</v>
      </c>
      <c r="K422">
        <f>IF(Table25[[#This Row],[Pclass]]=1, 1, 0)</f>
        <v>0</v>
      </c>
      <c r="L422">
        <f>IF(Table25[[#This Row],[Pclass]]=2, 1,0)</f>
        <v>0</v>
      </c>
      <c r="M422">
        <f>IF(Table25[[#This Row],[Embarked]]="S", 1, 0)</f>
        <v>1</v>
      </c>
      <c r="N422">
        <f>IF(Table25[[#This Row],[Embarked]]="C", 1, 0)</f>
        <v>0</v>
      </c>
      <c r="O422">
        <f>IF(Table25[[#This Row],[Sex]]="male", 1, 0)</f>
        <v>1</v>
      </c>
      <c r="P422">
        <v>1</v>
      </c>
      <c r="AC422" s="6"/>
      <c r="AD422" s="6"/>
      <c r="AE422" s="6"/>
      <c r="AF422" s="6"/>
      <c r="AG422" s="6"/>
      <c r="AH422" s="6"/>
    </row>
    <row r="423" spans="1:34" x14ac:dyDescent="0.2">
      <c r="A423">
        <v>0</v>
      </c>
      <c r="B423" t="s">
        <v>15</v>
      </c>
      <c r="C423">
        <v>2</v>
      </c>
      <c r="D423" t="s">
        <v>13</v>
      </c>
      <c r="E423">
        <v>23</v>
      </c>
      <c r="F423">
        <v>11.5</v>
      </c>
      <c r="G423">
        <v>2</v>
      </c>
      <c r="H423">
        <v>1</v>
      </c>
      <c r="I423" s="6">
        <f>Table25[[#This Row],[Age]]/$E$1</f>
        <v>0.28749999999999998</v>
      </c>
      <c r="J423" s="6">
        <f>LOG10(Table25[[#This Row],[Fare]] +1)</f>
        <v>1.0969100130080565</v>
      </c>
      <c r="K423">
        <f>IF(Table25[[#This Row],[Pclass]]=1, 1, 0)</f>
        <v>0</v>
      </c>
      <c r="L423">
        <f>IF(Table25[[#This Row],[Pclass]]=2, 1,0)</f>
        <v>1</v>
      </c>
      <c r="M423">
        <f>IF(Table25[[#This Row],[Embarked]]="S", 1, 0)</f>
        <v>1</v>
      </c>
      <c r="N423">
        <f>IF(Table25[[#This Row],[Embarked]]="C", 1, 0)</f>
        <v>0</v>
      </c>
      <c r="O423">
        <f>IF(Table25[[#This Row],[Sex]]="male", 1, 0)</f>
        <v>1</v>
      </c>
      <c r="P423">
        <v>1</v>
      </c>
      <c r="AC423" s="6"/>
      <c r="AD423" s="6"/>
      <c r="AE423" s="6"/>
      <c r="AF423" s="6"/>
      <c r="AG423" s="6"/>
      <c r="AH423" s="6"/>
    </row>
    <row r="424" spans="1:34" x14ac:dyDescent="0.2">
      <c r="A424">
        <v>1</v>
      </c>
      <c r="B424" t="s">
        <v>15</v>
      </c>
      <c r="C424">
        <v>2</v>
      </c>
      <c r="D424" t="s">
        <v>17</v>
      </c>
      <c r="E424">
        <v>2</v>
      </c>
      <c r="F424">
        <v>26</v>
      </c>
      <c r="G424">
        <v>1</v>
      </c>
      <c r="H424">
        <v>1</v>
      </c>
      <c r="I424" s="6">
        <f>Table25[[#This Row],[Age]]/$E$1</f>
        <v>2.5000000000000001E-2</v>
      </c>
      <c r="J424" s="6">
        <f>LOG10(Table25[[#This Row],[Fare]] +1)</f>
        <v>1.4313637641589874</v>
      </c>
      <c r="K424">
        <f>IF(Table25[[#This Row],[Pclass]]=1, 1, 0)</f>
        <v>0</v>
      </c>
      <c r="L424">
        <f>IF(Table25[[#This Row],[Pclass]]=2, 1,0)</f>
        <v>1</v>
      </c>
      <c r="M424">
        <f>IF(Table25[[#This Row],[Embarked]]="S", 1, 0)</f>
        <v>1</v>
      </c>
      <c r="N424">
        <f>IF(Table25[[#This Row],[Embarked]]="C", 1, 0)</f>
        <v>0</v>
      </c>
      <c r="O424">
        <f>IF(Table25[[#This Row],[Sex]]="male", 1, 0)</f>
        <v>0</v>
      </c>
      <c r="P424">
        <v>1</v>
      </c>
      <c r="AC424" s="6"/>
      <c r="AD424" s="6"/>
      <c r="AE424" s="6"/>
      <c r="AF424" s="6"/>
      <c r="AG424" s="6"/>
      <c r="AH424" s="6"/>
    </row>
    <row r="425" spans="1:34" x14ac:dyDescent="0.2">
      <c r="A425">
        <v>0</v>
      </c>
      <c r="B425" t="s">
        <v>20</v>
      </c>
      <c r="C425">
        <v>3</v>
      </c>
      <c r="D425" t="s">
        <v>13</v>
      </c>
      <c r="E425">
        <v>17</v>
      </c>
      <c r="F425">
        <v>7.2291999999999996</v>
      </c>
      <c r="G425">
        <v>1</v>
      </c>
      <c r="H425">
        <v>1</v>
      </c>
      <c r="I425" s="6">
        <f>Table25[[#This Row],[Age]]/$E$1</f>
        <v>0.21249999999999999</v>
      </c>
      <c r="J425" s="6">
        <f>LOG10(Table25[[#This Row],[Fare]] +1)</f>
        <v>0.91535761741483168</v>
      </c>
      <c r="K425">
        <f>IF(Table25[[#This Row],[Pclass]]=1, 1, 0)</f>
        <v>0</v>
      </c>
      <c r="L425">
        <f>IF(Table25[[#This Row],[Pclass]]=2, 1,0)</f>
        <v>0</v>
      </c>
      <c r="M425">
        <f>IF(Table25[[#This Row],[Embarked]]="S", 1, 0)</f>
        <v>0</v>
      </c>
      <c r="N425">
        <f>IF(Table25[[#This Row],[Embarked]]="C", 1, 0)</f>
        <v>1</v>
      </c>
      <c r="O425">
        <f>IF(Table25[[#This Row],[Sex]]="male", 1, 0)</f>
        <v>1</v>
      </c>
      <c r="P425">
        <v>1</v>
      </c>
      <c r="AC425" s="6"/>
      <c r="AD425" s="6"/>
      <c r="AE425" s="6"/>
      <c r="AF425" s="6"/>
      <c r="AG425" s="6"/>
      <c r="AH425" s="6"/>
    </row>
    <row r="426" spans="1:34" x14ac:dyDescent="0.2">
      <c r="A426">
        <v>0</v>
      </c>
      <c r="B426" t="s">
        <v>15</v>
      </c>
      <c r="C426">
        <v>3</v>
      </c>
      <c r="D426" t="s">
        <v>17</v>
      </c>
      <c r="E426">
        <v>30</v>
      </c>
      <c r="F426">
        <v>8.6624999999999996</v>
      </c>
      <c r="G426">
        <v>0</v>
      </c>
      <c r="H426">
        <v>0</v>
      </c>
      <c r="I426" s="6">
        <f>Table25[[#This Row],[Age]]/$E$1</f>
        <v>0.375</v>
      </c>
      <c r="J426" s="6">
        <f>LOG10(Table25[[#This Row],[Fare]] +1)</f>
        <v>0.98508950692638131</v>
      </c>
      <c r="K426">
        <f>IF(Table25[[#This Row],[Pclass]]=1, 1, 0)</f>
        <v>0</v>
      </c>
      <c r="L426">
        <f>IF(Table25[[#This Row],[Pclass]]=2, 1,0)</f>
        <v>0</v>
      </c>
      <c r="M426">
        <f>IF(Table25[[#This Row],[Embarked]]="S", 1, 0)</f>
        <v>1</v>
      </c>
      <c r="N426">
        <f>IF(Table25[[#This Row],[Embarked]]="C", 1, 0)</f>
        <v>0</v>
      </c>
      <c r="O426">
        <f>IF(Table25[[#This Row],[Sex]]="male", 1, 0)</f>
        <v>0</v>
      </c>
      <c r="P426">
        <v>1</v>
      </c>
      <c r="AC426" s="6"/>
      <c r="AD426" s="6"/>
      <c r="AE426" s="6"/>
      <c r="AF426" s="6"/>
      <c r="AG426" s="6"/>
      <c r="AH426" s="6"/>
    </row>
    <row r="427" spans="1:34" x14ac:dyDescent="0.2">
      <c r="A427">
        <v>1</v>
      </c>
      <c r="B427" t="s">
        <v>15</v>
      </c>
      <c r="C427">
        <v>2</v>
      </c>
      <c r="D427" t="s">
        <v>17</v>
      </c>
      <c r="E427">
        <v>7</v>
      </c>
      <c r="F427">
        <v>26.25</v>
      </c>
      <c r="G427">
        <v>0</v>
      </c>
      <c r="H427">
        <v>2</v>
      </c>
      <c r="I427" s="6">
        <f>Table25[[#This Row],[Age]]/$E$1</f>
        <v>8.7499999999999994E-2</v>
      </c>
      <c r="J427" s="6">
        <f>LOG10(Table25[[#This Row],[Fare]] +1)</f>
        <v>1.4353665066126613</v>
      </c>
      <c r="K427">
        <f>IF(Table25[[#This Row],[Pclass]]=1, 1, 0)</f>
        <v>0</v>
      </c>
      <c r="L427">
        <f>IF(Table25[[#This Row],[Pclass]]=2, 1,0)</f>
        <v>1</v>
      </c>
      <c r="M427">
        <f>IF(Table25[[#This Row],[Embarked]]="S", 1, 0)</f>
        <v>1</v>
      </c>
      <c r="N427">
        <f>IF(Table25[[#This Row],[Embarked]]="C", 1, 0)</f>
        <v>0</v>
      </c>
      <c r="O427">
        <f>IF(Table25[[#This Row],[Sex]]="male", 1, 0)</f>
        <v>0</v>
      </c>
      <c r="P427">
        <v>1</v>
      </c>
      <c r="AC427" s="6"/>
      <c r="AD427" s="6"/>
      <c r="AE427" s="6"/>
      <c r="AF427" s="6"/>
      <c r="AG427" s="6"/>
      <c r="AH427" s="6"/>
    </row>
    <row r="428" spans="1:34" x14ac:dyDescent="0.2">
      <c r="A428">
        <v>0</v>
      </c>
      <c r="B428" t="s">
        <v>15</v>
      </c>
      <c r="C428">
        <v>1</v>
      </c>
      <c r="D428" t="s">
        <v>13</v>
      </c>
      <c r="E428">
        <v>45</v>
      </c>
      <c r="F428">
        <v>26.55</v>
      </c>
      <c r="G428">
        <v>0</v>
      </c>
      <c r="H428">
        <v>0</v>
      </c>
      <c r="I428" s="6">
        <f>Table25[[#This Row],[Age]]/$E$1</f>
        <v>0.5625</v>
      </c>
      <c r="J428" s="6">
        <f>LOG10(Table25[[#This Row],[Fare]] +1)</f>
        <v>1.4401216031878039</v>
      </c>
      <c r="K428">
        <f>IF(Table25[[#This Row],[Pclass]]=1, 1, 0)</f>
        <v>1</v>
      </c>
      <c r="L428">
        <f>IF(Table25[[#This Row],[Pclass]]=2, 1,0)</f>
        <v>0</v>
      </c>
      <c r="M428">
        <f>IF(Table25[[#This Row],[Embarked]]="S", 1, 0)</f>
        <v>1</v>
      </c>
      <c r="N428">
        <f>IF(Table25[[#This Row],[Embarked]]="C", 1, 0)</f>
        <v>0</v>
      </c>
      <c r="O428">
        <f>IF(Table25[[#This Row],[Sex]]="male", 1, 0)</f>
        <v>1</v>
      </c>
      <c r="P428">
        <v>1</v>
      </c>
      <c r="AC428" s="6"/>
      <c r="AD428" s="6"/>
      <c r="AE428" s="6"/>
      <c r="AF428" s="6"/>
      <c r="AG428" s="6"/>
      <c r="AH428" s="6"/>
    </row>
    <row r="429" spans="1:34" x14ac:dyDescent="0.2">
      <c r="A429">
        <v>1</v>
      </c>
      <c r="B429" t="s">
        <v>20</v>
      </c>
      <c r="C429">
        <v>1</v>
      </c>
      <c r="D429" t="s">
        <v>17</v>
      </c>
      <c r="E429">
        <v>30</v>
      </c>
      <c r="F429">
        <v>106.425</v>
      </c>
      <c r="G429">
        <v>0</v>
      </c>
      <c r="H429">
        <v>0</v>
      </c>
      <c r="I429" s="6">
        <f>Table25[[#This Row],[Age]]/$E$1</f>
        <v>0.375</v>
      </c>
      <c r="J429" s="6">
        <f>LOG10(Table25[[#This Row],[Fare]] +1)</f>
        <v>2.031105362355941</v>
      </c>
      <c r="K429">
        <f>IF(Table25[[#This Row],[Pclass]]=1, 1, 0)</f>
        <v>1</v>
      </c>
      <c r="L429">
        <f>IF(Table25[[#This Row],[Pclass]]=2, 1,0)</f>
        <v>0</v>
      </c>
      <c r="M429">
        <f>IF(Table25[[#This Row],[Embarked]]="S", 1, 0)</f>
        <v>0</v>
      </c>
      <c r="N429">
        <f>IF(Table25[[#This Row],[Embarked]]="C", 1, 0)</f>
        <v>1</v>
      </c>
      <c r="O429">
        <f>IF(Table25[[#This Row],[Sex]]="male", 1, 0)</f>
        <v>0</v>
      </c>
      <c r="P429">
        <v>1</v>
      </c>
      <c r="AC429" s="6"/>
      <c r="AD429" s="6"/>
      <c r="AE429" s="6"/>
      <c r="AF429" s="6"/>
      <c r="AG429" s="6"/>
      <c r="AH429" s="6"/>
    </row>
    <row r="430" spans="1:34" x14ac:dyDescent="0.2">
      <c r="A430">
        <v>1</v>
      </c>
      <c r="B430" t="s">
        <v>20</v>
      </c>
      <c r="C430">
        <v>1</v>
      </c>
      <c r="D430" t="s">
        <v>17</v>
      </c>
      <c r="E430">
        <v>22</v>
      </c>
      <c r="F430">
        <v>49.5</v>
      </c>
      <c r="G430">
        <v>0</v>
      </c>
      <c r="H430">
        <v>2</v>
      </c>
      <c r="I430" s="6">
        <f>Table25[[#This Row],[Age]]/$E$1</f>
        <v>0.27500000000000002</v>
      </c>
      <c r="J430" s="6">
        <f>LOG10(Table25[[#This Row],[Fare]] +1)</f>
        <v>1.7032913781186614</v>
      </c>
      <c r="K430">
        <f>IF(Table25[[#This Row],[Pclass]]=1, 1, 0)</f>
        <v>1</v>
      </c>
      <c r="L430">
        <f>IF(Table25[[#This Row],[Pclass]]=2, 1,0)</f>
        <v>0</v>
      </c>
      <c r="M430">
        <f>IF(Table25[[#This Row],[Embarked]]="S", 1, 0)</f>
        <v>0</v>
      </c>
      <c r="N430">
        <f>IF(Table25[[#This Row],[Embarked]]="C", 1, 0)</f>
        <v>1</v>
      </c>
      <c r="O430">
        <f>IF(Table25[[#This Row],[Sex]]="male", 1, 0)</f>
        <v>0</v>
      </c>
      <c r="P430">
        <v>1</v>
      </c>
      <c r="AC430" s="6"/>
      <c r="AD430" s="6"/>
      <c r="AE430" s="6"/>
      <c r="AF430" s="6"/>
      <c r="AG430" s="6"/>
      <c r="AH430" s="6"/>
    </row>
    <row r="431" spans="1:34" x14ac:dyDescent="0.2">
      <c r="A431">
        <v>1</v>
      </c>
      <c r="B431" t="s">
        <v>15</v>
      </c>
      <c r="C431">
        <v>1</v>
      </c>
      <c r="D431" t="s">
        <v>17</v>
      </c>
      <c r="E431">
        <v>36</v>
      </c>
      <c r="F431">
        <v>71</v>
      </c>
      <c r="G431">
        <v>0</v>
      </c>
      <c r="H431">
        <v>2</v>
      </c>
      <c r="I431" s="6">
        <f>Table25[[#This Row],[Age]]/$E$1</f>
        <v>0.45</v>
      </c>
      <c r="J431" s="6">
        <f>LOG10(Table25[[#This Row],[Fare]] +1)</f>
        <v>1.8573324964312685</v>
      </c>
      <c r="K431">
        <f>IF(Table25[[#This Row],[Pclass]]=1, 1, 0)</f>
        <v>1</v>
      </c>
      <c r="L431">
        <f>IF(Table25[[#This Row],[Pclass]]=2, 1,0)</f>
        <v>0</v>
      </c>
      <c r="M431">
        <f>IF(Table25[[#This Row],[Embarked]]="S", 1, 0)</f>
        <v>1</v>
      </c>
      <c r="N431">
        <f>IF(Table25[[#This Row],[Embarked]]="C", 1, 0)</f>
        <v>0</v>
      </c>
      <c r="O431">
        <f>IF(Table25[[#This Row],[Sex]]="male", 1, 0)</f>
        <v>0</v>
      </c>
      <c r="P431">
        <v>1</v>
      </c>
      <c r="AC431" s="6"/>
      <c r="AD431" s="6"/>
      <c r="AE431" s="6"/>
      <c r="AF431" s="6"/>
      <c r="AG431" s="6"/>
      <c r="AH431" s="6"/>
    </row>
    <row r="432" spans="1:34" x14ac:dyDescent="0.2">
      <c r="A432">
        <v>0</v>
      </c>
      <c r="B432" t="s">
        <v>15</v>
      </c>
      <c r="C432">
        <v>3</v>
      </c>
      <c r="D432" t="s">
        <v>17</v>
      </c>
      <c r="E432">
        <v>9</v>
      </c>
      <c r="F432">
        <v>31.274999999999999</v>
      </c>
      <c r="G432">
        <v>4</v>
      </c>
      <c r="H432">
        <v>2</v>
      </c>
      <c r="I432" s="6">
        <f>Table25[[#This Row],[Age]]/$E$1</f>
        <v>0.1125</v>
      </c>
      <c r="J432" s="6">
        <f>LOG10(Table25[[#This Row],[Fare]] +1)</f>
        <v>1.5088662509384578</v>
      </c>
      <c r="K432">
        <f>IF(Table25[[#This Row],[Pclass]]=1, 1, 0)</f>
        <v>0</v>
      </c>
      <c r="L432">
        <f>IF(Table25[[#This Row],[Pclass]]=2, 1,0)</f>
        <v>0</v>
      </c>
      <c r="M432">
        <f>IF(Table25[[#This Row],[Embarked]]="S", 1, 0)</f>
        <v>1</v>
      </c>
      <c r="N432">
        <f>IF(Table25[[#This Row],[Embarked]]="C", 1, 0)</f>
        <v>0</v>
      </c>
      <c r="O432">
        <f>IF(Table25[[#This Row],[Sex]]="male", 1, 0)</f>
        <v>0</v>
      </c>
      <c r="P432">
        <v>1</v>
      </c>
      <c r="AC432" s="6"/>
      <c r="AD432" s="6"/>
      <c r="AE432" s="6"/>
      <c r="AF432" s="6"/>
      <c r="AG432" s="6"/>
      <c r="AH432" s="6"/>
    </row>
    <row r="433" spans="1:34" x14ac:dyDescent="0.2">
      <c r="A433">
        <v>0</v>
      </c>
      <c r="B433" t="s">
        <v>15</v>
      </c>
      <c r="C433">
        <v>3</v>
      </c>
      <c r="D433" t="s">
        <v>17</v>
      </c>
      <c r="E433">
        <v>11</v>
      </c>
      <c r="F433">
        <v>31.274999999999999</v>
      </c>
      <c r="G433">
        <v>4</v>
      </c>
      <c r="H433">
        <v>2</v>
      </c>
      <c r="I433" s="6">
        <f>Table25[[#This Row],[Age]]/$E$1</f>
        <v>0.13750000000000001</v>
      </c>
      <c r="J433" s="6">
        <f>LOG10(Table25[[#This Row],[Fare]] +1)</f>
        <v>1.5088662509384578</v>
      </c>
      <c r="K433">
        <f>IF(Table25[[#This Row],[Pclass]]=1, 1, 0)</f>
        <v>0</v>
      </c>
      <c r="L433">
        <f>IF(Table25[[#This Row],[Pclass]]=2, 1,0)</f>
        <v>0</v>
      </c>
      <c r="M433">
        <f>IF(Table25[[#This Row],[Embarked]]="S", 1, 0)</f>
        <v>1</v>
      </c>
      <c r="N433">
        <f>IF(Table25[[#This Row],[Embarked]]="C", 1, 0)</f>
        <v>0</v>
      </c>
      <c r="O433">
        <f>IF(Table25[[#This Row],[Sex]]="male", 1, 0)</f>
        <v>0</v>
      </c>
      <c r="P433">
        <v>1</v>
      </c>
      <c r="AC433" s="6"/>
      <c r="AD433" s="6"/>
      <c r="AE433" s="6"/>
      <c r="AF433" s="6"/>
      <c r="AG433" s="6"/>
      <c r="AH433" s="6"/>
    </row>
    <row r="434" spans="1:34" x14ac:dyDescent="0.2">
      <c r="A434">
        <v>1</v>
      </c>
      <c r="B434" t="s">
        <v>15</v>
      </c>
      <c r="C434">
        <v>2</v>
      </c>
      <c r="D434" t="s">
        <v>13</v>
      </c>
      <c r="E434">
        <v>32</v>
      </c>
      <c r="F434">
        <v>26</v>
      </c>
      <c r="G434">
        <v>1</v>
      </c>
      <c r="H434">
        <v>0</v>
      </c>
      <c r="I434" s="6">
        <f>Table25[[#This Row],[Age]]/$E$1</f>
        <v>0.4</v>
      </c>
      <c r="J434" s="6">
        <f>LOG10(Table25[[#This Row],[Fare]] +1)</f>
        <v>1.4313637641589874</v>
      </c>
      <c r="K434">
        <f>IF(Table25[[#This Row],[Pclass]]=1, 1, 0)</f>
        <v>0</v>
      </c>
      <c r="L434">
        <f>IF(Table25[[#This Row],[Pclass]]=2, 1,0)</f>
        <v>1</v>
      </c>
      <c r="M434">
        <f>IF(Table25[[#This Row],[Embarked]]="S", 1, 0)</f>
        <v>1</v>
      </c>
      <c r="N434">
        <f>IF(Table25[[#This Row],[Embarked]]="C", 1, 0)</f>
        <v>0</v>
      </c>
      <c r="O434">
        <f>IF(Table25[[#This Row],[Sex]]="male", 1, 0)</f>
        <v>1</v>
      </c>
      <c r="P434">
        <v>1</v>
      </c>
      <c r="AC434" s="6"/>
      <c r="AD434" s="6"/>
      <c r="AE434" s="6"/>
      <c r="AF434" s="6"/>
      <c r="AG434" s="6"/>
      <c r="AH434" s="6"/>
    </row>
    <row r="435" spans="1:34" x14ac:dyDescent="0.2">
      <c r="A435">
        <v>0</v>
      </c>
      <c r="B435" t="s">
        <v>20</v>
      </c>
      <c r="C435">
        <v>1</v>
      </c>
      <c r="D435" t="s">
        <v>13</v>
      </c>
      <c r="E435">
        <v>50</v>
      </c>
      <c r="F435">
        <v>106.425</v>
      </c>
      <c r="G435">
        <v>1</v>
      </c>
      <c r="H435">
        <v>0</v>
      </c>
      <c r="I435" s="6">
        <f>Table25[[#This Row],[Age]]/$E$1</f>
        <v>0.625</v>
      </c>
      <c r="J435" s="6">
        <f>LOG10(Table25[[#This Row],[Fare]] +1)</f>
        <v>2.031105362355941</v>
      </c>
      <c r="K435">
        <f>IF(Table25[[#This Row],[Pclass]]=1, 1, 0)</f>
        <v>1</v>
      </c>
      <c r="L435">
        <f>IF(Table25[[#This Row],[Pclass]]=2, 1,0)</f>
        <v>0</v>
      </c>
      <c r="M435">
        <f>IF(Table25[[#This Row],[Embarked]]="S", 1, 0)</f>
        <v>0</v>
      </c>
      <c r="N435">
        <f>IF(Table25[[#This Row],[Embarked]]="C", 1, 0)</f>
        <v>1</v>
      </c>
      <c r="O435">
        <f>IF(Table25[[#This Row],[Sex]]="male", 1, 0)</f>
        <v>1</v>
      </c>
      <c r="P435">
        <v>1</v>
      </c>
      <c r="AC435" s="6"/>
      <c r="AD435" s="6"/>
      <c r="AE435" s="6"/>
      <c r="AF435" s="6"/>
      <c r="AG435" s="6"/>
      <c r="AH435" s="6"/>
    </row>
    <row r="436" spans="1:34" x14ac:dyDescent="0.2">
      <c r="A436">
        <v>0</v>
      </c>
      <c r="B436" t="s">
        <v>15</v>
      </c>
      <c r="C436">
        <v>1</v>
      </c>
      <c r="D436" t="s">
        <v>13</v>
      </c>
      <c r="E436">
        <v>64</v>
      </c>
      <c r="F436">
        <v>26</v>
      </c>
      <c r="G436">
        <v>0</v>
      </c>
      <c r="H436">
        <v>0</v>
      </c>
      <c r="I436" s="6">
        <f>Table25[[#This Row],[Age]]/$E$1</f>
        <v>0.8</v>
      </c>
      <c r="J436" s="6">
        <f>LOG10(Table25[[#This Row],[Fare]] +1)</f>
        <v>1.4313637641589874</v>
      </c>
      <c r="K436">
        <f>IF(Table25[[#This Row],[Pclass]]=1, 1, 0)</f>
        <v>1</v>
      </c>
      <c r="L436">
        <f>IF(Table25[[#This Row],[Pclass]]=2, 1,0)</f>
        <v>0</v>
      </c>
      <c r="M436">
        <f>IF(Table25[[#This Row],[Embarked]]="S", 1, 0)</f>
        <v>1</v>
      </c>
      <c r="N436">
        <f>IF(Table25[[#This Row],[Embarked]]="C", 1, 0)</f>
        <v>0</v>
      </c>
      <c r="O436">
        <f>IF(Table25[[#This Row],[Sex]]="male", 1, 0)</f>
        <v>1</v>
      </c>
      <c r="P436">
        <v>1</v>
      </c>
      <c r="AC436" s="6"/>
      <c r="AD436" s="6"/>
      <c r="AE436" s="6"/>
      <c r="AF436" s="6"/>
      <c r="AG436" s="6"/>
      <c r="AH436" s="6"/>
    </row>
    <row r="437" spans="1:34" x14ac:dyDescent="0.2">
      <c r="A437">
        <v>1</v>
      </c>
      <c r="B437" t="s">
        <v>15</v>
      </c>
      <c r="C437">
        <v>2</v>
      </c>
      <c r="D437" t="s">
        <v>17</v>
      </c>
      <c r="E437">
        <v>19</v>
      </c>
      <c r="F437">
        <v>26</v>
      </c>
      <c r="G437">
        <v>1</v>
      </c>
      <c r="H437">
        <v>0</v>
      </c>
      <c r="I437" s="6">
        <f>Table25[[#This Row],[Age]]/$E$1</f>
        <v>0.23749999999999999</v>
      </c>
      <c r="J437" s="6">
        <f>LOG10(Table25[[#This Row],[Fare]] +1)</f>
        <v>1.4313637641589874</v>
      </c>
      <c r="K437">
        <f>IF(Table25[[#This Row],[Pclass]]=1, 1, 0)</f>
        <v>0</v>
      </c>
      <c r="L437">
        <f>IF(Table25[[#This Row],[Pclass]]=2, 1,0)</f>
        <v>1</v>
      </c>
      <c r="M437">
        <f>IF(Table25[[#This Row],[Embarked]]="S", 1, 0)</f>
        <v>1</v>
      </c>
      <c r="N437">
        <f>IF(Table25[[#This Row],[Embarked]]="C", 1, 0)</f>
        <v>0</v>
      </c>
      <c r="O437">
        <f>IF(Table25[[#This Row],[Sex]]="male", 1, 0)</f>
        <v>0</v>
      </c>
      <c r="P437">
        <v>1</v>
      </c>
      <c r="AC437" s="6"/>
      <c r="AD437" s="6"/>
      <c r="AE437" s="6"/>
      <c r="AF437" s="6"/>
      <c r="AG437" s="6"/>
      <c r="AH437" s="6"/>
    </row>
    <row r="438" spans="1:34" x14ac:dyDescent="0.2">
      <c r="A438">
        <v>0</v>
      </c>
      <c r="B438" t="s">
        <v>15</v>
      </c>
      <c r="C438">
        <v>3</v>
      </c>
      <c r="D438" t="s">
        <v>13</v>
      </c>
      <c r="E438">
        <v>33</v>
      </c>
      <c r="F438">
        <v>20.524999999999999</v>
      </c>
      <c r="G438">
        <v>1</v>
      </c>
      <c r="H438">
        <v>1</v>
      </c>
      <c r="I438" s="6">
        <f>Table25[[#This Row],[Age]]/$E$1</f>
        <v>0.41249999999999998</v>
      </c>
      <c r="J438" s="6">
        <f>LOG10(Table25[[#This Row],[Fare]] +1)</f>
        <v>1.3329431601256923</v>
      </c>
      <c r="K438">
        <f>IF(Table25[[#This Row],[Pclass]]=1, 1, 0)</f>
        <v>0</v>
      </c>
      <c r="L438">
        <f>IF(Table25[[#This Row],[Pclass]]=2, 1,0)</f>
        <v>0</v>
      </c>
      <c r="M438">
        <f>IF(Table25[[#This Row],[Embarked]]="S", 1, 0)</f>
        <v>1</v>
      </c>
      <c r="N438">
        <f>IF(Table25[[#This Row],[Embarked]]="C", 1, 0)</f>
        <v>0</v>
      </c>
      <c r="O438">
        <f>IF(Table25[[#This Row],[Sex]]="male", 1, 0)</f>
        <v>1</v>
      </c>
      <c r="P438">
        <v>1</v>
      </c>
      <c r="AC438" s="6"/>
      <c r="AD438" s="6"/>
      <c r="AE438" s="6"/>
      <c r="AF438" s="6"/>
      <c r="AG438" s="6"/>
      <c r="AH438" s="6"/>
    </row>
    <row r="439" spans="1:34" x14ac:dyDescent="0.2">
      <c r="A439">
        <v>1</v>
      </c>
      <c r="B439" t="s">
        <v>15</v>
      </c>
      <c r="C439">
        <v>2</v>
      </c>
      <c r="D439" t="s">
        <v>13</v>
      </c>
      <c r="E439">
        <v>8</v>
      </c>
      <c r="F439">
        <v>36.75</v>
      </c>
      <c r="G439">
        <v>1</v>
      </c>
      <c r="H439">
        <v>1</v>
      </c>
      <c r="I439" s="6">
        <f>Table25[[#This Row],[Age]]/$E$1</f>
        <v>0.1</v>
      </c>
      <c r="J439" s="6">
        <f>LOG10(Table25[[#This Row],[Fare]] +1)</f>
        <v>1.576916955965207</v>
      </c>
      <c r="K439">
        <f>IF(Table25[[#This Row],[Pclass]]=1, 1, 0)</f>
        <v>0</v>
      </c>
      <c r="L439">
        <f>IF(Table25[[#This Row],[Pclass]]=2, 1,0)</f>
        <v>1</v>
      </c>
      <c r="M439">
        <f>IF(Table25[[#This Row],[Embarked]]="S", 1, 0)</f>
        <v>1</v>
      </c>
      <c r="N439">
        <f>IF(Table25[[#This Row],[Embarked]]="C", 1, 0)</f>
        <v>0</v>
      </c>
      <c r="O439">
        <f>IF(Table25[[#This Row],[Sex]]="male", 1, 0)</f>
        <v>1</v>
      </c>
      <c r="P439">
        <v>1</v>
      </c>
      <c r="AC439" s="6"/>
      <c r="AD439" s="6"/>
      <c r="AE439" s="6"/>
      <c r="AF439" s="6"/>
      <c r="AG439" s="6"/>
      <c r="AH439" s="6"/>
    </row>
    <row r="440" spans="1:34" x14ac:dyDescent="0.2">
      <c r="A440">
        <v>1</v>
      </c>
      <c r="B440" t="s">
        <v>20</v>
      </c>
      <c r="C440">
        <v>1</v>
      </c>
      <c r="D440" t="s">
        <v>13</v>
      </c>
      <c r="E440">
        <v>17</v>
      </c>
      <c r="F440">
        <v>110.88330000000001</v>
      </c>
      <c r="G440">
        <v>0</v>
      </c>
      <c r="H440">
        <v>2</v>
      </c>
      <c r="I440" s="6">
        <f>Table25[[#This Row],[Age]]/$E$1</f>
        <v>0.21249999999999999</v>
      </c>
      <c r="J440" s="6">
        <f>LOG10(Table25[[#This Row],[Fare]] +1)</f>
        <v>2.048765267412167</v>
      </c>
      <c r="K440">
        <f>IF(Table25[[#This Row],[Pclass]]=1, 1, 0)</f>
        <v>1</v>
      </c>
      <c r="L440">
        <f>IF(Table25[[#This Row],[Pclass]]=2, 1,0)</f>
        <v>0</v>
      </c>
      <c r="M440">
        <f>IF(Table25[[#This Row],[Embarked]]="S", 1, 0)</f>
        <v>0</v>
      </c>
      <c r="N440">
        <f>IF(Table25[[#This Row],[Embarked]]="C", 1, 0)</f>
        <v>1</v>
      </c>
      <c r="O440">
        <f>IF(Table25[[#This Row],[Sex]]="male", 1, 0)</f>
        <v>1</v>
      </c>
      <c r="P440">
        <v>1</v>
      </c>
      <c r="AC440" s="6"/>
      <c r="AD440" s="6"/>
      <c r="AE440" s="6"/>
      <c r="AF440" s="6"/>
      <c r="AG440" s="6"/>
      <c r="AH440" s="6"/>
    </row>
    <row r="441" spans="1:34" x14ac:dyDescent="0.2">
      <c r="A441">
        <v>0</v>
      </c>
      <c r="B441" t="s">
        <v>15</v>
      </c>
      <c r="C441">
        <v>2</v>
      </c>
      <c r="D441" t="s">
        <v>13</v>
      </c>
      <c r="E441">
        <v>27</v>
      </c>
      <c r="F441">
        <v>26</v>
      </c>
      <c r="G441">
        <v>0</v>
      </c>
      <c r="H441">
        <v>0</v>
      </c>
      <c r="I441" s="6">
        <f>Table25[[#This Row],[Age]]/$E$1</f>
        <v>0.33750000000000002</v>
      </c>
      <c r="J441" s="6">
        <f>LOG10(Table25[[#This Row],[Fare]] +1)</f>
        <v>1.4313637641589874</v>
      </c>
      <c r="K441">
        <f>IF(Table25[[#This Row],[Pclass]]=1, 1, 0)</f>
        <v>0</v>
      </c>
      <c r="L441">
        <f>IF(Table25[[#This Row],[Pclass]]=2, 1,0)</f>
        <v>1</v>
      </c>
      <c r="M441">
        <f>IF(Table25[[#This Row],[Embarked]]="S", 1, 0)</f>
        <v>1</v>
      </c>
      <c r="N441">
        <f>IF(Table25[[#This Row],[Embarked]]="C", 1, 0)</f>
        <v>0</v>
      </c>
      <c r="O441">
        <f>IF(Table25[[#This Row],[Sex]]="male", 1, 0)</f>
        <v>1</v>
      </c>
      <c r="P441">
        <v>1</v>
      </c>
      <c r="AC441" s="6"/>
      <c r="AD441" s="6"/>
      <c r="AE441" s="6"/>
      <c r="AF441" s="6"/>
      <c r="AG441" s="6"/>
      <c r="AH441" s="6"/>
    </row>
    <row r="442" spans="1:34" x14ac:dyDescent="0.2">
      <c r="A442">
        <v>1</v>
      </c>
      <c r="B442" t="s">
        <v>20</v>
      </c>
      <c r="C442">
        <v>3</v>
      </c>
      <c r="D442" t="s">
        <v>13</v>
      </c>
      <c r="E442">
        <v>22</v>
      </c>
      <c r="F442">
        <v>7.2249999999999996</v>
      </c>
      <c r="G442">
        <v>0</v>
      </c>
      <c r="H442">
        <v>0</v>
      </c>
      <c r="I442" s="6">
        <f>Table25[[#This Row],[Age]]/$E$1</f>
        <v>0.27500000000000002</v>
      </c>
      <c r="J442" s="6">
        <f>LOG10(Table25[[#This Row],[Fare]] +1)</f>
        <v>0.91513590662201194</v>
      </c>
      <c r="K442">
        <f>IF(Table25[[#This Row],[Pclass]]=1, 1, 0)</f>
        <v>0</v>
      </c>
      <c r="L442">
        <f>IF(Table25[[#This Row],[Pclass]]=2, 1,0)</f>
        <v>0</v>
      </c>
      <c r="M442">
        <f>IF(Table25[[#This Row],[Embarked]]="S", 1, 0)</f>
        <v>0</v>
      </c>
      <c r="N442">
        <f>IF(Table25[[#This Row],[Embarked]]="C", 1, 0)</f>
        <v>1</v>
      </c>
      <c r="O442">
        <f>IF(Table25[[#This Row],[Sex]]="male", 1, 0)</f>
        <v>1</v>
      </c>
      <c r="P442">
        <v>1</v>
      </c>
      <c r="AC442" s="6"/>
      <c r="AD442" s="6"/>
      <c r="AE442" s="6"/>
      <c r="AF442" s="6"/>
      <c r="AG442" s="6"/>
      <c r="AH442" s="6"/>
    </row>
    <row r="443" spans="1:34" x14ac:dyDescent="0.2">
      <c r="A443">
        <v>1</v>
      </c>
      <c r="B443" t="s">
        <v>15</v>
      </c>
      <c r="C443">
        <v>3</v>
      </c>
      <c r="D443" t="s">
        <v>17</v>
      </c>
      <c r="E443">
        <v>22</v>
      </c>
      <c r="F443">
        <v>7.7750000000000004</v>
      </c>
      <c r="G443">
        <v>0</v>
      </c>
      <c r="H443">
        <v>0</v>
      </c>
      <c r="I443" s="6">
        <f>Table25[[#This Row],[Age]]/$E$1</f>
        <v>0.27500000000000002</v>
      </c>
      <c r="J443" s="6">
        <f>LOG10(Table25[[#This Row],[Fare]] +1)</f>
        <v>0.94324712513786169</v>
      </c>
      <c r="K443">
        <f>IF(Table25[[#This Row],[Pclass]]=1, 1, 0)</f>
        <v>0</v>
      </c>
      <c r="L443">
        <f>IF(Table25[[#This Row],[Pclass]]=2, 1,0)</f>
        <v>0</v>
      </c>
      <c r="M443">
        <f>IF(Table25[[#This Row],[Embarked]]="S", 1, 0)</f>
        <v>1</v>
      </c>
      <c r="N443">
        <f>IF(Table25[[#This Row],[Embarked]]="C", 1, 0)</f>
        <v>0</v>
      </c>
      <c r="O443">
        <f>IF(Table25[[#This Row],[Sex]]="male", 1, 0)</f>
        <v>0</v>
      </c>
      <c r="P443">
        <v>1</v>
      </c>
      <c r="AC443" s="6"/>
      <c r="AD443" s="6"/>
      <c r="AE443" s="6"/>
      <c r="AF443" s="6"/>
      <c r="AG443" s="6"/>
      <c r="AH443" s="6"/>
    </row>
    <row r="444" spans="1:34" x14ac:dyDescent="0.2">
      <c r="A444">
        <v>0</v>
      </c>
      <c r="B444" t="s">
        <v>15</v>
      </c>
      <c r="C444">
        <v>1</v>
      </c>
      <c r="D444" t="s">
        <v>13</v>
      </c>
      <c r="E444">
        <v>62</v>
      </c>
      <c r="F444">
        <v>26.55</v>
      </c>
      <c r="G444">
        <v>0</v>
      </c>
      <c r="H444">
        <v>0</v>
      </c>
      <c r="I444" s="6">
        <f>Table25[[#This Row],[Age]]/$E$1</f>
        <v>0.77500000000000002</v>
      </c>
      <c r="J444" s="6">
        <f>LOG10(Table25[[#This Row],[Fare]] +1)</f>
        <v>1.4401216031878039</v>
      </c>
      <c r="K444">
        <f>IF(Table25[[#This Row],[Pclass]]=1, 1, 0)</f>
        <v>1</v>
      </c>
      <c r="L444">
        <f>IF(Table25[[#This Row],[Pclass]]=2, 1,0)</f>
        <v>0</v>
      </c>
      <c r="M444">
        <f>IF(Table25[[#This Row],[Embarked]]="S", 1, 0)</f>
        <v>1</v>
      </c>
      <c r="N444">
        <f>IF(Table25[[#This Row],[Embarked]]="C", 1, 0)</f>
        <v>0</v>
      </c>
      <c r="O444">
        <f>IF(Table25[[#This Row],[Sex]]="male", 1, 0)</f>
        <v>1</v>
      </c>
      <c r="P444">
        <v>1</v>
      </c>
      <c r="AC444" s="6"/>
      <c r="AD444" s="6"/>
      <c r="AE444" s="6"/>
      <c r="AF444" s="6"/>
      <c r="AG444" s="6"/>
      <c r="AH444" s="6"/>
    </row>
    <row r="445" spans="1:34" x14ac:dyDescent="0.2">
      <c r="A445">
        <v>1</v>
      </c>
      <c r="B445" t="s">
        <v>20</v>
      </c>
      <c r="C445">
        <v>1</v>
      </c>
      <c r="D445" t="s">
        <v>17</v>
      </c>
      <c r="E445">
        <v>48</v>
      </c>
      <c r="F445">
        <v>39.6</v>
      </c>
      <c r="G445">
        <v>1</v>
      </c>
      <c r="H445">
        <v>0</v>
      </c>
      <c r="I445" s="6">
        <f>Table25[[#This Row],[Age]]/$E$1</f>
        <v>0.6</v>
      </c>
      <c r="J445" s="6">
        <f>LOG10(Table25[[#This Row],[Fare]] +1)</f>
        <v>1.608526033577194</v>
      </c>
      <c r="K445">
        <f>IF(Table25[[#This Row],[Pclass]]=1, 1, 0)</f>
        <v>1</v>
      </c>
      <c r="L445">
        <f>IF(Table25[[#This Row],[Pclass]]=2, 1,0)</f>
        <v>0</v>
      </c>
      <c r="M445">
        <f>IF(Table25[[#This Row],[Embarked]]="S", 1, 0)</f>
        <v>0</v>
      </c>
      <c r="N445">
        <f>IF(Table25[[#This Row],[Embarked]]="C", 1, 0)</f>
        <v>1</v>
      </c>
      <c r="O445">
        <f>IF(Table25[[#This Row],[Sex]]="male", 1, 0)</f>
        <v>0</v>
      </c>
      <c r="P445">
        <v>1</v>
      </c>
      <c r="AC445" s="6"/>
      <c r="AD445" s="6"/>
      <c r="AE445" s="6"/>
      <c r="AF445" s="6"/>
      <c r="AG445" s="6"/>
      <c r="AH445" s="6"/>
    </row>
    <row r="446" spans="1:34" x14ac:dyDescent="0.2">
      <c r="A446">
        <v>1</v>
      </c>
      <c r="B446" t="s">
        <v>15</v>
      </c>
      <c r="C446">
        <v>1</v>
      </c>
      <c r="D446" t="s">
        <v>17</v>
      </c>
      <c r="E446">
        <v>39</v>
      </c>
      <c r="F446">
        <v>79.650000000000006</v>
      </c>
      <c r="G446">
        <v>1</v>
      </c>
      <c r="H446">
        <v>1</v>
      </c>
      <c r="I446" s="6">
        <f>Table25[[#This Row],[Age]]/$E$1</f>
        <v>0.48749999999999999</v>
      </c>
      <c r="J446" s="6">
        <f>LOG10(Table25[[#This Row],[Fare]] +1)</f>
        <v>1.9066043717249803</v>
      </c>
      <c r="K446">
        <f>IF(Table25[[#This Row],[Pclass]]=1, 1, 0)</f>
        <v>1</v>
      </c>
      <c r="L446">
        <f>IF(Table25[[#This Row],[Pclass]]=2, 1,0)</f>
        <v>0</v>
      </c>
      <c r="M446">
        <f>IF(Table25[[#This Row],[Embarked]]="S", 1, 0)</f>
        <v>1</v>
      </c>
      <c r="N446">
        <f>IF(Table25[[#This Row],[Embarked]]="C", 1, 0)</f>
        <v>0</v>
      </c>
      <c r="O446">
        <f>IF(Table25[[#This Row],[Sex]]="male", 1, 0)</f>
        <v>0</v>
      </c>
      <c r="P446">
        <v>1</v>
      </c>
      <c r="AC446" s="6"/>
      <c r="AD446" s="6"/>
      <c r="AE446" s="6"/>
      <c r="AF446" s="6"/>
      <c r="AG446" s="6"/>
      <c r="AH446" s="6"/>
    </row>
    <row r="447" spans="1:34" x14ac:dyDescent="0.2">
      <c r="A447">
        <v>1</v>
      </c>
      <c r="B447" t="s">
        <v>15</v>
      </c>
      <c r="C447">
        <v>3</v>
      </c>
      <c r="D447" t="s">
        <v>17</v>
      </c>
      <c r="E447">
        <v>36</v>
      </c>
      <c r="F447">
        <v>17.399999999999999</v>
      </c>
      <c r="G447">
        <v>1</v>
      </c>
      <c r="H447">
        <v>0</v>
      </c>
      <c r="I447" s="6">
        <f>Table25[[#This Row],[Age]]/$E$1</f>
        <v>0.45</v>
      </c>
      <c r="J447" s="6">
        <f>LOG10(Table25[[#This Row],[Fare]] +1)</f>
        <v>1.2648178230095364</v>
      </c>
      <c r="K447">
        <f>IF(Table25[[#This Row],[Pclass]]=1, 1, 0)</f>
        <v>0</v>
      </c>
      <c r="L447">
        <f>IF(Table25[[#This Row],[Pclass]]=2, 1,0)</f>
        <v>0</v>
      </c>
      <c r="M447">
        <f>IF(Table25[[#This Row],[Embarked]]="S", 1, 0)</f>
        <v>1</v>
      </c>
      <c r="N447">
        <f>IF(Table25[[#This Row],[Embarked]]="C", 1, 0)</f>
        <v>0</v>
      </c>
      <c r="O447">
        <f>IF(Table25[[#This Row],[Sex]]="male", 1, 0)</f>
        <v>0</v>
      </c>
      <c r="P447">
        <v>1</v>
      </c>
      <c r="AC447" s="6"/>
      <c r="AD447" s="6"/>
      <c r="AE447" s="6"/>
      <c r="AF447" s="6"/>
      <c r="AG447" s="6"/>
      <c r="AH447" s="6"/>
    </row>
    <row r="448" spans="1:34" x14ac:dyDescent="0.2">
      <c r="A448">
        <v>0</v>
      </c>
      <c r="B448" t="s">
        <v>15</v>
      </c>
      <c r="C448">
        <v>3</v>
      </c>
      <c r="D448" t="s">
        <v>13</v>
      </c>
      <c r="E448">
        <v>40</v>
      </c>
      <c r="F448">
        <v>7.8958000000000004</v>
      </c>
      <c r="G448">
        <v>0</v>
      </c>
      <c r="H448">
        <v>0</v>
      </c>
      <c r="I448" s="6">
        <f>Table25[[#This Row],[Age]]/$E$1</f>
        <v>0.5</v>
      </c>
      <c r="J448" s="6">
        <f>LOG10(Table25[[#This Row],[Fare]] +1)</f>
        <v>0.94918501031343461</v>
      </c>
      <c r="K448">
        <f>IF(Table25[[#This Row],[Pclass]]=1, 1, 0)</f>
        <v>0</v>
      </c>
      <c r="L448">
        <f>IF(Table25[[#This Row],[Pclass]]=2, 1,0)</f>
        <v>0</v>
      </c>
      <c r="M448">
        <f>IF(Table25[[#This Row],[Embarked]]="S", 1, 0)</f>
        <v>1</v>
      </c>
      <c r="N448">
        <f>IF(Table25[[#This Row],[Embarked]]="C", 1, 0)</f>
        <v>0</v>
      </c>
      <c r="O448">
        <f>IF(Table25[[#This Row],[Sex]]="male", 1, 0)</f>
        <v>1</v>
      </c>
      <c r="P448">
        <v>1</v>
      </c>
      <c r="AC448" s="6"/>
      <c r="AD448" s="6"/>
      <c r="AE448" s="6"/>
      <c r="AF448" s="6"/>
      <c r="AG448" s="6"/>
      <c r="AH448" s="6"/>
    </row>
    <row r="449" spans="1:34" x14ac:dyDescent="0.2">
      <c r="A449">
        <v>0</v>
      </c>
      <c r="B449" t="s">
        <v>15</v>
      </c>
      <c r="C449">
        <v>2</v>
      </c>
      <c r="D449" t="s">
        <v>13</v>
      </c>
      <c r="E449">
        <v>28</v>
      </c>
      <c r="F449">
        <v>13.5</v>
      </c>
      <c r="G449">
        <v>0</v>
      </c>
      <c r="H449">
        <v>0</v>
      </c>
      <c r="I449" s="6">
        <f>Table25[[#This Row],[Age]]/$E$1</f>
        <v>0.35</v>
      </c>
      <c r="J449" s="6">
        <f>LOG10(Table25[[#This Row],[Fare]] +1)</f>
        <v>1.1613680022349748</v>
      </c>
      <c r="K449">
        <f>IF(Table25[[#This Row],[Pclass]]=1, 1, 0)</f>
        <v>0</v>
      </c>
      <c r="L449">
        <f>IF(Table25[[#This Row],[Pclass]]=2, 1,0)</f>
        <v>1</v>
      </c>
      <c r="M449">
        <f>IF(Table25[[#This Row],[Embarked]]="S", 1, 0)</f>
        <v>1</v>
      </c>
      <c r="N449">
        <f>IF(Table25[[#This Row],[Embarked]]="C", 1, 0)</f>
        <v>0</v>
      </c>
      <c r="O449">
        <f>IF(Table25[[#This Row],[Sex]]="male", 1, 0)</f>
        <v>1</v>
      </c>
      <c r="P449">
        <v>1</v>
      </c>
      <c r="AC449" s="6"/>
      <c r="AD449" s="6"/>
      <c r="AE449" s="6"/>
      <c r="AF449" s="6"/>
      <c r="AG449" s="6"/>
      <c r="AH449" s="6"/>
    </row>
    <row r="450" spans="1:34" x14ac:dyDescent="0.2">
      <c r="A450">
        <v>0</v>
      </c>
      <c r="B450" t="s">
        <v>15</v>
      </c>
      <c r="C450">
        <v>3</v>
      </c>
      <c r="D450" t="s">
        <v>13</v>
      </c>
      <c r="E450">
        <v>24</v>
      </c>
      <c r="F450">
        <v>24.15</v>
      </c>
      <c r="G450">
        <v>2</v>
      </c>
      <c r="H450">
        <v>0</v>
      </c>
      <c r="I450" s="6">
        <f>Table25[[#This Row],[Age]]/$E$1</f>
        <v>0.3</v>
      </c>
      <c r="J450" s="6">
        <f>LOG10(Table25[[#This Row],[Fare]] +1)</f>
        <v>1.4005379893919461</v>
      </c>
      <c r="K450">
        <f>IF(Table25[[#This Row],[Pclass]]=1, 1, 0)</f>
        <v>0</v>
      </c>
      <c r="L450">
        <f>IF(Table25[[#This Row],[Pclass]]=2, 1,0)</f>
        <v>0</v>
      </c>
      <c r="M450">
        <f>IF(Table25[[#This Row],[Embarked]]="S", 1, 0)</f>
        <v>1</v>
      </c>
      <c r="N450">
        <f>IF(Table25[[#This Row],[Embarked]]="C", 1, 0)</f>
        <v>0</v>
      </c>
      <c r="O450">
        <f>IF(Table25[[#This Row],[Sex]]="male", 1, 0)</f>
        <v>1</v>
      </c>
      <c r="P450">
        <v>1</v>
      </c>
      <c r="AC450" s="6"/>
      <c r="AD450" s="6"/>
      <c r="AE450" s="6"/>
      <c r="AF450" s="6"/>
      <c r="AG450" s="6"/>
      <c r="AH450" s="6"/>
    </row>
    <row r="451" spans="1:34" x14ac:dyDescent="0.2">
      <c r="A451">
        <v>0</v>
      </c>
      <c r="B451" t="s">
        <v>15</v>
      </c>
      <c r="C451">
        <v>3</v>
      </c>
      <c r="D451" t="s">
        <v>13</v>
      </c>
      <c r="E451">
        <v>19</v>
      </c>
      <c r="F451">
        <v>7.8958000000000004</v>
      </c>
      <c r="G451">
        <v>0</v>
      </c>
      <c r="H451">
        <v>0</v>
      </c>
      <c r="I451" s="6">
        <f>Table25[[#This Row],[Age]]/$E$1</f>
        <v>0.23749999999999999</v>
      </c>
      <c r="J451" s="6">
        <f>LOG10(Table25[[#This Row],[Fare]] +1)</f>
        <v>0.94918501031343461</v>
      </c>
      <c r="K451">
        <f>IF(Table25[[#This Row],[Pclass]]=1, 1, 0)</f>
        <v>0</v>
      </c>
      <c r="L451">
        <f>IF(Table25[[#This Row],[Pclass]]=2, 1,0)</f>
        <v>0</v>
      </c>
      <c r="M451">
        <f>IF(Table25[[#This Row],[Embarked]]="S", 1, 0)</f>
        <v>1</v>
      </c>
      <c r="N451">
        <f>IF(Table25[[#This Row],[Embarked]]="C", 1, 0)</f>
        <v>0</v>
      </c>
      <c r="O451">
        <f>IF(Table25[[#This Row],[Sex]]="male", 1, 0)</f>
        <v>1</v>
      </c>
      <c r="P451">
        <v>1</v>
      </c>
      <c r="AC451" s="6"/>
      <c r="AD451" s="6"/>
      <c r="AE451" s="6"/>
      <c r="AF451" s="6"/>
      <c r="AG451" s="6"/>
      <c r="AH451" s="6"/>
    </row>
    <row r="452" spans="1:34" x14ac:dyDescent="0.2">
      <c r="A452">
        <v>0</v>
      </c>
      <c r="B452" t="s">
        <v>15</v>
      </c>
      <c r="C452">
        <v>3</v>
      </c>
      <c r="D452" t="s">
        <v>17</v>
      </c>
      <c r="E452">
        <v>29</v>
      </c>
      <c r="F452">
        <v>21.074999999999999</v>
      </c>
      <c r="G452">
        <v>0</v>
      </c>
      <c r="H452">
        <v>4</v>
      </c>
      <c r="I452" s="6">
        <f>Table25[[#This Row],[Age]]/$E$1</f>
        <v>0.36249999999999999</v>
      </c>
      <c r="J452" s="6">
        <f>LOG10(Table25[[#This Row],[Fare]] +1)</f>
        <v>1.3439007122496063</v>
      </c>
      <c r="K452">
        <f>IF(Table25[[#This Row],[Pclass]]=1, 1, 0)</f>
        <v>0</v>
      </c>
      <c r="L452">
        <f>IF(Table25[[#This Row],[Pclass]]=2, 1,0)</f>
        <v>0</v>
      </c>
      <c r="M452">
        <f>IF(Table25[[#This Row],[Embarked]]="S", 1, 0)</f>
        <v>1</v>
      </c>
      <c r="N452">
        <f>IF(Table25[[#This Row],[Embarked]]="C", 1, 0)</f>
        <v>0</v>
      </c>
      <c r="O452">
        <f>IF(Table25[[#This Row],[Sex]]="male", 1, 0)</f>
        <v>0</v>
      </c>
      <c r="P452">
        <v>1</v>
      </c>
      <c r="AC452" s="6"/>
      <c r="AD452" s="6"/>
      <c r="AE452" s="6"/>
      <c r="AF452" s="6"/>
      <c r="AG452" s="6"/>
      <c r="AH452" s="6"/>
    </row>
    <row r="453" spans="1:34" x14ac:dyDescent="0.2">
      <c r="A453">
        <v>1</v>
      </c>
      <c r="B453" t="s">
        <v>15</v>
      </c>
      <c r="C453">
        <v>3</v>
      </c>
      <c r="D453" t="s">
        <v>13</v>
      </c>
      <c r="E453">
        <v>32</v>
      </c>
      <c r="F453">
        <v>7.8541999999999996</v>
      </c>
      <c r="G453">
        <v>0</v>
      </c>
      <c r="H453">
        <v>0</v>
      </c>
      <c r="I453" s="6">
        <f>Table25[[#This Row],[Age]]/$E$1</f>
        <v>0.4</v>
      </c>
      <c r="J453" s="6">
        <f>LOG10(Table25[[#This Row],[Fare]] +1)</f>
        <v>0.94714932766263737</v>
      </c>
      <c r="K453">
        <f>IF(Table25[[#This Row],[Pclass]]=1, 1, 0)</f>
        <v>0</v>
      </c>
      <c r="L453">
        <f>IF(Table25[[#This Row],[Pclass]]=2, 1,0)</f>
        <v>0</v>
      </c>
      <c r="M453">
        <f>IF(Table25[[#This Row],[Embarked]]="S", 1, 0)</f>
        <v>1</v>
      </c>
      <c r="N453">
        <f>IF(Table25[[#This Row],[Embarked]]="C", 1, 0)</f>
        <v>0</v>
      </c>
      <c r="O453">
        <f>IF(Table25[[#This Row],[Sex]]="male", 1, 0)</f>
        <v>1</v>
      </c>
      <c r="P453">
        <v>1</v>
      </c>
      <c r="AC453" s="6"/>
      <c r="AD453" s="6"/>
      <c r="AE453" s="6"/>
      <c r="AF453" s="6"/>
      <c r="AG453" s="6"/>
      <c r="AH453" s="6"/>
    </row>
    <row r="454" spans="1:34" x14ac:dyDescent="0.2">
      <c r="A454">
        <v>1</v>
      </c>
      <c r="B454" t="s">
        <v>15</v>
      </c>
      <c r="C454">
        <v>2</v>
      </c>
      <c r="D454" t="s">
        <v>13</v>
      </c>
      <c r="E454">
        <v>62</v>
      </c>
      <c r="F454">
        <v>10.5</v>
      </c>
      <c r="G454">
        <v>0</v>
      </c>
      <c r="H454">
        <v>0</v>
      </c>
      <c r="I454" s="6">
        <f>Table25[[#This Row],[Age]]/$E$1</f>
        <v>0.77500000000000002</v>
      </c>
      <c r="J454" s="6">
        <f>LOG10(Table25[[#This Row],[Fare]] +1)</f>
        <v>1.0606978403536116</v>
      </c>
      <c r="K454">
        <f>IF(Table25[[#This Row],[Pclass]]=1, 1, 0)</f>
        <v>0</v>
      </c>
      <c r="L454">
        <f>IF(Table25[[#This Row],[Pclass]]=2, 1,0)</f>
        <v>1</v>
      </c>
      <c r="M454">
        <f>IF(Table25[[#This Row],[Embarked]]="S", 1, 0)</f>
        <v>1</v>
      </c>
      <c r="N454">
        <f>IF(Table25[[#This Row],[Embarked]]="C", 1, 0)</f>
        <v>0</v>
      </c>
      <c r="O454">
        <f>IF(Table25[[#This Row],[Sex]]="male", 1, 0)</f>
        <v>1</v>
      </c>
      <c r="P454">
        <v>1</v>
      </c>
      <c r="AC454" s="6"/>
      <c r="AD454" s="6"/>
      <c r="AE454" s="6"/>
      <c r="AF454" s="6"/>
      <c r="AG454" s="6"/>
      <c r="AH454" s="6"/>
    </row>
    <row r="455" spans="1:34" x14ac:dyDescent="0.2">
      <c r="A455">
        <v>1</v>
      </c>
      <c r="B455" t="s">
        <v>15</v>
      </c>
      <c r="C455">
        <v>1</v>
      </c>
      <c r="D455" t="s">
        <v>17</v>
      </c>
      <c r="E455">
        <v>53</v>
      </c>
      <c r="F455">
        <v>51.479199999999999</v>
      </c>
      <c r="G455">
        <v>2</v>
      </c>
      <c r="H455">
        <v>0</v>
      </c>
      <c r="I455" s="6">
        <f>Table25[[#This Row],[Age]]/$E$1</f>
        <v>0.66249999999999998</v>
      </c>
      <c r="J455" s="6">
        <f>LOG10(Table25[[#This Row],[Fare]] +1)</f>
        <v>1.7199872059744314</v>
      </c>
      <c r="K455">
        <f>IF(Table25[[#This Row],[Pclass]]=1, 1, 0)</f>
        <v>1</v>
      </c>
      <c r="L455">
        <f>IF(Table25[[#This Row],[Pclass]]=2, 1,0)</f>
        <v>0</v>
      </c>
      <c r="M455">
        <f>IF(Table25[[#This Row],[Embarked]]="S", 1, 0)</f>
        <v>1</v>
      </c>
      <c r="N455">
        <f>IF(Table25[[#This Row],[Embarked]]="C", 1, 0)</f>
        <v>0</v>
      </c>
      <c r="O455">
        <f>IF(Table25[[#This Row],[Sex]]="male", 1, 0)</f>
        <v>0</v>
      </c>
      <c r="P455">
        <v>1</v>
      </c>
      <c r="AC455" s="6"/>
      <c r="AD455" s="6"/>
      <c r="AE455" s="6"/>
      <c r="AF455" s="6"/>
      <c r="AG455" s="6"/>
      <c r="AH455" s="6"/>
    </row>
    <row r="456" spans="1:34" x14ac:dyDescent="0.2">
      <c r="A456">
        <v>1</v>
      </c>
      <c r="B456" t="s">
        <v>15</v>
      </c>
      <c r="C456">
        <v>1</v>
      </c>
      <c r="D456" t="s">
        <v>13</v>
      </c>
      <c r="E456">
        <v>36</v>
      </c>
      <c r="F456">
        <v>26.387499999999999</v>
      </c>
      <c r="G456">
        <v>0</v>
      </c>
      <c r="H456">
        <v>0</v>
      </c>
      <c r="I456" s="6">
        <f>Table25[[#This Row],[Age]]/$E$1</f>
        <v>0.45</v>
      </c>
      <c r="J456" s="6">
        <f>LOG10(Table25[[#This Row],[Fare]] +1)</f>
        <v>1.4375523905687617</v>
      </c>
      <c r="K456">
        <f>IF(Table25[[#This Row],[Pclass]]=1, 1, 0)</f>
        <v>1</v>
      </c>
      <c r="L456">
        <f>IF(Table25[[#This Row],[Pclass]]=2, 1,0)</f>
        <v>0</v>
      </c>
      <c r="M456">
        <f>IF(Table25[[#This Row],[Embarked]]="S", 1, 0)</f>
        <v>1</v>
      </c>
      <c r="N456">
        <f>IF(Table25[[#This Row],[Embarked]]="C", 1, 0)</f>
        <v>0</v>
      </c>
      <c r="O456">
        <f>IF(Table25[[#This Row],[Sex]]="male", 1, 0)</f>
        <v>1</v>
      </c>
      <c r="P456">
        <v>1</v>
      </c>
      <c r="AC456" s="6"/>
      <c r="AD456" s="6"/>
      <c r="AE456" s="6"/>
      <c r="AF456" s="6"/>
      <c r="AG456" s="6"/>
      <c r="AH456" s="6"/>
    </row>
    <row r="457" spans="1:34" x14ac:dyDescent="0.2">
      <c r="A457">
        <v>0</v>
      </c>
      <c r="B457" t="s">
        <v>15</v>
      </c>
      <c r="C457">
        <v>3</v>
      </c>
      <c r="D457" t="s">
        <v>13</v>
      </c>
      <c r="E457">
        <v>16</v>
      </c>
      <c r="F457">
        <v>8.0500000000000007</v>
      </c>
      <c r="G457">
        <v>0</v>
      </c>
      <c r="H457">
        <v>0</v>
      </c>
      <c r="I457" s="6">
        <f>Table25[[#This Row],[Age]]/$E$1</f>
        <v>0.2</v>
      </c>
      <c r="J457" s="6">
        <f>LOG10(Table25[[#This Row],[Fare]] +1)</f>
        <v>0.9566485792052033</v>
      </c>
      <c r="K457">
        <f>IF(Table25[[#This Row],[Pclass]]=1, 1, 0)</f>
        <v>0</v>
      </c>
      <c r="L457">
        <f>IF(Table25[[#This Row],[Pclass]]=2, 1,0)</f>
        <v>0</v>
      </c>
      <c r="M457">
        <f>IF(Table25[[#This Row],[Embarked]]="S", 1, 0)</f>
        <v>1</v>
      </c>
      <c r="N457">
        <f>IF(Table25[[#This Row],[Embarked]]="C", 1, 0)</f>
        <v>0</v>
      </c>
      <c r="O457">
        <f>IF(Table25[[#This Row],[Sex]]="male", 1, 0)</f>
        <v>1</v>
      </c>
      <c r="P457">
        <v>1</v>
      </c>
      <c r="AC457" s="6"/>
      <c r="AD457" s="6"/>
      <c r="AE457" s="6"/>
      <c r="AF457" s="6"/>
      <c r="AG457" s="6"/>
      <c r="AH457" s="6"/>
    </row>
    <row r="458" spans="1:34" x14ac:dyDescent="0.2">
      <c r="A458">
        <v>0</v>
      </c>
      <c r="B458" t="s">
        <v>15</v>
      </c>
      <c r="C458">
        <v>3</v>
      </c>
      <c r="D458" t="s">
        <v>13</v>
      </c>
      <c r="E458">
        <v>19</v>
      </c>
      <c r="F458">
        <v>14.5</v>
      </c>
      <c r="G458">
        <v>0</v>
      </c>
      <c r="H458">
        <v>0</v>
      </c>
      <c r="I458" s="6">
        <f>Table25[[#This Row],[Age]]/$E$1</f>
        <v>0.23749999999999999</v>
      </c>
      <c r="J458" s="6">
        <f>LOG10(Table25[[#This Row],[Fare]] +1)</f>
        <v>1.1903316981702914</v>
      </c>
      <c r="K458">
        <f>IF(Table25[[#This Row],[Pclass]]=1, 1, 0)</f>
        <v>0</v>
      </c>
      <c r="L458">
        <f>IF(Table25[[#This Row],[Pclass]]=2, 1,0)</f>
        <v>0</v>
      </c>
      <c r="M458">
        <f>IF(Table25[[#This Row],[Embarked]]="S", 1, 0)</f>
        <v>1</v>
      </c>
      <c r="N458">
        <f>IF(Table25[[#This Row],[Embarked]]="C", 1, 0)</f>
        <v>0</v>
      </c>
      <c r="O458">
        <f>IF(Table25[[#This Row],[Sex]]="male", 1, 0)</f>
        <v>1</v>
      </c>
      <c r="P458">
        <v>1</v>
      </c>
      <c r="AC458" s="6"/>
      <c r="AD458" s="6"/>
      <c r="AE458" s="6"/>
      <c r="AF458" s="6"/>
      <c r="AG458" s="6"/>
      <c r="AH458" s="6"/>
    </row>
    <row r="459" spans="1:34" x14ac:dyDescent="0.2">
      <c r="A459">
        <v>1</v>
      </c>
      <c r="B459" t="s">
        <v>15</v>
      </c>
      <c r="C459">
        <v>2</v>
      </c>
      <c r="D459" t="s">
        <v>17</v>
      </c>
      <c r="E459">
        <v>34</v>
      </c>
      <c r="F459">
        <v>13</v>
      </c>
      <c r="G459">
        <v>0</v>
      </c>
      <c r="H459">
        <v>0</v>
      </c>
      <c r="I459" s="6">
        <f>Table25[[#This Row],[Age]]/$E$1</f>
        <v>0.42499999999999999</v>
      </c>
      <c r="J459" s="6">
        <f>LOG10(Table25[[#This Row],[Fare]] +1)</f>
        <v>1.146128035678238</v>
      </c>
      <c r="K459">
        <f>IF(Table25[[#This Row],[Pclass]]=1, 1, 0)</f>
        <v>0</v>
      </c>
      <c r="L459">
        <f>IF(Table25[[#This Row],[Pclass]]=2, 1,0)</f>
        <v>1</v>
      </c>
      <c r="M459">
        <f>IF(Table25[[#This Row],[Embarked]]="S", 1, 0)</f>
        <v>1</v>
      </c>
      <c r="N459">
        <f>IF(Table25[[#This Row],[Embarked]]="C", 1, 0)</f>
        <v>0</v>
      </c>
      <c r="O459">
        <f>IF(Table25[[#This Row],[Sex]]="male", 1, 0)</f>
        <v>0</v>
      </c>
      <c r="P459">
        <v>1</v>
      </c>
      <c r="AC459" s="6"/>
      <c r="AD459" s="6"/>
      <c r="AE459" s="6"/>
      <c r="AF459" s="6"/>
      <c r="AG459" s="6"/>
      <c r="AH459" s="6"/>
    </row>
    <row r="460" spans="1:34" x14ac:dyDescent="0.2">
      <c r="A460">
        <v>1</v>
      </c>
      <c r="B460" t="s">
        <v>15</v>
      </c>
      <c r="C460">
        <v>1</v>
      </c>
      <c r="D460" t="s">
        <v>17</v>
      </c>
      <c r="E460">
        <v>39</v>
      </c>
      <c r="F460">
        <v>55.9</v>
      </c>
      <c r="G460">
        <v>1</v>
      </c>
      <c r="H460">
        <v>0</v>
      </c>
      <c r="I460" s="6">
        <f>Table25[[#This Row],[Age]]/$E$1</f>
        <v>0.48749999999999999</v>
      </c>
      <c r="J460" s="6">
        <f>LOG10(Table25[[#This Row],[Fare]] +1)</f>
        <v>1.7551122663950711</v>
      </c>
      <c r="K460">
        <f>IF(Table25[[#This Row],[Pclass]]=1, 1, 0)</f>
        <v>1</v>
      </c>
      <c r="L460">
        <f>IF(Table25[[#This Row],[Pclass]]=2, 1,0)</f>
        <v>0</v>
      </c>
      <c r="M460">
        <f>IF(Table25[[#This Row],[Embarked]]="S", 1, 0)</f>
        <v>1</v>
      </c>
      <c r="N460">
        <f>IF(Table25[[#This Row],[Embarked]]="C", 1, 0)</f>
        <v>0</v>
      </c>
      <c r="O460">
        <f>IF(Table25[[#This Row],[Sex]]="male", 1, 0)</f>
        <v>0</v>
      </c>
      <c r="P460">
        <v>1</v>
      </c>
      <c r="AC460" s="6"/>
      <c r="AD460" s="6"/>
      <c r="AE460" s="6"/>
      <c r="AF460" s="6"/>
      <c r="AG460" s="6"/>
      <c r="AH460" s="6"/>
    </row>
    <row r="461" spans="1:34" x14ac:dyDescent="0.2">
      <c r="A461">
        <v>1</v>
      </c>
      <c r="B461" t="s">
        <v>15</v>
      </c>
      <c r="C461">
        <v>3</v>
      </c>
      <c r="D461" t="s">
        <v>13</v>
      </c>
      <c r="E461">
        <v>32</v>
      </c>
      <c r="F461">
        <v>7.9249999999999998</v>
      </c>
      <c r="G461">
        <v>0</v>
      </c>
      <c r="H461">
        <v>0</v>
      </c>
      <c r="I461" s="6">
        <f>Table25[[#This Row],[Age]]/$E$1</f>
        <v>0.4</v>
      </c>
      <c r="J461" s="6">
        <f>LOG10(Table25[[#This Row],[Fare]] +1)</f>
        <v>0.95060822478423079</v>
      </c>
      <c r="K461">
        <f>IF(Table25[[#This Row],[Pclass]]=1, 1, 0)</f>
        <v>0</v>
      </c>
      <c r="L461">
        <f>IF(Table25[[#This Row],[Pclass]]=2, 1,0)</f>
        <v>0</v>
      </c>
      <c r="M461">
        <f>IF(Table25[[#This Row],[Embarked]]="S", 1, 0)</f>
        <v>1</v>
      </c>
      <c r="N461">
        <f>IF(Table25[[#This Row],[Embarked]]="C", 1, 0)</f>
        <v>0</v>
      </c>
      <c r="O461">
        <f>IF(Table25[[#This Row],[Sex]]="male", 1, 0)</f>
        <v>1</v>
      </c>
      <c r="P461">
        <v>1</v>
      </c>
      <c r="AC461" s="6"/>
      <c r="AD461" s="6"/>
      <c r="AE461" s="6"/>
      <c r="AF461" s="6"/>
      <c r="AG461" s="6"/>
      <c r="AH461" s="6"/>
    </row>
    <row r="462" spans="1:34" x14ac:dyDescent="0.2">
      <c r="A462">
        <v>1</v>
      </c>
      <c r="B462" t="s">
        <v>15</v>
      </c>
      <c r="C462">
        <v>2</v>
      </c>
      <c r="D462" t="s">
        <v>17</v>
      </c>
      <c r="E462">
        <v>25</v>
      </c>
      <c r="F462">
        <v>30</v>
      </c>
      <c r="G462">
        <v>1</v>
      </c>
      <c r="H462">
        <v>1</v>
      </c>
      <c r="I462" s="6">
        <f>Table25[[#This Row],[Age]]/$E$1</f>
        <v>0.3125</v>
      </c>
      <c r="J462" s="6">
        <f>LOG10(Table25[[#This Row],[Fare]] +1)</f>
        <v>1.4913616938342726</v>
      </c>
      <c r="K462">
        <f>IF(Table25[[#This Row],[Pclass]]=1, 1, 0)</f>
        <v>0</v>
      </c>
      <c r="L462">
        <f>IF(Table25[[#This Row],[Pclass]]=2, 1,0)</f>
        <v>1</v>
      </c>
      <c r="M462">
        <f>IF(Table25[[#This Row],[Embarked]]="S", 1, 0)</f>
        <v>1</v>
      </c>
      <c r="N462">
        <f>IF(Table25[[#This Row],[Embarked]]="C", 1, 0)</f>
        <v>0</v>
      </c>
      <c r="O462">
        <f>IF(Table25[[#This Row],[Sex]]="male", 1, 0)</f>
        <v>0</v>
      </c>
      <c r="P462">
        <v>1</v>
      </c>
      <c r="AC462" s="6"/>
      <c r="AD462" s="6"/>
      <c r="AE462" s="6"/>
      <c r="AF462" s="6"/>
      <c r="AG462" s="6"/>
      <c r="AH462" s="6"/>
    </row>
    <row r="463" spans="1:34" x14ac:dyDescent="0.2">
      <c r="A463">
        <v>1</v>
      </c>
      <c r="B463" t="s">
        <v>20</v>
      </c>
      <c r="C463">
        <v>1</v>
      </c>
      <c r="D463" t="s">
        <v>17</v>
      </c>
      <c r="E463">
        <v>39</v>
      </c>
      <c r="F463">
        <v>110.88330000000001</v>
      </c>
      <c r="G463">
        <v>1</v>
      </c>
      <c r="H463">
        <v>1</v>
      </c>
      <c r="I463" s="6">
        <f>Table25[[#This Row],[Age]]/$E$1</f>
        <v>0.48749999999999999</v>
      </c>
      <c r="J463" s="6">
        <f>LOG10(Table25[[#This Row],[Fare]] +1)</f>
        <v>2.048765267412167</v>
      </c>
      <c r="K463">
        <f>IF(Table25[[#This Row],[Pclass]]=1, 1, 0)</f>
        <v>1</v>
      </c>
      <c r="L463">
        <f>IF(Table25[[#This Row],[Pclass]]=2, 1,0)</f>
        <v>0</v>
      </c>
      <c r="M463">
        <f>IF(Table25[[#This Row],[Embarked]]="S", 1, 0)</f>
        <v>0</v>
      </c>
      <c r="N463">
        <f>IF(Table25[[#This Row],[Embarked]]="C", 1, 0)</f>
        <v>1</v>
      </c>
      <c r="O463">
        <f>IF(Table25[[#This Row],[Sex]]="male", 1, 0)</f>
        <v>0</v>
      </c>
      <c r="P463">
        <v>1</v>
      </c>
      <c r="AC463" s="6"/>
      <c r="AD463" s="6"/>
      <c r="AE463" s="6"/>
      <c r="AF463" s="6"/>
      <c r="AG463" s="6"/>
      <c r="AH463" s="6"/>
    </row>
    <row r="464" spans="1:34" x14ac:dyDescent="0.2">
      <c r="A464">
        <v>0</v>
      </c>
      <c r="B464" t="s">
        <v>15</v>
      </c>
      <c r="C464">
        <v>2</v>
      </c>
      <c r="D464" t="s">
        <v>13</v>
      </c>
      <c r="E464">
        <v>54</v>
      </c>
      <c r="F464">
        <v>26</v>
      </c>
      <c r="G464">
        <v>0</v>
      </c>
      <c r="H464">
        <v>0</v>
      </c>
      <c r="I464" s="6">
        <f>Table25[[#This Row],[Age]]/$E$1</f>
        <v>0.67500000000000004</v>
      </c>
      <c r="J464" s="6">
        <f>LOG10(Table25[[#This Row],[Fare]] +1)</f>
        <v>1.4313637641589874</v>
      </c>
      <c r="K464">
        <f>IF(Table25[[#This Row],[Pclass]]=1, 1, 0)</f>
        <v>0</v>
      </c>
      <c r="L464">
        <f>IF(Table25[[#This Row],[Pclass]]=2, 1,0)</f>
        <v>1</v>
      </c>
      <c r="M464">
        <f>IF(Table25[[#This Row],[Embarked]]="S", 1, 0)</f>
        <v>1</v>
      </c>
      <c r="N464">
        <f>IF(Table25[[#This Row],[Embarked]]="C", 1, 0)</f>
        <v>0</v>
      </c>
      <c r="O464">
        <f>IF(Table25[[#This Row],[Sex]]="male", 1, 0)</f>
        <v>1</v>
      </c>
      <c r="P464">
        <v>1</v>
      </c>
      <c r="AC464" s="6"/>
      <c r="AD464" s="6"/>
      <c r="AE464" s="6"/>
      <c r="AF464" s="6"/>
      <c r="AG464" s="6"/>
      <c r="AH464" s="6"/>
    </row>
    <row r="465" spans="1:34" x14ac:dyDescent="0.2">
      <c r="A465">
        <v>0</v>
      </c>
      <c r="B465" t="s">
        <v>20</v>
      </c>
      <c r="C465">
        <v>1</v>
      </c>
      <c r="D465" t="s">
        <v>13</v>
      </c>
      <c r="E465">
        <v>36</v>
      </c>
      <c r="F465">
        <v>40.125</v>
      </c>
      <c r="G465">
        <v>0</v>
      </c>
      <c r="H465">
        <v>0</v>
      </c>
      <c r="I465" s="6">
        <f>Table25[[#This Row],[Age]]/$E$1</f>
        <v>0.45</v>
      </c>
      <c r="J465" s="6">
        <f>LOG10(Table25[[#This Row],[Fare]] +1)</f>
        <v>1.6141059109580307</v>
      </c>
      <c r="K465">
        <f>IF(Table25[[#This Row],[Pclass]]=1, 1, 0)</f>
        <v>1</v>
      </c>
      <c r="L465">
        <f>IF(Table25[[#This Row],[Pclass]]=2, 1,0)</f>
        <v>0</v>
      </c>
      <c r="M465">
        <f>IF(Table25[[#This Row],[Embarked]]="S", 1, 0)</f>
        <v>0</v>
      </c>
      <c r="N465">
        <f>IF(Table25[[#This Row],[Embarked]]="C", 1, 0)</f>
        <v>1</v>
      </c>
      <c r="O465">
        <f>IF(Table25[[#This Row],[Sex]]="male", 1, 0)</f>
        <v>1</v>
      </c>
      <c r="P465">
        <v>1</v>
      </c>
      <c r="AC465" s="6"/>
      <c r="AD465" s="6"/>
      <c r="AE465" s="6"/>
      <c r="AF465" s="6"/>
      <c r="AG465" s="6"/>
      <c r="AH465" s="6"/>
    </row>
    <row r="466" spans="1:34" x14ac:dyDescent="0.2">
      <c r="A466">
        <v>1</v>
      </c>
      <c r="B466" t="s">
        <v>15</v>
      </c>
      <c r="C466">
        <v>1</v>
      </c>
      <c r="D466" t="s">
        <v>17</v>
      </c>
      <c r="E466">
        <v>18</v>
      </c>
      <c r="F466">
        <v>79.650000000000006</v>
      </c>
      <c r="G466">
        <v>0</v>
      </c>
      <c r="H466">
        <v>2</v>
      </c>
      <c r="I466" s="6">
        <f>Table25[[#This Row],[Age]]/$E$1</f>
        <v>0.22500000000000001</v>
      </c>
      <c r="J466" s="6">
        <f>LOG10(Table25[[#This Row],[Fare]] +1)</f>
        <v>1.9066043717249803</v>
      </c>
      <c r="K466">
        <f>IF(Table25[[#This Row],[Pclass]]=1, 1, 0)</f>
        <v>1</v>
      </c>
      <c r="L466">
        <f>IF(Table25[[#This Row],[Pclass]]=2, 1,0)</f>
        <v>0</v>
      </c>
      <c r="M466">
        <f>IF(Table25[[#This Row],[Embarked]]="S", 1, 0)</f>
        <v>1</v>
      </c>
      <c r="N466">
        <f>IF(Table25[[#This Row],[Embarked]]="C", 1, 0)</f>
        <v>0</v>
      </c>
      <c r="O466">
        <f>IF(Table25[[#This Row],[Sex]]="male", 1, 0)</f>
        <v>0</v>
      </c>
      <c r="P466">
        <v>1</v>
      </c>
      <c r="AC466" s="6"/>
      <c r="AD466" s="6"/>
      <c r="AE466" s="6"/>
      <c r="AF466" s="6"/>
      <c r="AG466" s="6"/>
      <c r="AH466" s="6"/>
    </row>
    <row r="467" spans="1:34" x14ac:dyDescent="0.2">
      <c r="A467">
        <v>0</v>
      </c>
      <c r="B467" t="s">
        <v>15</v>
      </c>
      <c r="C467">
        <v>2</v>
      </c>
      <c r="D467" t="s">
        <v>13</v>
      </c>
      <c r="E467">
        <v>47</v>
      </c>
      <c r="F467">
        <v>15</v>
      </c>
      <c r="G467">
        <v>0</v>
      </c>
      <c r="H467">
        <v>0</v>
      </c>
      <c r="I467" s="6">
        <f>Table25[[#This Row],[Age]]/$E$1</f>
        <v>0.58750000000000002</v>
      </c>
      <c r="J467" s="6">
        <f>LOG10(Table25[[#This Row],[Fare]] +1)</f>
        <v>1.2041199826559248</v>
      </c>
      <c r="K467">
        <f>IF(Table25[[#This Row],[Pclass]]=1, 1, 0)</f>
        <v>0</v>
      </c>
      <c r="L467">
        <f>IF(Table25[[#This Row],[Pclass]]=2, 1,0)</f>
        <v>1</v>
      </c>
      <c r="M467">
        <f>IF(Table25[[#This Row],[Embarked]]="S", 1, 0)</f>
        <v>1</v>
      </c>
      <c r="N467">
        <f>IF(Table25[[#This Row],[Embarked]]="C", 1, 0)</f>
        <v>0</v>
      </c>
      <c r="O467">
        <f>IF(Table25[[#This Row],[Sex]]="male", 1, 0)</f>
        <v>1</v>
      </c>
      <c r="P467">
        <v>1</v>
      </c>
      <c r="AC467" s="6"/>
      <c r="AD467" s="6"/>
      <c r="AE467" s="6"/>
      <c r="AF467" s="6"/>
      <c r="AG467" s="6"/>
      <c r="AH467" s="6"/>
    </row>
    <row r="468" spans="1:34" x14ac:dyDescent="0.2">
      <c r="A468">
        <v>1</v>
      </c>
      <c r="B468" t="s">
        <v>20</v>
      </c>
      <c r="C468">
        <v>1</v>
      </c>
      <c r="D468" t="s">
        <v>13</v>
      </c>
      <c r="E468">
        <v>60</v>
      </c>
      <c r="F468">
        <v>79.2</v>
      </c>
      <c r="G468">
        <v>1</v>
      </c>
      <c r="H468">
        <v>1</v>
      </c>
      <c r="I468" s="6">
        <f>Table25[[#This Row],[Age]]/$E$1</f>
        <v>0.75</v>
      </c>
      <c r="J468" s="6">
        <f>LOG10(Table25[[#This Row],[Fare]] +1)</f>
        <v>1.9041743682841634</v>
      </c>
      <c r="K468">
        <f>IF(Table25[[#This Row],[Pclass]]=1, 1, 0)</f>
        <v>1</v>
      </c>
      <c r="L468">
        <f>IF(Table25[[#This Row],[Pclass]]=2, 1,0)</f>
        <v>0</v>
      </c>
      <c r="M468">
        <f>IF(Table25[[#This Row],[Embarked]]="S", 1, 0)</f>
        <v>0</v>
      </c>
      <c r="N468">
        <f>IF(Table25[[#This Row],[Embarked]]="C", 1, 0)</f>
        <v>1</v>
      </c>
      <c r="O468">
        <f>IF(Table25[[#This Row],[Sex]]="male", 1, 0)</f>
        <v>1</v>
      </c>
      <c r="P468">
        <v>1</v>
      </c>
      <c r="AC468" s="6"/>
      <c r="AD468" s="6"/>
      <c r="AE468" s="6"/>
      <c r="AF468" s="6"/>
      <c r="AG468" s="6"/>
      <c r="AH468" s="6"/>
    </row>
    <row r="469" spans="1:34" x14ac:dyDescent="0.2">
      <c r="A469">
        <v>0</v>
      </c>
      <c r="B469" t="s">
        <v>15</v>
      </c>
      <c r="C469">
        <v>3</v>
      </c>
      <c r="D469" t="s">
        <v>13</v>
      </c>
      <c r="E469">
        <v>22</v>
      </c>
      <c r="F469">
        <v>8.0500000000000007</v>
      </c>
      <c r="G469">
        <v>0</v>
      </c>
      <c r="H469">
        <v>0</v>
      </c>
      <c r="I469" s="6">
        <f>Table25[[#This Row],[Age]]/$E$1</f>
        <v>0.27500000000000002</v>
      </c>
      <c r="J469" s="6">
        <f>LOG10(Table25[[#This Row],[Fare]] +1)</f>
        <v>0.9566485792052033</v>
      </c>
      <c r="K469">
        <f>IF(Table25[[#This Row],[Pclass]]=1, 1, 0)</f>
        <v>0</v>
      </c>
      <c r="L469">
        <f>IF(Table25[[#This Row],[Pclass]]=2, 1,0)</f>
        <v>0</v>
      </c>
      <c r="M469">
        <f>IF(Table25[[#This Row],[Embarked]]="S", 1, 0)</f>
        <v>1</v>
      </c>
      <c r="N469">
        <f>IF(Table25[[#This Row],[Embarked]]="C", 1, 0)</f>
        <v>0</v>
      </c>
      <c r="O469">
        <f>IF(Table25[[#This Row],[Sex]]="male", 1, 0)</f>
        <v>1</v>
      </c>
      <c r="P469">
        <v>1</v>
      </c>
      <c r="AC469" s="6"/>
      <c r="AD469" s="6"/>
      <c r="AE469" s="6"/>
      <c r="AF469" s="6"/>
      <c r="AG469" s="6"/>
      <c r="AH469" s="6"/>
    </row>
    <row r="470" spans="1:34" x14ac:dyDescent="0.2">
      <c r="A470">
        <v>0</v>
      </c>
      <c r="B470" t="s">
        <v>15</v>
      </c>
      <c r="C470">
        <v>3</v>
      </c>
      <c r="D470" t="s">
        <v>13</v>
      </c>
      <c r="E470">
        <v>35</v>
      </c>
      <c r="F470">
        <v>7.125</v>
      </c>
      <c r="G470">
        <v>0</v>
      </c>
      <c r="H470">
        <v>0</v>
      </c>
      <c r="I470" s="6">
        <f>Table25[[#This Row],[Age]]/$E$1</f>
        <v>0.4375</v>
      </c>
      <c r="J470" s="6">
        <f>LOG10(Table25[[#This Row],[Fare]] +1)</f>
        <v>0.90982336965091204</v>
      </c>
      <c r="K470">
        <f>IF(Table25[[#This Row],[Pclass]]=1, 1, 0)</f>
        <v>0</v>
      </c>
      <c r="L470">
        <f>IF(Table25[[#This Row],[Pclass]]=2, 1,0)</f>
        <v>0</v>
      </c>
      <c r="M470">
        <f>IF(Table25[[#This Row],[Embarked]]="S", 1, 0)</f>
        <v>1</v>
      </c>
      <c r="N470">
        <f>IF(Table25[[#This Row],[Embarked]]="C", 1, 0)</f>
        <v>0</v>
      </c>
      <c r="O470">
        <f>IF(Table25[[#This Row],[Sex]]="male", 1, 0)</f>
        <v>1</v>
      </c>
      <c r="P470">
        <v>1</v>
      </c>
      <c r="AC470" s="6"/>
      <c r="AD470" s="6"/>
      <c r="AE470" s="6"/>
      <c r="AF470" s="6"/>
      <c r="AG470" s="6"/>
      <c r="AH470" s="6"/>
    </row>
    <row r="471" spans="1:34" x14ac:dyDescent="0.2">
      <c r="A471">
        <v>1</v>
      </c>
      <c r="B471" t="s">
        <v>20</v>
      </c>
      <c r="C471">
        <v>1</v>
      </c>
      <c r="D471" t="s">
        <v>17</v>
      </c>
      <c r="E471">
        <v>52</v>
      </c>
      <c r="F471">
        <v>78.2667</v>
      </c>
      <c r="G471">
        <v>1</v>
      </c>
      <c r="H471">
        <v>0</v>
      </c>
      <c r="I471" s="6">
        <f>Table25[[#This Row],[Age]]/$E$1</f>
        <v>0.65</v>
      </c>
      <c r="J471" s="6">
        <f>LOG10(Table25[[#This Row],[Fare]] +1)</f>
        <v>1.8990907781931157</v>
      </c>
      <c r="K471">
        <f>IF(Table25[[#This Row],[Pclass]]=1, 1, 0)</f>
        <v>1</v>
      </c>
      <c r="L471">
        <f>IF(Table25[[#This Row],[Pclass]]=2, 1,0)</f>
        <v>0</v>
      </c>
      <c r="M471">
        <f>IF(Table25[[#This Row],[Embarked]]="S", 1, 0)</f>
        <v>0</v>
      </c>
      <c r="N471">
        <f>IF(Table25[[#This Row],[Embarked]]="C", 1, 0)</f>
        <v>1</v>
      </c>
      <c r="O471">
        <f>IF(Table25[[#This Row],[Sex]]="male", 1, 0)</f>
        <v>0</v>
      </c>
      <c r="P471">
        <v>1</v>
      </c>
      <c r="AC471" s="6"/>
      <c r="AD471" s="6"/>
      <c r="AE471" s="6"/>
      <c r="AF471" s="6"/>
      <c r="AG471" s="6"/>
      <c r="AH471" s="6"/>
    </row>
    <row r="472" spans="1:34" x14ac:dyDescent="0.2">
      <c r="A472">
        <v>0</v>
      </c>
      <c r="B472" t="s">
        <v>15</v>
      </c>
      <c r="C472">
        <v>3</v>
      </c>
      <c r="D472" t="s">
        <v>13</v>
      </c>
      <c r="E472">
        <v>47</v>
      </c>
      <c r="F472">
        <v>7.25</v>
      </c>
      <c r="G472">
        <v>0</v>
      </c>
      <c r="H472">
        <v>0</v>
      </c>
      <c r="I472" s="6">
        <f>Table25[[#This Row],[Age]]/$E$1</f>
        <v>0.58750000000000002</v>
      </c>
      <c r="J472" s="6">
        <f>LOG10(Table25[[#This Row],[Fare]] +1)</f>
        <v>0.91645394854992512</v>
      </c>
      <c r="K472">
        <f>IF(Table25[[#This Row],[Pclass]]=1, 1, 0)</f>
        <v>0</v>
      </c>
      <c r="L472">
        <f>IF(Table25[[#This Row],[Pclass]]=2, 1,0)</f>
        <v>0</v>
      </c>
      <c r="M472">
        <f>IF(Table25[[#This Row],[Embarked]]="S", 1, 0)</f>
        <v>1</v>
      </c>
      <c r="N472">
        <f>IF(Table25[[#This Row],[Embarked]]="C", 1, 0)</f>
        <v>0</v>
      </c>
      <c r="O472">
        <f>IF(Table25[[#This Row],[Sex]]="male", 1, 0)</f>
        <v>1</v>
      </c>
      <c r="P472">
        <v>1</v>
      </c>
      <c r="AC472" s="6"/>
      <c r="AD472" s="6"/>
      <c r="AE472" s="6"/>
      <c r="AF472" s="6"/>
      <c r="AG472" s="6"/>
      <c r="AH472" s="6"/>
    </row>
    <row r="473" spans="1:34" x14ac:dyDescent="0.2">
      <c r="A473">
        <v>0</v>
      </c>
      <c r="B473" t="s">
        <v>15</v>
      </c>
      <c r="C473">
        <v>2</v>
      </c>
      <c r="D473" t="s">
        <v>13</v>
      </c>
      <c r="E473">
        <v>37</v>
      </c>
      <c r="F473">
        <v>26</v>
      </c>
      <c r="G473">
        <v>1</v>
      </c>
      <c r="H473">
        <v>0</v>
      </c>
      <c r="I473" s="6">
        <f>Table25[[#This Row],[Age]]/$E$1</f>
        <v>0.46250000000000002</v>
      </c>
      <c r="J473" s="6">
        <f>LOG10(Table25[[#This Row],[Fare]] +1)</f>
        <v>1.4313637641589874</v>
      </c>
      <c r="K473">
        <f>IF(Table25[[#This Row],[Pclass]]=1, 1, 0)</f>
        <v>0</v>
      </c>
      <c r="L473">
        <f>IF(Table25[[#This Row],[Pclass]]=2, 1,0)</f>
        <v>1</v>
      </c>
      <c r="M473">
        <f>IF(Table25[[#This Row],[Embarked]]="S", 1, 0)</f>
        <v>1</v>
      </c>
      <c r="N473">
        <f>IF(Table25[[#This Row],[Embarked]]="C", 1, 0)</f>
        <v>0</v>
      </c>
      <c r="O473">
        <f>IF(Table25[[#This Row],[Sex]]="male", 1, 0)</f>
        <v>1</v>
      </c>
      <c r="P473">
        <v>1</v>
      </c>
      <c r="AC473" s="6"/>
      <c r="AD473" s="6"/>
      <c r="AE473" s="6"/>
      <c r="AF473" s="6"/>
      <c r="AG473" s="6"/>
      <c r="AH473" s="6"/>
    </row>
    <row r="474" spans="1:34" x14ac:dyDescent="0.2">
      <c r="A474">
        <v>0</v>
      </c>
      <c r="B474" t="s">
        <v>15</v>
      </c>
      <c r="C474">
        <v>3</v>
      </c>
      <c r="D474" t="s">
        <v>13</v>
      </c>
      <c r="E474">
        <v>36</v>
      </c>
      <c r="F474">
        <v>24.15</v>
      </c>
      <c r="G474">
        <v>1</v>
      </c>
      <c r="H474">
        <v>1</v>
      </c>
      <c r="I474" s="6">
        <f>Table25[[#This Row],[Age]]/$E$1</f>
        <v>0.45</v>
      </c>
      <c r="J474" s="6">
        <f>LOG10(Table25[[#This Row],[Fare]] +1)</f>
        <v>1.4005379893919461</v>
      </c>
      <c r="K474">
        <f>IF(Table25[[#This Row],[Pclass]]=1, 1, 0)</f>
        <v>0</v>
      </c>
      <c r="L474">
        <f>IF(Table25[[#This Row],[Pclass]]=2, 1,0)</f>
        <v>0</v>
      </c>
      <c r="M474">
        <f>IF(Table25[[#This Row],[Embarked]]="S", 1, 0)</f>
        <v>1</v>
      </c>
      <c r="N474">
        <f>IF(Table25[[#This Row],[Embarked]]="C", 1, 0)</f>
        <v>0</v>
      </c>
      <c r="O474">
        <f>IF(Table25[[#This Row],[Sex]]="male", 1, 0)</f>
        <v>1</v>
      </c>
      <c r="P474">
        <v>1</v>
      </c>
      <c r="AC474" s="6"/>
      <c r="AD474" s="6"/>
      <c r="AE474" s="6"/>
      <c r="AF474" s="6"/>
      <c r="AG474" s="6"/>
      <c r="AH474" s="6"/>
    </row>
    <row r="475" spans="1:34" x14ac:dyDescent="0.2">
      <c r="A475">
        <v>0</v>
      </c>
      <c r="B475" t="s">
        <v>15</v>
      </c>
      <c r="C475">
        <v>3</v>
      </c>
      <c r="D475" t="s">
        <v>13</v>
      </c>
      <c r="E475">
        <v>49</v>
      </c>
      <c r="F475">
        <v>0</v>
      </c>
      <c r="G475">
        <v>0</v>
      </c>
      <c r="H475">
        <v>0</v>
      </c>
      <c r="I475" s="6">
        <f>Table25[[#This Row],[Age]]/$E$1</f>
        <v>0.61250000000000004</v>
      </c>
      <c r="J475" s="6">
        <f>LOG10(Table25[[#This Row],[Fare]] +1)</f>
        <v>0</v>
      </c>
      <c r="K475">
        <f>IF(Table25[[#This Row],[Pclass]]=1, 1, 0)</f>
        <v>0</v>
      </c>
      <c r="L475">
        <f>IF(Table25[[#This Row],[Pclass]]=2, 1,0)</f>
        <v>0</v>
      </c>
      <c r="M475">
        <f>IF(Table25[[#This Row],[Embarked]]="S", 1, 0)</f>
        <v>1</v>
      </c>
      <c r="N475">
        <f>IF(Table25[[#This Row],[Embarked]]="C", 1, 0)</f>
        <v>0</v>
      </c>
      <c r="O475">
        <f>IF(Table25[[#This Row],[Sex]]="male", 1, 0)</f>
        <v>1</v>
      </c>
      <c r="P475">
        <v>1</v>
      </c>
      <c r="AC475" s="6"/>
      <c r="AD475" s="6"/>
      <c r="AE475" s="6"/>
      <c r="AF475" s="6"/>
      <c r="AG475" s="6"/>
      <c r="AH475" s="6"/>
    </row>
    <row r="476" spans="1:34" x14ac:dyDescent="0.2">
      <c r="A476">
        <v>1</v>
      </c>
      <c r="B476" t="s">
        <v>20</v>
      </c>
      <c r="C476">
        <v>1</v>
      </c>
      <c r="D476" t="s">
        <v>13</v>
      </c>
      <c r="E476">
        <v>49</v>
      </c>
      <c r="F476">
        <v>56.929200000000002</v>
      </c>
      <c r="G476">
        <v>1</v>
      </c>
      <c r="H476">
        <v>0</v>
      </c>
      <c r="I476" s="6">
        <f>Table25[[#This Row],[Age]]/$E$1</f>
        <v>0.61250000000000004</v>
      </c>
      <c r="J476" s="6">
        <f>LOG10(Table25[[#This Row],[Fare]] +1)</f>
        <v>1.7628975309505581</v>
      </c>
      <c r="K476">
        <f>IF(Table25[[#This Row],[Pclass]]=1, 1, 0)</f>
        <v>1</v>
      </c>
      <c r="L476">
        <f>IF(Table25[[#This Row],[Pclass]]=2, 1,0)</f>
        <v>0</v>
      </c>
      <c r="M476">
        <f>IF(Table25[[#This Row],[Embarked]]="S", 1, 0)</f>
        <v>0</v>
      </c>
      <c r="N476">
        <f>IF(Table25[[#This Row],[Embarked]]="C", 1, 0)</f>
        <v>1</v>
      </c>
      <c r="O476">
        <f>IF(Table25[[#This Row],[Sex]]="male", 1, 0)</f>
        <v>1</v>
      </c>
      <c r="P476">
        <v>1</v>
      </c>
      <c r="AC476" s="6"/>
      <c r="AD476" s="6"/>
      <c r="AE476" s="6"/>
      <c r="AF476" s="6"/>
      <c r="AG476" s="6"/>
      <c r="AH476" s="6"/>
    </row>
    <row r="477" spans="1:34" x14ac:dyDescent="0.2">
      <c r="A477">
        <v>1</v>
      </c>
      <c r="B477" t="s">
        <v>15</v>
      </c>
      <c r="C477">
        <v>2</v>
      </c>
      <c r="D477" t="s">
        <v>17</v>
      </c>
      <c r="E477">
        <v>24</v>
      </c>
      <c r="F477">
        <v>27</v>
      </c>
      <c r="G477">
        <v>2</v>
      </c>
      <c r="H477">
        <v>1</v>
      </c>
      <c r="I477" s="6">
        <f>Table25[[#This Row],[Age]]/$E$1</f>
        <v>0.3</v>
      </c>
      <c r="J477" s="6">
        <f>LOG10(Table25[[#This Row],[Fare]] +1)</f>
        <v>1.4471580313422192</v>
      </c>
      <c r="K477">
        <f>IF(Table25[[#This Row],[Pclass]]=1, 1, 0)</f>
        <v>0</v>
      </c>
      <c r="L477">
        <f>IF(Table25[[#This Row],[Pclass]]=2, 1,0)</f>
        <v>1</v>
      </c>
      <c r="M477">
        <f>IF(Table25[[#This Row],[Embarked]]="S", 1, 0)</f>
        <v>1</v>
      </c>
      <c r="N477">
        <f>IF(Table25[[#This Row],[Embarked]]="C", 1, 0)</f>
        <v>0</v>
      </c>
      <c r="O477">
        <f>IF(Table25[[#This Row],[Sex]]="male", 1, 0)</f>
        <v>0</v>
      </c>
      <c r="P477">
        <v>1</v>
      </c>
      <c r="AC477" s="6"/>
      <c r="AD477" s="6"/>
      <c r="AE477" s="6"/>
      <c r="AF477" s="6"/>
      <c r="AG477" s="6"/>
      <c r="AH477" s="6"/>
    </row>
    <row r="478" spans="1:34" x14ac:dyDescent="0.2">
      <c r="A478">
        <v>0</v>
      </c>
      <c r="B478" t="s">
        <v>15</v>
      </c>
      <c r="C478">
        <v>3</v>
      </c>
      <c r="D478" t="s">
        <v>13</v>
      </c>
      <c r="E478">
        <v>44</v>
      </c>
      <c r="F478">
        <v>8.0500000000000007</v>
      </c>
      <c r="G478">
        <v>0</v>
      </c>
      <c r="H478">
        <v>0</v>
      </c>
      <c r="I478" s="6">
        <f>Table25[[#This Row],[Age]]/$E$1</f>
        <v>0.55000000000000004</v>
      </c>
      <c r="J478" s="6">
        <f>LOG10(Table25[[#This Row],[Fare]] +1)</f>
        <v>0.9566485792052033</v>
      </c>
      <c r="K478">
        <f>IF(Table25[[#This Row],[Pclass]]=1, 1, 0)</f>
        <v>0</v>
      </c>
      <c r="L478">
        <f>IF(Table25[[#This Row],[Pclass]]=2, 1,0)</f>
        <v>0</v>
      </c>
      <c r="M478">
        <f>IF(Table25[[#This Row],[Embarked]]="S", 1, 0)</f>
        <v>1</v>
      </c>
      <c r="N478">
        <f>IF(Table25[[#This Row],[Embarked]]="C", 1, 0)</f>
        <v>0</v>
      </c>
      <c r="O478">
        <f>IF(Table25[[#This Row],[Sex]]="male", 1, 0)</f>
        <v>1</v>
      </c>
      <c r="P478">
        <v>1</v>
      </c>
      <c r="AC478" s="6"/>
      <c r="AD478" s="6"/>
      <c r="AE478" s="6"/>
      <c r="AF478" s="6"/>
      <c r="AG478" s="6"/>
      <c r="AH478" s="6"/>
    </row>
    <row r="479" spans="1:34" x14ac:dyDescent="0.2">
      <c r="A479">
        <v>1</v>
      </c>
      <c r="B479" t="s">
        <v>20</v>
      </c>
      <c r="C479">
        <v>1</v>
      </c>
      <c r="D479" t="s">
        <v>13</v>
      </c>
      <c r="E479">
        <v>35</v>
      </c>
      <c r="F479">
        <v>26.55</v>
      </c>
      <c r="G479">
        <v>0</v>
      </c>
      <c r="H479">
        <v>0</v>
      </c>
      <c r="I479" s="6">
        <f>Table25[[#This Row],[Age]]/$E$1</f>
        <v>0.4375</v>
      </c>
      <c r="J479" s="6">
        <f>LOG10(Table25[[#This Row],[Fare]] +1)</f>
        <v>1.4401216031878039</v>
      </c>
      <c r="K479">
        <f>IF(Table25[[#This Row],[Pclass]]=1, 1, 0)</f>
        <v>1</v>
      </c>
      <c r="L479">
        <f>IF(Table25[[#This Row],[Pclass]]=2, 1,0)</f>
        <v>0</v>
      </c>
      <c r="M479">
        <f>IF(Table25[[#This Row],[Embarked]]="S", 1, 0)</f>
        <v>0</v>
      </c>
      <c r="N479">
        <f>IF(Table25[[#This Row],[Embarked]]="C", 1, 0)</f>
        <v>1</v>
      </c>
      <c r="O479">
        <f>IF(Table25[[#This Row],[Sex]]="male", 1, 0)</f>
        <v>1</v>
      </c>
      <c r="P479">
        <v>1</v>
      </c>
      <c r="AC479" s="6"/>
      <c r="AD479" s="6"/>
      <c r="AE479" s="6"/>
      <c r="AF479" s="6"/>
      <c r="AG479" s="6"/>
      <c r="AH479" s="6"/>
    </row>
    <row r="480" spans="1:34" x14ac:dyDescent="0.2">
      <c r="A480">
        <v>0</v>
      </c>
      <c r="B480" t="s">
        <v>15</v>
      </c>
      <c r="C480">
        <v>3</v>
      </c>
      <c r="D480" t="s">
        <v>13</v>
      </c>
      <c r="E480">
        <v>36</v>
      </c>
      <c r="F480">
        <v>15.55</v>
      </c>
      <c r="G480">
        <v>1</v>
      </c>
      <c r="H480">
        <v>0</v>
      </c>
      <c r="I480" s="6">
        <f>Table25[[#This Row],[Age]]/$E$1</f>
        <v>0.45</v>
      </c>
      <c r="J480" s="6">
        <f>LOG10(Table25[[#This Row],[Fare]] +1)</f>
        <v>1.2187979981117376</v>
      </c>
      <c r="K480">
        <f>IF(Table25[[#This Row],[Pclass]]=1, 1, 0)</f>
        <v>0</v>
      </c>
      <c r="L480">
        <f>IF(Table25[[#This Row],[Pclass]]=2, 1,0)</f>
        <v>0</v>
      </c>
      <c r="M480">
        <f>IF(Table25[[#This Row],[Embarked]]="S", 1, 0)</f>
        <v>1</v>
      </c>
      <c r="N480">
        <f>IF(Table25[[#This Row],[Embarked]]="C", 1, 0)</f>
        <v>0</v>
      </c>
      <c r="O480">
        <f>IF(Table25[[#This Row],[Sex]]="male", 1, 0)</f>
        <v>1</v>
      </c>
      <c r="P480">
        <v>1</v>
      </c>
      <c r="AC480" s="6"/>
      <c r="AD480" s="6"/>
      <c r="AE480" s="6"/>
      <c r="AF480" s="6"/>
      <c r="AG480" s="6"/>
      <c r="AH480" s="6"/>
    </row>
    <row r="481" spans="1:34" x14ac:dyDescent="0.2">
      <c r="A481">
        <v>0</v>
      </c>
      <c r="B481" t="s">
        <v>15</v>
      </c>
      <c r="C481">
        <v>3</v>
      </c>
      <c r="D481" t="s">
        <v>13</v>
      </c>
      <c r="E481">
        <v>30</v>
      </c>
      <c r="F481">
        <v>7.8958000000000004</v>
      </c>
      <c r="G481">
        <v>0</v>
      </c>
      <c r="H481">
        <v>0</v>
      </c>
      <c r="I481" s="6">
        <f>Table25[[#This Row],[Age]]/$E$1</f>
        <v>0.375</v>
      </c>
      <c r="J481" s="6">
        <f>LOG10(Table25[[#This Row],[Fare]] +1)</f>
        <v>0.94918501031343461</v>
      </c>
      <c r="K481">
        <f>IF(Table25[[#This Row],[Pclass]]=1, 1, 0)</f>
        <v>0</v>
      </c>
      <c r="L481">
        <f>IF(Table25[[#This Row],[Pclass]]=2, 1,0)</f>
        <v>0</v>
      </c>
      <c r="M481">
        <f>IF(Table25[[#This Row],[Embarked]]="S", 1, 0)</f>
        <v>1</v>
      </c>
      <c r="N481">
        <f>IF(Table25[[#This Row],[Embarked]]="C", 1, 0)</f>
        <v>0</v>
      </c>
      <c r="O481">
        <f>IF(Table25[[#This Row],[Sex]]="male", 1, 0)</f>
        <v>1</v>
      </c>
      <c r="P481">
        <v>1</v>
      </c>
      <c r="AC481" s="6"/>
      <c r="AD481" s="6"/>
      <c r="AE481" s="6"/>
      <c r="AF481" s="6"/>
      <c r="AG481" s="6"/>
      <c r="AH481" s="6"/>
    </row>
    <row r="482" spans="1:34" x14ac:dyDescent="0.2">
      <c r="A482">
        <v>1</v>
      </c>
      <c r="B482" t="s">
        <v>15</v>
      </c>
      <c r="C482">
        <v>1</v>
      </c>
      <c r="D482" t="s">
        <v>13</v>
      </c>
      <c r="E482">
        <v>27</v>
      </c>
      <c r="F482">
        <v>30.5</v>
      </c>
      <c r="G482">
        <v>0</v>
      </c>
      <c r="H482">
        <v>0</v>
      </c>
      <c r="I482" s="6">
        <f>Table25[[#This Row],[Age]]/$E$1</f>
        <v>0.33750000000000002</v>
      </c>
      <c r="J482" s="6">
        <f>LOG10(Table25[[#This Row],[Fare]] +1)</f>
        <v>1.4983105537896004</v>
      </c>
      <c r="K482">
        <f>IF(Table25[[#This Row],[Pclass]]=1, 1, 0)</f>
        <v>1</v>
      </c>
      <c r="L482">
        <f>IF(Table25[[#This Row],[Pclass]]=2, 1,0)</f>
        <v>0</v>
      </c>
      <c r="M482">
        <f>IF(Table25[[#This Row],[Embarked]]="S", 1, 0)</f>
        <v>1</v>
      </c>
      <c r="N482">
        <f>IF(Table25[[#This Row],[Embarked]]="C", 1, 0)</f>
        <v>0</v>
      </c>
      <c r="O482">
        <f>IF(Table25[[#This Row],[Sex]]="male", 1, 0)</f>
        <v>1</v>
      </c>
      <c r="P482">
        <v>1</v>
      </c>
      <c r="AC482" s="6"/>
      <c r="AD482" s="6"/>
      <c r="AE482" s="6"/>
      <c r="AF482" s="6"/>
      <c r="AG482" s="6"/>
      <c r="AH482" s="6"/>
    </row>
    <row r="483" spans="1:34" x14ac:dyDescent="0.2">
      <c r="A483">
        <v>1</v>
      </c>
      <c r="B483" t="s">
        <v>20</v>
      </c>
      <c r="C483">
        <v>2</v>
      </c>
      <c r="D483" t="s">
        <v>17</v>
      </c>
      <c r="E483">
        <v>22</v>
      </c>
      <c r="F483">
        <v>41.5792</v>
      </c>
      <c r="G483">
        <v>1</v>
      </c>
      <c r="H483">
        <v>2</v>
      </c>
      <c r="I483" s="6">
        <f>Table25[[#This Row],[Age]]/$E$1</f>
        <v>0.27500000000000002</v>
      </c>
      <c r="J483" s="6">
        <f>LOG10(Table25[[#This Row],[Fare]] +1)</f>
        <v>1.6291974974299364</v>
      </c>
      <c r="K483">
        <f>IF(Table25[[#This Row],[Pclass]]=1, 1, 0)</f>
        <v>0</v>
      </c>
      <c r="L483">
        <f>IF(Table25[[#This Row],[Pclass]]=2, 1,0)</f>
        <v>1</v>
      </c>
      <c r="M483">
        <f>IF(Table25[[#This Row],[Embarked]]="S", 1, 0)</f>
        <v>0</v>
      </c>
      <c r="N483">
        <f>IF(Table25[[#This Row],[Embarked]]="C", 1, 0)</f>
        <v>1</v>
      </c>
      <c r="O483">
        <f>IF(Table25[[#This Row],[Sex]]="male", 1, 0)</f>
        <v>0</v>
      </c>
      <c r="P483">
        <v>1</v>
      </c>
      <c r="AC483" s="6"/>
      <c r="AD483" s="6"/>
      <c r="AE483" s="6"/>
      <c r="AF483" s="6"/>
      <c r="AG483" s="6"/>
      <c r="AH483" s="6"/>
    </row>
    <row r="484" spans="1:34" x14ac:dyDescent="0.2">
      <c r="A484">
        <v>1</v>
      </c>
      <c r="B484" t="s">
        <v>15</v>
      </c>
      <c r="C484">
        <v>1</v>
      </c>
      <c r="D484" t="s">
        <v>17</v>
      </c>
      <c r="E484">
        <v>40</v>
      </c>
      <c r="F484">
        <v>153.46250000000001</v>
      </c>
      <c r="G484">
        <v>0</v>
      </c>
      <c r="H484">
        <v>0</v>
      </c>
      <c r="I484" s="6">
        <f>Table25[[#This Row],[Age]]/$E$1</f>
        <v>0.5</v>
      </c>
      <c r="J484" s="6">
        <f>LOG10(Table25[[#This Row],[Fare]] +1)</f>
        <v>2.1888230596841365</v>
      </c>
      <c r="K484">
        <f>IF(Table25[[#This Row],[Pclass]]=1, 1, 0)</f>
        <v>1</v>
      </c>
      <c r="L484">
        <f>IF(Table25[[#This Row],[Pclass]]=2, 1,0)</f>
        <v>0</v>
      </c>
      <c r="M484">
        <f>IF(Table25[[#This Row],[Embarked]]="S", 1, 0)</f>
        <v>1</v>
      </c>
      <c r="N484">
        <f>IF(Table25[[#This Row],[Embarked]]="C", 1, 0)</f>
        <v>0</v>
      </c>
      <c r="O484">
        <f>IF(Table25[[#This Row],[Sex]]="male", 1, 0)</f>
        <v>0</v>
      </c>
      <c r="P484">
        <v>1</v>
      </c>
      <c r="AC484" s="6"/>
      <c r="AD484" s="6"/>
      <c r="AE484" s="6"/>
      <c r="AF484" s="6"/>
      <c r="AG484" s="6"/>
      <c r="AH484" s="6"/>
    </row>
    <row r="485" spans="1:34" x14ac:dyDescent="0.2">
      <c r="A485">
        <v>0</v>
      </c>
      <c r="B485" t="s">
        <v>15</v>
      </c>
      <c r="C485">
        <v>3</v>
      </c>
      <c r="D485" t="s">
        <v>17</v>
      </c>
      <c r="E485">
        <v>39</v>
      </c>
      <c r="F485">
        <v>31.274999999999999</v>
      </c>
      <c r="G485">
        <v>1</v>
      </c>
      <c r="H485">
        <v>5</v>
      </c>
      <c r="I485" s="6">
        <f>Table25[[#This Row],[Age]]/$E$1</f>
        <v>0.48749999999999999</v>
      </c>
      <c r="J485" s="6">
        <f>LOG10(Table25[[#This Row],[Fare]] +1)</f>
        <v>1.5088662509384578</v>
      </c>
      <c r="K485">
        <f>IF(Table25[[#This Row],[Pclass]]=1, 1, 0)</f>
        <v>0</v>
      </c>
      <c r="L485">
        <f>IF(Table25[[#This Row],[Pclass]]=2, 1,0)</f>
        <v>0</v>
      </c>
      <c r="M485">
        <f>IF(Table25[[#This Row],[Embarked]]="S", 1, 0)</f>
        <v>1</v>
      </c>
      <c r="N485">
        <f>IF(Table25[[#This Row],[Embarked]]="C", 1, 0)</f>
        <v>0</v>
      </c>
      <c r="O485">
        <f>IF(Table25[[#This Row],[Sex]]="male", 1, 0)</f>
        <v>0</v>
      </c>
      <c r="P485">
        <v>1</v>
      </c>
      <c r="AC485" s="6"/>
      <c r="AD485" s="6"/>
      <c r="AE485" s="6"/>
      <c r="AF485" s="6"/>
      <c r="AG485" s="6"/>
      <c r="AH485" s="6"/>
    </row>
    <row r="486" spans="1:34" x14ac:dyDescent="0.2">
      <c r="A486">
        <v>0</v>
      </c>
      <c r="B486" t="s">
        <v>15</v>
      </c>
      <c r="C486">
        <v>3</v>
      </c>
      <c r="D486" t="s">
        <v>13</v>
      </c>
      <c r="E486">
        <v>35</v>
      </c>
      <c r="F486">
        <v>8.0500000000000007</v>
      </c>
      <c r="G486">
        <v>0</v>
      </c>
      <c r="H486">
        <v>0</v>
      </c>
      <c r="I486" s="6">
        <f>Table25[[#This Row],[Age]]/$E$1</f>
        <v>0.4375</v>
      </c>
      <c r="J486" s="6">
        <f>LOG10(Table25[[#This Row],[Fare]] +1)</f>
        <v>0.9566485792052033</v>
      </c>
      <c r="K486">
        <f>IF(Table25[[#This Row],[Pclass]]=1, 1, 0)</f>
        <v>0</v>
      </c>
      <c r="L486">
        <f>IF(Table25[[#This Row],[Pclass]]=2, 1,0)</f>
        <v>0</v>
      </c>
      <c r="M486">
        <f>IF(Table25[[#This Row],[Embarked]]="S", 1, 0)</f>
        <v>1</v>
      </c>
      <c r="N486">
        <f>IF(Table25[[#This Row],[Embarked]]="C", 1, 0)</f>
        <v>0</v>
      </c>
      <c r="O486">
        <f>IF(Table25[[#This Row],[Sex]]="male", 1, 0)</f>
        <v>1</v>
      </c>
      <c r="P486">
        <v>1</v>
      </c>
      <c r="AC486" s="6"/>
      <c r="AD486" s="6"/>
      <c r="AE486" s="6"/>
      <c r="AF486" s="6"/>
      <c r="AG486" s="6"/>
      <c r="AH486" s="6"/>
    </row>
    <row r="487" spans="1:34" x14ac:dyDescent="0.2">
      <c r="A487">
        <v>1</v>
      </c>
      <c r="B487" t="s">
        <v>15</v>
      </c>
      <c r="C487">
        <v>2</v>
      </c>
      <c r="D487" t="s">
        <v>17</v>
      </c>
      <c r="E487">
        <v>24</v>
      </c>
      <c r="F487">
        <v>65</v>
      </c>
      <c r="G487">
        <v>1</v>
      </c>
      <c r="H487">
        <v>2</v>
      </c>
      <c r="I487" s="6">
        <f>Table25[[#This Row],[Age]]/$E$1</f>
        <v>0.3</v>
      </c>
      <c r="J487" s="6">
        <f>LOG10(Table25[[#This Row],[Fare]] +1)</f>
        <v>1.8195439355418688</v>
      </c>
      <c r="K487">
        <f>IF(Table25[[#This Row],[Pclass]]=1, 1, 0)</f>
        <v>0</v>
      </c>
      <c r="L487">
        <f>IF(Table25[[#This Row],[Pclass]]=2, 1,0)</f>
        <v>1</v>
      </c>
      <c r="M487">
        <f>IF(Table25[[#This Row],[Embarked]]="S", 1, 0)</f>
        <v>1</v>
      </c>
      <c r="N487">
        <f>IF(Table25[[#This Row],[Embarked]]="C", 1, 0)</f>
        <v>0</v>
      </c>
      <c r="O487">
        <f>IF(Table25[[#This Row],[Sex]]="male", 1, 0)</f>
        <v>0</v>
      </c>
      <c r="P487">
        <v>1</v>
      </c>
      <c r="AC487" s="6"/>
      <c r="AD487" s="6"/>
      <c r="AE487" s="6"/>
      <c r="AF487" s="6"/>
      <c r="AG487" s="6"/>
      <c r="AH487" s="6"/>
    </row>
    <row r="488" spans="1:34" x14ac:dyDescent="0.2">
      <c r="A488">
        <v>0</v>
      </c>
      <c r="B488" t="s">
        <v>15</v>
      </c>
      <c r="C488">
        <v>3</v>
      </c>
      <c r="D488" t="s">
        <v>13</v>
      </c>
      <c r="E488">
        <v>34</v>
      </c>
      <c r="F488">
        <v>14.4</v>
      </c>
      <c r="G488">
        <v>1</v>
      </c>
      <c r="H488">
        <v>1</v>
      </c>
      <c r="I488" s="6">
        <f>Table25[[#This Row],[Age]]/$E$1</f>
        <v>0.42499999999999999</v>
      </c>
      <c r="J488" s="6">
        <f>LOG10(Table25[[#This Row],[Fare]] +1)</f>
        <v>1.1875207208364631</v>
      </c>
      <c r="K488">
        <f>IF(Table25[[#This Row],[Pclass]]=1, 1, 0)</f>
        <v>0</v>
      </c>
      <c r="L488">
        <f>IF(Table25[[#This Row],[Pclass]]=2, 1,0)</f>
        <v>0</v>
      </c>
      <c r="M488">
        <f>IF(Table25[[#This Row],[Embarked]]="S", 1, 0)</f>
        <v>1</v>
      </c>
      <c r="N488">
        <f>IF(Table25[[#This Row],[Embarked]]="C", 1, 0)</f>
        <v>0</v>
      </c>
      <c r="O488">
        <f>IF(Table25[[#This Row],[Sex]]="male", 1, 0)</f>
        <v>1</v>
      </c>
      <c r="P488">
        <v>1</v>
      </c>
      <c r="AC488" s="6"/>
      <c r="AD488" s="6"/>
      <c r="AE488" s="6"/>
      <c r="AF488" s="6"/>
      <c r="AG488" s="6"/>
      <c r="AH488" s="6"/>
    </row>
    <row r="489" spans="1:34" x14ac:dyDescent="0.2">
      <c r="A489">
        <v>0</v>
      </c>
      <c r="B489" t="s">
        <v>15</v>
      </c>
      <c r="C489">
        <v>3</v>
      </c>
      <c r="D489" t="s">
        <v>17</v>
      </c>
      <c r="E489">
        <v>26</v>
      </c>
      <c r="F489">
        <v>16.100000000000001</v>
      </c>
      <c r="G489">
        <v>1</v>
      </c>
      <c r="H489">
        <v>0</v>
      </c>
      <c r="I489" s="6">
        <f>Table25[[#This Row],[Age]]/$E$1</f>
        <v>0.32500000000000001</v>
      </c>
      <c r="J489" s="6">
        <f>LOG10(Table25[[#This Row],[Fare]] +1)</f>
        <v>1.2329961103921538</v>
      </c>
      <c r="K489">
        <f>IF(Table25[[#This Row],[Pclass]]=1, 1, 0)</f>
        <v>0</v>
      </c>
      <c r="L489">
        <f>IF(Table25[[#This Row],[Pclass]]=2, 1,0)</f>
        <v>0</v>
      </c>
      <c r="M489">
        <f>IF(Table25[[#This Row],[Embarked]]="S", 1, 0)</f>
        <v>1</v>
      </c>
      <c r="N489">
        <f>IF(Table25[[#This Row],[Embarked]]="C", 1, 0)</f>
        <v>0</v>
      </c>
      <c r="O489">
        <f>IF(Table25[[#This Row],[Sex]]="male", 1, 0)</f>
        <v>0</v>
      </c>
      <c r="P489">
        <v>1</v>
      </c>
      <c r="AC489" s="6"/>
      <c r="AD489" s="6"/>
      <c r="AE489" s="6"/>
      <c r="AF489" s="6"/>
      <c r="AG489" s="6"/>
      <c r="AH489" s="6"/>
    </row>
    <row r="490" spans="1:34" x14ac:dyDescent="0.2">
      <c r="A490">
        <v>1</v>
      </c>
      <c r="B490" t="s">
        <v>15</v>
      </c>
      <c r="C490">
        <v>2</v>
      </c>
      <c r="D490" t="s">
        <v>17</v>
      </c>
      <c r="E490">
        <v>4</v>
      </c>
      <c r="F490">
        <v>39</v>
      </c>
      <c r="G490">
        <v>2</v>
      </c>
      <c r="H490">
        <v>1</v>
      </c>
      <c r="I490" s="6">
        <f>Table25[[#This Row],[Age]]/$E$1</f>
        <v>0.05</v>
      </c>
      <c r="J490" s="6">
        <f>LOG10(Table25[[#This Row],[Fare]] +1)</f>
        <v>1.6020599913279623</v>
      </c>
      <c r="K490">
        <f>IF(Table25[[#This Row],[Pclass]]=1, 1, 0)</f>
        <v>0</v>
      </c>
      <c r="L490">
        <f>IF(Table25[[#This Row],[Pclass]]=2, 1,0)</f>
        <v>1</v>
      </c>
      <c r="M490">
        <f>IF(Table25[[#This Row],[Embarked]]="S", 1, 0)</f>
        <v>1</v>
      </c>
      <c r="N490">
        <f>IF(Table25[[#This Row],[Embarked]]="C", 1, 0)</f>
        <v>0</v>
      </c>
      <c r="O490">
        <f>IF(Table25[[#This Row],[Sex]]="male", 1, 0)</f>
        <v>0</v>
      </c>
      <c r="P490">
        <v>1</v>
      </c>
      <c r="AC490" s="6"/>
      <c r="AD490" s="6"/>
      <c r="AE490" s="6"/>
      <c r="AF490" s="6"/>
      <c r="AG490" s="6"/>
      <c r="AH490" s="6"/>
    </row>
    <row r="491" spans="1:34" x14ac:dyDescent="0.2">
      <c r="A491">
        <v>0</v>
      </c>
      <c r="B491" t="s">
        <v>15</v>
      </c>
      <c r="C491">
        <v>2</v>
      </c>
      <c r="D491" t="s">
        <v>13</v>
      </c>
      <c r="E491">
        <v>26</v>
      </c>
      <c r="F491">
        <v>10.5</v>
      </c>
      <c r="G491">
        <v>0</v>
      </c>
      <c r="H491">
        <v>0</v>
      </c>
      <c r="I491" s="6">
        <f>Table25[[#This Row],[Age]]/$E$1</f>
        <v>0.32500000000000001</v>
      </c>
      <c r="J491" s="6">
        <f>LOG10(Table25[[#This Row],[Fare]] +1)</f>
        <v>1.0606978403536116</v>
      </c>
      <c r="K491">
        <f>IF(Table25[[#This Row],[Pclass]]=1, 1, 0)</f>
        <v>0</v>
      </c>
      <c r="L491">
        <f>IF(Table25[[#This Row],[Pclass]]=2, 1,0)</f>
        <v>1</v>
      </c>
      <c r="M491">
        <f>IF(Table25[[#This Row],[Embarked]]="S", 1, 0)</f>
        <v>1</v>
      </c>
      <c r="N491">
        <f>IF(Table25[[#This Row],[Embarked]]="C", 1, 0)</f>
        <v>0</v>
      </c>
      <c r="O491">
        <f>IF(Table25[[#This Row],[Sex]]="male", 1, 0)</f>
        <v>1</v>
      </c>
      <c r="P491">
        <v>1</v>
      </c>
      <c r="AC491" s="6"/>
      <c r="AD491" s="6"/>
      <c r="AE491" s="6"/>
      <c r="AF491" s="6"/>
      <c r="AG491" s="6"/>
      <c r="AH491" s="6"/>
    </row>
    <row r="492" spans="1:34" x14ac:dyDescent="0.2">
      <c r="A492">
        <v>0</v>
      </c>
      <c r="B492" t="s">
        <v>20</v>
      </c>
      <c r="C492">
        <v>3</v>
      </c>
      <c r="D492" t="s">
        <v>13</v>
      </c>
      <c r="E492">
        <v>27</v>
      </c>
      <c r="F492">
        <v>14.4542</v>
      </c>
      <c r="G492">
        <v>1</v>
      </c>
      <c r="H492">
        <v>0</v>
      </c>
      <c r="I492" s="6">
        <f>Table25[[#This Row],[Age]]/$E$1</f>
        <v>0.33750000000000002</v>
      </c>
      <c r="J492" s="6">
        <f>LOG10(Table25[[#This Row],[Fare]] +1)</f>
        <v>1.1890465283525415</v>
      </c>
      <c r="K492">
        <f>IF(Table25[[#This Row],[Pclass]]=1, 1, 0)</f>
        <v>0</v>
      </c>
      <c r="L492">
        <f>IF(Table25[[#This Row],[Pclass]]=2, 1,0)</f>
        <v>0</v>
      </c>
      <c r="M492">
        <f>IF(Table25[[#This Row],[Embarked]]="S", 1, 0)</f>
        <v>0</v>
      </c>
      <c r="N492">
        <f>IF(Table25[[#This Row],[Embarked]]="C", 1, 0)</f>
        <v>1</v>
      </c>
      <c r="O492">
        <f>IF(Table25[[#This Row],[Sex]]="male", 1, 0)</f>
        <v>1</v>
      </c>
      <c r="P492">
        <v>1</v>
      </c>
      <c r="AC492" s="6"/>
      <c r="AD492" s="6"/>
      <c r="AE492" s="6"/>
      <c r="AF492" s="6"/>
      <c r="AG492" s="6"/>
      <c r="AH492" s="6"/>
    </row>
    <row r="493" spans="1:34" x14ac:dyDescent="0.2">
      <c r="A493">
        <v>1</v>
      </c>
      <c r="B493" t="s">
        <v>15</v>
      </c>
      <c r="C493">
        <v>1</v>
      </c>
      <c r="D493" t="s">
        <v>13</v>
      </c>
      <c r="E493">
        <v>42</v>
      </c>
      <c r="F493">
        <v>52.554200000000002</v>
      </c>
      <c r="G493">
        <v>1</v>
      </c>
      <c r="H493">
        <v>0</v>
      </c>
      <c r="I493" s="6">
        <f>Table25[[#This Row],[Age]]/$E$1</f>
        <v>0.52500000000000002</v>
      </c>
      <c r="J493" s="6">
        <f>LOG10(Table25[[#This Row],[Fare]] +1)</f>
        <v>1.7287935361444735</v>
      </c>
      <c r="K493">
        <f>IF(Table25[[#This Row],[Pclass]]=1, 1, 0)</f>
        <v>1</v>
      </c>
      <c r="L493">
        <f>IF(Table25[[#This Row],[Pclass]]=2, 1,0)</f>
        <v>0</v>
      </c>
      <c r="M493">
        <f>IF(Table25[[#This Row],[Embarked]]="S", 1, 0)</f>
        <v>1</v>
      </c>
      <c r="N493">
        <f>IF(Table25[[#This Row],[Embarked]]="C", 1, 0)</f>
        <v>0</v>
      </c>
      <c r="O493">
        <f>IF(Table25[[#This Row],[Sex]]="male", 1, 0)</f>
        <v>1</v>
      </c>
      <c r="P493">
        <v>1</v>
      </c>
      <c r="AC493" s="6"/>
      <c r="AD493" s="6"/>
      <c r="AE493" s="6"/>
      <c r="AF493" s="6"/>
      <c r="AG493" s="6"/>
      <c r="AH493" s="6"/>
    </row>
    <row r="494" spans="1:34" x14ac:dyDescent="0.2">
      <c r="A494">
        <v>1</v>
      </c>
      <c r="B494" t="s">
        <v>20</v>
      </c>
      <c r="C494">
        <v>3</v>
      </c>
      <c r="D494" t="s">
        <v>13</v>
      </c>
      <c r="E494">
        <v>20</v>
      </c>
      <c r="F494">
        <v>15.7417</v>
      </c>
      <c r="G494">
        <v>1</v>
      </c>
      <c r="H494">
        <v>1</v>
      </c>
      <c r="I494" s="6">
        <f>Table25[[#This Row],[Age]]/$E$1</f>
        <v>0.25</v>
      </c>
      <c r="J494" s="6">
        <f>LOG10(Table25[[#This Row],[Fare]] +1)</f>
        <v>1.2237995553975871</v>
      </c>
      <c r="K494">
        <f>IF(Table25[[#This Row],[Pclass]]=1, 1, 0)</f>
        <v>0</v>
      </c>
      <c r="L494">
        <f>IF(Table25[[#This Row],[Pclass]]=2, 1,0)</f>
        <v>0</v>
      </c>
      <c r="M494">
        <f>IF(Table25[[#This Row],[Embarked]]="S", 1, 0)</f>
        <v>0</v>
      </c>
      <c r="N494">
        <f>IF(Table25[[#This Row],[Embarked]]="C", 1, 0)</f>
        <v>1</v>
      </c>
      <c r="O494">
        <f>IF(Table25[[#This Row],[Sex]]="male", 1, 0)</f>
        <v>1</v>
      </c>
      <c r="P494">
        <v>1</v>
      </c>
      <c r="AC494" s="6"/>
      <c r="AD494" s="6"/>
      <c r="AE494" s="6"/>
      <c r="AF494" s="6"/>
      <c r="AG494" s="6"/>
      <c r="AH494" s="6"/>
    </row>
    <row r="495" spans="1:34" x14ac:dyDescent="0.2">
      <c r="A495">
        <v>0</v>
      </c>
      <c r="B495" t="s">
        <v>15</v>
      </c>
      <c r="C495">
        <v>3</v>
      </c>
      <c r="D495" t="s">
        <v>13</v>
      </c>
      <c r="E495">
        <v>21</v>
      </c>
      <c r="F495">
        <v>7.8541999999999996</v>
      </c>
      <c r="G495">
        <v>0</v>
      </c>
      <c r="H495">
        <v>0</v>
      </c>
      <c r="I495" s="6">
        <f>Table25[[#This Row],[Age]]/$E$1</f>
        <v>0.26250000000000001</v>
      </c>
      <c r="J495" s="6">
        <f>LOG10(Table25[[#This Row],[Fare]] +1)</f>
        <v>0.94714932766263737</v>
      </c>
      <c r="K495">
        <f>IF(Table25[[#This Row],[Pclass]]=1, 1, 0)</f>
        <v>0</v>
      </c>
      <c r="L495">
        <f>IF(Table25[[#This Row],[Pclass]]=2, 1,0)</f>
        <v>0</v>
      </c>
      <c r="M495">
        <f>IF(Table25[[#This Row],[Embarked]]="S", 1, 0)</f>
        <v>1</v>
      </c>
      <c r="N495">
        <f>IF(Table25[[#This Row],[Embarked]]="C", 1, 0)</f>
        <v>0</v>
      </c>
      <c r="O495">
        <f>IF(Table25[[#This Row],[Sex]]="male", 1, 0)</f>
        <v>1</v>
      </c>
      <c r="P495">
        <v>1</v>
      </c>
      <c r="AC495" s="6"/>
      <c r="AD495" s="6"/>
      <c r="AE495" s="6"/>
      <c r="AF495" s="6"/>
      <c r="AG495" s="6"/>
      <c r="AH495" s="6"/>
    </row>
    <row r="496" spans="1:34" x14ac:dyDescent="0.2">
      <c r="A496">
        <v>0</v>
      </c>
      <c r="B496" t="s">
        <v>15</v>
      </c>
      <c r="C496">
        <v>3</v>
      </c>
      <c r="D496" t="s">
        <v>13</v>
      </c>
      <c r="E496">
        <v>21</v>
      </c>
      <c r="F496">
        <v>16.100000000000001</v>
      </c>
      <c r="G496">
        <v>0</v>
      </c>
      <c r="H496">
        <v>0</v>
      </c>
      <c r="I496" s="6">
        <f>Table25[[#This Row],[Age]]/$E$1</f>
        <v>0.26250000000000001</v>
      </c>
      <c r="J496" s="6">
        <f>LOG10(Table25[[#This Row],[Fare]] +1)</f>
        <v>1.2329961103921538</v>
      </c>
      <c r="K496">
        <f>IF(Table25[[#This Row],[Pclass]]=1, 1, 0)</f>
        <v>0</v>
      </c>
      <c r="L496">
        <f>IF(Table25[[#This Row],[Pclass]]=2, 1,0)</f>
        <v>0</v>
      </c>
      <c r="M496">
        <f>IF(Table25[[#This Row],[Embarked]]="S", 1, 0)</f>
        <v>1</v>
      </c>
      <c r="N496">
        <f>IF(Table25[[#This Row],[Embarked]]="C", 1, 0)</f>
        <v>0</v>
      </c>
      <c r="O496">
        <f>IF(Table25[[#This Row],[Sex]]="male", 1, 0)</f>
        <v>1</v>
      </c>
      <c r="P496">
        <v>1</v>
      </c>
      <c r="AC496" s="6"/>
      <c r="AD496" s="6"/>
      <c r="AE496" s="6"/>
      <c r="AF496" s="6"/>
      <c r="AG496" s="6"/>
      <c r="AH496" s="6"/>
    </row>
    <row r="497" spans="1:34" x14ac:dyDescent="0.2">
      <c r="A497">
        <v>0</v>
      </c>
      <c r="B497" t="s">
        <v>15</v>
      </c>
      <c r="C497">
        <v>1</v>
      </c>
      <c r="D497" t="s">
        <v>13</v>
      </c>
      <c r="E497">
        <v>61</v>
      </c>
      <c r="F497">
        <v>32.320799999999998</v>
      </c>
      <c r="G497">
        <v>0</v>
      </c>
      <c r="H497">
        <v>0</v>
      </c>
      <c r="I497" s="6">
        <f>Table25[[#This Row],[Age]]/$E$1</f>
        <v>0.76249999999999996</v>
      </c>
      <c r="J497" s="6">
        <f>LOG10(Table25[[#This Row],[Fare]] +1)</f>
        <v>1.5227154198480362</v>
      </c>
      <c r="K497">
        <f>IF(Table25[[#This Row],[Pclass]]=1, 1, 0)</f>
        <v>1</v>
      </c>
      <c r="L497">
        <f>IF(Table25[[#This Row],[Pclass]]=2, 1,0)</f>
        <v>0</v>
      </c>
      <c r="M497">
        <f>IF(Table25[[#This Row],[Embarked]]="S", 1, 0)</f>
        <v>1</v>
      </c>
      <c r="N497">
        <f>IF(Table25[[#This Row],[Embarked]]="C", 1, 0)</f>
        <v>0</v>
      </c>
      <c r="O497">
        <f>IF(Table25[[#This Row],[Sex]]="male", 1, 0)</f>
        <v>1</v>
      </c>
      <c r="P497">
        <v>1</v>
      </c>
      <c r="AC497" s="6"/>
      <c r="AD497" s="6"/>
      <c r="AE497" s="6"/>
      <c r="AF497" s="6"/>
      <c r="AG497" s="6"/>
      <c r="AH497" s="6"/>
    </row>
    <row r="498" spans="1:34" x14ac:dyDescent="0.2">
      <c r="A498">
        <v>0</v>
      </c>
      <c r="B498" t="s">
        <v>27</v>
      </c>
      <c r="C498">
        <v>2</v>
      </c>
      <c r="D498" t="s">
        <v>13</v>
      </c>
      <c r="E498">
        <v>57</v>
      </c>
      <c r="F498">
        <v>12.35</v>
      </c>
      <c r="G498">
        <v>0</v>
      </c>
      <c r="H498">
        <v>0</v>
      </c>
      <c r="I498" s="6">
        <f>Table25[[#This Row],[Age]]/$E$1</f>
        <v>0.71250000000000002</v>
      </c>
      <c r="J498" s="6">
        <f>LOG10(Table25[[#This Row],[Fare]] +1)</f>
        <v>1.1254812657005939</v>
      </c>
      <c r="K498">
        <f>IF(Table25[[#This Row],[Pclass]]=1, 1, 0)</f>
        <v>0</v>
      </c>
      <c r="L498">
        <f>IF(Table25[[#This Row],[Pclass]]=2, 1,0)</f>
        <v>1</v>
      </c>
      <c r="M498">
        <f>IF(Table25[[#This Row],[Embarked]]="S", 1, 0)</f>
        <v>0</v>
      </c>
      <c r="N498">
        <f>IF(Table25[[#This Row],[Embarked]]="C", 1, 0)</f>
        <v>0</v>
      </c>
      <c r="O498">
        <f>IF(Table25[[#This Row],[Sex]]="male", 1, 0)</f>
        <v>1</v>
      </c>
      <c r="P498">
        <v>1</v>
      </c>
      <c r="AC498" s="6"/>
      <c r="AD498" s="6"/>
      <c r="AE498" s="6"/>
      <c r="AF498" s="6"/>
      <c r="AG498" s="6"/>
      <c r="AH498" s="6"/>
    </row>
    <row r="499" spans="1:34" x14ac:dyDescent="0.2">
      <c r="A499">
        <v>1</v>
      </c>
      <c r="B499" t="s">
        <v>15</v>
      </c>
      <c r="C499">
        <v>1</v>
      </c>
      <c r="D499" t="s">
        <v>17</v>
      </c>
      <c r="E499">
        <v>21</v>
      </c>
      <c r="F499">
        <v>77.958299999999994</v>
      </c>
      <c r="G499">
        <v>0</v>
      </c>
      <c r="H499">
        <v>0</v>
      </c>
      <c r="I499" s="6">
        <f>Table25[[#This Row],[Age]]/$E$1</f>
        <v>0.26250000000000001</v>
      </c>
      <c r="J499" s="6">
        <f>LOG10(Table25[[#This Row],[Fare]] +1)</f>
        <v>1.8973977892491294</v>
      </c>
      <c r="K499">
        <f>IF(Table25[[#This Row],[Pclass]]=1, 1, 0)</f>
        <v>1</v>
      </c>
      <c r="L499">
        <f>IF(Table25[[#This Row],[Pclass]]=2, 1,0)</f>
        <v>0</v>
      </c>
      <c r="M499">
        <f>IF(Table25[[#This Row],[Embarked]]="S", 1, 0)</f>
        <v>1</v>
      </c>
      <c r="N499">
        <f>IF(Table25[[#This Row],[Embarked]]="C", 1, 0)</f>
        <v>0</v>
      </c>
      <c r="O499">
        <f>IF(Table25[[#This Row],[Sex]]="male", 1, 0)</f>
        <v>0</v>
      </c>
      <c r="P499">
        <v>1</v>
      </c>
      <c r="AC499" s="6"/>
      <c r="AD499" s="6"/>
      <c r="AE499" s="6"/>
      <c r="AF499" s="6"/>
      <c r="AG499" s="6"/>
      <c r="AH499" s="6"/>
    </row>
    <row r="500" spans="1:34" x14ac:dyDescent="0.2">
      <c r="A500">
        <v>0</v>
      </c>
      <c r="B500" t="s">
        <v>15</v>
      </c>
      <c r="C500">
        <v>3</v>
      </c>
      <c r="D500" t="s">
        <v>13</v>
      </c>
      <c r="E500">
        <v>26</v>
      </c>
      <c r="F500">
        <v>7.8958000000000004</v>
      </c>
      <c r="G500">
        <v>0</v>
      </c>
      <c r="H500">
        <v>0</v>
      </c>
      <c r="I500" s="6">
        <f>Table25[[#This Row],[Age]]/$E$1</f>
        <v>0.32500000000000001</v>
      </c>
      <c r="J500" s="6">
        <f>LOG10(Table25[[#This Row],[Fare]] +1)</f>
        <v>0.94918501031343461</v>
      </c>
      <c r="K500">
        <f>IF(Table25[[#This Row],[Pclass]]=1, 1, 0)</f>
        <v>0</v>
      </c>
      <c r="L500">
        <f>IF(Table25[[#This Row],[Pclass]]=2, 1,0)</f>
        <v>0</v>
      </c>
      <c r="M500">
        <f>IF(Table25[[#This Row],[Embarked]]="S", 1, 0)</f>
        <v>1</v>
      </c>
      <c r="N500">
        <f>IF(Table25[[#This Row],[Embarked]]="C", 1, 0)</f>
        <v>0</v>
      </c>
      <c r="O500">
        <f>IF(Table25[[#This Row],[Sex]]="male", 1, 0)</f>
        <v>1</v>
      </c>
      <c r="P500">
        <v>1</v>
      </c>
      <c r="AC500" s="6"/>
      <c r="AD500" s="6"/>
      <c r="AE500" s="6"/>
      <c r="AF500" s="6"/>
      <c r="AG500" s="6"/>
      <c r="AH500" s="6"/>
    </row>
    <row r="501" spans="1:34" x14ac:dyDescent="0.2">
      <c r="A501">
        <v>1</v>
      </c>
      <c r="B501" t="s">
        <v>15</v>
      </c>
      <c r="C501">
        <v>1</v>
      </c>
      <c r="D501" t="s">
        <v>13</v>
      </c>
      <c r="E501">
        <v>80</v>
      </c>
      <c r="F501">
        <v>30</v>
      </c>
      <c r="G501">
        <v>0</v>
      </c>
      <c r="H501">
        <v>0</v>
      </c>
      <c r="I501" s="6">
        <f>Table25[[#This Row],[Age]]/$E$1</f>
        <v>1</v>
      </c>
      <c r="J501" s="6">
        <f>LOG10(Table25[[#This Row],[Fare]] +1)</f>
        <v>1.4913616938342726</v>
      </c>
      <c r="K501">
        <f>IF(Table25[[#This Row],[Pclass]]=1, 1, 0)</f>
        <v>1</v>
      </c>
      <c r="L501">
        <f>IF(Table25[[#This Row],[Pclass]]=2, 1,0)</f>
        <v>0</v>
      </c>
      <c r="M501">
        <f>IF(Table25[[#This Row],[Embarked]]="S", 1, 0)</f>
        <v>1</v>
      </c>
      <c r="N501">
        <f>IF(Table25[[#This Row],[Embarked]]="C", 1, 0)</f>
        <v>0</v>
      </c>
      <c r="O501">
        <f>IF(Table25[[#This Row],[Sex]]="male", 1, 0)</f>
        <v>1</v>
      </c>
      <c r="P501">
        <v>1</v>
      </c>
      <c r="AC501" s="6"/>
      <c r="AD501" s="6"/>
      <c r="AE501" s="6"/>
      <c r="AF501" s="6"/>
      <c r="AG501" s="6"/>
      <c r="AH501" s="6"/>
    </row>
    <row r="502" spans="1:34" x14ac:dyDescent="0.2">
      <c r="A502">
        <v>0</v>
      </c>
      <c r="B502" t="s">
        <v>15</v>
      </c>
      <c r="C502">
        <v>3</v>
      </c>
      <c r="D502" t="s">
        <v>13</v>
      </c>
      <c r="E502">
        <v>51</v>
      </c>
      <c r="F502">
        <v>7.0541999999999998</v>
      </c>
      <c r="G502">
        <v>0</v>
      </c>
      <c r="H502">
        <v>0</v>
      </c>
      <c r="I502" s="6">
        <f>Table25[[#This Row],[Age]]/$E$1</f>
        <v>0.63749999999999996</v>
      </c>
      <c r="J502" s="6">
        <f>LOG10(Table25[[#This Row],[Fare]] +1)</f>
        <v>0.90602240970373726</v>
      </c>
      <c r="K502">
        <f>IF(Table25[[#This Row],[Pclass]]=1, 1, 0)</f>
        <v>0</v>
      </c>
      <c r="L502">
        <f>IF(Table25[[#This Row],[Pclass]]=2, 1,0)</f>
        <v>0</v>
      </c>
      <c r="M502">
        <f>IF(Table25[[#This Row],[Embarked]]="S", 1, 0)</f>
        <v>1</v>
      </c>
      <c r="N502">
        <f>IF(Table25[[#This Row],[Embarked]]="C", 1, 0)</f>
        <v>0</v>
      </c>
      <c r="O502">
        <f>IF(Table25[[#This Row],[Sex]]="male", 1, 0)</f>
        <v>1</v>
      </c>
      <c r="P502">
        <v>1</v>
      </c>
      <c r="AC502" s="6"/>
      <c r="AD502" s="6"/>
      <c r="AE502" s="6"/>
      <c r="AF502" s="6"/>
      <c r="AG502" s="6"/>
      <c r="AH502" s="6"/>
    </row>
    <row r="503" spans="1:34" x14ac:dyDescent="0.2">
      <c r="A503">
        <v>1</v>
      </c>
      <c r="B503" t="s">
        <v>20</v>
      </c>
      <c r="C503">
        <v>1</v>
      </c>
      <c r="D503" t="s">
        <v>13</v>
      </c>
      <c r="E503">
        <v>32</v>
      </c>
      <c r="F503">
        <v>30.5</v>
      </c>
      <c r="G503">
        <v>0</v>
      </c>
      <c r="H503">
        <v>0</v>
      </c>
      <c r="I503" s="6">
        <f>Table25[[#This Row],[Age]]/$E$1</f>
        <v>0.4</v>
      </c>
      <c r="J503" s="6">
        <f>LOG10(Table25[[#This Row],[Fare]] +1)</f>
        <v>1.4983105537896004</v>
      </c>
      <c r="K503">
        <f>IF(Table25[[#This Row],[Pclass]]=1, 1, 0)</f>
        <v>1</v>
      </c>
      <c r="L503">
        <f>IF(Table25[[#This Row],[Pclass]]=2, 1,0)</f>
        <v>0</v>
      </c>
      <c r="M503">
        <f>IF(Table25[[#This Row],[Embarked]]="S", 1, 0)</f>
        <v>0</v>
      </c>
      <c r="N503">
        <f>IF(Table25[[#This Row],[Embarked]]="C", 1, 0)</f>
        <v>1</v>
      </c>
      <c r="O503">
        <f>IF(Table25[[#This Row],[Sex]]="male", 1, 0)</f>
        <v>1</v>
      </c>
      <c r="P503">
        <v>1</v>
      </c>
      <c r="AC503" s="6"/>
      <c r="AD503" s="6"/>
      <c r="AE503" s="6"/>
      <c r="AF503" s="6"/>
      <c r="AG503" s="6"/>
      <c r="AH503" s="6"/>
    </row>
    <row r="504" spans="1:34" x14ac:dyDescent="0.2">
      <c r="A504">
        <v>0</v>
      </c>
      <c r="B504" t="s">
        <v>15</v>
      </c>
      <c r="C504">
        <v>3</v>
      </c>
      <c r="D504" t="s">
        <v>17</v>
      </c>
      <c r="E504">
        <v>9</v>
      </c>
      <c r="F504">
        <v>27.9</v>
      </c>
      <c r="G504">
        <v>3</v>
      </c>
      <c r="H504">
        <v>2</v>
      </c>
      <c r="I504" s="6">
        <f>Table25[[#This Row],[Age]]/$E$1</f>
        <v>0.1125</v>
      </c>
      <c r="J504" s="6">
        <f>LOG10(Table25[[#This Row],[Fare]] +1)</f>
        <v>1.4608978427565478</v>
      </c>
      <c r="K504">
        <f>IF(Table25[[#This Row],[Pclass]]=1, 1, 0)</f>
        <v>0</v>
      </c>
      <c r="L504">
        <f>IF(Table25[[#This Row],[Pclass]]=2, 1,0)</f>
        <v>0</v>
      </c>
      <c r="M504">
        <f>IF(Table25[[#This Row],[Embarked]]="S", 1, 0)</f>
        <v>1</v>
      </c>
      <c r="N504">
        <f>IF(Table25[[#This Row],[Embarked]]="C", 1, 0)</f>
        <v>0</v>
      </c>
      <c r="O504">
        <f>IF(Table25[[#This Row],[Sex]]="male", 1, 0)</f>
        <v>0</v>
      </c>
      <c r="P504">
        <v>1</v>
      </c>
      <c r="AC504" s="6"/>
      <c r="AD504" s="6"/>
      <c r="AE504" s="6"/>
      <c r="AF504" s="6"/>
      <c r="AG504" s="6"/>
      <c r="AH504" s="6"/>
    </row>
    <row r="505" spans="1:34" x14ac:dyDescent="0.2">
      <c r="A505">
        <v>1</v>
      </c>
      <c r="B505" t="s">
        <v>15</v>
      </c>
      <c r="C505">
        <v>2</v>
      </c>
      <c r="D505" t="s">
        <v>17</v>
      </c>
      <c r="E505">
        <v>28</v>
      </c>
      <c r="F505">
        <v>13</v>
      </c>
      <c r="G505">
        <v>0</v>
      </c>
      <c r="H505">
        <v>0</v>
      </c>
      <c r="I505" s="6">
        <f>Table25[[#This Row],[Age]]/$E$1</f>
        <v>0.35</v>
      </c>
      <c r="J505" s="6">
        <f>LOG10(Table25[[#This Row],[Fare]] +1)</f>
        <v>1.146128035678238</v>
      </c>
      <c r="K505">
        <f>IF(Table25[[#This Row],[Pclass]]=1, 1, 0)</f>
        <v>0</v>
      </c>
      <c r="L505">
        <f>IF(Table25[[#This Row],[Pclass]]=2, 1,0)</f>
        <v>1</v>
      </c>
      <c r="M505">
        <f>IF(Table25[[#This Row],[Embarked]]="S", 1, 0)</f>
        <v>1</v>
      </c>
      <c r="N505">
        <f>IF(Table25[[#This Row],[Embarked]]="C", 1, 0)</f>
        <v>0</v>
      </c>
      <c r="O505">
        <f>IF(Table25[[#This Row],[Sex]]="male", 1, 0)</f>
        <v>0</v>
      </c>
      <c r="P505">
        <v>1</v>
      </c>
      <c r="AC505" s="6"/>
      <c r="AD505" s="6"/>
      <c r="AE505" s="6"/>
      <c r="AF505" s="6"/>
      <c r="AG505" s="6"/>
      <c r="AH505" s="6"/>
    </row>
    <row r="506" spans="1:34" x14ac:dyDescent="0.2">
      <c r="A506">
        <v>0</v>
      </c>
      <c r="B506" t="s">
        <v>15</v>
      </c>
      <c r="C506">
        <v>3</v>
      </c>
      <c r="D506" t="s">
        <v>13</v>
      </c>
      <c r="E506">
        <v>32</v>
      </c>
      <c r="F506">
        <v>7.9249999999999998</v>
      </c>
      <c r="G506">
        <v>0</v>
      </c>
      <c r="H506">
        <v>0</v>
      </c>
      <c r="I506" s="6">
        <f>Table25[[#This Row],[Age]]/$E$1</f>
        <v>0.4</v>
      </c>
      <c r="J506" s="6">
        <f>LOG10(Table25[[#This Row],[Fare]] +1)</f>
        <v>0.95060822478423079</v>
      </c>
      <c r="K506">
        <f>IF(Table25[[#This Row],[Pclass]]=1, 1, 0)</f>
        <v>0</v>
      </c>
      <c r="L506">
        <f>IF(Table25[[#This Row],[Pclass]]=2, 1,0)</f>
        <v>0</v>
      </c>
      <c r="M506">
        <f>IF(Table25[[#This Row],[Embarked]]="S", 1, 0)</f>
        <v>1</v>
      </c>
      <c r="N506">
        <f>IF(Table25[[#This Row],[Embarked]]="C", 1, 0)</f>
        <v>0</v>
      </c>
      <c r="O506">
        <f>IF(Table25[[#This Row],[Sex]]="male", 1, 0)</f>
        <v>1</v>
      </c>
      <c r="P506">
        <v>1</v>
      </c>
      <c r="AC506" s="6"/>
      <c r="AD506" s="6"/>
      <c r="AE506" s="6"/>
      <c r="AF506" s="6"/>
      <c r="AG506" s="6"/>
      <c r="AH506" s="6"/>
    </row>
    <row r="507" spans="1:34" x14ac:dyDescent="0.2">
      <c r="A507">
        <v>0</v>
      </c>
      <c r="B507" t="s">
        <v>15</v>
      </c>
      <c r="C507">
        <v>2</v>
      </c>
      <c r="D507" t="s">
        <v>13</v>
      </c>
      <c r="E507">
        <v>31</v>
      </c>
      <c r="F507">
        <v>26.25</v>
      </c>
      <c r="G507">
        <v>1</v>
      </c>
      <c r="H507">
        <v>1</v>
      </c>
      <c r="I507" s="6">
        <f>Table25[[#This Row],[Age]]/$E$1</f>
        <v>0.38750000000000001</v>
      </c>
      <c r="J507" s="6">
        <f>LOG10(Table25[[#This Row],[Fare]] +1)</f>
        <v>1.4353665066126613</v>
      </c>
      <c r="K507">
        <f>IF(Table25[[#This Row],[Pclass]]=1, 1, 0)</f>
        <v>0</v>
      </c>
      <c r="L507">
        <f>IF(Table25[[#This Row],[Pclass]]=2, 1,0)</f>
        <v>1</v>
      </c>
      <c r="M507">
        <f>IF(Table25[[#This Row],[Embarked]]="S", 1, 0)</f>
        <v>1</v>
      </c>
      <c r="N507">
        <f>IF(Table25[[#This Row],[Embarked]]="C", 1, 0)</f>
        <v>0</v>
      </c>
      <c r="O507">
        <f>IF(Table25[[#This Row],[Sex]]="male", 1, 0)</f>
        <v>1</v>
      </c>
      <c r="P507">
        <v>1</v>
      </c>
      <c r="AC507" s="6"/>
      <c r="AD507" s="6"/>
      <c r="AE507" s="6"/>
      <c r="AF507" s="6"/>
      <c r="AG507" s="6"/>
      <c r="AH507" s="6"/>
    </row>
    <row r="508" spans="1:34" x14ac:dyDescent="0.2">
      <c r="A508">
        <v>0</v>
      </c>
      <c r="B508" t="s">
        <v>15</v>
      </c>
      <c r="C508">
        <v>3</v>
      </c>
      <c r="D508" t="s">
        <v>17</v>
      </c>
      <c r="E508">
        <v>41</v>
      </c>
      <c r="F508">
        <v>39.6875</v>
      </c>
      <c r="G508">
        <v>0</v>
      </c>
      <c r="H508">
        <v>5</v>
      </c>
      <c r="I508" s="6">
        <f>Table25[[#This Row],[Age]]/$E$1</f>
        <v>0.51249999999999996</v>
      </c>
      <c r="J508" s="6">
        <f>LOG10(Table25[[#This Row],[Fare]] +1)</f>
        <v>1.6094610059122672</v>
      </c>
      <c r="K508">
        <f>IF(Table25[[#This Row],[Pclass]]=1, 1, 0)</f>
        <v>0</v>
      </c>
      <c r="L508">
        <f>IF(Table25[[#This Row],[Pclass]]=2, 1,0)</f>
        <v>0</v>
      </c>
      <c r="M508">
        <f>IF(Table25[[#This Row],[Embarked]]="S", 1, 0)</f>
        <v>1</v>
      </c>
      <c r="N508">
        <f>IF(Table25[[#This Row],[Embarked]]="C", 1, 0)</f>
        <v>0</v>
      </c>
      <c r="O508">
        <f>IF(Table25[[#This Row],[Sex]]="male", 1, 0)</f>
        <v>0</v>
      </c>
      <c r="P508">
        <v>1</v>
      </c>
      <c r="AC508" s="6"/>
      <c r="AD508" s="6"/>
      <c r="AE508" s="6"/>
      <c r="AF508" s="6"/>
      <c r="AG508" s="6"/>
      <c r="AH508" s="6"/>
    </row>
    <row r="509" spans="1:34" x14ac:dyDescent="0.2">
      <c r="A509">
        <v>0</v>
      </c>
      <c r="B509" t="s">
        <v>15</v>
      </c>
      <c r="C509">
        <v>3</v>
      </c>
      <c r="D509" t="s">
        <v>13</v>
      </c>
      <c r="E509">
        <v>20</v>
      </c>
      <c r="F509">
        <v>7.8541999999999996</v>
      </c>
      <c r="G509">
        <v>0</v>
      </c>
      <c r="H509">
        <v>0</v>
      </c>
      <c r="I509" s="6">
        <f>Table25[[#This Row],[Age]]/$E$1</f>
        <v>0.25</v>
      </c>
      <c r="J509" s="6">
        <f>LOG10(Table25[[#This Row],[Fare]] +1)</f>
        <v>0.94714932766263737</v>
      </c>
      <c r="K509">
        <f>IF(Table25[[#This Row],[Pclass]]=1, 1, 0)</f>
        <v>0</v>
      </c>
      <c r="L509">
        <f>IF(Table25[[#This Row],[Pclass]]=2, 1,0)</f>
        <v>0</v>
      </c>
      <c r="M509">
        <f>IF(Table25[[#This Row],[Embarked]]="S", 1, 0)</f>
        <v>1</v>
      </c>
      <c r="N509">
        <f>IF(Table25[[#This Row],[Embarked]]="C", 1, 0)</f>
        <v>0</v>
      </c>
      <c r="O509">
        <f>IF(Table25[[#This Row],[Sex]]="male", 1, 0)</f>
        <v>1</v>
      </c>
      <c r="P509">
        <v>1</v>
      </c>
      <c r="AC509" s="6"/>
      <c r="AD509" s="6"/>
      <c r="AE509" s="6"/>
      <c r="AF509" s="6"/>
      <c r="AG509" s="6"/>
      <c r="AH509" s="6"/>
    </row>
    <row r="510" spans="1:34" x14ac:dyDescent="0.2">
      <c r="A510">
        <v>1</v>
      </c>
      <c r="B510" t="s">
        <v>20</v>
      </c>
      <c r="C510">
        <v>1</v>
      </c>
      <c r="D510" t="s">
        <v>17</v>
      </c>
      <c r="E510">
        <v>24</v>
      </c>
      <c r="F510">
        <v>69.3</v>
      </c>
      <c r="G510">
        <v>0</v>
      </c>
      <c r="H510">
        <v>0</v>
      </c>
      <c r="I510" s="6">
        <f>Table25[[#This Row],[Age]]/$E$1</f>
        <v>0.3</v>
      </c>
      <c r="J510" s="6">
        <f>LOG10(Table25[[#This Row],[Fare]] +1)</f>
        <v>1.8469553250198238</v>
      </c>
      <c r="K510">
        <f>IF(Table25[[#This Row],[Pclass]]=1, 1, 0)</f>
        <v>1</v>
      </c>
      <c r="L510">
        <f>IF(Table25[[#This Row],[Pclass]]=2, 1,0)</f>
        <v>0</v>
      </c>
      <c r="M510">
        <f>IF(Table25[[#This Row],[Embarked]]="S", 1, 0)</f>
        <v>0</v>
      </c>
      <c r="N510">
        <f>IF(Table25[[#This Row],[Embarked]]="C", 1, 0)</f>
        <v>1</v>
      </c>
      <c r="O510">
        <f>IF(Table25[[#This Row],[Sex]]="male", 1, 0)</f>
        <v>0</v>
      </c>
      <c r="P510">
        <v>1</v>
      </c>
      <c r="AC510" s="6"/>
      <c r="AD510" s="6"/>
      <c r="AE510" s="6"/>
      <c r="AF510" s="6"/>
      <c r="AG510" s="6"/>
      <c r="AH510" s="6"/>
    </row>
    <row r="511" spans="1:34" x14ac:dyDescent="0.2">
      <c r="A511">
        <v>0</v>
      </c>
      <c r="B511" t="s">
        <v>15</v>
      </c>
      <c r="C511">
        <v>3</v>
      </c>
      <c r="D511" t="s">
        <v>17</v>
      </c>
      <c r="E511">
        <v>2</v>
      </c>
      <c r="F511">
        <v>27.9</v>
      </c>
      <c r="G511">
        <v>3</v>
      </c>
      <c r="H511">
        <v>2</v>
      </c>
      <c r="I511" s="6">
        <f>Table25[[#This Row],[Age]]/$E$1</f>
        <v>2.5000000000000001E-2</v>
      </c>
      <c r="J511" s="6">
        <f>LOG10(Table25[[#This Row],[Fare]] +1)</f>
        <v>1.4608978427565478</v>
      </c>
      <c r="K511">
        <f>IF(Table25[[#This Row],[Pclass]]=1, 1, 0)</f>
        <v>0</v>
      </c>
      <c r="L511">
        <f>IF(Table25[[#This Row],[Pclass]]=2, 1,0)</f>
        <v>0</v>
      </c>
      <c r="M511">
        <f>IF(Table25[[#This Row],[Embarked]]="S", 1, 0)</f>
        <v>1</v>
      </c>
      <c r="N511">
        <f>IF(Table25[[#This Row],[Embarked]]="C", 1, 0)</f>
        <v>0</v>
      </c>
      <c r="O511">
        <f>IF(Table25[[#This Row],[Sex]]="male", 1, 0)</f>
        <v>0</v>
      </c>
      <c r="P511">
        <v>1</v>
      </c>
      <c r="AC511" s="6"/>
      <c r="AD511" s="6"/>
      <c r="AE511" s="6"/>
      <c r="AF511" s="6"/>
      <c r="AG511" s="6"/>
      <c r="AH511" s="6"/>
    </row>
    <row r="512" spans="1:34" x14ac:dyDescent="0.2">
      <c r="A512">
        <v>1</v>
      </c>
      <c r="B512" t="s">
        <v>20</v>
      </c>
      <c r="C512">
        <v>3</v>
      </c>
      <c r="D512" t="s">
        <v>17</v>
      </c>
      <c r="E512">
        <v>0.75</v>
      </c>
      <c r="F512">
        <v>19.258299999999998</v>
      </c>
      <c r="G512">
        <v>2</v>
      </c>
      <c r="H512">
        <v>1</v>
      </c>
      <c r="I512" s="6">
        <f>Table25[[#This Row],[Age]]/$E$1</f>
        <v>9.3749999999999997E-3</v>
      </c>
      <c r="J512" s="6">
        <f>LOG10(Table25[[#This Row],[Fare]] +1)</f>
        <v>1.3066029982011584</v>
      </c>
      <c r="K512">
        <f>IF(Table25[[#This Row],[Pclass]]=1, 1, 0)</f>
        <v>0</v>
      </c>
      <c r="L512">
        <f>IF(Table25[[#This Row],[Pclass]]=2, 1,0)</f>
        <v>0</v>
      </c>
      <c r="M512">
        <f>IF(Table25[[#This Row],[Embarked]]="S", 1, 0)</f>
        <v>0</v>
      </c>
      <c r="N512">
        <f>IF(Table25[[#This Row],[Embarked]]="C", 1, 0)</f>
        <v>1</v>
      </c>
      <c r="O512">
        <f>IF(Table25[[#This Row],[Sex]]="male", 1, 0)</f>
        <v>0</v>
      </c>
      <c r="P512">
        <v>1</v>
      </c>
      <c r="AC512" s="6"/>
      <c r="AD512" s="6"/>
      <c r="AE512" s="6"/>
      <c r="AF512" s="6"/>
      <c r="AG512" s="6"/>
      <c r="AH512" s="6"/>
    </row>
    <row r="513" spans="1:34" x14ac:dyDescent="0.2">
      <c r="A513">
        <v>1</v>
      </c>
      <c r="B513" t="s">
        <v>20</v>
      </c>
      <c r="C513">
        <v>1</v>
      </c>
      <c r="D513" t="s">
        <v>13</v>
      </c>
      <c r="E513">
        <v>48</v>
      </c>
      <c r="F513">
        <v>76.729200000000006</v>
      </c>
      <c r="G513">
        <v>1</v>
      </c>
      <c r="H513">
        <v>0</v>
      </c>
      <c r="I513" s="6">
        <f>Table25[[#This Row],[Age]]/$E$1</f>
        <v>0.6</v>
      </c>
      <c r="J513" s="6">
        <f>LOG10(Table25[[#This Row],[Fare]] +1)</f>
        <v>1.8905841979078102</v>
      </c>
      <c r="K513">
        <f>IF(Table25[[#This Row],[Pclass]]=1, 1, 0)</f>
        <v>1</v>
      </c>
      <c r="L513">
        <f>IF(Table25[[#This Row],[Pclass]]=2, 1,0)</f>
        <v>0</v>
      </c>
      <c r="M513">
        <f>IF(Table25[[#This Row],[Embarked]]="S", 1, 0)</f>
        <v>0</v>
      </c>
      <c r="N513">
        <f>IF(Table25[[#This Row],[Embarked]]="C", 1, 0)</f>
        <v>1</v>
      </c>
      <c r="O513">
        <f>IF(Table25[[#This Row],[Sex]]="male", 1, 0)</f>
        <v>1</v>
      </c>
      <c r="P513">
        <v>1</v>
      </c>
      <c r="AC513" s="6"/>
      <c r="AD513" s="6"/>
      <c r="AE513" s="6"/>
      <c r="AF513" s="6"/>
      <c r="AG513" s="6"/>
      <c r="AH513" s="6"/>
    </row>
    <row r="514" spans="1:34" x14ac:dyDescent="0.2">
      <c r="A514">
        <v>0</v>
      </c>
      <c r="B514" t="s">
        <v>15</v>
      </c>
      <c r="C514">
        <v>3</v>
      </c>
      <c r="D514" t="s">
        <v>13</v>
      </c>
      <c r="E514">
        <v>19</v>
      </c>
      <c r="F514">
        <v>7.8958000000000004</v>
      </c>
      <c r="G514">
        <v>0</v>
      </c>
      <c r="H514">
        <v>0</v>
      </c>
      <c r="I514" s="6">
        <f>Table25[[#This Row],[Age]]/$E$1</f>
        <v>0.23749999999999999</v>
      </c>
      <c r="J514" s="6">
        <f>LOG10(Table25[[#This Row],[Fare]] +1)</f>
        <v>0.94918501031343461</v>
      </c>
      <c r="K514">
        <f>IF(Table25[[#This Row],[Pclass]]=1, 1, 0)</f>
        <v>0</v>
      </c>
      <c r="L514">
        <f>IF(Table25[[#This Row],[Pclass]]=2, 1,0)</f>
        <v>0</v>
      </c>
      <c r="M514">
        <f>IF(Table25[[#This Row],[Embarked]]="S", 1, 0)</f>
        <v>1</v>
      </c>
      <c r="N514">
        <f>IF(Table25[[#This Row],[Embarked]]="C", 1, 0)</f>
        <v>0</v>
      </c>
      <c r="O514">
        <f>IF(Table25[[#This Row],[Sex]]="male", 1, 0)</f>
        <v>1</v>
      </c>
      <c r="P514">
        <v>1</v>
      </c>
      <c r="AC514" s="6"/>
      <c r="AD514" s="6"/>
      <c r="AE514" s="6"/>
      <c r="AF514" s="6"/>
      <c r="AG514" s="6"/>
      <c r="AH514" s="6"/>
    </row>
    <row r="515" spans="1:34" x14ac:dyDescent="0.2">
      <c r="A515">
        <v>1</v>
      </c>
      <c r="B515" t="s">
        <v>20</v>
      </c>
      <c r="C515">
        <v>1</v>
      </c>
      <c r="D515" t="s">
        <v>13</v>
      </c>
      <c r="E515">
        <v>56</v>
      </c>
      <c r="F515">
        <v>35.5</v>
      </c>
      <c r="G515">
        <v>0</v>
      </c>
      <c r="H515">
        <v>0</v>
      </c>
      <c r="I515" s="6">
        <f>Table25[[#This Row],[Age]]/$E$1</f>
        <v>0.7</v>
      </c>
      <c r="J515" s="6">
        <f>LOG10(Table25[[#This Row],[Fare]] +1)</f>
        <v>1.5622928644564746</v>
      </c>
      <c r="K515">
        <f>IF(Table25[[#This Row],[Pclass]]=1, 1, 0)</f>
        <v>1</v>
      </c>
      <c r="L515">
        <f>IF(Table25[[#This Row],[Pclass]]=2, 1,0)</f>
        <v>0</v>
      </c>
      <c r="M515">
        <f>IF(Table25[[#This Row],[Embarked]]="S", 1, 0)</f>
        <v>0</v>
      </c>
      <c r="N515">
        <f>IF(Table25[[#This Row],[Embarked]]="C", 1, 0)</f>
        <v>1</v>
      </c>
      <c r="O515">
        <f>IF(Table25[[#This Row],[Sex]]="male", 1, 0)</f>
        <v>1</v>
      </c>
      <c r="P515">
        <v>1</v>
      </c>
      <c r="AC515" s="6"/>
      <c r="AD515" s="6"/>
      <c r="AE515" s="6"/>
      <c r="AF515" s="6"/>
      <c r="AG515" s="6"/>
      <c r="AH515" s="6"/>
    </row>
    <row r="516" spans="1:34" x14ac:dyDescent="0.2">
      <c r="A516">
        <v>1</v>
      </c>
      <c r="B516" t="s">
        <v>15</v>
      </c>
      <c r="C516">
        <v>3</v>
      </c>
      <c r="D516" t="s">
        <v>17</v>
      </c>
      <c r="E516">
        <v>23</v>
      </c>
      <c r="F516">
        <v>7.55</v>
      </c>
      <c r="G516">
        <v>0</v>
      </c>
      <c r="H516">
        <v>0</v>
      </c>
      <c r="I516" s="6">
        <f>Table25[[#This Row],[Age]]/$E$1</f>
        <v>0.28749999999999998</v>
      </c>
      <c r="J516" s="6">
        <f>LOG10(Table25[[#This Row],[Fare]] +1)</f>
        <v>0.9319661147281727</v>
      </c>
      <c r="K516">
        <f>IF(Table25[[#This Row],[Pclass]]=1, 1, 0)</f>
        <v>0</v>
      </c>
      <c r="L516">
        <f>IF(Table25[[#This Row],[Pclass]]=2, 1,0)</f>
        <v>0</v>
      </c>
      <c r="M516">
        <f>IF(Table25[[#This Row],[Embarked]]="S", 1, 0)</f>
        <v>1</v>
      </c>
      <c r="N516">
        <f>IF(Table25[[#This Row],[Embarked]]="C", 1, 0)</f>
        <v>0</v>
      </c>
      <c r="O516">
        <f>IF(Table25[[#This Row],[Sex]]="male", 1, 0)</f>
        <v>0</v>
      </c>
      <c r="P516">
        <v>1</v>
      </c>
      <c r="AC516" s="6"/>
      <c r="AD516" s="6"/>
      <c r="AE516" s="6"/>
      <c r="AF516" s="6"/>
      <c r="AG516" s="6"/>
      <c r="AH516" s="6"/>
    </row>
    <row r="517" spans="1:34" x14ac:dyDescent="0.2">
      <c r="A517">
        <v>1</v>
      </c>
      <c r="B517" t="s">
        <v>15</v>
      </c>
      <c r="C517">
        <v>2</v>
      </c>
      <c r="D517" t="s">
        <v>17</v>
      </c>
      <c r="E517">
        <v>18</v>
      </c>
      <c r="F517">
        <v>23</v>
      </c>
      <c r="G517">
        <v>0</v>
      </c>
      <c r="H517">
        <v>1</v>
      </c>
      <c r="I517" s="6">
        <f>Table25[[#This Row],[Age]]/$E$1</f>
        <v>0.22500000000000001</v>
      </c>
      <c r="J517" s="6">
        <f>LOG10(Table25[[#This Row],[Fare]] +1)</f>
        <v>1.3802112417116059</v>
      </c>
      <c r="K517">
        <f>IF(Table25[[#This Row],[Pclass]]=1, 1, 0)</f>
        <v>0</v>
      </c>
      <c r="L517">
        <f>IF(Table25[[#This Row],[Pclass]]=2, 1,0)</f>
        <v>1</v>
      </c>
      <c r="M517">
        <f>IF(Table25[[#This Row],[Embarked]]="S", 1, 0)</f>
        <v>1</v>
      </c>
      <c r="N517">
        <f>IF(Table25[[#This Row],[Embarked]]="C", 1, 0)</f>
        <v>0</v>
      </c>
      <c r="O517">
        <f>IF(Table25[[#This Row],[Sex]]="male", 1, 0)</f>
        <v>0</v>
      </c>
      <c r="P517">
        <v>1</v>
      </c>
      <c r="AC517" s="6"/>
      <c r="AD517" s="6"/>
      <c r="AE517" s="6"/>
      <c r="AF517" s="6"/>
      <c r="AG517" s="6"/>
      <c r="AH517" s="6"/>
    </row>
    <row r="518" spans="1:34" x14ac:dyDescent="0.2">
      <c r="A518">
        <v>0</v>
      </c>
      <c r="B518" t="s">
        <v>15</v>
      </c>
      <c r="C518">
        <v>3</v>
      </c>
      <c r="D518" t="s">
        <v>13</v>
      </c>
      <c r="E518">
        <v>21</v>
      </c>
      <c r="F518">
        <v>8.4332999999999991</v>
      </c>
      <c r="G518">
        <v>0</v>
      </c>
      <c r="H518">
        <v>0</v>
      </c>
      <c r="I518" s="6">
        <f>Table25[[#This Row],[Age]]/$E$1</f>
        <v>0.26250000000000001</v>
      </c>
      <c r="J518" s="6">
        <f>LOG10(Table25[[#This Row],[Fare]] +1)</f>
        <v>0.97466364619243973</v>
      </c>
      <c r="K518">
        <f>IF(Table25[[#This Row],[Pclass]]=1, 1, 0)</f>
        <v>0</v>
      </c>
      <c r="L518">
        <f>IF(Table25[[#This Row],[Pclass]]=2, 1,0)</f>
        <v>0</v>
      </c>
      <c r="M518">
        <f>IF(Table25[[#This Row],[Embarked]]="S", 1, 0)</f>
        <v>1</v>
      </c>
      <c r="N518">
        <f>IF(Table25[[#This Row],[Embarked]]="C", 1, 0)</f>
        <v>0</v>
      </c>
      <c r="O518">
        <f>IF(Table25[[#This Row],[Sex]]="male", 1, 0)</f>
        <v>1</v>
      </c>
      <c r="P518">
        <v>1</v>
      </c>
      <c r="AC518" s="6"/>
      <c r="AD518" s="6"/>
      <c r="AE518" s="6"/>
      <c r="AF518" s="6"/>
      <c r="AG518" s="6"/>
      <c r="AH518" s="6"/>
    </row>
    <row r="519" spans="1:34" x14ac:dyDescent="0.2">
      <c r="A519">
        <v>0</v>
      </c>
      <c r="B519" t="s">
        <v>27</v>
      </c>
      <c r="C519">
        <v>3</v>
      </c>
      <c r="D519" t="s">
        <v>17</v>
      </c>
      <c r="E519">
        <v>18</v>
      </c>
      <c r="F519">
        <v>6.75</v>
      </c>
      <c r="G519">
        <v>0</v>
      </c>
      <c r="H519">
        <v>0</v>
      </c>
      <c r="I519" s="6">
        <f>Table25[[#This Row],[Age]]/$E$1</f>
        <v>0.22500000000000001</v>
      </c>
      <c r="J519" s="6">
        <f>LOG10(Table25[[#This Row],[Fare]] +1)</f>
        <v>0.88930170250631024</v>
      </c>
      <c r="K519">
        <f>IF(Table25[[#This Row],[Pclass]]=1, 1, 0)</f>
        <v>0</v>
      </c>
      <c r="L519">
        <f>IF(Table25[[#This Row],[Pclass]]=2, 1,0)</f>
        <v>0</v>
      </c>
      <c r="M519">
        <f>IF(Table25[[#This Row],[Embarked]]="S", 1, 0)</f>
        <v>0</v>
      </c>
      <c r="N519">
        <f>IF(Table25[[#This Row],[Embarked]]="C", 1, 0)</f>
        <v>0</v>
      </c>
      <c r="O519">
        <f>IF(Table25[[#This Row],[Sex]]="male", 1, 0)</f>
        <v>0</v>
      </c>
      <c r="P519">
        <v>1</v>
      </c>
      <c r="AC519" s="6"/>
      <c r="AD519" s="6"/>
      <c r="AE519" s="6"/>
      <c r="AF519" s="6"/>
      <c r="AG519" s="6"/>
      <c r="AH519" s="6"/>
    </row>
    <row r="520" spans="1:34" x14ac:dyDescent="0.2">
      <c r="A520">
        <v>0</v>
      </c>
      <c r="B520" t="s">
        <v>15</v>
      </c>
      <c r="C520">
        <v>2</v>
      </c>
      <c r="D520" t="s">
        <v>13</v>
      </c>
      <c r="E520">
        <v>24</v>
      </c>
      <c r="F520">
        <v>73.5</v>
      </c>
      <c r="G520">
        <v>2</v>
      </c>
      <c r="H520">
        <v>0</v>
      </c>
      <c r="I520" s="6">
        <f>Table25[[#This Row],[Age]]/$E$1</f>
        <v>0.3</v>
      </c>
      <c r="J520" s="6">
        <f>LOG10(Table25[[#This Row],[Fare]] +1)</f>
        <v>1.8721562727482928</v>
      </c>
      <c r="K520">
        <f>IF(Table25[[#This Row],[Pclass]]=1, 1, 0)</f>
        <v>0</v>
      </c>
      <c r="L520">
        <f>IF(Table25[[#This Row],[Pclass]]=2, 1,0)</f>
        <v>1</v>
      </c>
      <c r="M520">
        <f>IF(Table25[[#This Row],[Embarked]]="S", 1, 0)</f>
        <v>1</v>
      </c>
      <c r="N520">
        <f>IF(Table25[[#This Row],[Embarked]]="C", 1, 0)</f>
        <v>0</v>
      </c>
      <c r="O520">
        <f>IF(Table25[[#This Row],[Sex]]="male", 1, 0)</f>
        <v>1</v>
      </c>
      <c r="P520">
        <v>1</v>
      </c>
      <c r="AC520" s="6"/>
      <c r="AD520" s="6"/>
      <c r="AE520" s="6"/>
      <c r="AF520" s="6"/>
      <c r="AG520" s="6"/>
      <c r="AH520" s="6"/>
    </row>
    <row r="521" spans="1:34" x14ac:dyDescent="0.2">
      <c r="A521">
        <v>0</v>
      </c>
      <c r="B521" t="s">
        <v>27</v>
      </c>
      <c r="C521">
        <v>3</v>
      </c>
      <c r="D521" t="s">
        <v>17</v>
      </c>
      <c r="E521">
        <v>32</v>
      </c>
      <c r="F521">
        <v>15.5</v>
      </c>
      <c r="G521">
        <v>1</v>
      </c>
      <c r="H521">
        <v>1</v>
      </c>
      <c r="I521" s="6">
        <f>Table25[[#This Row],[Age]]/$E$1</f>
        <v>0.4</v>
      </c>
      <c r="J521" s="6">
        <f>LOG10(Table25[[#This Row],[Fare]] +1)</f>
        <v>1.2174839442139063</v>
      </c>
      <c r="K521">
        <f>IF(Table25[[#This Row],[Pclass]]=1, 1, 0)</f>
        <v>0</v>
      </c>
      <c r="L521">
        <f>IF(Table25[[#This Row],[Pclass]]=2, 1,0)</f>
        <v>0</v>
      </c>
      <c r="M521">
        <f>IF(Table25[[#This Row],[Embarked]]="S", 1, 0)</f>
        <v>0</v>
      </c>
      <c r="N521">
        <f>IF(Table25[[#This Row],[Embarked]]="C", 1, 0)</f>
        <v>0</v>
      </c>
      <c r="O521">
        <f>IF(Table25[[#This Row],[Sex]]="male", 1, 0)</f>
        <v>0</v>
      </c>
      <c r="P521">
        <v>1</v>
      </c>
      <c r="AC521" s="6"/>
      <c r="AD521" s="6"/>
      <c r="AE521" s="6"/>
      <c r="AF521" s="6"/>
      <c r="AG521" s="6"/>
      <c r="AH521" s="6"/>
    </row>
    <row r="522" spans="1:34" x14ac:dyDescent="0.2">
      <c r="A522">
        <v>0</v>
      </c>
      <c r="B522" t="s">
        <v>15</v>
      </c>
      <c r="C522">
        <v>2</v>
      </c>
      <c r="D522" t="s">
        <v>13</v>
      </c>
      <c r="E522">
        <v>23</v>
      </c>
      <c r="F522">
        <v>13</v>
      </c>
      <c r="G522">
        <v>0</v>
      </c>
      <c r="H522">
        <v>0</v>
      </c>
      <c r="I522" s="6">
        <f>Table25[[#This Row],[Age]]/$E$1</f>
        <v>0.28749999999999998</v>
      </c>
      <c r="J522" s="6">
        <f>LOG10(Table25[[#This Row],[Fare]] +1)</f>
        <v>1.146128035678238</v>
      </c>
      <c r="K522">
        <f>IF(Table25[[#This Row],[Pclass]]=1, 1, 0)</f>
        <v>0</v>
      </c>
      <c r="L522">
        <f>IF(Table25[[#This Row],[Pclass]]=2, 1,0)</f>
        <v>1</v>
      </c>
      <c r="M522">
        <f>IF(Table25[[#This Row],[Embarked]]="S", 1, 0)</f>
        <v>1</v>
      </c>
      <c r="N522">
        <f>IF(Table25[[#This Row],[Embarked]]="C", 1, 0)</f>
        <v>0</v>
      </c>
      <c r="O522">
        <f>IF(Table25[[#This Row],[Sex]]="male", 1, 0)</f>
        <v>1</v>
      </c>
      <c r="P522">
        <v>1</v>
      </c>
      <c r="AC522" s="6"/>
      <c r="AD522" s="6"/>
      <c r="AE522" s="6"/>
      <c r="AF522" s="6"/>
      <c r="AG522" s="6"/>
      <c r="AH522" s="6"/>
    </row>
    <row r="523" spans="1:34" x14ac:dyDescent="0.2">
      <c r="A523">
        <v>0</v>
      </c>
      <c r="B523" t="s">
        <v>20</v>
      </c>
      <c r="C523">
        <v>1</v>
      </c>
      <c r="D523" t="s">
        <v>13</v>
      </c>
      <c r="E523">
        <v>58</v>
      </c>
      <c r="F523">
        <v>113.27500000000001</v>
      </c>
      <c r="G523">
        <v>0</v>
      </c>
      <c r="H523">
        <v>2</v>
      </c>
      <c r="I523" s="6">
        <f>Table25[[#This Row],[Age]]/$E$1</f>
        <v>0.72499999999999998</v>
      </c>
      <c r="J523" s="6">
        <f>LOG10(Table25[[#This Row],[Fare]] +1)</f>
        <v>2.0579512299613683</v>
      </c>
      <c r="K523">
        <f>IF(Table25[[#This Row],[Pclass]]=1, 1, 0)</f>
        <v>1</v>
      </c>
      <c r="L523">
        <f>IF(Table25[[#This Row],[Pclass]]=2, 1,0)</f>
        <v>0</v>
      </c>
      <c r="M523">
        <f>IF(Table25[[#This Row],[Embarked]]="S", 1, 0)</f>
        <v>0</v>
      </c>
      <c r="N523">
        <f>IF(Table25[[#This Row],[Embarked]]="C", 1, 0)</f>
        <v>1</v>
      </c>
      <c r="O523">
        <f>IF(Table25[[#This Row],[Sex]]="male", 1, 0)</f>
        <v>1</v>
      </c>
      <c r="P523">
        <v>1</v>
      </c>
      <c r="AC523" s="6"/>
      <c r="AD523" s="6"/>
      <c r="AE523" s="6"/>
      <c r="AF523" s="6"/>
      <c r="AG523" s="6"/>
      <c r="AH523" s="6"/>
    </row>
    <row r="524" spans="1:34" x14ac:dyDescent="0.2">
      <c r="A524">
        <v>1</v>
      </c>
      <c r="B524" t="s">
        <v>15</v>
      </c>
      <c r="C524">
        <v>1</v>
      </c>
      <c r="D524" t="s">
        <v>13</v>
      </c>
      <c r="E524">
        <v>50</v>
      </c>
      <c r="F524">
        <v>133.65</v>
      </c>
      <c r="G524">
        <v>2</v>
      </c>
      <c r="H524">
        <v>0</v>
      </c>
      <c r="I524" s="6">
        <f>Table25[[#This Row],[Age]]/$E$1</f>
        <v>0.625</v>
      </c>
      <c r="J524" s="6">
        <f>LOG10(Table25[[#This Row],[Fare]] +1)</f>
        <v>2.1292063577475293</v>
      </c>
      <c r="K524">
        <f>IF(Table25[[#This Row],[Pclass]]=1, 1, 0)</f>
        <v>1</v>
      </c>
      <c r="L524">
        <f>IF(Table25[[#This Row],[Pclass]]=2, 1,0)</f>
        <v>0</v>
      </c>
      <c r="M524">
        <f>IF(Table25[[#This Row],[Embarked]]="S", 1, 0)</f>
        <v>1</v>
      </c>
      <c r="N524">
        <f>IF(Table25[[#This Row],[Embarked]]="C", 1, 0)</f>
        <v>0</v>
      </c>
      <c r="O524">
        <f>IF(Table25[[#This Row],[Sex]]="male", 1, 0)</f>
        <v>1</v>
      </c>
      <c r="P524">
        <v>1</v>
      </c>
      <c r="AC524" s="6"/>
      <c r="AD524" s="6"/>
      <c r="AE524" s="6"/>
      <c r="AF524" s="6"/>
      <c r="AG524" s="6"/>
      <c r="AH524" s="6"/>
    </row>
    <row r="525" spans="1:34" x14ac:dyDescent="0.2">
      <c r="A525">
        <v>0</v>
      </c>
      <c r="B525" t="s">
        <v>20</v>
      </c>
      <c r="C525">
        <v>3</v>
      </c>
      <c r="D525" t="s">
        <v>13</v>
      </c>
      <c r="E525">
        <v>40</v>
      </c>
      <c r="F525">
        <v>7.2249999999999996</v>
      </c>
      <c r="G525">
        <v>0</v>
      </c>
      <c r="H525">
        <v>0</v>
      </c>
      <c r="I525" s="6">
        <f>Table25[[#This Row],[Age]]/$E$1</f>
        <v>0.5</v>
      </c>
      <c r="J525" s="6">
        <f>LOG10(Table25[[#This Row],[Fare]] +1)</f>
        <v>0.91513590662201194</v>
      </c>
      <c r="K525">
        <f>IF(Table25[[#This Row],[Pclass]]=1, 1, 0)</f>
        <v>0</v>
      </c>
      <c r="L525">
        <f>IF(Table25[[#This Row],[Pclass]]=2, 1,0)</f>
        <v>0</v>
      </c>
      <c r="M525">
        <f>IF(Table25[[#This Row],[Embarked]]="S", 1, 0)</f>
        <v>0</v>
      </c>
      <c r="N525">
        <f>IF(Table25[[#This Row],[Embarked]]="C", 1, 0)</f>
        <v>1</v>
      </c>
      <c r="O525">
        <f>IF(Table25[[#This Row],[Sex]]="male", 1, 0)</f>
        <v>1</v>
      </c>
      <c r="P525">
        <v>1</v>
      </c>
      <c r="AC525" s="6"/>
      <c r="AD525" s="6"/>
      <c r="AE525" s="6"/>
      <c r="AF525" s="6"/>
      <c r="AG525" s="6"/>
      <c r="AH525" s="6"/>
    </row>
    <row r="526" spans="1:34" x14ac:dyDescent="0.2">
      <c r="A526">
        <v>0</v>
      </c>
      <c r="B526" t="s">
        <v>15</v>
      </c>
      <c r="C526">
        <v>1</v>
      </c>
      <c r="D526" t="s">
        <v>13</v>
      </c>
      <c r="E526">
        <v>47</v>
      </c>
      <c r="F526">
        <v>25.587499999999999</v>
      </c>
      <c r="G526">
        <v>0</v>
      </c>
      <c r="H526">
        <v>0</v>
      </c>
      <c r="I526" s="6">
        <f>Table25[[#This Row],[Age]]/$E$1</f>
        <v>0.58750000000000002</v>
      </c>
      <c r="J526" s="6">
        <f>LOG10(Table25[[#This Row],[Fare]] +1)</f>
        <v>1.4246775029107854</v>
      </c>
      <c r="K526">
        <f>IF(Table25[[#This Row],[Pclass]]=1, 1, 0)</f>
        <v>1</v>
      </c>
      <c r="L526">
        <f>IF(Table25[[#This Row],[Pclass]]=2, 1,0)</f>
        <v>0</v>
      </c>
      <c r="M526">
        <f>IF(Table25[[#This Row],[Embarked]]="S", 1, 0)</f>
        <v>1</v>
      </c>
      <c r="N526">
        <f>IF(Table25[[#This Row],[Embarked]]="C", 1, 0)</f>
        <v>0</v>
      </c>
      <c r="O526">
        <f>IF(Table25[[#This Row],[Sex]]="male", 1, 0)</f>
        <v>1</v>
      </c>
      <c r="P526">
        <v>1</v>
      </c>
      <c r="AC526" s="6"/>
      <c r="AD526" s="6"/>
      <c r="AE526" s="6"/>
      <c r="AF526" s="6"/>
      <c r="AG526" s="6"/>
      <c r="AH526" s="6"/>
    </row>
    <row r="527" spans="1:34" x14ac:dyDescent="0.2">
      <c r="A527">
        <v>0</v>
      </c>
      <c r="B527" t="s">
        <v>15</v>
      </c>
      <c r="C527">
        <v>3</v>
      </c>
      <c r="D527" t="s">
        <v>13</v>
      </c>
      <c r="E527">
        <v>36</v>
      </c>
      <c r="F527">
        <v>7.4958</v>
      </c>
      <c r="G527">
        <v>0</v>
      </c>
      <c r="H527">
        <v>0</v>
      </c>
      <c r="I527" s="6">
        <f>Table25[[#This Row],[Age]]/$E$1</f>
        <v>0.45</v>
      </c>
      <c r="J527" s="6">
        <f>LOG10(Table25[[#This Row],[Fare]] +1)</f>
        <v>0.92920428011230582</v>
      </c>
      <c r="K527">
        <f>IF(Table25[[#This Row],[Pclass]]=1, 1, 0)</f>
        <v>0</v>
      </c>
      <c r="L527">
        <f>IF(Table25[[#This Row],[Pclass]]=2, 1,0)</f>
        <v>0</v>
      </c>
      <c r="M527">
        <f>IF(Table25[[#This Row],[Embarked]]="S", 1, 0)</f>
        <v>1</v>
      </c>
      <c r="N527">
        <f>IF(Table25[[#This Row],[Embarked]]="C", 1, 0)</f>
        <v>0</v>
      </c>
      <c r="O527">
        <f>IF(Table25[[#This Row],[Sex]]="male", 1, 0)</f>
        <v>1</v>
      </c>
      <c r="P527">
        <v>1</v>
      </c>
      <c r="AC527" s="6"/>
      <c r="AD527" s="6"/>
      <c r="AE527" s="6"/>
      <c r="AF527" s="6"/>
      <c r="AG527" s="6"/>
      <c r="AH527" s="6"/>
    </row>
    <row r="528" spans="1:34" x14ac:dyDescent="0.2">
      <c r="A528">
        <v>1</v>
      </c>
      <c r="B528" t="s">
        <v>15</v>
      </c>
      <c r="C528">
        <v>3</v>
      </c>
      <c r="D528" t="s">
        <v>13</v>
      </c>
      <c r="E528">
        <v>20</v>
      </c>
      <c r="F528">
        <v>7.9249999999999998</v>
      </c>
      <c r="G528">
        <v>1</v>
      </c>
      <c r="H528">
        <v>0</v>
      </c>
      <c r="I528" s="6">
        <f>Table25[[#This Row],[Age]]/$E$1</f>
        <v>0.25</v>
      </c>
      <c r="J528" s="6">
        <f>LOG10(Table25[[#This Row],[Fare]] +1)</f>
        <v>0.95060822478423079</v>
      </c>
      <c r="K528">
        <f>IF(Table25[[#This Row],[Pclass]]=1, 1, 0)</f>
        <v>0</v>
      </c>
      <c r="L528">
        <f>IF(Table25[[#This Row],[Pclass]]=2, 1,0)</f>
        <v>0</v>
      </c>
      <c r="M528">
        <f>IF(Table25[[#This Row],[Embarked]]="S", 1, 0)</f>
        <v>1</v>
      </c>
      <c r="N528">
        <f>IF(Table25[[#This Row],[Embarked]]="C", 1, 0)</f>
        <v>0</v>
      </c>
      <c r="O528">
        <f>IF(Table25[[#This Row],[Sex]]="male", 1, 0)</f>
        <v>1</v>
      </c>
      <c r="P528">
        <v>1</v>
      </c>
      <c r="AC528" s="6"/>
      <c r="AD528" s="6"/>
      <c r="AE528" s="6"/>
      <c r="AF528" s="6"/>
      <c r="AG528" s="6"/>
      <c r="AH528" s="6"/>
    </row>
    <row r="529" spans="1:34" x14ac:dyDescent="0.2">
      <c r="A529">
        <v>0</v>
      </c>
      <c r="B529" t="s">
        <v>15</v>
      </c>
      <c r="C529">
        <v>2</v>
      </c>
      <c r="D529" t="s">
        <v>13</v>
      </c>
      <c r="E529">
        <v>32</v>
      </c>
      <c r="F529">
        <v>73.5</v>
      </c>
      <c r="G529">
        <v>2</v>
      </c>
      <c r="H529">
        <v>0</v>
      </c>
      <c r="I529" s="6">
        <f>Table25[[#This Row],[Age]]/$E$1</f>
        <v>0.4</v>
      </c>
      <c r="J529" s="6">
        <f>LOG10(Table25[[#This Row],[Fare]] +1)</f>
        <v>1.8721562727482928</v>
      </c>
      <c r="K529">
        <f>IF(Table25[[#This Row],[Pclass]]=1, 1, 0)</f>
        <v>0</v>
      </c>
      <c r="L529">
        <f>IF(Table25[[#This Row],[Pclass]]=2, 1,0)</f>
        <v>1</v>
      </c>
      <c r="M529">
        <f>IF(Table25[[#This Row],[Embarked]]="S", 1, 0)</f>
        <v>1</v>
      </c>
      <c r="N529">
        <f>IF(Table25[[#This Row],[Embarked]]="C", 1, 0)</f>
        <v>0</v>
      </c>
      <c r="O529">
        <f>IF(Table25[[#This Row],[Sex]]="male", 1, 0)</f>
        <v>1</v>
      </c>
      <c r="P529">
        <v>1</v>
      </c>
      <c r="AC529" s="6"/>
      <c r="AD529" s="6"/>
      <c r="AE529" s="6"/>
      <c r="AF529" s="6"/>
      <c r="AG529" s="6"/>
      <c r="AH529" s="6"/>
    </row>
    <row r="530" spans="1:34" x14ac:dyDescent="0.2">
      <c r="A530">
        <v>0</v>
      </c>
      <c r="B530" t="s">
        <v>15</v>
      </c>
      <c r="C530">
        <v>2</v>
      </c>
      <c r="D530" t="s">
        <v>13</v>
      </c>
      <c r="E530">
        <v>25</v>
      </c>
      <c r="F530">
        <v>13</v>
      </c>
      <c r="G530">
        <v>0</v>
      </c>
      <c r="H530">
        <v>0</v>
      </c>
      <c r="I530" s="6">
        <f>Table25[[#This Row],[Age]]/$E$1</f>
        <v>0.3125</v>
      </c>
      <c r="J530" s="6">
        <f>LOG10(Table25[[#This Row],[Fare]] +1)</f>
        <v>1.146128035678238</v>
      </c>
      <c r="K530">
        <f>IF(Table25[[#This Row],[Pclass]]=1, 1, 0)</f>
        <v>0</v>
      </c>
      <c r="L530">
        <f>IF(Table25[[#This Row],[Pclass]]=2, 1,0)</f>
        <v>1</v>
      </c>
      <c r="M530">
        <f>IF(Table25[[#This Row],[Embarked]]="S", 1, 0)</f>
        <v>1</v>
      </c>
      <c r="N530">
        <f>IF(Table25[[#This Row],[Embarked]]="C", 1, 0)</f>
        <v>0</v>
      </c>
      <c r="O530">
        <f>IF(Table25[[#This Row],[Sex]]="male", 1, 0)</f>
        <v>1</v>
      </c>
      <c r="P530">
        <v>1</v>
      </c>
      <c r="AC530" s="6"/>
      <c r="AD530" s="6"/>
      <c r="AE530" s="6"/>
      <c r="AF530" s="6"/>
      <c r="AG530" s="6"/>
      <c r="AH530" s="6"/>
    </row>
    <row r="531" spans="1:34" x14ac:dyDescent="0.2">
      <c r="A531">
        <v>0</v>
      </c>
      <c r="B531" t="s">
        <v>15</v>
      </c>
      <c r="C531">
        <v>3</v>
      </c>
      <c r="D531" t="s">
        <v>13</v>
      </c>
      <c r="E531">
        <v>43</v>
      </c>
      <c r="F531">
        <v>8.0500000000000007</v>
      </c>
      <c r="G531">
        <v>0</v>
      </c>
      <c r="H531">
        <v>0</v>
      </c>
      <c r="I531" s="6">
        <f>Table25[[#This Row],[Age]]/$E$1</f>
        <v>0.53749999999999998</v>
      </c>
      <c r="J531" s="6">
        <f>LOG10(Table25[[#This Row],[Fare]] +1)</f>
        <v>0.9566485792052033</v>
      </c>
      <c r="K531">
        <f>IF(Table25[[#This Row],[Pclass]]=1, 1, 0)</f>
        <v>0</v>
      </c>
      <c r="L531">
        <f>IF(Table25[[#This Row],[Pclass]]=2, 1,0)</f>
        <v>0</v>
      </c>
      <c r="M531">
        <f>IF(Table25[[#This Row],[Embarked]]="S", 1, 0)</f>
        <v>1</v>
      </c>
      <c r="N531">
        <f>IF(Table25[[#This Row],[Embarked]]="C", 1, 0)</f>
        <v>0</v>
      </c>
      <c r="O531">
        <f>IF(Table25[[#This Row],[Sex]]="male", 1, 0)</f>
        <v>1</v>
      </c>
      <c r="P531">
        <v>1</v>
      </c>
      <c r="AC531" s="6"/>
      <c r="AD531" s="6"/>
      <c r="AE531" s="6"/>
      <c r="AF531" s="6"/>
      <c r="AG531" s="6"/>
      <c r="AH531" s="6"/>
    </row>
    <row r="532" spans="1:34" x14ac:dyDescent="0.2">
      <c r="A532">
        <v>1</v>
      </c>
      <c r="B532" t="s">
        <v>15</v>
      </c>
      <c r="C532">
        <v>2</v>
      </c>
      <c r="D532" t="s">
        <v>17</v>
      </c>
      <c r="E532">
        <v>40</v>
      </c>
      <c r="F532">
        <v>39</v>
      </c>
      <c r="G532">
        <v>1</v>
      </c>
      <c r="H532">
        <v>1</v>
      </c>
      <c r="I532" s="6">
        <f>Table25[[#This Row],[Age]]/$E$1</f>
        <v>0.5</v>
      </c>
      <c r="J532" s="6">
        <f>LOG10(Table25[[#This Row],[Fare]] +1)</f>
        <v>1.6020599913279623</v>
      </c>
      <c r="K532">
        <f>IF(Table25[[#This Row],[Pclass]]=1, 1, 0)</f>
        <v>0</v>
      </c>
      <c r="L532">
        <f>IF(Table25[[#This Row],[Pclass]]=2, 1,0)</f>
        <v>1</v>
      </c>
      <c r="M532">
        <f>IF(Table25[[#This Row],[Embarked]]="S", 1, 0)</f>
        <v>1</v>
      </c>
      <c r="N532">
        <f>IF(Table25[[#This Row],[Embarked]]="C", 1, 0)</f>
        <v>0</v>
      </c>
      <c r="O532">
        <f>IF(Table25[[#This Row],[Sex]]="male", 1, 0)</f>
        <v>0</v>
      </c>
      <c r="P532">
        <v>1</v>
      </c>
      <c r="AC532" s="6"/>
      <c r="AD532" s="6"/>
      <c r="AE532" s="6"/>
      <c r="AF532" s="6"/>
      <c r="AG532" s="6"/>
      <c r="AH532" s="6"/>
    </row>
    <row r="533" spans="1:34" x14ac:dyDescent="0.2">
      <c r="A533">
        <v>0</v>
      </c>
      <c r="B533" t="s">
        <v>15</v>
      </c>
      <c r="C533">
        <v>1</v>
      </c>
      <c r="D533" t="s">
        <v>13</v>
      </c>
      <c r="E533">
        <v>31</v>
      </c>
      <c r="F533">
        <v>52</v>
      </c>
      <c r="G533">
        <v>1</v>
      </c>
      <c r="H533">
        <v>0</v>
      </c>
      <c r="I533" s="6">
        <f>Table25[[#This Row],[Age]]/$E$1</f>
        <v>0.38750000000000001</v>
      </c>
      <c r="J533" s="6">
        <f>LOG10(Table25[[#This Row],[Fare]] +1)</f>
        <v>1.7242758696007889</v>
      </c>
      <c r="K533">
        <f>IF(Table25[[#This Row],[Pclass]]=1, 1, 0)</f>
        <v>1</v>
      </c>
      <c r="L533">
        <f>IF(Table25[[#This Row],[Pclass]]=2, 1,0)</f>
        <v>0</v>
      </c>
      <c r="M533">
        <f>IF(Table25[[#This Row],[Embarked]]="S", 1, 0)</f>
        <v>1</v>
      </c>
      <c r="N533">
        <f>IF(Table25[[#This Row],[Embarked]]="C", 1, 0)</f>
        <v>0</v>
      </c>
      <c r="O533">
        <f>IF(Table25[[#This Row],[Sex]]="male", 1, 0)</f>
        <v>1</v>
      </c>
      <c r="P533">
        <v>1</v>
      </c>
      <c r="AC533" s="6"/>
      <c r="AD533" s="6"/>
      <c r="AE533" s="6"/>
      <c r="AF533" s="6"/>
      <c r="AG533" s="6"/>
      <c r="AH533" s="6"/>
    </row>
    <row r="534" spans="1:34" x14ac:dyDescent="0.2">
      <c r="A534">
        <v>0</v>
      </c>
      <c r="B534" t="s">
        <v>15</v>
      </c>
      <c r="C534">
        <v>2</v>
      </c>
      <c r="D534" t="s">
        <v>13</v>
      </c>
      <c r="E534">
        <v>70</v>
      </c>
      <c r="F534">
        <v>10.5</v>
      </c>
      <c r="G534">
        <v>0</v>
      </c>
      <c r="H534">
        <v>0</v>
      </c>
      <c r="I534" s="6">
        <f>Table25[[#This Row],[Age]]/$E$1</f>
        <v>0.875</v>
      </c>
      <c r="J534" s="6">
        <f>LOG10(Table25[[#This Row],[Fare]] +1)</f>
        <v>1.0606978403536116</v>
      </c>
      <c r="K534">
        <f>IF(Table25[[#This Row],[Pclass]]=1, 1, 0)</f>
        <v>0</v>
      </c>
      <c r="L534">
        <f>IF(Table25[[#This Row],[Pclass]]=2, 1,0)</f>
        <v>1</v>
      </c>
      <c r="M534">
        <f>IF(Table25[[#This Row],[Embarked]]="S", 1, 0)</f>
        <v>1</v>
      </c>
      <c r="N534">
        <f>IF(Table25[[#This Row],[Embarked]]="C", 1, 0)</f>
        <v>0</v>
      </c>
      <c r="O534">
        <f>IF(Table25[[#This Row],[Sex]]="male", 1, 0)</f>
        <v>1</v>
      </c>
      <c r="P534">
        <v>1</v>
      </c>
      <c r="AC534" s="6"/>
      <c r="AD534" s="6"/>
      <c r="AE534" s="6"/>
      <c r="AF534" s="6"/>
      <c r="AG534" s="6"/>
      <c r="AH534" s="6"/>
    </row>
    <row r="535" spans="1:34" x14ac:dyDescent="0.2">
      <c r="A535">
        <v>1</v>
      </c>
      <c r="B535" t="s">
        <v>15</v>
      </c>
      <c r="C535">
        <v>2</v>
      </c>
      <c r="D535" t="s">
        <v>13</v>
      </c>
      <c r="E535">
        <v>31</v>
      </c>
      <c r="F535">
        <v>13</v>
      </c>
      <c r="G535">
        <v>0</v>
      </c>
      <c r="H535">
        <v>0</v>
      </c>
      <c r="I535" s="6">
        <f>Table25[[#This Row],[Age]]/$E$1</f>
        <v>0.38750000000000001</v>
      </c>
      <c r="J535" s="6">
        <f>LOG10(Table25[[#This Row],[Fare]] +1)</f>
        <v>1.146128035678238</v>
      </c>
      <c r="K535">
        <f>IF(Table25[[#This Row],[Pclass]]=1, 1, 0)</f>
        <v>0</v>
      </c>
      <c r="L535">
        <f>IF(Table25[[#This Row],[Pclass]]=2, 1,0)</f>
        <v>1</v>
      </c>
      <c r="M535">
        <f>IF(Table25[[#This Row],[Embarked]]="S", 1, 0)</f>
        <v>1</v>
      </c>
      <c r="N535">
        <f>IF(Table25[[#This Row],[Embarked]]="C", 1, 0)</f>
        <v>0</v>
      </c>
      <c r="O535">
        <f>IF(Table25[[#This Row],[Sex]]="male", 1, 0)</f>
        <v>1</v>
      </c>
      <c r="P535">
        <v>1</v>
      </c>
      <c r="AC535" s="6"/>
      <c r="AD535" s="6"/>
      <c r="AE535" s="6"/>
      <c r="AF535" s="6"/>
      <c r="AG535" s="6"/>
      <c r="AH535" s="6"/>
    </row>
    <row r="536" spans="1:34" x14ac:dyDescent="0.2">
      <c r="A536">
        <v>0</v>
      </c>
      <c r="B536" t="s">
        <v>15</v>
      </c>
      <c r="C536">
        <v>3</v>
      </c>
      <c r="D536" t="s">
        <v>13</v>
      </c>
      <c r="E536">
        <v>18</v>
      </c>
      <c r="F536">
        <v>7.7750000000000004</v>
      </c>
      <c r="G536">
        <v>0</v>
      </c>
      <c r="H536">
        <v>0</v>
      </c>
      <c r="I536" s="6">
        <f>Table25[[#This Row],[Age]]/$E$1</f>
        <v>0.22500000000000001</v>
      </c>
      <c r="J536" s="6">
        <f>LOG10(Table25[[#This Row],[Fare]] +1)</f>
        <v>0.94324712513786169</v>
      </c>
      <c r="K536">
        <f>IF(Table25[[#This Row],[Pclass]]=1, 1, 0)</f>
        <v>0</v>
      </c>
      <c r="L536">
        <f>IF(Table25[[#This Row],[Pclass]]=2, 1,0)</f>
        <v>0</v>
      </c>
      <c r="M536">
        <f>IF(Table25[[#This Row],[Embarked]]="S", 1, 0)</f>
        <v>1</v>
      </c>
      <c r="N536">
        <f>IF(Table25[[#This Row],[Embarked]]="C", 1, 0)</f>
        <v>0</v>
      </c>
      <c r="O536">
        <f>IF(Table25[[#This Row],[Sex]]="male", 1, 0)</f>
        <v>1</v>
      </c>
      <c r="P536">
        <v>1</v>
      </c>
      <c r="AC536" s="6"/>
      <c r="AD536" s="6"/>
      <c r="AE536" s="6"/>
      <c r="AF536" s="6"/>
      <c r="AG536" s="6"/>
      <c r="AH536" s="6"/>
    </row>
    <row r="537" spans="1:34" x14ac:dyDescent="0.2">
      <c r="A537">
        <v>0</v>
      </c>
      <c r="B537" t="s">
        <v>15</v>
      </c>
      <c r="C537">
        <v>3</v>
      </c>
      <c r="D537" t="s">
        <v>13</v>
      </c>
      <c r="E537">
        <v>24.5</v>
      </c>
      <c r="F537">
        <v>8.0500000000000007</v>
      </c>
      <c r="G537">
        <v>0</v>
      </c>
      <c r="H537">
        <v>0</v>
      </c>
      <c r="I537" s="6">
        <f>Table25[[#This Row],[Age]]/$E$1</f>
        <v>0.30625000000000002</v>
      </c>
      <c r="J537" s="6">
        <f>LOG10(Table25[[#This Row],[Fare]] +1)</f>
        <v>0.9566485792052033</v>
      </c>
      <c r="K537">
        <f>IF(Table25[[#This Row],[Pclass]]=1, 1, 0)</f>
        <v>0</v>
      </c>
      <c r="L537">
        <f>IF(Table25[[#This Row],[Pclass]]=2, 1,0)</f>
        <v>0</v>
      </c>
      <c r="M537">
        <f>IF(Table25[[#This Row],[Embarked]]="S", 1, 0)</f>
        <v>1</v>
      </c>
      <c r="N537">
        <f>IF(Table25[[#This Row],[Embarked]]="C", 1, 0)</f>
        <v>0</v>
      </c>
      <c r="O537">
        <f>IF(Table25[[#This Row],[Sex]]="male", 1, 0)</f>
        <v>1</v>
      </c>
      <c r="P537">
        <v>1</v>
      </c>
      <c r="AC537" s="6"/>
      <c r="AD537" s="6"/>
      <c r="AE537" s="6"/>
      <c r="AF537" s="6"/>
      <c r="AG537" s="6"/>
      <c r="AH537" s="6"/>
    </row>
    <row r="538" spans="1:34" x14ac:dyDescent="0.2">
      <c r="A538">
        <v>1</v>
      </c>
      <c r="B538" t="s">
        <v>15</v>
      </c>
      <c r="C538">
        <v>3</v>
      </c>
      <c r="D538" t="s">
        <v>17</v>
      </c>
      <c r="E538">
        <v>18</v>
      </c>
      <c r="F538">
        <v>9.8416999999999994</v>
      </c>
      <c r="G538">
        <v>0</v>
      </c>
      <c r="H538">
        <v>0</v>
      </c>
      <c r="I538" s="6">
        <f>Table25[[#This Row],[Age]]/$E$1</f>
        <v>0.22500000000000001</v>
      </c>
      <c r="J538" s="6">
        <f>LOG10(Table25[[#This Row],[Fare]] +1)</f>
        <v>1.0350973857754964</v>
      </c>
      <c r="K538">
        <f>IF(Table25[[#This Row],[Pclass]]=1, 1, 0)</f>
        <v>0</v>
      </c>
      <c r="L538">
        <f>IF(Table25[[#This Row],[Pclass]]=2, 1,0)</f>
        <v>0</v>
      </c>
      <c r="M538">
        <f>IF(Table25[[#This Row],[Embarked]]="S", 1, 0)</f>
        <v>1</v>
      </c>
      <c r="N538">
        <f>IF(Table25[[#This Row],[Embarked]]="C", 1, 0)</f>
        <v>0</v>
      </c>
      <c r="O538">
        <f>IF(Table25[[#This Row],[Sex]]="male", 1, 0)</f>
        <v>0</v>
      </c>
      <c r="P538">
        <v>1</v>
      </c>
      <c r="AC538" s="6"/>
      <c r="AD538" s="6"/>
      <c r="AE538" s="6"/>
      <c r="AF538" s="6"/>
      <c r="AG538" s="6"/>
      <c r="AH538" s="6"/>
    </row>
    <row r="539" spans="1:34" x14ac:dyDescent="0.2">
      <c r="A539">
        <v>0</v>
      </c>
      <c r="B539" t="s">
        <v>15</v>
      </c>
      <c r="C539">
        <v>3</v>
      </c>
      <c r="D539" t="s">
        <v>17</v>
      </c>
      <c r="E539">
        <v>43</v>
      </c>
      <c r="F539">
        <v>46.9</v>
      </c>
      <c r="G539">
        <v>1</v>
      </c>
      <c r="H539">
        <v>6</v>
      </c>
      <c r="I539" s="6">
        <f>Table25[[#This Row],[Age]]/$E$1</f>
        <v>0.53749999999999998</v>
      </c>
      <c r="J539" s="6">
        <f>LOG10(Table25[[#This Row],[Fare]] +1)</f>
        <v>1.6803355134145632</v>
      </c>
      <c r="K539">
        <f>IF(Table25[[#This Row],[Pclass]]=1, 1, 0)</f>
        <v>0</v>
      </c>
      <c r="L539">
        <f>IF(Table25[[#This Row],[Pclass]]=2, 1,0)</f>
        <v>0</v>
      </c>
      <c r="M539">
        <f>IF(Table25[[#This Row],[Embarked]]="S", 1, 0)</f>
        <v>1</v>
      </c>
      <c r="N539">
        <f>IF(Table25[[#This Row],[Embarked]]="C", 1, 0)</f>
        <v>0</v>
      </c>
      <c r="O539">
        <f>IF(Table25[[#This Row],[Sex]]="male", 1, 0)</f>
        <v>0</v>
      </c>
      <c r="P539">
        <v>1</v>
      </c>
      <c r="AC539" s="6"/>
      <c r="AD539" s="6"/>
      <c r="AE539" s="6"/>
      <c r="AF539" s="6"/>
      <c r="AG539" s="6"/>
      <c r="AH539" s="6"/>
    </row>
    <row r="540" spans="1:34" x14ac:dyDescent="0.2">
      <c r="A540">
        <v>1</v>
      </c>
      <c r="B540" t="s">
        <v>20</v>
      </c>
      <c r="C540">
        <v>1</v>
      </c>
      <c r="D540" t="s">
        <v>13</v>
      </c>
      <c r="E540">
        <v>36</v>
      </c>
      <c r="F540">
        <v>512.32920000000001</v>
      </c>
      <c r="G540">
        <v>0</v>
      </c>
      <c r="H540">
        <v>1</v>
      </c>
      <c r="I540" s="6">
        <f>Table25[[#This Row],[Age]]/$E$1</f>
        <v>0.45</v>
      </c>
      <c r="J540" s="6">
        <f>LOG10(Table25[[#This Row],[Fare]] +1)</f>
        <v>2.7103959691861146</v>
      </c>
      <c r="K540">
        <f>IF(Table25[[#This Row],[Pclass]]=1, 1, 0)</f>
        <v>1</v>
      </c>
      <c r="L540">
        <f>IF(Table25[[#This Row],[Pclass]]=2, 1,0)</f>
        <v>0</v>
      </c>
      <c r="M540">
        <f>IF(Table25[[#This Row],[Embarked]]="S", 1, 0)</f>
        <v>0</v>
      </c>
      <c r="N540">
        <f>IF(Table25[[#This Row],[Embarked]]="C", 1, 0)</f>
        <v>1</v>
      </c>
      <c r="O540">
        <f>IF(Table25[[#This Row],[Sex]]="male", 1, 0)</f>
        <v>1</v>
      </c>
      <c r="P540">
        <v>1</v>
      </c>
      <c r="AC540" s="6"/>
      <c r="AD540" s="6"/>
      <c r="AE540" s="6"/>
      <c r="AF540" s="6"/>
      <c r="AG540" s="6"/>
      <c r="AH540" s="6"/>
    </row>
    <row r="541" spans="1:34" x14ac:dyDescent="0.2">
      <c r="A541">
        <v>1</v>
      </c>
      <c r="B541" t="s">
        <v>20</v>
      </c>
      <c r="C541">
        <v>1</v>
      </c>
      <c r="D541" t="s">
        <v>13</v>
      </c>
      <c r="E541">
        <v>27</v>
      </c>
      <c r="F541">
        <v>76.729200000000006</v>
      </c>
      <c r="G541">
        <v>0</v>
      </c>
      <c r="H541">
        <v>0</v>
      </c>
      <c r="I541" s="6">
        <f>Table25[[#This Row],[Age]]/$E$1</f>
        <v>0.33750000000000002</v>
      </c>
      <c r="J541" s="6">
        <f>LOG10(Table25[[#This Row],[Fare]] +1)</f>
        <v>1.8905841979078102</v>
      </c>
      <c r="K541">
        <f>IF(Table25[[#This Row],[Pclass]]=1, 1, 0)</f>
        <v>1</v>
      </c>
      <c r="L541">
        <f>IF(Table25[[#This Row],[Pclass]]=2, 1,0)</f>
        <v>0</v>
      </c>
      <c r="M541">
        <f>IF(Table25[[#This Row],[Embarked]]="S", 1, 0)</f>
        <v>0</v>
      </c>
      <c r="N541">
        <f>IF(Table25[[#This Row],[Embarked]]="C", 1, 0)</f>
        <v>1</v>
      </c>
      <c r="O541">
        <f>IF(Table25[[#This Row],[Sex]]="male", 1, 0)</f>
        <v>1</v>
      </c>
      <c r="P541">
        <v>1</v>
      </c>
      <c r="AC541" s="6"/>
      <c r="AD541" s="6"/>
      <c r="AE541" s="6"/>
      <c r="AF541" s="6"/>
      <c r="AG541" s="6"/>
      <c r="AH541" s="6"/>
    </row>
    <row r="542" spans="1:34" x14ac:dyDescent="0.2">
      <c r="A542">
        <v>0</v>
      </c>
      <c r="B542" t="s">
        <v>15</v>
      </c>
      <c r="C542">
        <v>3</v>
      </c>
      <c r="D542" t="s">
        <v>13</v>
      </c>
      <c r="E542">
        <v>20</v>
      </c>
      <c r="F542">
        <v>9.2249999999999996</v>
      </c>
      <c r="G542">
        <v>0</v>
      </c>
      <c r="H542">
        <v>0</v>
      </c>
      <c r="I542" s="6">
        <f>Table25[[#This Row],[Age]]/$E$1</f>
        <v>0.25</v>
      </c>
      <c r="J542" s="6">
        <f>LOG10(Table25[[#This Row],[Fare]] +1)</f>
        <v>1.0096633166793794</v>
      </c>
      <c r="K542">
        <f>IF(Table25[[#This Row],[Pclass]]=1, 1, 0)</f>
        <v>0</v>
      </c>
      <c r="L542">
        <f>IF(Table25[[#This Row],[Pclass]]=2, 1,0)</f>
        <v>0</v>
      </c>
      <c r="M542">
        <f>IF(Table25[[#This Row],[Embarked]]="S", 1, 0)</f>
        <v>1</v>
      </c>
      <c r="N542">
        <f>IF(Table25[[#This Row],[Embarked]]="C", 1, 0)</f>
        <v>0</v>
      </c>
      <c r="O542">
        <f>IF(Table25[[#This Row],[Sex]]="male", 1, 0)</f>
        <v>1</v>
      </c>
      <c r="P542">
        <v>1</v>
      </c>
      <c r="AC542" s="6"/>
      <c r="AD542" s="6"/>
      <c r="AE542" s="6"/>
      <c r="AF542" s="6"/>
      <c r="AG542" s="6"/>
      <c r="AH542" s="6"/>
    </row>
    <row r="543" spans="1:34" x14ac:dyDescent="0.2">
      <c r="A543">
        <v>0</v>
      </c>
      <c r="B543" t="s">
        <v>15</v>
      </c>
      <c r="C543">
        <v>3</v>
      </c>
      <c r="D543" t="s">
        <v>13</v>
      </c>
      <c r="E543">
        <v>14</v>
      </c>
      <c r="F543">
        <v>46.9</v>
      </c>
      <c r="G543">
        <v>5</v>
      </c>
      <c r="H543">
        <v>2</v>
      </c>
      <c r="I543" s="6">
        <f>Table25[[#This Row],[Age]]/$E$1</f>
        <v>0.17499999999999999</v>
      </c>
      <c r="J543" s="6">
        <f>LOG10(Table25[[#This Row],[Fare]] +1)</f>
        <v>1.6803355134145632</v>
      </c>
      <c r="K543">
        <f>IF(Table25[[#This Row],[Pclass]]=1, 1, 0)</f>
        <v>0</v>
      </c>
      <c r="L543">
        <f>IF(Table25[[#This Row],[Pclass]]=2, 1,0)</f>
        <v>0</v>
      </c>
      <c r="M543">
        <f>IF(Table25[[#This Row],[Embarked]]="S", 1, 0)</f>
        <v>1</v>
      </c>
      <c r="N543">
        <f>IF(Table25[[#This Row],[Embarked]]="C", 1, 0)</f>
        <v>0</v>
      </c>
      <c r="O543">
        <f>IF(Table25[[#This Row],[Sex]]="male", 1, 0)</f>
        <v>1</v>
      </c>
      <c r="P543">
        <v>1</v>
      </c>
      <c r="AC543" s="6"/>
      <c r="AD543" s="6"/>
      <c r="AE543" s="6"/>
      <c r="AF543" s="6"/>
      <c r="AG543" s="6"/>
      <c r="AH543" s="6"/>
    </row>
    <row r="544" spans="1:34" x14ac:dyDescent="0.2">
      <c r="A544">
        <v>0</v>
      </c>
      <c r="B544" t="s">
        <v>15</v>
      </c>
      <c r="C544">
        <v>2</v>
      </c>
      <c r="D544" t="s">
        <v>13</v>
      </c>
      <c r="E544">
        <v>60</v>
      </c>
      <c r="F544">
        <v>39</v>
      </c>
      <c r="G544">
        <v>1</v>
      </c>
      <c r="H544">
        <v>1</v>
      </c>
      <c r="I544" s="6">
        <f>Table25[[#This Row],[Age]]/$E$1</f>
        <v>0.75</v>
      </c>
      <c r="J544" s="6">
        <f>LOG10(Table25[[#This Row],[Fare]] +1)</f>
        <v>1.6020599913279623</v>
      </c>
      <c r="K544">
        <f>IF(Table25[[#This Row],[Pclass]]=1, 1, 0)</f>
        <v>0</v>
      </c>
      <c r="L544">
        <f>IF(Table25[[#This Row],[Pclass]]=2, 1,0)</f>
        <v>1</v>
      </c>
      <c r="M544">
        <f>IF(Table25[[#This Row],[Embarked]]="S", 1, 0)</f>
        <v>1</v>
      </c>
      <c r="N544">
        <f>IF(Table25[[#This Row],[Embarked]]="C", 1, 0)</f>
        <v>0</v>
      </c>
      <c r="O544">
        <f>IF(Table25[[#This Row],[Sex]]="male", 1, 0)</f>
        <v>1</v>
      </c>
      <c r="P544">
        <v>1</v>
      </c>
      <c r="AC544" s="6"/>
      <c r="AD544" s="6"/>
      <c r="AE544" s="6"/>
      <c r="AF544" s="6"/>
      <c r="AG544" s="6"/>
      <c r="AH544" s="6"/>
    </row>
    <row r="545" spans="1:34" x14ac:dyDescent="0.2">
      <c r="A545">
        <v>0</v>
      </c>
      <c r="B545" t="s">
        <v>20</v>
      </c>
      <c r="C545">
        <v>2</v>
      </c>
      <c r="D545" t="s">
        <v>13</v>
      </c>
      <c r="E545">
        <v>25</v>
      </c>
      <c r="F545">
        <v>41.5792</v>
      </c>
      <c r="G545">
        <v>1</v>
      </c>
      <c r="H545">
        <v>2</v>
      </c>
      <c r="I545" s="6">
        <f>Table25[[#This Row],[Age]]/$E$1</f>
        <v>0.3125</v>
      </c>
      <c r="J545" s="6">
        <f>LOG10(Table25[[#This Row],[Fare]] +1)</f>
        <v>1.6291974974299364</v>
      </c>
      <c r="K545">
        <f>IF(Table25[[#This Row],[Pclass]]=1, 1, 0)</f>
        <v>0</v>
      </c>
      <c r="L545">
        <f>IF(Table25[[#This Row],[Pclass]]=2, 1,0)</f>
        <v>1</v>
      </c>
      <c r="M545">
        <f>IF(Table25[[#This Row],[Embarked]]="S", 1, 0)</f>
        <v>0</v>
      </c>
      <c r="N545">
        <f>IF(Table25[[#This Row],[Embarked]]="C", 1, 0)</f>
        <v>1</v>
      </c>
      <c r="O545">
        <f>IF(Table25[[#This Row],[Sex]]="male", 1, 0)</f>
        <v>1</v>
      </c>
      <c r="P545">
        <v>1</v>
      </c>
      <c r="AC545" s="6"/>
      <c r="AD545" s="6"/>
      <c r="AE545" s="6"/>
      <c r="AF545" s="6"/>
      <c r="AG545" s="6"/>
      <c r="AH545" s="6"/>
    </row>
    <row r="546" spans="1:34" x14ac:dyDescent="0.2">
      <c r="A546">
        <v>0</v>
      </c>
      <c r="B546" t="s">
        <v>15</v>
      </c>
      <c r="C546">
        <v>3</v>
      </c>
      <c r="D546" t="s">
        <v>13</v>
      </c>
      <c r="E546">
        <v>14</v>
      </c>
      <c r="F546">
        <v>39.6875</v>
      </c>
      <c r="G546">
        <v>4</v>
      </c>
      <c r="H546">
        <v>1</v>
      </c>
      <c r="I546" s="6">
        <f>Table25[[#This Row],[Age]]/$E$1</f>
        <v>0.17499999999999999</v>
      </c>
      <c r="J546" s="6">
        <f>LOG10(Table25[[#This Row],[Fare]] +1)</f>
        <v>1.6094610059122672</v>
      </c>
      <c r="K546">
        <f>IF(Table25[[#This Row],[Pclass]]=1, 1, 0)</f>
        <v>0</v>
      </c>
      <c r="L546">
        <f>IF(Table25[[#This Row],[Pclass]]=2, 1,0)</f>
        <v>0</v>
      </c>
      <c r="M546">
        <f>IF(Table25[[#This Row],[Embarked]]="S", 1, 0)</f>
        <v>1</v>
      </c>
      <c r="N546">
        <f>IF(Table25[[#This Row],[Embarked]]="C", 1, 0)</f>
        <v>0</v>
      </c>
      <c r="O546">
        <f>IF(Table25[[#This Row],[Sex]]="male", 1, 0)</f>
        <v>1</v>
      </c>
      <c r="P546">
        <v>1</v>
      </c>
      <c r="AC546" s="6"/>
      <c r="AD546" s="6"/>
      <c r="AE546" s="6"/>
      <c r="AF546" s="6"/>
      <c r="AG546" s="6"/>
      <c r="AH546" s="6"/>
    </row>
    <row r="547" spans="1:34" x14ac:dyDescent="0.2">
      <c r="A547">
        <v>0</v>
      </c>
      <c r="B547" t="s">
        <v>15</v>
      </c>
      <c r="C547">
        <v>3</v>
      </c>
      <c r="D547" t="s">
        <v>13</v>
      </c>
      <c r="E547">
        <v>19</v>
      </c>
      <c r="F547">
        <v>10.1708</v>
      </c>
      <c r="G547">
        <v>0</v>
      </c>
      <c r="H547">
        <v>0</v>
      </c>
      <c r="I547" s="6">
        <f>Table25[[#This Row],[Age]]/$E$1</f>
        <v>0.23749999999999999</v>
      </c>
      <c r="J547" s="6">
        <f>LOG10(Table25[[#This Row],[Fare]] +1)</f>
        <v>1.0480842763514531</v>
      </c>
      <c r="K547">
        <f>IF(Table25[[#This Row],[Pclass]]=1, 1, 0)</f>
        <v>0</v>
      </c>
      <c r="L547">
        <f>IF(Table25[[#This Row],[Pclass]]=2, 1,0)</f>
        <v>0</v>
      </c>
      <c r="M547">
        <f>IF(Table25[[#This Row],[Embarked]]="S", 1, 0)</f>
        <v>1</v>
      </c>
      <c r="N547">
        <f>IF(Table25[[#This Row],[Embarked]]="C", 1, 0)</f>
        <v>0</v>
      </c>
      <c r="O547">
        <f>IF(Table25[[#This Row],[Sex]]="male", 1, 0)</f>
        <v>1</v>
      </c>
      <c r="P547">
        <v>1</v>
      </c>
      <c r="AC547" s="6"/>
      <c r="AD547" s="6"/>
      <c r="AE547" s="6"/>
      <c r="AF547" s="6"/>
      <c r="AG547" s="6"/>
      <c r="AH547" s="6"/>
    </row>
    <row r="548" spans="1:34" x14ac:dyDescent="0.2">
      <c r="A548">
        <v>0</v>
      </c>
      <c r="B548" t="s">
        <v>15</v>
      </c>
      <c r="C548">
        <v>3</v>
      </c>
      <c r="D548" t="s">
        <v>13</v>
      </c>
      <c r="E548">
        <v>18</v>
      </c>
      <c r="F548">
        <v>7.7957999999999998</v>
      </c>
      <c r="G548">
        <v>0</v>
      </c>
      <c r="H548">
        <v>0</v>
      </c>
      <c r="I548" s="6">
        <f>Table25[[#This Row],[Age]]/$E$1</f>
        <v>0.22500000000000001</v>
      </c>
      <c r="J548" s="6">
        <f>LOG10(Table25[[#This Row],[Fare]] +1)</f>
        <v>0.94427534575879857</v>
      </c>
      <c r="K548">
        <f>IF(Table25[[#This Row],[Pclass]]=1, 1, 0)</f>
        <v>0</v>
      </c>
      <c r="L548">
        <f>IF(Table25[[#This Row],[Pclass]]=2, 1,0)</f>
        <v>0</v>
      </c>
      <c r="M548">
        <f>IF(Table25[[#This Row],[Embarked]]="S", 1, 0)</f>
        <v>1</v>
      </c>
      <c r="N548">
        <f>IF(Table25[[#This Row],[Embarked]]="C", 1, 0)</f>
        <v>0</v>
      </c>
      <c r="O548">
        <f>IF(Table25[[#This Row],[Sex]]="male", 1, 0)</f>
        <v>1</v>
      </c>
      <c r="P548">
        <v>1</v>
      </c>
      <c r="AC548" s="6"/>
      <c r="AD548" s="6"/>
      <c r="AE548" s="6"/>
      <c r="AF548" s="6"/>
      <c r="AG548" s="6"/>
      <c r="AH548" s="6"/>
    </row>
    <row r="549" spans="1:34" x14ac:dyDescent="0.2">
      <c r="A549">
        <v>1</v>
      </c>
      <c r="B549" t="s">
        <v>15</v>
      </c>
      <c r="C549">
        <v>1</v>
      </c>
      <c r="D549" t="s">
        <v>17</v>
      </c>
      <c r="E549">
        <v>15</v>
      </c>
      <c r="F549">
        <v>211.33750000000001</v>
      </c>
      <c r="G549">
        <v>0</v>
      </c>
      <c r="H549">
        <v>1</v>
      </c>
      <c r="I549" s="6">
        <f>Table25[[#This Row],[Age]]/$E$1</f>
        <v>0.1875</v>
      </c>
      <c r="J549" s="6">
        <f>LOG10(Table25[[#This Row],[Fare]] +1)</f>
        <v>2.3270266997942759</v>
      </c>
      <c r="K549">
        <f>IF(Table25[[#This Row],[Pclass]]=1, 1, 0)</f>
        <v>1</v>
      </c>
      <c r="L549">
        <f>IF(Table25[[#This Row],[Pclass]]=2, 1,0)</f>
        <v>0</v>
      </c>
      <c r="M549">
        <f>IF(Table25[[#This Row],[Embarked]]="S", 1, 0)</f>
        <v>1</v>
      </c>
      <c r="N549">
        <f>IF(Table25[[#This Row],[Embarked]]="C", 1, 0)</f>
        <v>0</v>
      </c>
      <c r="O549">
        <f>IF(Table25[[#This Row],[Sex]]="male", 1, 0)</f>
        <v>0</v>
      </c>
      <c r="P549">
        <v>1</v>
      </c>
      <c r="AC549" s="6"/>
      <c r="AD549" s="6"/>
      <c r="AE549" s="6"/>
      <c r="AF549" s="6"/>
      <c r="AG549" s="6"/>
      <c r="AH549" s="6"/>
    </row>
    <row r="550" spans="1:34" x14ac:dyDescent="0.2">
      <c r="A550">
        <v>1</v>
      </c>
      <c r="B550" t="s">
        <v>15</v>
      </c>
      <c r="C550">
        <v>1</v>
      </c>
      <c r="D550" t="s">
        <v>13</v>
      </c>
      <c r="E550">
        <v>31</v>
      </c>
      <c r="F550">
        <v>57</v>
      </c>
      <c r="G550">
        <v>1</v>
      </c>
      <c r="H550">
        <v>0</v>
      </c>
      <c r="I550" s="6">
        <f>Table25[[#This Row],[Age]]/$E$1</f>
        <v>0.38750000000000001</v>
      </c>
      <c r="J550" s="6">
        <f>LOG10(Table25[[#This Row],[Fare]] +1)</f>
        <v>1.7634279935629373</v>
      </c>
      <c r="K550">
        <f>IF(Table25[[#This Row],[Pclass]]=1, 1, 0)</f>
        <v>1</v>
      </c>
      <c r="L550">
        <f>IF(Table25[[#This Row],[Pclass]]=2, 1,0)</f>
        <v>0</v>
      </c>
      <c r="M550">
        <f>IF(Table25[[#This Row],[Embarked]]="S", 1, 0)</f>
        <v>1</v>
      </c>
      <c r="N550">
        <f>IF(Table25[[#This Row],[Embarked]]="C", 1, 0)</f>
        <v>0</v>
      </c>
      <c r="O550">
        <f>IF(Table25[[#This Row],[Sex]]="male", 1, 0)</f>
        <v>1</v>
      </c>
      <c r="P550">
        <v>1</v>
      </c>
      <c r="AC550" s="6"/>
      <c r="AD550" s="6"/>
      <c r="AE550" s="6"/>
      <c r="AF550" s="6"/>
      <c r="AG550" s="6"/>
      <c r="AH550" s="6"/>
    </row>
    <row r="551" spans="1:34" x14ac:dyDescent="0.2">
      <c r="A551">
        <v>1</v>
      </c>
      <c r="B551" t="s">
        <v>20</v>
      </c>
      <c r="C551">
        <v>3</v>
      </c>
      <c r="D551" t="s">
        <v>17</v>
      </c>
      <c r="E551">
        <v>4</v>
      </c>
      <c r="F551">
        <v>13.416700000000001</v>
      </c>
      <c r="G551">
        <v>0</v>
      </c>
      <c r="H551">
        <v>1</v>
      </c>
      <c r="I551" s="6">
        <f>Table25[[#This Row],[Age]]/$E$1</f>
        <v>0.05</v>
      </c>
      <c r="J551" s="6">
        <f>LOG10(Table25[[#This Row],[Fare]] +1)</f>
        <v>1.1588658612291007</v>
      </c>
      <c r="K551">
        <f>IF(Table25[[#This Row],[Pclass]]=1, 1, 0)</f>
        <v>0</v>
      </c>
      <c r="L551">
        <f>IF(Table25[[#This Row],[Pclass]]=2, 1,0)</f>
        <v>0</v>
      </c>
      <c r="M551">
        <f>IF(Table25[[#This Row],[Embarked]]="S", 1, 0)</f>
        <v>0</v>
      </c>
      <c r="N551">
        <f>IF(Table25[[#This Row],[Embarked]]="C", 1, 0)</f>
        <v>1</v>
      </c>
      <c r="O551">
        <f>IF(Table25[[#This Row],[Sex]]="male", 1, 0)</f>
        <v>0</v>
      </c>
      <c r="P551">
        <v>1</v>
      </c>
      <c r="AC551" s="6"/>
      <c r="AD551" s="6"/>
      <c r="AE551" s="6"/>
      <c r="AF551" s="6"/>
      <c r="AG551" s="6"/>
      <c r="AH551" s="6"/>
    </row>
    <row r="552" spans="1:34" x14ac:dyDescent="0.2">
      <c r="A552">
        <v>0</v>
      </c>
      <c r="B552" t="s">
        <v>20</v>
      </c>
      <c r="C552">
        <v>3</v>
      </c>
      <c r="D552" t="s">
        <v>13</v>
      </c>
      <c r="E552">
        <v>25</v>
      </c>
      <c r="F552">
        <v>7.2249999999999996</v>
      </c>
      <c r="G552">
        <v>0</v>
      </c>
      <c r="H552">
        <v>0</v>
      </c>
      <c r="I552" s="6">
        <f>Table25[[#This Row],[Age]]/$E$1</f>
        <v>0.3125</v>
      </c>
      <c r="J552" s="6">
        <f>LOG10(Table25[[#This Row],[Fare]] +1)</f>
        <v>0.91513590662201194</v>
      </c>
      <c r="K552">
        <f>IF(Table25[[#This Row],[Pclass]]=1, 1, 0)</f>
        <v>0</v>
      </c>
      <c r="L552">
        <f>IF(Table25[[#This Row],[Pclass]]=2, 1,0)</f>
        <v>0</v>
      </c>
      <c r="M552">
        <f>IF(Table25[[#This Row],[Embarked]]="S", 1, 0)</f>
        <v>0</v>
      </c>
      <c r="N552">
        <f>IF(Table25[[#This Row],[Embarked]]="C", 1, 0)</f>
        <v>1</v>
      </c>
      <c r="O552">
        <f>IF(Table25[[#This Row],[Sex]]="male", 1, 0)</f>
        <v>1</v>
      </c>
      <c r="P552">
        <v>1</v>
      </c>
      <c r="AC552" s="6"/>
      <c r="AD552" s="6"/>
      <c r="AE552" s="6"/>
      <c r="AF552" s="6"/>
      <c r="AG552" s="6"/>
      <c r="AH552" s="6"/>
    </row>
    <row r="553" spans="1:34" x14ac:dyDescent="0.2">
      <c r="A553">
        <v>0</v>
      </c>
      <c r="B553" t="s">
        <v>15</v>
      </c>
      <c r="C553">
        <v>1</v>
      </c>
      <c r="D553" t="s">
        <v>13</v>
      </c>
      <c r="E553">
        <v>60</v>
      </c>
      <c r="F553">
        <v>26.55</v>
      </c>
      <c r="G553">
        <v>0</v>
      </c>
      <c r="H553">
        <v>0</v>
      </c>
      <c r="I553" s="6">
        <f>Table25[[#This Row],[Age]]/$E$1</f>
        <v>0.75</v>
      </c>
      <c r="J553" s="6">
        <f>LOG10(Table25[[#This Row],[Fare]] +1)</f>
        <v>1.4401216031878039</v>
      </c>
      <c r="K553">
        <f>IF(Table25[[#This Row],[Pclass]]=1, 1, 0)</f>
        <v>1</v>
      </c>
      <c r="L553">
        <f>IF(Table25[[#This Row],[Pclass]]=2, 1,0)</f>
        <v>0</v>
      </c>
      <c r="M553">
        <f>IF(Table25[[#This Row],[Embarked]]="S", 1, 0)</f>
        <v>1</v>
      </c>
      <c r="N553">
        <f>IF(Table25[[#This Row],[Embarked]]="C", 1, 0)</f>
        <v>0</v>
      </c>
      <c r="O553">
        <f>IF(Table25[[#This Row],[Sex]]="male", 1, 0)</f>
        <v>1</v>
      </c>
      <c r="P553">
        <v>1</v>
      </c>
      <c r="AC553" s="6"/>
      <c r="AD553" s="6"/>
      <c r="AE553" s="6"/>
      <c r="AF553" s="6"/>
      <c r="AG553" s="6"/>
      <c r="AH553" s="6"/>
    </row>
    <row r="554" spans="1:34" x14ac:dyDescent="0.2">
      <c r="A554">
        <v>0</v>
      </c>
      <c r="B554" t="s">
        <v>15</v>
      </c>
      <c r="C554">
        <v>2</v>
      </c>
      <c r="D554" t="s">
        <v>13</v>
      </c>
      <c r="E554">
        <v>52</v>
      </c>
      <c r="F554">
        <v>13.5</v>
      </c>
      <c r="G554">
        <v>0</v>
      </c>
      <c r="H554">
        <v>0</v>
      </c>
      <c r="I554" s="6">
        <f>Table25[[#This Row],[Age]]/$E$1</f>
        <v>0.65</v>
      </c>
      <c r="J554" s="6">
        <f>LOG10(Table25[[#This Row],[Fare]] +1)</f>
        <v>1.1613680022349748</v>
      </c>
      <c r="K554">
        <f>IF(Table25[[#This Row],[Pclass]]=1, 1, 0)</f>
        <v>0</v>
      </c>
      <c r="L554">
        <f>IF(Table25[[#This Row],[Pclass]]=2, 1,0)</f>
        <v>1</v>
      </c>
      <c r="M554">
        <f>IF(Table25[[#This Row],[Embarked]]="S", 1, 0)</f>
        <v>1</v>
      </c>
      <c r="N554">
        <f>IF(Table25[[#This Row],[Embarked]]="C", 1, 0)</f>
        <v>0</v>
      </c>
      <c r="O554">
        <f>IF(Table25[[#This Row],[Sex]]="male", 1, 0)</f>
        <v>1</v>
      </c>
      <c r="P554">
        <v>1</v>
      </c>
      <c r="AC554" s="6"/>
      <c r="AD554" s="6"/>
      <c r="AE554" s="6"/>
      <c r="AF554" s="6"/>
      <c r="AG554" s="6"/>
      <c r="AH554" s="6"/>
    </row>
    <row r="555" spans="1:34" x14ac:dyDescent="0.2">
      <c r="A555">
        <v>0</v>
      </c>
      <c r="B555" t="s">
        <v>15</v>
      </c>
      <c r="C555">
        <v>3</v>
      </c>
      <c r="D555" t="s">
        <v>13</v>
      </c>
      <c r="E555">
        <v>44</v>
      </c>
      <c r="F555">
        <v>8.0500000000000007</v>
      </c>
      <c r="G555">
        <v>0</v>
      </c>
      <c r="H555">
        <v>0</v>
      </c>
      <c r="I555" s="6">
        <f>Table25[[#This Row],[Age]]/$E$1</f>
        <v>0.55000000000000004</v>
      </c>
      <c r="J555" s="6">
        <f>LOG10(Table25[[#This Row],[Fare]] +1)</f>
        <v>0.9566485792052033</v>
      </c>
      <c r="K555">
        <f>IF(Table25[[#This Row],[Pclass]]=1, 1, 0)</f>
        <v>0</v>
      </c>
      <c r="L555">
        <f>IF(Table25[[#This Row],[Pclass]]=2, 1,0)</f>
        <v>0</v>
      </c>
      <c r="M555">
        <f>IF(Table25[[#This Row],[Embarked]]="S", 1, 0)</f>
        <v>1</v>
      </c>
      <c r="N555">
        <f>IF(Table25[[#This Row],[Embarked]]="C", 1, 0)</f>
        <v>0</v>
      </c>
      <c r="O555">
        <f>IF(Table25[[#This Row],[Sex]]="male", 1, 0)</f>
        <v>1</v>
      </c>
      <c r="P555">
        <v>1</v>
      </c>
      <c r="AC555" s="6"/>
      <c r="AD555" s="6"/>
      <c r="AE555" s="6"/>
      <c r="AF555" s="6"/>
      <c r="AG555" s="6"/>
      <c r="AH555" s="6"/>
    </row>
    <row r="556" spans="1:34" x14ac:dyDescent="0.2">
      <c r="A556">
        <v>0</v>
      </c>
      <c r="B556" t="s">
        <v>20</v>
      </c>
      <c r="C556">
        <v>1</v>
      </c>
      <c r="D556" t="s">
        <v>13</v>
      </c>
      <c r="E556">
        <v>49</v>
      </c>
      <c r="F556">
        <v>110.88330000000001</v>
      </c>
      <c r="G556">
        <v>1</v>
      </c>
      <c r="H556">
        <v>1</v>
      </c>
      <c r="I556" s="6">
        <f>Table25[[#This Row],[Age]]/$E$1</f>
        <v>0.61250000000000004</v>
      </c>
      <c r="J556" s="6">
        <f>LOG10(Table25[[#This Row],[Fare]] +1)</f>
        <v>2.048765267412167</v>
      </c>
      <c r="K556">
        <f>IF(Table25[[#This Row],[Pclass]]=1, 1, 0)</f>
        <v>1</v>
      </c>
      <c r="L556">
        <f>IF(Table25[[#This Row],[Pclass]]=2, 1,0)</f>
        <v>0</v>
      </c>
      <c r="M556">
        <f>IF(Table25[[#This Row],[Embarked]]="S", 1, 0)</f>
        <v>0</v>
      </c>
      <c r="N556">
        <f>IF(Table25[[#This Row],[Embarked]]="C", 1, 0)</f>
        <v>1</v>
      </c>
      <c r="O556">
        <f>IF(Table25[[#This Row],[Sex]]="male", 1, 0)</f>
        <v>1</v>
      </c>
      <c r="P556">
        <v>1</v>
      </c>
      <c r="AC556" s="6"/>
      <c r="AD556" s="6"/>
      <c r="AE556" s="6"/>
      <c r="AF556" s="6"/>
      <c r="AG556" s="6"/>
      <c r="AH556" s="6"/>
    </row>
    <row r="557" spans="1:34" x14ac:dyDescent="0.2">
      <c r="A557">
        <v>0</v>
      </c>
      <c r="B557" t="s">
        <v>15</v>
      </c>
      <c r="C557">
        <v>3</v>
      </c>
      <c r="D557" t="s">
        <v>13</v>
      </c>
      <c r="E557">
        <v>42</v>
      </c>
      <c r="F557">
        <v>7.65</v>
      </c>
      <c r="G557">
        <v>0</v>
      </c>
      <c r="H557">
        <v>0</v>
      </c>
      <c r="I557" s="6">
        <f>Table25[[#This Row],[Age]]/$E$1</f>
        <v>0.52500000000000002</v>
      </c>
      <c r="J557" s="6">
        <f>LOG10(Table25[[#This Row],[Fare]] +1)</f>
        <v>0.93701610746481423</v>
      </c>
      <c r="K557">
        <f>IF(Table25[[#This Row],[Pclass]]=1, 1, 0)</f>
        <v>0</v>
      </c>
      <c r="L557">
        <f>IF(Table25[[#This Row],[Pclass]]=2, 1,0)</f>
        <v>0</v>
      </c>
      <c r="M557">
        <f>IF(Table25[[#This Row],[Embarked]]="S", 1, 0)</f>
        <v>1</v>
      </c>
      <c r="N557">
        <f>IF(Table25[[#This Row],[Embarked]]="C", 1, 0)</f>
        <v>0</v>
      </c>
      <c r="O557">
        <f>IF(Table25[[#This Row],[Sex]]="male", 1, 0)</f>
        <v>1</v>
      </c>
      <c r="P557">
        <v>1</v>
      </c>
      <c r="AC557" s="6"/>
      <c r="AD557" s="6"/>
      <c r="AE557" s="6"/>
      <c r="AF557" s="6"/>
      <c r="AG557" s="6"/>
      <c r="AH557" s="6"/>
    </row>
    <row r="558" spans="1:34" x14ac:dyDescent="0.2">
      <c r="A558">
        <v>1</v>
      </c>
      <c r="B558" t="s">
        <v>20</v>
      </c>
      <c r="C558">
        <v>1</v>
      </c>
      <c r="D558" t="s">
        <v>17</v>
      </c>
      <c r="E558">
        <v>18</v>
      </c>
      <c r="F558">
        <v>227.52500000000001</v>
      </c>
      <c r="G558">
        <v>1</v>
      </c>
      <c r="H558">
        <v>0</v>
      </c>
      <c r="I558" s="6">
        <f>Table25[[#This Row],[Age]]/$E$1</f>
        <v>0.22500000000000001</v>
      </c>
      <c r="J558" s="6">
        <f>LOG10(Table25[[#This Row],[Fare]] +1)</f>
        <v>2.3589337176143736</v>
      </c>
      <c r="K558">
        <f>IF(Table25[[#This Row],[Pclass]]=1, 1, 0)</f>
        <v>1</v>
      </c>
      <c r="L558">
        <f>IF(Table25[[#This Row],[Pclass]]=2, 1,0)</f>
        <v>0</v>
      </c>
      <c r="M558">
        <f>IF(Table25[[#This Row],[Embarked]]="S", 1, 0)</f>
        <v>0</v>
      </c>
      <c r="N558">
        <f>IF(Table25[[#This Row],[Embarked]]="C", 1, 0)</f>
        <v>1</v>
      </c>
      <c r="O558">
        <f>IF(Table25[[#This Row],[Sex]]="male", 1, 0)</f>
        <v>0</v>
      </c>
      <c r="P558">
        <v>1</v>
      </c>
      <c r="AC558" s="6"/>
      <c r="AD558" s="6"/>
      <c r="AE558" s="6"/>
      <c r="AF558" s="6"/>
      <c r="AG558" s="6"/>
      <c r="AH558" s="6"/>
    </row>
    <row r="559" spans="1:34" x14ac:dyDescent="0.2">
      <c r="A559">
        <v>1</v>
      </c>
      <c r="B559" t="s">
        <v>15</v>
      </c>
      <c r="C559">
        <v>1</v>
      </c>
      <c r="D559" t="s">
        <v>13</v>
      </c>
      <c r="E559">
        <v>35</v>
      </c>
      <c r="F559">
        <v>26.287500000000001</v>
      </c>
      <c r="G559">
        <v>0</v>
      </c>
      <c r="H559">
        <v>0</v>
      </c>
      <c r="I559" s="6">
        <f>Table25[[#This Row],[Age]]/$E$1</f>
        <v>0.4375</v>
      </c>
      <c r="J559" s="6">
        <f>LOG10(Table25[[#This Row],[Fare]] +1)</f>
        <v>1.4359637487171957</v>
      </c>
      <c r="K559">
        <f>IF(Table25[[#This Row],[Pclass]]=1, 1, 0)</f>
        <v>1</v>
      </c>
      <c r="L559">
        <f>IF(Table25[[#This Row],[Pclass]]=2, 1,0)</f>
        <v>0</v>
      </c>
      <c r="M559">
        <f>IF(Table25[[#This Row],[Embarked]]="S", 1, 0)</f>
        <v>1</v>
      </c>
      <c r="N559">
        <f>IF(Table25[[#This Row],[Embarked]]="C", 1, 0)</f>
        <v>0</v>
      </c>
      <c r="O559">
        <f>IF(Table25[[#This Row],[Sex]]="male", 1, 0)</f>
        <v>1</v>
      </c>
      <c r="P559">
        <v>1</v>
      </c>
      <c r="AC559" s="6"/>
      <c r="AD559" s="6"/>
      <c r="AE559" s="6"/>
      <c r="AF559" s="6"/>
      <c r="AG559" s="6"/>
      <c r="AH559" s="6"/>
    </row>
    <row r="560" spans="1:34" x14ac:dyDescent="0.2">
      <c r="A560">
        <v>0</v>
      </c>
      <c r="B560" t="s">
        <v>20</v>
      </c>
      <c r="C560">
        <v>3</v>
      </c>
      <c r="D560" t="s">
        <v>17</v>
      </c>
      <c r="E560">
        <v>18</v>
      </c>
      <c r="F560">
        <v>14.4542</v>
      </c>
      <c r="G560">
        <v>0</v>
      </c>
      <c r="H560">
        <v>1</v>
      </c>
      <c r="I560" s="6">
        <f>Table25[[#This Row],[Age]]/$E$1</f>
        <v>0.22500000000000001</v>
      </c>
      <c r="J560" s="6">
        <f>LOG10(Table25[[#This Row],[Fare]] +1)</f>
        <v>1.1890465283525415</v>
      </c>
      <c r="K560">
        <f>IF(Table25[[#This Row],[Pclass]]=1, 1, 0)</f>
        <v>0</v>
      </c>
      <c r="L560">
        <f>IF(Table25[[#This Row],[Pclass]]=2, 1,0)</f>
        <v>0</v>
      </c>
      <c r="M560">
        <f>IF(Table25[[#This Row],[Embarked]]="S", 1, 0)</f>
        <v>0</v>
      </c>
      <c r="N560">
        <f>IF(Table25[[#This Row],[Embarked]]="C", 1, 0)</f>
        <v>1</v>
      </c>
      <c r="O560">
        <f>IF(Table25[[#This Row],[Sex]]="male", 1, 0)</f>
        <v>0</v>
      </c>
      <c r="P560">
        <v>1</v>
      </c>
      <c r="AC560" s="6"/>
      <c r="AD560" s="6"/>
      <c r="AE560" s="6"/>
      <c r="AF560" s="6"/>
      <c r="AG560" s="6"/>
      <c r="AH560" s="6"/>
    </row>
    <row r="561" spans="1:34" x14ac:dyDescent="0.2">
      <c r="A561">
        <v>0</v>
      </c>
      <c r="B561" t="s">
        <v>27</v>
      </c>
      <c r="C561">
        <v>3</v>
      </c>
      <c r="D561" t="s">
        <v>13</v>
      </c>
      <c r="E561">
        <v>25</v>
      </c>
      <c r="F561">
        <v>7.7416999999999998</v>
      </c>
      <c r="G561">
        <v>0</v>
      </c>
      <c r="H561">
        <v>0</v>
      </c>
      <c r="I561" s="6">
        <f>Table25[[#This Row],[Age]]/$E$1</f>
        <v>0.3125</v>
      </c>
      <c r="J561" s="6">
        <f>LOG10(Table25[[#This Row],[Fare]] +1)</f>
        <v>0.94159589817511846</v>
      </c>
      <c r="K561">
        <f>IF(Table25[[#This Row],[Pclass]]=1, 1, 0)</f>
        <v>0</v>
      </c>
      <c r="L561">
        <f>IF(Table25[[#This Row],[Pclass]]=2, 1,0)</f>
        <v>0</v>
      </c>
      <c r="M561">
        <f>IF(Table25[[#This Row],[Embarked]]="S", 1, 0)</f>
        <v>0</v>
      </c>
      <c r="N561">
        <f>IF(Table25[[#This Row],[Embarked]]="C", 1, 0)</f>
        <v>0</v>
      </c>
      <c r="O561">
        <f>IF(Table25[[#This Row],[Sex]]="male", 1, 0)</f>
        <v>1</v>
      </c>
      <c r="P561">
        <v>1</v>
      </c>
      <c r="AC561" s="6"/>
      <c r="AD561" s="6"/>
      <c r="AE561" s="6"/>
      <c r="AF561" s="6"/>
      <c r="AG561" s="6"/>
      <c r="AH561" s="6"/>
    </row>
    <row r="562" spans="1:34" x14ac:dyDescent="0.2">
      <c r="A562">
        <v>0</v>
      </c>
      <c r="B562" t="s">
        <v>15</v>
      </c>
      <c r="C562">
        <v>3</v>
      </c>
      <c r="D562" t="s">
        <v>13</v>
      </c>
      <c r="E562">
        <v>26</v>
      </c>
      <c r="F562">
        <v>7.8541999999999996</v>
      </c>
      <c r="G562">
        <v>1</v>
      </c>
      <c r="H562">
        <v>0</v>
      </c>
      <c r="I562" s="6">
        <f>Table25[[#This Row],[Age]]/$E$1</f>
        <v>0.32500000000000001</v>
      </c>
      <c r="J562" s="6">
        <f>LOG10(Table25[[#This Row],[Fare]] +1)</f>
        <v>0.94714932766263737</v>
      </c>
      <c r="K562">
        <f>IF(Table25[[#This Row],[Pclass]]=1, 1, 0)</f>
        <v>0</v>
      </c>
      <c r="L562">
        <f>IF(Table25[[#This Row],[Pclass]]=2, 1,0)</f>
        <v>0</v>
      </c>
      <c r="M562">
        <f>IF(Table25[[#This Row],[Embarked]]="S", 1, 0)</f>
        <v>1</v>
      </c>
      <c r="N562">
        <f>IF(Table25[[#This Row],[Embarked]]="C", 1, 0)</f>
        <v>0</v>
      </c>
      <c r="O562">
        <f>IF(Table25[[#This Row],[Sex]]="male", 1, 0)</f>
        <v>1</v>
      </c>
      <c r="P562">
        <v>1</v>
      </c>
      <c r="AC562" s="6"/>
      <c r="AD562" s="6"/>
      <c r="AE562" s="6"/>
      <c r="AF562" s="6"/>
      <c r="AG562" s="6"/>
      <c r="AH562" s="6"/>
    </row>
    <row r="563" spans="1:34" x14ac:dyDescent="0.2">
      <c r="A563">
        <v>0</v>
      </c>
      <c r="B563" t="s">
        <v>15</v>
      </c>
      <c r="C563">
        <v>2</v>
      </c>
      <c r="D563" t="s">
        <v>13</v>
      </c>
      <c r="E563">
        <v>39</v>
      </c>
      <c r="F563">
        <v>26</v>
      </c>
      <c r="G563">
        <v>0</v>
      </c>
      <c r="H563">
        <v>0</v>
      </c>
      <c r="I563" s="6">
        <f>Table25[[#This Row],[Age]]/$E$1</f>
        <v>0.48749999999999999</v>
      </c>
      <c r="J563" s="6">
        <f>LOG10(Table25[[#This Row],[Fare]] +1)</f>
        <v>1.4313637641589874</v>
      </c>
      <c r="K563">
        <f>IF(Table25[[#This Row],[Pclass]]=1, 1, 0)</f>
        <v>0</v>
      </c>
      <c r="L563">
        <f>IF(Table25[[#This Row],[Pclass]]=2, 1,0)</f>
        <v>1</v>
      </c>
      <c r="M563">
        <f>IF(Table25[[#This Row],[Embarked]]="S", 1, 0)</f>
        <v>1</v>
      </c>
      <c r="N563">
        <f>IF(Table25[[#This Row],[Embarked]]="C", 1, 0)</f>
        <v>0</v>
      </c>
      <c r="O563">
        <f>IF(Table25[[#This Row],[Sex]]="male", 1, 0)</f>
        <v>1</v>
      </c>
      <c r="P563">
        <v>1</v>
      </c>
      <c r="AC563" s="6"/>
      <c r="AD563" s="6"/>
      <c r="AE563" s="6"/>
      <c r="AF563" s="6"/>
      <c r="AG563" s="6"/>
      <c r="AH563" s="6"/>
    </row>
    <row r="564" spans="1:34" x14ac:dyDescent="0.2">
      <c r="A564">
        <v>1</v>
      </c>
      <c r="B564" t="s">
        <v>15</v>
      </c>
      <c r="C564">
        <v>2</v>
      </c>
      <c r="D564" t="s">
        <v>17</v>
      </c>
      <c r="E564">
        <v>45</v>
      </c>
      <c r="F564">
        <v>13.5</v>
      </c>
      <c r="G564">
        <v>0</v>
      </c>
      <c r="H564">
        <v>0</v>
      </c>
      <c r="I564" s="6">
        <f>Table25[[#This Row],[Age]]/$E$1</f>
        <v>0.5625</v>
      </c>
      <c r="J564" s="6">
        <f>LOG10(Table25[[#This Row],[Fare]] +1)</f>
        <v>1.1613680022349748</v>
      </c>
      <c r="K564">
        <f>IF(Table25[[#This Row],[Pclass]]=1, 1, 0)</f>
        <v>0</v>
      </c>
      <c r="L564">
        <f>IF(Table25[[#This Row],[Pclass]]=2, 1,0)</f>
        <v>1</v>
      </c>
      <c r="M564">
        <f>IF(Table25[[#This Row],[Embarked]]="S", 1, 0)</f>
        <v>1</v>
      </c>
      <c r="N564">
        <f>IF(Table25[[#This Row],[Embarked]]="C", 1, 0)</f>
        <v>0</v>
      </c>
      <c r="O564">
        <f>IF(Table25[[#This Row],[Sex]]="male", 1, 0)</f>
        <v>0</v>
      </c>
      <c r="P564">
        <v>1</v>
      </c>
      <c r="AC564" s="6"/>
      <c r="AD564" s="6"/>
      <c r="AE564" s="6"/>
      <c r="AF564" s="6"/>
      <c r="AG564" s="6"/>
      <c r="AH564" s="6"/>
    </row>
    <row r="565" spans="1:34" x14ac:dyDescent="0.2">
      <c r="A565">
        <v>1</v>
      </c>
      <c r="B565" t="s">
        <v>15</v>
      </c>
      <c r="C565">
        <v>1</v>
      </c>
      <c r="D565" t="s">
        <v>13</v>
      </c>
      <c r="E565">
        <v>42</v>
      </c>
      <c r="F565">
        <v>26.287500000000001</v>
      </c>
      <c r="G565">
        <v>0</v>
      </c>
      <c r="H565">
        <v>0</v>
      </c>
      <c r="I565" s="6">
        <f>Table25[[#This Row],[Age]]/$E$1</f>
        <v>0.52500000000000002</v>
      </c>
      <c r="J565" s="6">
        <f>LOG10(Table25[[#This Row],[Fare]] +1)</f>
        <v>1.4359637487171957</v>
      </c>
      <c r="K565">
        <f>IF(Table25[[#This Row],[Pclass]]=1, 1, 0)</f>
        <v>1</v>
      </c>
      <c r="L565">
        <f>IF(Table25[[#This Row],[Pclass]]=2, 1,0)</f>
        <v>0</v>
      </c>
      <c r="M565">
        <f>IF(Table25[[#This Row],[Embarked]]="S", 1, 0)</f>
        <v>1</v>
      </c>
      <c r="N565">
        <f>IF(Table25[[#This Row],[Embarked]]="C", 1, 0)</f>
        <v>0</v>
      </c>
      <c r="O565">
        <f>IF(Table25[[#This Row],[Sex]]="male", 1, 0)</f>
        <v>1</v>
      </c>
      <c r="P565">
        <v>1</v>
      </c>
      <c r="AC565" s="6"/>
      <c r="AD565" s="6"/>
      <c r="AE565" s="6"/>
      <c r="AF565" s="6"/>
      <c r="AG565" s="6"/>
      <c r="AH565" s="6"/>
    </row>
    <row r="566" spans="1:34" x14ac:dyDescent="0.2">
      <c r="A566">
        <v>1</v>
      </c>
      <c r="B566" t="s">
        <v>15</v>
      </c>
      <c r="C566">
        <v>1</v>
      </c>
      <c r="D566" t="s">
        <v>17</v>
      </c>
      <c r="E566">
        <v>22</v>
      </c>
      <c r="F566">
        <v>151.55000000000001</v>
      </c>
      <c r="G566">
        <v>0</v>
      </c>
      <c r="H566">
        <v>0</v>
      </c>
      <c r="I566" s="6">
        <f>Table25[[#This Row],[Age]]/$E$1</f>
        <v>0.27500000000000002</v>
      </c>
      <c r="J566" s="6">
        <f>LOG10(Table25[[#This Row],[Fare]] +1)</f>
        <v>2.1834122119784261</v>
      </c>
      <c r="K566">
        <f>IF(Table25[[#This Row],[Pclass]]=1, 1, 0)</f>
        <v>1</v>
      </c>
      <c r="L566">
        <f>IF(Table25[[#This Row],[Pclass]]=2, 1,0)</f>
        <v>0</v>
      </c>
      <c r="M566">
        <f>IF(Table25[[#This Row],[Embarked]]="S", 1, 0)</f>
        <v>1</v>
      </c>
      <c r="N566">
        <f>IF(Table25[[#This Row],[Embarked]]="C", 1, 0)</f>
        <v>0</v>
      </c>
      <c r="O566">
        <f>IF(Table25[[#This Row],[Sex]]="male", 1, 0)</f>
        <v>0</v>
      </c>
      <c r="P566">
        <v>1</v>
      </c>
      <c r="AC566" s="6"/>
      <c r="AD566" s="6"/>
      <c r="AE566" s="6"/>
      <c r="AF566" s="6"/>
      <c r="AG566" s="6"/>
      <c r="AH566" s="6"/>
    </row>
    <row r="567" spans="1:34" x14ac:dyDescent="0.2">
      <c r="A567">
        <v>1</v>
      </c>
      <c r="B567" t="s">
        <v>20</v>
      </c>
      <c r="C567">
        <v>1</v>
      </c>
      <c r="D567" t="s">
        <v>17</v>
      </c>
      <c r="E567">
        <v>24</v>
      </c>
      <c r="F567">
        <v>49.504199999999997</v>
      </c>
      <c r="G567">
        <v>0</v>
      </c>
      <c r="H567">
        <v>0</v>
      </c>
      <c r="I567" s="6">
        <f>Table25[[#This Row],[Age]]/$E$1</f>
        <v>0.3</v>
      </c>
      <c r="J567" s="6">
        <f>LOG10(Table25[[#This Row],[Fare]] +1)</f>
        <v>1.7033274961578131</v>
      </c>
      <c r="K567">
        <f>IF(Table25[[#This Row],[Pclass]]=1, 1, 0)</f>
        <v>1</v>
      </c>
      <c r="L567">
        <f>IF(Table25[[#This Row],[Pclass]]=2, 1,0)</f>
        <v>0</v>
      </c>
      <c r="M567">
        <f>IF(Table25[[#This Row],[Embarked]]="S", 1, 0)</f>
        <v>0</v>
      </c>
      <c r="N567">
        <f>IF(Table25[[#This Row],[Embarked]]="C", 1, 0)</f>
        <v>1</v>
      </c>
      <c r="O567">
        <f>IF(Table25[[#This Row],[Sex]]="male", 1, 0)</f>
        <v>0</v>
      </c>
      <c r="P567">
        <v>1</v>
      </c>
      <c r="AC567" s="6"/>
      <c r="AD567" s="6"/>
      <c r="AE567" s="6"/>
      <c r="AF567" s="6"/>
      <c r="AG567" s="6"/>
      <c r="AH567" s="6"/>
    </row>
    <row r="568" spans="1:34" x14ac:dyDescent="0.2">
      <c r="A568">
        <v>1</v>
      </c>
      <c r="B568" t="s">
        <v>15</v>
      </c>
      <c r="C568">
        <v>1</v>
      </c>
      <c r="D568" t="s">
        <v>13</v>
      </c>
      <c r="E568">
        <v>48</v>
      </c>
      <c r="F568">
        <v>52</v>
      </c>
      <c r="G568">
        <v>1</v>
      </c>
      <c r="H568">
        <v>0</v>
      </c>
      <c r="I568" s="6">
        <f>Table25[[#This Row],[Age]]/$E$1</f>
        <v>0.6</v>
      </c>
      <c r="J568" s="6">
        <f>LOG10(Table25[[#This Row],[Fare]] +1)</f>
        <v>1.7242758696007889</v>
      </c>
      <c r="K568">
        <f>IF(Table25[[#This Row],[Pclass]]=1, 1, 0)</f>
        <v>1</v>
      </c>
      <c r="L568">
        <f>IF(Table25[[#This Row],[Pclass]]=2, 1,0)</f>
        <v>0</v>
      </c>
      <c r="M568">
        <f>IF(Table25[[#This Row],[Embarked]]="S", 1, 0)</f>
        <v>1</v>
      </c>
      <c r="N568">
        <f>IF(Table25[[#This Row],[Embarked]]="C", 1, 0)</f>
        <v>0</v>
      </c>
      <c r="O568">
        <f>IF(Table25[[#This Row],[Sex]]="male", 1, 0)</f>
        <v>1</v>
      </c>
      <c r="P568">
        <v>1</v>
      </c>
      <c r="AC568" s="6"/>
      <c r="AD568" s="6"/>
      <c r="AE568" s="6"/>
      <c r="AF568" s="6"/>
      <c r="AG568" s="6"/>
      <c r="AH568" s="6"/>
    </row>
    <row r="569" spans="1:34" x14ac:dyDescent="0.2">
      <c r="A569">
        <v>0</v>
      </c>
      <c r="B569" t="s">
        <v>15</v>
      </c>
      <c r="C569">
        <v>3</v>
      </c>
      <c r="D569" t="s">
        <v>13</v>
      </c>
      <c r="E569">
        <v>29</v>
      </c>
      <c r="F569">
        <v>9.4832999999999998</v>
      </c>
      <c r="G569">
        <v>0</v>
      </c>
      <c r="H569">
        <v>0</v>
      </c>
      <c r="I569" s="6">
        <f>Table25[[#This Row],[Age]]/$E$1</f>
        <v>0.36249999999999999</v>
      </c>
      <c r="J569" s="6">
        <f>LOG10(Table25[[#This Row],[Fare]] +1)</f>
        <v>1.020498014154877</v>
      </c>
      <c r="K569">
        <f>IF(Table25[[#This Row],[Pclass]]=1, 1, 0)</f>
        <v>0</v>
      </c>
      <c r="L569">
        <f>IF(Table25[[#This Row],[Pclass]]=2, 1,0)</f>
        <v>0</v>
      </c>
      <c r="M569">
        <f>IF(Table25[[#This Row],[Embarked]]="S", 1, 0)</f>
        <v>1</v>
      </c>
      <c r="N569">
        <f>IF(Table25[[#This Row],[Embarked]]="C", 1, 0)</f>
        <v>0</v>
      </c>
      <c r="O569">
        <f>IF(Table25[[#This Row],[Sex]]="male", 1, 0)</f>
        <v>1</v>
      </c>
      <c r="P569">
        <v>1</v>
      </c>
      <c r="AC569" s="6"/>
      <c r="AD569" s="6"/>
      <c r="AE569" s="6"/>
      <c r="AF569" s="6"/>
      <c r="AG569" s="6"/>
      <c r="AH569" s="6"/>
    </row>
    <row r="570" spans="1:34" x14ac:dyDescent="0.2">
      <c r="A570">
        <v>0</v>
      </c>
      <c r="B570" t="s">
        <v>15</v>
      </c>
      <c r="C570">
        <v>2</v>
      </c>
      <c r="D570" t="s">
        <v>13</v>
      </c>
      <c r="E570">
        <v>52</v>
      </c>
      <c r="F570">
        <v>13</v>
      </c>
      <c r="G570">
        <v>0</v>
      </c>
      <c r="H570">
        <v>0</v>
      </c>
      <c r="I570" s="6">
        <f>Table25[[#This Row],[Age]]/$E$1</f>
        <v>0.65</v>
      </c>
      <c r="J570" s="6">
        <f>LOG10(Table25[[#This Row],[Fare]] +1)</f>
        <v>1.146128035678238</v>
      </c>
      <c r="K570">
        <f>IF(Table25[[#This Row],[Pclass]]=1, 1, 0)</f>
        <v>0</v>
      </c>
      <c r="L570">
        <f>IF(Table25[[#This Row],[Pclass]]=2, 1,0)</f>
        <v>1</v>
      </c>
      <c r="M570">
        <f>IF(Table25[[#This Row],[Embarked]]="S", 1, 0)</f>
        <v>1</v>
      </c>
      <c r="N570">
        <f>IF(Table25[[#This Row],[Embarked]]="C", 1, 0)</f>
        <v>0</v>
      </c>
      <c r="O570">
        <f>IF(Table25[[#This Row],[Sex]]="male", 1, 0)</f>
        <v>1</v>
      </c>
      <c r="P570">
        <v>1</v>
      </c>
      <c r="AC570" s="6"/>
      <c r="AD570" s="6"/>
      <c r="AE570" s="6"/>
      <c r="AF570" s="6"/>
      <c r="AG570" s="6"/>
      <c r="AH570" s="6"/>
    </row>
    <row r="571" spans="1:34" x14ac:dyDescent="0.2">
      <c r="A571">
        <v>0</v>
      </c>
      <c r="B571" t="s">
        <v>15</v>
      </c>
      <c r="C571">
        <v>3</v>
      </c>
      <c r="D571" t="s">
        <v>13</v>
      </c>
      <c r="E571">
        <v>19</v>
      </c>
      <c r="F571">
        <v>7.65</v>
      </c>
      <c r="G571">
        <v>0</v>
      </c>
      <c r="H571">
        <v>0</v>
      </c>
      <c r="I571" s="6">
        <f>Table25[[#This Row],[Age]]/$E$1</f>
        <v>0.23749999999999999</v>
      </c>
      <c r="J571" s="6">
        <f>LOG10(Table25[[#This Row],[Fare]] +1)</f>
        <v>0.93701610746481423</v>
      </c>
      <c r="K571">
        <f>IF(Table25[[#This Row],[Pclass]]=1, 1, 0)</f>
        <v>0</v>
      </c>
      <c r="L571">
        <f>IF(Table25[[#This Row],[Pclass]]=2, 1,0)</f>
        <v>0</v>
      </c>
      <c r="M571">
        <f>IF(Table25[[#This Row],[Embarked]]="S", 1, 0)</f>
        <v>1</v>
      </c>
      <c r="N571">
        <f>IF(Table25[[#This Row],[Embarked]]="C", 1, 0)</f>
        <v>0</v>
      </c>
      <c r="O571">
        <f>IF(Table25[[#This Row],[Sex]]="male", 1, 0)</f>
        <v>1</v>
      </c>
      <c r="P571">
        <v>1</v>
      </c>
      <c r="AC571" s="6"/>
      <c r="AD571" s="6"/>
      <c r="AE571" s="6"/>
      <c r="AF571" s="6"/>
      <c r="AG571" s="6"/>
      <c r="AH571" s="6"/>
    </row>
    <row r="572" spans="1:34" x14ac:dyDescent="0.2">
      <c r="A572">
        <v>1</v>
      </c>
      <c r="B572" t="s">
        <v>20</v>
      </c>
      <c r="C572">
        <v>1</v>
      </c>
      <c r="D572" t="s">
        <v>17</v>
      </c>
      <c r="E572">
        <v>38</v>
      </c>
      <c r="F572">
        <v>227.52500000000001</v>
      </c>
      <c r="G572">
        <v>0</v>
      </c>
      <c r="H572">
        <v>0</v>
      </c>
      <c r="I572" s="6">
        <f>Table25[[#This Row],[Age]]/$E$1</f>
        <v>0.47499999999999998</v>
      </c>
      <c r="J572" s="6">
        <f>LOG10(Table25[[#This Row],[Fare]] +1)</f>
        <v>2.3589337176143736</v>
      </c>
      <c r="K572">
        <f>IF(Table25[[#This Row],[Pclass]]=1, 1, 0)</f>
        <v>1</v>
      </c>
      <c r="L572">
        <f>IF(Table25[[#This Row],[Pclass]]=2, 1,0)</f>
        <v>0</v>
      </c>
      <c r="M572">
        <f>IF(Table25[[#This Row],[Embarked]]="S", 1, 0)</f>
        <v>0</v>
      </c>
      <c r="N572">
        <f>IF(Table25[[#This Row],[Embarked]]="C", 1, 0)</f>
        <v>1</v>
      </c>
      <c r="O572">
        <f>IF(Table25[[#This Row],[Sex]]="male", 1, 0)</f>
        <v>0</v>
      </c>
      <c r="P572">
        <v>1</v>
      </c>
      <c r="AC572" s="6"/>
      <c r="AD572" s="6"/>
      <c r="AE572" s="6"/>
      <c r="AF572" s="6"/>
      <c r="AG572" s="6"/>
      <c r="AH572" s="6"/>
    </row>
    <row r="573" spans="1:34" x14ac:dyDescent="0.2">
      <c r="A573">
        <v>1</v>
      </c>
      <c r="B573" t="s">
        <v>15</v>
      </c>
      <c r="C573">
        <v>2</v>
      </c>
      <c r="D573" t="s">
        <v>17</v>
      </c>
      <c r="E573">
        <v>27</v>
      </c>
      <c r="F573">
        <v>10.5</v>
      </c>
      <c r="G573">
        <v>0</v>
      </c>
      <c r="H573">
        <v>0</v>
      </c>
      <c r="I573" s="6">
        <f>Table25[[#This Row],[Age]]/$E$1</f>
        <v>0.33750000000000002</v>
      </c>
      <c r="J573" s="6">
        <f>LOG10(Table25[[#This Row],[Fare]] +1)</f>
        <v>1.0606978403536116</v>
      </c>
      <c r="K573">
        <f>IF(Table25[[#This Row],[Pclass]]=1, 1, 0)</f>
        <v>0</v>
      </c>
      <c r="L573">
        <f>IF(Table25[[#This Row],[Pclass]]=2, 1,0)</f>
        <v>1</v>
      </c>
      <c r="M573">
        <f>IF(Table25[[#This Row],[Embarked]]="S", 1, 0)</f>
        <v>1</v>
      </c>
      <c r="N573">
        <f>IF(Table25[[#This Row],[Embarked]]="C", 1, 0)</f>
        <v>0</v>
      </c>
      <c r="O573">
        <f>IF(Table25[[#This Row],[Sex]]="male", 1, 0)</f>
        <v>0</v>
      </c>
      <c r="P573">
        <v>1</v>
      </c>
      <c r="AC573" s="6"/>
      <c r="AD573" s="6"/>
      <c r="AE573" s="6"/>
      <c r="AF573" s="6"/>
      <c r="AG573" s="6"/>
      <c r="AH573" s="6"/>
    </row>
    <row r="574" spans="1:34" x14ac:dyDescent="0.2">
      <c r="A574">
        <v>0</v>
      </c>
      <c r="B574" t="s">
        <v>15</v>
      </c>
      <c r="C574">
        <v>3</v>
      </c>
      <c r="D574" t="s">
        <v>13</v>
      </c>
      <c r="E574">
        <v>33</v>
      </c>
      <c r="F574">
        <v>7.7750000000000004</v>
      </c>
      <c r="G574">
        <v>0</v>
      </c>
      <c r="H574">
        <v>0</v>
      </c>
      <c r="I574" s="6">
        <f>Table25[[#This Row],[Age]]/$E$1</f>
        <v>0.41249999999999998</v>
      </c>
      <c r="J574" s="6">
        <f>LOG10(Table25[[#This Row],[Fare]] +1)</f>
        <v>0.94324712513786169</v>
      </c>
      <c r="K574">
        <f>IF(Table25[[#This Row],[Pclass]]=1, 1, 0)</f>
        <v>0</v>
      </c>
      <c r="L574">
        <f>IF(Table25[[#This Row],[Pclass]]=2, 1,0)</f>
        <v>0</v>
      </c>
      <c r="M574">
        <f>IF(Table25[[#This Row],[Embarked]]="S", 1, 0)</f>
        <v>1</v>
      </c>
      <c r="N574">
        <f>IF(Table25[[#This Row],[Embarked]]="C", 1, 0)</f>
        <v>0</v>
      </c>
      <c r="O574">
        <f>IF(Table25[[#This Row],[Sex]]="male", 1, 0)</f>
        <v>1</v>
      </c>
      <c r="P574">
        <v>1</v>
      </c>
      <c r="AC574" s="6"/>
      <c r="AD574" s="6"/>
      <c r="AE574" s="6"/>
      <c r="AF574" s="6"/>
      <c r="AG574" s="6"/>
      <c r="AH574" s="6"/>
    </row>
    <row r="575" spans="1:34" x14ac:dyDescent="0.2">
      <c r="A575">
        <v>1</v>
      </c>
      <c r="B575" t="s">
        <v>15</v>
      </c>
      <c r="C575">
        <v>2</v>
      </c>
      <c r="D575" t="s">
        <v>17</v>
      </c>
      <c r="E575">
        <v>6</v>
      </c>
      <c r="F575">
        <v>33</v>
      </c>
      <c r="G575">
        <v>0</v>
      </c>
      <c r="H575">
        <v>1</v>
      </c>
      <c r="I575" s="6">
        <f>Table25[[#This Row],[Age]]/$E$1</f>
        <v>7.4999999999999997E-2</v>
      </c>
      <c r="J575" s="6">
        <f>LOG10(Table25[[#This Row],[Fare]] +1)</f>
        <v>1.5314789170422551</v>
      </c>
      <c r="K575">
        <f>IF(Table25[[#This Row],[Pclass]]=1, 1, 0)</f>
        <v>0</v>
      </c>
      <c r="L575">
        <f>IF(Table25[[#This Row],[Pclass]]=2, 1,0)</f>
        <v>1</v>
      </c>
      <c r="M575">
        <f>IF(Table25[[#This Row],[Embarked]]="S", 1, 0)</f>
        <v>1</v>
      </c>
      <c r="N575">
        <f>IF(Table25[[#This Row],[Embarked]]="C", 1, 0)</f>
        <v>0</v>
      </c>
      <c r="O575">
        <f>IF(Table25[[#This Row],[Sex]]="male", 1, 0)</f>
        <v>0</v>
      </c>
      <c r="P575">
        <v>1</v>
      </c>
      <c r="AC575" s="6"/>
      <c r="AD575" s="6"/>
      <c r="AE575" s="6"/>
      <c r="AF575" s="6"/>
      <c r="AG575" s="6"/>
      <c r="AH575" s="6"/>
    </row>
    <row r="576" spans="1:34" x14ac:dyDescent="0.2">
      <c r="A576">
        <v>0</v>
      </c>
      <c r="B576" t="s">
        <v>15</v>
      </c>
      <c r="C576">
        <v>3</v>
      </c>
      <c r="D576" t="s">
        <v>13</v>
      </c>
      <c r="E576">
        <v>17</v>
      </c>
      <c r="F576">
        <v>7.0541999999999998</v>
      </c>
      <c r="G576">
        <v>1</v>
      </c>
      <c r="H576">
        <v>0</v>
      </c>
      <c r="I576" s="6">
        <f>Table25[[#This Row],[Age]]/$E$1</f>
        <v>0.21249999999999999</v>
      </c>
      <c r="J576" s="6">
        <f>LOG10(Table25[[#This Row],[Fare]] +1)</f>
        <v>0.90602240970373726</v>
      </c>
      <c r="K576">
        <f>IF(Table25[[#This Row],[Pclass]]=1, 1, 0)</f>
        <v>0</v>
      </c>
      <c r="L576">
        <f>IF(Table25[[#This Row],[Pclass]]=2, 1,0)</f>
        <v>0</v>
      </c>
      <c r="M576">
        <f>IF(Table25[[#This Row],[Embarked]]="S", 1, 0)</f>
        <v>1</v>
      </c>
      <c r="N576">
        <f>IF(Table25[[#This Row],[Embarked]]="C", 1, 0)</f>
        <v>0</v>
      </c>
      <c r="O576">
        <f>IF(Table25[[#This Row],[Sex]]="male", 1, 0)</f>
        <v>1</v>
      </c>
      <c r="P576">
        <v>1</v>
      </c>
      <c r="AC576" s="6"/>
      <c r="AD576" s="6"/>
      <c r="AE576" s="6"/>
      <c r="AF576" s="6"/>
      <c r="AG576" s="6"/>
      <c r="AH576" s="6"/>
    </row>
    <row r="577" spans="1:34" x14ac:dyDescent="0.2">
      <c r="A577">
        <v>0</v>
      </c>
      <c r="B577" t="s">
        <v>15</v>
      </c>
      <c r="C577">
        <v>2</v>
      </c>
      <c r="D577" t="s">
        <v>13</v>
      </c>
      <c r="E577">
        <v>34</v>
      </c>
      <c r="F577">
        <v>13</v>
      </c>
      <c r="G577">
        <v>0</v>
      </c>
      <c r="H577">
        <v>0</v>
      </c>
      <c r="I577" s="6">
        <f>Table25[[#This Row],[Age]]/$E$1</f>
        <v>0.42499999999999999</v>
      </c>
      <c r="J577" s="6">
        <f>LOG10(Table25[[#This Row],[Fare]] +1)</f>
        <v>1.146128035678238</v>
      </c>
      <c r="K577">
        <f>IF(Table25[[#This Row],[Pclass]]=1, 1, 0)</f>
        <v>0</v>
      </c>
      <c r="L577">
        <f>IF(Table25[[#This Row],[Pclass]]=2, 1,0)</f>
        <v>1</v>
      </c>
      <c r="M577">
        <f>IF(Table25[[#This Row],[Embarked]]="S", 1, 0)</f>
        <v>1</v>
      </c>
      <c r="N577">
        <f>IF(Table25[[#This Row],[Embarked]]="C", 1, 0)</f>
        <v>0</v>
      </c>
      <c r="O577">
        <f>IF(Table25[[#This Row],[Sex]]="male", 1, 0)</f>
        <v>1</v>
      </c>
      <c r="P577">
        <v>1</v>
      </c>
      <c r="AC577" s="6"/>
      <c r="AD577" s="6"/>
      <c r="AE577" s="6"/>
      <c r="AF577" s="6"/>
      <c r="AG577" s="6"/>
      <c r="AH577" s="6"/>
    </row>
    <row r="578" spans="1:34" x14ac:dyDescent="0.2">
      <c r="A578">
        <v>0</v>
      </c>
      <c r="B578" t="s">
        <v>15</v>
      </c>
      <c r="C578">
        <v>2</v>
      </c>
      <c r="D578" t="s">
        <v>13</v>
      </c>
      <c r="E578">
        <v>50</v>
      </c>
      <c r="F578">
        <v>13</v>
      </c>
      <c r="G578">
        <v>0</v>
      </c>
      <c r="H578">
        <v>0</v>
      </c>
      <c r="I578" s="6">
        <f>Table25[[#This Row],[Age]]/$E$1</f>
        <v>0.625</v>
      </c>
      <c r="J578" s="6">
        <f>LOG10(Table25[[#This Row],[Fare]] +1)</f>
        <v>1.146128035678238</v>
      </c>
      <c r="K578">
        <f>IF(Table25[[#This Row],[Pclass]]=1, 1, 0)</f>
        <v>0</v>
      </c>
      <c r="L578">
        <f>IF(Table25[[#This Row],[Pclass]]=2, 1,0)</f>
        <v>1</v>
      </c>
      <c r="M578">
        <f>IF(Table25[[#This Row],[Embarked]]="S", 1, 0)</f>
        <v>1</v>
      </c>
      <c r="N578">
        <f>IF(Table25[[#This Row],[Embarked]]="C", 1, 0)</f>
        <v>0</v>
      </c>
      <c r="O578">
        <f>IF(Table25[[#This Row],[Sex]]="male", 1, 0)</f>
        <v>1</v>
      </c>
      <c r="P578">
        <v>1</v>
      </c>
      <c r="AC578" s="6"/>
      <c r="AD578" s="6"/>
      <c r="AE578" s="6"/>
      <c r="AF578" s="6"/>
      <c r="AG578" s="6"/>
      <c r="AH578" s="6"/>
    </row>
    <row r="579" spans="1:34" x14ac:dyDescent="0.2">
      <c r="A579">
        <v>1</v>
      </c>
      <c r="B579" t="s">
        <v>15</v>
      </c>
      <c r="C579">
        <v>1</v>
      </c>
      <c r="D579" t="s">
        <v>13</v>
      </c>
      <c r="E579">
        <v>27</v>
      </c>
      <c r="F579">
        <v>53.1</v>
      </c>
      <c r="G579">
        <v>1</v>
      </c>
      <c r="H579">
        <v>0</v>
      </c>
      <c r="I579" s="6">
        <f>Table25[[#This Row],[Age]]/$E$1</f>
        <v>0.33750000000000002</v>
      </c>
      <c r="J579" s="6">
        <f>LOG10(Table25[[#This Row],[Fare]] +1)</f>
        <v>1.7331972651065695</v>
      </c>
      <c r="K579">
        <f>IF(Table25[[#This Row],[Pclass]]=1, 1, 0)</f>
        <v>1</v>
      </c>
      <c r="L579">
        <f>IF(Table25[[#This Row],[Pclass]]=2, 1,0)</f>
        <v>0</v>
      </c>
      <c r="M579">
        <f>IF(Table25[[#This Row],[Embarked]]="S", 1, 0)</f>
        <v>1</v>
      </c>
      <c r="N579">
        <f>IF(Table25[[#This Row],[Embarked]]="C", 1, 0)</f>
        <v>0</v>
      </c>
      <c r="O579">
        <f>IF(Table25[[#This Row],[Sex]]="male", 1, 0)</f>
        <v>1</v>
      </c>
      <c r="P579">
        <v>1</v>
      </c>
      <c r="AC579" s="6"/>
      <c r="AD579" s="6"/>
      <c r="AE579" s="6"/>
      <c r="AF579" s="6"/>
      <c r="AG579" s="6"/>
      <c r="AH579" s="6"/>
    </row>
    <row r="580" spans="1:34" x14ac:dyDescent="0.2">
      <c r="A580">
        <v>0</v>
      </c>
      <c r="B580" t="s">
        <v>15</v>
      </c>
      <c r="C580">
        <v>3</v>
      </c>
      <c r="D580" t="s">
        <v>13</v>
      </c>
      <c r="E580">
        <v>20</v>
      </c>
      <c r="F580">
        <v>8.6624999999999996</v>
      </c>
      <c r="G580">
        <v>0</v>
      </c>
      <c r="H580">
        <v>0</v>
      </c>
      <c r="I580" s="6">
        <f>Table25[[#This Row],[Age]]/$E$1</f>
        <v>0.25</v>
      </c>
      <c r="J580" s="6">
        <f>LOG10(Table25[[#This Row],[Fare]] +1)</f>
        <v>0.98508950692638131</v>
      </c>
      <c r="K580">
        <f>IF(Table25[[#This Row],[Pclass]]=1, 1, 0)</f>
        <v>0</v>
      </c>
      <c r="L580">
        <f>IF(Table25[[#This Row],[Pclass]]=2, 1,0)</f>
        <v>0</v>
      </c>
      <c r="M580">
        <f>IF(Table25[[#This Row],[Embarked]]="S", 1, 0)</f>
        <v>1</v>
      </c>
      <c r="N580">
        <f>IF(Table25[[#This Row],[Embarked]]="C", 1, 0)</f>
        <v>0</v>
      </c>
      <c r="O580">
        <f>IF(Table25[[#This Row],[Sex]]="male", 1, 0)</f>
        <v>1</v>
      </c>
      <c r="P580">
        <v>1</v>
      </c>
      <c r="AC580" s="6"/>
      <c r="AD580" s="6"/>
      <c r="AE580" s="6"/>
      <c r="AF580" s="6"/>
      <c r="AG580" s="6"/>
      <c r="AH580" s="6"/>
    </row>
    <row r="581" spans="1:34" x14ac:dyDescent="0.2">
      <c r="A581">
        <v>1</v>
      </c>
      <c r="B581" t="s">
        <v>15</v>
      </c>
      <c r="C581">
        <v>2</v>
      </c>
      <c r="D581" t="s">
        <v>17</v>
      </c>
      <c r="E581">
        <v>30</v>
      </c>
      <c r="F581">
        <v>21</v>
      </c>
      <c r="G581">
        <v>3</v>
      </c>
      <c r="H581">
        <v>0</v>
      </c>
      <c r="I581" s="6">
        <f>Table25[[#This Row],[Age]]/$E$1</f>
        <v>0.375</v>
      </c>
      <c r="J581" s="6">
        <f>LOG10(Table25[[#This Row],[Fare]] +1)</f>
        <v>1.3424226808222062</v>
      </c>
      <c r="K581">
        <f>IF(Table25[[#This Row],[Pclass]]=1, 1, 0)</f>
        <v>0</v>
      </c>
      <c r="L581">
        <f>IF(Table25[[#This Row],[Pclass]]=2, 1,0)</f>
        <v>1</v>
      </c>
      <c r="M581">
        <f>IF(Table25[[#This Row],[Embarked]]="S", 1, 0)</f>
        <v>1</v>
      </c>
      <c r="N581">
        <f>IF(Table25[[#This Row],[Embarked]]="C", 1, 0)</f>
        <v>0</v>
      </c>
      <c r="O581">
        <f>IF(Table25[[#This Row],[Sex]]="male", 1, 0)</f>
        <v>0</v>
      </c>
      <c r="P581">
        <v>1</v>
      </c>
      <c r="AC581" s="6"/>
      <c r="AD581" s="6"/>
      <c r="AE581" s="6"/>
      <c r="AF581" s="6"/>
      <c r="AG581" s="6"/>
      <c r="AH581" s="6"/>
    </row>
    <row r="582" spans="1:34" x14ac:dyDescent="0.2">
      <c r="A582">
        <v>0</v>
      </c>
      <c r="B582" t="s">
        <v>15</v>
      </c>
      <c r="C582">
        <v>2</v>
      </c>
      <c r="D582" t="s">
        <v>13</v>
      </c>
      <c r="E582">
        <v>25</v>
      </c>
      <c r="F582">
        <v>26</v>
      </c>
      <c r="G582">
        <v>1</v>
      </c>
      <c r="H582">
        <v>0</v>
      </c>
      <c r="I582" s="6">
        <f>Table25[[#This Row],[Age]]/$E$1</f>
        <v>0.3125</v>
      </c>
      <c r="J582" s="6">
        <f>LOG10(Table25[[#This Row],[Fare]] +1)</f>
        <v>1.4313637641589874</v>
      </c>
      <c r="K582">
        <f>IF(Table25[[#This Row],[Pclass]]=1, 1, 0)</f>
        <v>0</v>
      </c>
      <c r="L582">
        <f>IF(Table25[[#This Row],[Pclass]]=2, 1,0)</f>
        <v>1</v>
      </c>
      <c r="M582">
        <f>IF(Table25[[#This Row],[Embarked]]="S", 1, 0)</f>
        <v>1</v>
      </c>
      <c r="N582">
        <f>IF(Table25[[#This Row],[Embarked]]="C", 1, 0)</f>
        <v>0</v>
      </c>
      <c r="O582">
        <f>IF(Table25[[#This Row],[Sex]]="male", 1, 0)</f>
        <v>1</v>
      </c>
      <c r="P582">
        <v>1</v>
      </c>
      <c r="AC582" s="6"/>
      <c r="AD582" s="6"/>
      <c r="AE582" s="6"/>
      <c r="AF582" s="6"/>
      <c r="AG582" s="6"/>
      <c r="AH582" s="6"/>
    </row>
    <row r="583" spans="1:34" x14ac:dyDescent="0.2">
      <c r="A583">
        <v>0</v>
      </c>
      <c r="B583" t="s">
        <v>15</v>
      </c>
      <c r="C583">
        <v>3</v>
      </c>
      <c r="D583" t="s">
        <v>17</v>
      </c>
      <c r="E583">
        <v>25</v>
      </c>
      <c r="F583">
        <v>7.9249999999999998</v>
      </c>
      <c r="G583">
        <v>1</v>
      </c>
      <c r="H583">
        <v>0</v>
      </c>
      <c r="I583" s="6">
        <f>Table25[[#This Row],[Age]]/$E$1</f>
        <v>0.3125</v>
      </c>
      <c r="J583" s="6">
        <f>LOG10(Table25[[#This Row],[Fare]] +1)</f>
        <v>0.95060822478423079</v>
      </c>
      <c r="K583">
        <f>IF(Table25[[#This Row],[Pclass]]=1, 1, 0)</f>
        <v>0</v>
      </c>
      <c r="L583">
        <f>IF(Table25[[#This Row],[Pclass]]=2, 1,0)</f>
        <v>0</v>
      </c>
      <c r="M583">
        <f>IF(Table25[[#This Row],[Embarked]]="S", 1, 0)</f>
        <v>1</v>
      </c>
      <c r="N583">
        <f>IF(Table25[[#This Row],[Embarked]]="C", 1, 0)</f>
        <v>0</v>
      </c>
      <c r="O583">
        <f>IF(Table25[[#This Row],[Sex]]="male", 1, 0)</f>
        <v>0</v>
      </c>
      <c r="P583">
        <v>1</v>
      </c>
      <c r="AC583" s="6"/>
      <c r="AD583" s="6"/>
      <c r="AE583" s="6"/>
      <c r="AF583" s="6"/>
      <c r="AG583" s="6"/>
      <c r="AH583" s="6"/>
    </row>
    <row r="584" spans="1:34" x14ac:dyDescent="0.2">
      <c r="A584">
        <v>1</v>
      </c>
      <c r="B584" t="s">
        <v>15</v>
      </c>
      <c r="C584">
        <v>1</v>
      </c>
      <c r="D584" t="s">
        <v>17</v>
      </c>
      <c r="E584">
        <v>29</v>
      </c>
      <c r="F584">
        <v>211.33750000000001</v>
      </c>
      <c r="G584">
        <v>0</v>
      </c>
      <c r="H584">
        <v>0</v>
      </c>
      <c r="I584" s="6">
        <f>Table25[[#This Row],[Age]]/$E$1</f>
        <v>0.36249999999999999</v>
      </c>
      <c r="J584" s="6">
        <f>LOG10(Table25[[#This Row],[Fare]] +1)</f>
        <v>2.3270266997942759</v>
      </c>
      <c r="K584">
        <f>IF(Table25[[#This Row],[Pclass]]=1, 1, 0)</f>
        <v>1</v>
      </c>
      <c r="L584">
        <f>IF(Table25[[#This Row],[Pclass]]=2, 1,0)</f>
        <v>0</v>
      </c>
      <c r="M584">
        <f>IF(Table25[[#This Row],[Embarked]]="S", 1, 0)</f>
        <v>1</v>
      </c>
      <c r="N584">
        <f>IF(Table25[[#This Row],[Embarked]]="C", 1, 0)</f>
        <v>0</v>
      </c>
      <c r="O584">
        <f>IF(Table25[[#This Row],[Sex]]="male", 1, 0)</f>
        <v>0</v>
      </c>
      <c r="P584">
        <v>1</v>
      </c>
      <c r="AC584" s="6"/>
      <c r="AD584" s="6"/>
      <c r="AE584" s="6"/>
      <c r="AF584" s="6"/>
      <c r="AG584" s="6"/>
      <c r="AH584" s="6"/>
    </row>
    <row r="585" spans="1:34" x14ac:dyDescent="0.2">
      <c r="A585">
        <v>0</v>
      </c>
      <c r="B585" t="s">
        <v>20</v>
      </c>
      <c r="C585">
        <v>3</v>
      </c>
      <c r="D585" t="s">
        <v>13</v>
      </c>
      <c r="E585">
        <v>11</v>
      </c>
      <c r="F585">
        <v>18.787500000000001</v>
      </c>
      <c r="G585">
        <v>0</v>
      </c>
      <c r="H585">
        <v>0</v>
      </c>
      <c r="I585" s="6">
        <f>Table25[[#This Row],[Age]]/$E$1</f>
        <v>0.13750000000000001</v>
      </c>
      <c r="J585" s="6">
        <f>LOG10(Table25[[#This Row],[Fare]] +1)</f>
        <v>1.2963909278704124</v>
      </c>
      <c r="K585">
        <f>IF(Table25[[#This Row],[Pclass]]=1, 1, 0)</f>
        <v>0</v>
      </c>
      <c r="L585">
        <f>IF(Table25[[#This Row],[Pclass]]=2, 1,0)</f>
        <v>0</v>
      </c>
      <c r="M585">
        <f>IF(Table25[[#This Row],[Embarked]]="S", 1, 0)</f>
        <v>0</v>
      </c>
      <c r="N585">
        <f>IF(Table25[[#This Row],[Embarked]]="C", 1, 0)</f>
        <v>1</v>
      </c>
      <c r="O585">
        <f>IF(Table25[[#This Row],[Sex]]="male", 1, 0)</f>
        <v>1</v>
      </c>
      <c r="P585">
        <v>1</v>
      </c>
      <c r="AC585" s="6"/>
      <c r="AD585" s="6"/>
      <c r="AE585" s="6"/>
      <c r="AF585" s="6"/>
      <c r="AG585" s="6"/>
      <c r="AH585" s="6"/>
    </row>
    <row r="586" spans="1:34" x14ac:dyDescent="0.2">
      <c r="A586">
        <v>0</v>
      </c>
      <c r="B586" t="s">
        <v>15</v>
      </c>
      <c r="C586">
        <v>2</v>
      </c>
      <c r="D586" t="s">
        <v>13</v>
      </c>
      <c r="E586">
        <v>23</v>
      </c>
      <c r="F586">
        <v>13</v>
      </c>
      <c r="G586">
        <v>0</v>
      </c>
      <c r="H586">
        <v>0</v>
      </c>
      <c r="I586" s="6">
        <f>Table25[[#This Row],[Age]]/$E$1</f>
        <v>0.28749999999999998</v>
      </c>
      <c r="J586" s="6">
        <f>LOG10(Table25[[#This Row],[Fare]] +1)</f>
        <v>1.146128035678238</v>
      </c>
      <c r="K586">
        <f>IF(Table25[[#This Row],[Pclass]]=1, 1, 0)</f>
        <v>0</v>
      </c>
      <c r="L586">
        <f>IF(Table25[[#This Row],[Pclass]]=2, 1,0)</f>
        <v>1</v>
      </c>
      <c r="M586">
        <f>IF(Table25[[#This Row],[Embarked]]="S", 1, 0)</f>
        <v>1</v>
      </c>
      <c r="N586">
        <f>IF(Table25[[#This Row],[Embarked]]="C", 1, 0)</f>
        <v>0</v>
      </c>
      <c r="O586">
        <f>IF(Table25[[#This Row],[Sex]]="male", 1, 0)</f>
        <v>1</v>
      </c>
      <c r="P586">
        <v>1</v>
      </c>
      <c r="AC586" s="6"/>
      <c r="AD586" s="6"/>
      <c r="AE586" s="6"/>
      <c r="AF586" s="6"/>
      <c r="AG586" s="6"/>
      <c r="AH586" s="6"/>
    </row>
    <row r="587" spans="1:34" x14ac:dyDescent="0.2">
      <c r="A587">
        <v>0</v>
      </c>
      <c r="B587" t="s">
        <v>15</v>
      </c>
      <c r="C587">
        <v>2</v>
      </c>
      <c r="D587" t="s">
        <v>13</v>
      </c>
      <c r="E587">
        <v>23</v>
      </c>
      <c r="F587">
        <v>13</v>
      </c>
      <c r="G587">
        <v>0</v>
      </c>
      <c r="H587">
        <v>0</v>
      </c>
      <c r="I587" s="6">
        <f>Table25[[#This Row],[Age]]/$E$1</f>
        <v>0.28749999999999998</v>
      </c>
      <c r="J587" s="6">
        <f>LOG10(Table25[[#This Row],[Fare]] +1)</f>
        <v>1.146128035678238</v>
      </c>
      <c r="K587">
        <f>IF(Table25[[#This Row],[Pclass]]=1, 1, 0)</f>
        <v>0</v>
      </c>
      <c r="L587">
        <f>IF(Table25[[#This Row],[Pclass]]=2, 1,0)</f>
        <v>1</v>
      </c>
      <c r="M587">
        <f>IF(Table25[[#This Row],[Embarked]]="S", 1, 0)</f>
        <v>1</v>
      </c>
      <c r="N587">
        <f>IF(Table25[[#This Row],[Embarked]]="C", 1, 0)</f>
        <v>0</v>
      </c>
      <c r="O587">
        <f>IF(Table25[[#This Row],[Sex]]="male", 1, 0)</f>
        <v>1</v>
      </c>
      <c r="P587">
        <v>1</v>
      </c>
      <c r="AC587" s="6"/>
      <c r="AD587" s="6"/>
      <c r="AE587" s="6"/>
      <c r="AF587" s="6"/>
      <c r="AG587" s="6"/>
      <c r="AH587" s="6"/>
    </row>
    <row r="588" spans="1:34" x14ac:dyDescent="0.2">
      <c r="A588">
        <v>0</v>
      </c>
      <c r="B588" t="s">
        <v>15</v>
      </c>
      <c r="C588">
        <v>3</v>
      </c>
      <c r="D588" t="s">
        <v>13</v>
      </c>
      <c r="E588">
        <v>28.5</v>
      </c>
      <c r="F588">
        <v>16.100000000000001</v>
      </c>
      <c r="G588">
        <v>0</v>
      </c>
      <c r="H588">
        <v>0</v>
      </c>
      <c r="I588" s="6">
        <f>Table25[[#This Row],[Age]]/$E$1</f>
        <v>0.35625000000000001</v>
      </c>
      <c r="J588" s="6">
        <f>LOG10(Table25[[#This Row],[Fare]] +1)</f>
        <v>1.2329961103921538</v>
      </c>
      <c r="K588">
        <f>IF(Table25[[#This Row],[Pclass]]=1, 1, 0)</f>
        <v>0</v>
      </c>
      <c r="L588">
        <f>IF(Table25[[#This Row],[Pclass]]=2, 1,0)</f>
        <v>0</v>
      </c>
      <c r="M588">
        <f>IF(Table25[[#This Row],[Embarked]]="S", 1, 0)</f>
        <v>1</v>
      </c>
      <c r="N588">
        <f>IF(Table25[[#This Row],[Embarked]]="C", 1, 0)</f>
        <v>0</v>
      </c>
      <c r="O588">
        <f>IF(Table25[[#This Row],[Sex]]="male", 1, 0)</f>
        <v>1</v>
      </c>
      <c r="P588">
        <v>1</v>
      </c>
      <c r="AC588" s="6"/>
      <c r="AD588" s="6"/>
      <c r="AE588" s="6"/>
      <c r="AF588" s="6"/>
      <c r="AG588" s="6"/>
      <c r="AH588" s="6"/>
    </row>
    <row r="589" spans="1:34" x14ac:dyDescent="0.2">
      <c r="A589">
        <v>0</v>
      </c>
      <c r="B589" t="s">
        <v>15</v>
      </c>
      <c r="C589">
        <v>3</v>
      </c>
      <c r="D589" t="s">
        <v>17</v>
      </c>
      <c r="E589">
        <v>48</v>
      </c>
      <c r="F589">
        <v>34.375</v>
      </c>
      <c r="G589">
        <v>1</v>
      </c>
      <c r="H589">
        <v>3</v>
      </c>
      <c r="I589" s="6">
        <f>Table25[[#This Row],[Age]]/$E$1</f>
        <v>0.6</v>
      </c>
      <c r="J589" s="6">
        <f>LOG10(Table25[[#This Row],[Fare]] +1)</f>
        <v>1.5486964485323467</v>
      </c>
      <c r="K589">
        <f>IF(Table25[[#This Row],[Pclass]]=1, 1, 0)</f>
        <v>0</v>
      </c>
      <c r="L589">
        <f>IF(Table25[[#This Row],[Pclass]]=2, 1,0)</f>
        <v>0</v>
      </c>
      <c r="M589">
        <f>IF(Table25[[#This Row],[Embarked]]="S", 1, 0)</f>
        <v>1</v>
      </c>
      <c r="N589">
        <f>IF(Table25[[#This Row],[Embarked]]="C", 1, 0)</f>
        <v>0</v>
      </c>
      <c r="O589">
        <f>IF(Table25[[#This Row],[Sex]]="male", 1, 0)</f>
        <v>0</v>
      </c>
      <c r="P589">
        <v>1</v>
      </c>
      <c r="AC589" s="6"/>
      <c r="AD589" s="6"/>
      <c r="AE589" s="6"/>
      <c r="AF589" s="6"/>
      <c r="AG589" s="6"/>
      <c r="AH589" s="6"/>
    </row>
    <row r="590" spans="1:34" x14ac:dyDescent="0.2">
      <c r="A590">
        <v>1</v>
      </c>
      <c r="B590" t="s">
        <v>20</v>
      </c>
      <c r="C590">
        <v>1</v>
      </c>
      <c r="D590" t="s">
        <v>13</v>
      </c>
      <c r="E590">
        <v>35</v>
      </c>
      <c r="F590">
        <v>512.32920000000001</v>
      </c>
      <c r="G590">
        <v>0</v>
      </c>
      <c r="H590">
        <v>0</v>
      </c>
      <c r="I590" s="6">
        <f>Table25[[#This Row],[Age]]/$E$1</f>
        <v>0.4375</v>
      </c>
      <c r="J590" s="6">
        <f>LOG10(Table25[[#This Row],[Fare]] +1)</f>
        <v>2.7103959691861146</v>
      </c>
      <c r="K590">
        <f>IF(Table25[[#This Row],[Pclass]]=1, 1, 0)</f>
        <v>1</v>
      </c>
      <c r="L590">
        <f>IF(Table25[[#This Row],[Pclass]]=2, 1,0)</f>
        <v>0</v>
      </c>
      <c r="M590">
        <f>IF(Table25[[#This Row],[Embarked]]="S", 1, 0)</f>
        <v>0</v>
      </c>
      <c r="N590">
        <f>IF(Table25[[#This Row],[Embarked]]="C", 1, 0)</f>
        <v>1</v>
      </c>
      <c r="O590">
        <f>IF(Table25[[#This Row],[Sex]]="male", 1, 0)</f>
        <v>1</v>
      </c>
      <c r="P590">
        <v>1</v>
      </c>
      <c r="AC590" s="6"/>
      <c r="AD590" s="6"/>
      <c r="AE590" s="6"/>
      <c r="AF590" s="6"/>
      <c r="AG590" s="6"/>
      <c r="AH590" s="6"/>
    </row>
    <row r="591" spans="1:34" x14ac:dyDescent="0.2">
      <c r="A591">
        <v>0</v>
      </c>
      <c r="B591" t="s">
        <v>15</v>
      </c>
      <c r="C591">
        <v>1</v>
      </c>
      <c r="D591" t="s">
        <v>13</v>
      </c>
      <c r="E591">
        <v>36</v>
      </c>
      <c r="F591">
        <v>78.849999999999994</v>
      </c>
      <c r="G591">
        <v>1</v>
      </c>
      <c r="H591">
        <v>0</v>
      </c>
      <c r="I591" s="6">
        <f>Table25[[#This Row],[Age]]/$E$1</f>
        <v>0.45</v>
      </c>
      <c r="J591" s="6">
        <f>LOG10(Table25[[#This Row],[Fare]] +1)</f>
        <v>1.9022749204745018</v>
      </c>
      <c r="K591">
        <f>IF(Table25[[#This Row],[Pclass]]=1, 1, 0)</f>
        <v>1</v>
      </c>
      <c r="L591">
        <f>IF(Table25[[#This Row],[Pclass]]=2, 1,0)</f>
        <v>0</v>
      </c>
      <c r="M591">
        <f>IF(Table25[[#This Row],[Embarked]]="S", 1, 0)</f>
        <v>1</v>
      </c>
      <c r="N591">
        <f>IF(Table25[[#This Row],[Embarked]]="C", 1, 0)</f>
        <v>0</v>
      </c>
      <c r="O591">
        <f>IF(Table25[[#This Row],[Sex]]="male", 1, 0)</f>
        <v>1</v>
      </c>
      <c r="P591">
        <v>1</v>
      </c>
      <c r="AC591" s="6"/>
      <c r="AD591" s="6"/>
      <c r="AE591" s="6"/>
      <c r="AF591" s="6"/>
      <c r="AG591" s="6"/>
      <c r="AH591" s="6"/>
    </row>
    <row r="592" spans="1:34" x14ac:dyDescent="0.2">
      <c r="A592">
        <v>1</v>
      </c>
      <c r="B592" t="s">
        <v>20</v>
      </c>
      <c r="C592">
        <v>1</v>
      </c>
      <c r="D592" t="s">
        <v>17</v>
      </c>
      <c r="E592">
        <v>21</v>
      </c>
      <c r="F592">
        <v>262.375</v>
      </c>
      <c r="G592">
        <v>2</v>
      </c>
      <c r="H592">
        <v>2</v>
      </c>
      <c r="I592" s="6">
        <f>Table25[[#This Row],[Age]]/$E$1</f>
        <v>0.26250000000000001</v>
      </c>
      <c r="J592" s="6">
        <f>LOG10(Table25[[#This Row],[Fare]] +1)</f>
        <v>2.4205745486161567</v>
      </c>
      <c r="K592">
        <f>IF(Table25[[#This Row],[Pclass]]=1, 1, 0)</f>
        <v>1</v>
      </c>
      <c r="L592">
        <f>IF(Table25[[#This Row],[Pclass]]=2, 1,0)</f>
        <v>0</v>
      </c>
      <c r="M592">
        <f>IF(Table25[[#This Row],[Embarked]]="S", 1, 0)</f>
        <v>0</v>
      </c>
      <c r="N592">
        <f>IF(Table25[[#This Row],[Embarked]]="C", 1, 0)</f>
        <v>1</v>
      </c>
      <c r="O592">
        <f>IF(Table25[[#This Row],[Sex]]="male", 1, 0)</f>
        <v>0</v>
      </c>
      <c r="P592">
        <v>1</v>
      </c>
      <c r="AC592" s="6"/>
      <c r="AD592" s="6"/>
      <c r="AE592" s="6"/>
      <c r="AF592" s="6"/>
      <c r="AG592" s="6"/>
      <c r="AH592" s="6"/>
    </row>
    <row r="593" spans="1:34" x14ac:dyDescent="0.2">
      <c r="A593">
        <v>0</v>
      </c>
      <c r="B593" t="s">
        <v>15</v>
      </c>
      <c r="C593">
        <v>3</v>
      </c>
      <c r="D593" t="s">
        <v>13</v>
      </c>
      <c r="E593">
        <v>24</v>
      </c>
      <c r="F593">
        <v>16.100000000000001</v>
      </c>
      <c r="G593">
        <v>1</v>
      </c>
      <c r="H593">
        <v>0</v>
      </c>
      <c r="I593" s="6">
        <f>Table25[[#This Row],[Age]]/$E$1</f>
        <v>0.3</v>
      </c>
      <c r="J593" s="6">
        <f>LOG10(Table25[[#This Row],[Fare]] +1)</f>
        <v>1.2329961103921538</v>
      </c>
      <c r="K593">
        <f>IF(Table25[[#This Row],[Pclass]]=1, 1, 0)</f>
        <v>0</v>
      </c>
      <c r="L593">
        <f>IF(Table25[[#This Row],[Pclass]]=2, 1,0)</f>
        <v>0</v>
      </c>
      <c r="M593">
        <f>IF(Table25[[#This Row],[Embarked]]="S", 1, 0)</f>
        <v>1</v>
      </c>
      <c r="N593">
        <f>IF(Table25[[#This Row],[Embarked]]="C", 1, 0)</f>
        <v>0</v>
      </c>
      <c r="O593">
        <f>IF(Table25[[#This Row],[Sex]]="male", 1, 0)</f>
        <v>1</v>
      </c>
      <c r="P593">
        <v>1</v>
      </c>
      <c r="AC593" s="6"/>
      <c r="AD593" s="6"/>
      <c r="AE593" s="6"/>
      <c r="AF593" s="6"/>
      <c r="AG593" s="6"/>
      <c r="AH593" s="6"/>
    </row>
    <row r="594" spans="1:34" x14ac:dyDescent="0.2">
      <c r="A594">
        <v>1</v>
      </c>
      <c r="B594" t="s">
        <v>15</v>
      </c>
      <c r="C594">
        <v>3</v>
      </c>
      <c r="D594" t="s">
        <v>13</v>
      </c>
      <c r="E594">
        <v>31</v>
      </c>
      <c r="F594">
        <v>7.9249999999999998</v>
      </c>
      <c r="G594">
        <v>0</v>
      </c>
      <c r="H594">
        <v>0</v>
      </c>
      <c r="I594" s="6">
        <f>Table25[[#This Row],[Age]]/$E$1</f>
        <v>0.38750000000000001</v>
      </c>
      <c r="J594" s="6">
        <f>LOG10(Table25[[#This Row],[Fare]] +1)</f>
        <v>0.95060822478423079</v>
      </c>
      <c r="K594">
        <f>IF(Table25[[#This Row],[Pclass]]=1, 1, 0)</f>
        <v>0</v>
      </c>
      <c r="L594">
        <f>IF(Table25[[#This Row],[Pclass]]=2, 1,0)</f>
        <v>0</v>
      </c>
      <c r="M594">
        <f>IF(Table25[[#This Row],[Embarked]]="S", 1, 0)</f>
        <v>1</v>
      </c>
      <c r="N594">
        <f>IF(Table25[[#This Row],[Embarked]]="C", 1, 0)</f>
        <v>0</v>
      </c>
      <c r="O594">
        <f>IF(Table25[[#This Row],[Sex]]="male", 1, 0)</f>
        <v>1</v>
      </c>
      <c r="P594">
        <v>1</v>
      </c>
      <c r="AC594" s="6"/>
      <c r="AD594" s="6"/>
      <c r="AE594" s="6"/>
      <c r="AF594" s="6"/>
      <c r="AG594" s="6"/>
      <c r="AH594" s="6"/>
    </row>
    <row r="595" spans="1:34" x14ac:dyDescent="0.2">
      <c r="A595">
        <v>0</v>
      </c>
      <c r="B595" t="s">
        <v>15</v>
      </c>
      <c r="C595">
        <v>1</v>
      </c>
      <c r="D595" t="s">
        <v>13</v>
      </c>
      <c r="E595">
        <v>70</v>
      </c>
      <c r="F595">
        <v>71</v>
      </c>
      <c r="G595">
        <v>1</v>
      </c>
      <c r="H595">
        <v>1</v>
      </c>
      <c r="I595" s="6">
        <f>Table25[[#This Row],[Age]]/$E$1</f>
        <v>0.875</v>
      </c>
      <c r="J595" s="6">
        <f>LOG10(Table25[[#This Row],[Fare]] +1)</f>
        <v>1.8573324964312685</v>
      </c>
      <c r="K595">
        <f>IF(Table25[[#This Row],[Pclass]]=1, 1, 0)</f>
        <v>1</v>
      </c>
      <c r="L595">
        <f>IF(Table25[[#This Row],[Pclass]]=2, 1,0)</f>
        <v>0</v>
      </c>
      <c r="M595">
        <f>IF(Table25[[#This Row],[Embarked]]="S", 1, 0)</f>
        <v>1</v>
      </c>
      <c r="N595">
        <f>IF(Table25[[#This Row],[Embarked]]="C", 1, 0)</f>
        <v>0</v>
      </c>
      <c r="O595">
        <f>IF(Table25[[#This Row],[Sex]]="male", 1, 0)</f>
        <v>1</v>
      </c>
      <c r="P595">
        <v>1</v>
      </c>
      <c r="AC595" s="6"/>
      <c r="AD595" s="6"/>
      <c r="AE595" s="6"/>
      <c r="AF595" s="6"/>
      <c r="AG595" s="6"/>
      <c r="AH595" s="6"/>
    </row>
    <row r="596" spans="1:34" x14ac:dyDescent="0.2">
      <c r="A596">
        <v>0</v>
      </c>
      <c r="B596" t="s">
        <v>15</v>
      </c>
      <c r="C596">
        <v>3</v>
      </c>
      <c r="D596" t="s">
        <v>13</v>
      </c>
      <c r="E596">
        <v>16</v>
      </c>
      <c r="F596">
        <v>20.25</v>
      </c>
      <c r="G596">
        <v>1</v>
      </c>
      <c r="H596">
        <v>1</v>
      </c>
      <c r="I596" s="6">
        <f>Table25[[#This Row],[Age]]/$E$1</f>
        <v>0.2</v>
      </c>
      <c r="J596" s="6">
        <f>LOG10(Table25[[#This Row],[Fare]] +1)</f>
        <v>1.3273589343863303</v>
      </c>
      <c r="K596">
        <f>IF(Table25[[#This Row],[Pclass]]=1, 1, 0)</f>
        <v>0</v>
      </c>
      <c r="L596">
        <f>IF(Table25[[#This Row],[Pclass]]=2, 1,0)</f>
        <v>0</v>
      </c>
      <c r="M596">
        <f>IF(Table25[[#This Row],[Embarked]]="S", 1, 0)</f>
        <v>1</v>
      </c>
      <c r="N596">
        <f>IF(Table25[[#This Row],[Embarked]]="C", 1, 0)</f>
        <v>0</v>
      </c>
      <c r="O596">
        <f>IF(Table25[[#This Row],[Sex]]="male", 1, 0)</f>
        <v>1</v>
      </c>
      <c r="P596">
        <v>1</v>
      </c>
      <c r="AC596" s="6"/>
      <c r="AD596" s="6"/>
      <c r="AE596" s="6"/>
      <c r="AF596" s="6"/>
      <c r="AG596" s="6"/>
      <c r="AH596" s="6"/>
    </row>
    <row r="597" spans="1:34" x14ac:dyDescent="0.2">
      <c r="A597">
        <v>1</v>
      </c>
      <c r="B597" t="s">
        <v>15</v>
      </c>
      <c r="C597">
        <v>2</v>
      </c>
      <c r="D597" t="s">
        <v>17</v>
      </c>
      <c r="E597">
        <v>30</v>
      </c>
      <c r="F597">
        <v>13</v>
      </c>
      <c r="G597">
        <v>0</v>
      </c>
      <c r="H597">
        <v>0</v>
      </c>
      <c r="I597" s="6">
        <f>Table25[[#This Row],[Age]]/$E$1</f>
        <v>0.375</v>
      </c>
      <c r="J597" s="6">
        <f>LOG10(Table25[[#This Row],[Fare]] +1)</f>
        <v>1.146128035678238</v>
      </c>
      <c r="K597">
        <f>IF(Table25[[#This Row],[Pclass]]=1, 1, 0)</f>
        <v>0</v>
      </c>
      <c r="L597">
        <f>IF(Table25[[#This Row],[Pclass]]=2, 1,0)</f>
        <v>1</v>
      </c>
      <c r="M597">
        <f>IF(Table25[[#This Row],[Embarked]]="S", 1, 0)</f>
        <v>1</v>
      </c>
      <c r="N597">
        <f>IF(Table25[[#This Row],[Embarked]]="C", 1, 0)</f>
        <v>0</v>
      </c>
      <c r="O597">
        <f>IF(Table25[[#This Row],[Sex]]="male", 1, 0)</f>
        <v>0</v>
      </c>
      <c r="P597">
        <v>1</v>
      </c>
      <c r="AC597" s="6"/>
      <c r="AD597" s="6"/>
      <c r="AE597" s="6"/>
      <c r="AF597" s="6"/>
      <c r="AG597" s="6"/>
      <c r="AH597" s="6"/>
    </row>
    <row r="598" spans="1:34" x14ac:dyDescent="0.2">
      <c r="A598">
        <v>0</v>
      </c>
      <c r="B598" t="s">
        <v>15</v>
      </c>
      <c r="C598">
        <v>1</v>
      </c>
      <c r="D598" t="s">
        <v>13</v>
      </c>
      <c r="E598">
        <v>19</v>
      </c>
      <c r="F598">
        <v>53.1</v>
      </c>
      <c r="G598">
        <v>1</v>
      </c>
      <c r="H598">
        <v>0</v>
      </c>
      <c r="I598" s="6">
        <f>Table25[[#This Row],[Age]]/$E$1</f>
        <v>0.23749999999999999</v>
      </c>
      <c r="J598" s="6">
        <f>LOG10(Table25[[#This Row],[Fare]] +1)</f>
        <v>1.7331972651065695</v>
      </c>
      <c r="K598">
        <f>IF(Table25[[#This Row],[Pclass]]=1, 1, 0)</f>
        <v>1</v>
      </c>
      <c r="L598">
        <f>IF(Table25[[#This Row],[Pclass]]=2, 1,0)</f>
        <v>0</v>
      </c>
      <c r="M598">
        <f>IF(Table25[[#This Row],[Embarked]]="S", 1, 0)</f>
        <v>1</v>
      </c>
      <c r="N598">
        <f>IF(Table25[[#This Row],[Embarked]]="C", 1, 0)</f>
        <v>0</v>
      </c>
      <c r="O598">
        <f>IF(Table25[[#This Row],[Sex]]="male", 1, 0)</f>
        <v>1</v>
      </c>
      <c r="P598">
        <v>1</v>
      </c>
      <c r="AC598" s="6"/>
      <c r="AD598" s="6"/>
      <c r="AE598" s="6"/>
      <c r="AF598" s="6"/>
      <c r="AG598" s="6"/>
      <c r="AH598" s="6"/>
    </row>
    <row r="599" spans="1:34" x14ac:dyDescent="0.2">
      <c r="A599">
        <v>0</v>
      </c>
      <c r="B599" t="s">
        <v>27</v>
      </c>
      <c r="C599">
        <v>3</v>
      </c>
      <c r="D599" t="s">
        <v>13</v>
      </c>
      <c r="E599">
        <v>31</v>
      </c>
      <c r="F599">
        <v>7.75</v>
      </c>
      <c r="G599">
        <v>0</v>
      </c>
      <c r="H599">
        <v>0</v>
      </c>
      <c r="I599" s="6">
        <f>Table25[[#This Row],[Age]]/$E$1</f>
        <v>0.38750000000000001</v>
      </c>
      <c r="J599" s="6">
        <f>LOG10(Table25[[#This Row],[Fare]] +1)</f>
        <v>0.94200805302231327</v>
      </c>
      <c r="K599">
        <f>IF(Table25[[#This Row],[Pclass]]=1, 1, 0)</f>
        <v>0</v>
      </c>
      <c r="L599">
        <f>IF(Table25[[#This Row],[Pclass]]=2, 1,0)</f>
        <v>0</v>
      </c>
      <c r="M599">
        <f>IF(Table25[[#This Row],[Embarked]]="S", 1, 0)</f>
        <v>0</v>
      </c>
      <c r="N599">
        <f>IF(Table25[[#This Row],[Embarked]]="C", 1, 0)</f>
        <v>0</v>
      </c>
      <c r="O599">
        <f>IF(Table25[[#This Row],[Sex]]="male", 1, 0)</f>
        <v>1</v>
      </c>
      <c r="P599">
        <v>1</v>
      </c>
      <c r="AC599" s="6"/>
      <c r="AD599" s="6"/>
      <c r="AE599" s="6"/>
      <c r="AF599" s="6"/>
      <c r="AG599" s="6"/>
      <c r="AH599" s="6"/>
    </row>
    <row r="600" spans="1:34" x14ac:dyDescent="0.2">
      <c r="A600">
        <v>1</v>
      </c>
      <c r="B600" t="s">
        <v>15</v>
      </c>
      <c r="C600">
        <v>2</v>
      </c>
      <c r="D600" t="s">
        <v>17</v>
      </c>
      <c r="E600">
        <v>4</v>
      </c>
      <c r="F600">
        <v>23</v>
      </c>
      <c r="G600">
        <v>1</v>
      </c>
      <c r="H600">
        <v>1</v>
      </c>
      <c r="I600" s="6">
        <f>Table25[[#This Row],[Age]]/$E$1</f>
        <v>0.05</v>
      </c>
      <c r="J600" s="6">
        <f>LOG10(Table25[[#This Row],[Fare]] +1)</f>
        <v>1.3802112417116059</v>
      </c>
      <c r="K600">
        <f>IF(Table25[[#This Row],[Pclass]]=1, 1, 0)</f>
        <v>0</v>
      </c>
      <c r="L600">
        <f>IF(Table25[[#This Row],[Pclass]]=2, 1,0)</f>
        <v>1</v>
      </c>
      <c r="M600">
        <f>IF(Table25[[#This Row],[Embarked]]="S", 1, 0)</f>
        <v>1</v>
      </c>
      <c r="N600">
        <f>IF(Table25[[#This Row],[Embarked]]="C", 1, 0)</f>
        <v>0</v>
      </c>
      <c r="O600">
        <f>IF(Table25[[#This Row],[Sex]]="male", 1, 0)</f>
        <v>0</v>
      </c>
      <c r="P600">
        <v>1</v>
      </c>
      <c r="AC600" s="6"/>
      <c r="AD600" s="6"/>
      <c r="AE600" s="6"/>
      <c r="AF600" s="6"/>
      <c r="AG600" s="6"/>
      <c r="AH600" s="6"/>
    </row>
    <row r="601" spans="1:34" x14ac:dyDescent="0.2">
      <c r="A601">
        <v>1</v>
      </c>
      <c r="B601" t="s">
        <v>15</v>
      </c>
      <c r="C601">
        <v>3</v>
      </c>
      <c r="D601" t="s">
        <v>13</v>
      </c>
      <c r="E601">
        <v>6</v>
      </c>
      <c r="F601">
        <v>12.475</v>
      </c>
      <c r="G601">
        <v>0</v>
      </c>
      <c r="H601">
        <v>1</v>
      </c>
      <c r="I601" s="6">
        <f>Table25[[#This Row],[Age]]/$E$1</f>
        <v>7.4999999999999997E-2</v>
      </c>
      <c r="J601" s="6">
        <f>LOG10(Table25[[#This Row],[Fare]] +1)</f>
        <v>1.1295287738587763</v>
      </c>
      <c r="K601">
        <f>IF(Table25[[#This Row],[Pclass]]=1, 1, 0)</f>
        <v>0</v>
      </c>
      <c r="L601">
        <f>IF(Table25[[#This Row],[Pclass]]=2, 1,0)</f>
        <v>0</v>
      </c>
      <c r="M601">
        <f>IF(Table25[[#This Row],[Embarked]]="S", 1, 0)</f>
        <v>1</v>
      </c>
      <c r="N601">
        <f>IF(Table25[[#This Row],[Embarked]]="C", 1, 0)</f>
        <v>0</v>
      </c>
      <c r="O601">
        <f>IF(Table25[[#This Row],[Sex]]="male", 1, 0)</f>
        <v>1</v>
      </c>
      <c r="P601">
        <v>1</v>
      </c>
      <c r="AC601" s="6"/>
      <c r="AD601" s="6"/>
      <c r="AE601" s="6"/>
      <c r="AF601" s="6"/>
      <c r="AG601" s="6"/>
      <c r="AH601" s="6"/>
    </row>
    <row r="602" spans="1:34" x14ac:dyDescent="0.2">
      <c r="A602">
        <v>0</v>
      </c>
      <c r="B602" t="s">
        <v>15</v>
      </c>
      <c r="C602">
        <v>3</v>
      </c>
      <c r="D602" t="s">
        <v>13</v>
      </c>
      <c r="E602">
        <v>33</v>
      </c>
      <c r="F602">
        <v>9.5</v>
      </c>
      <c r="G602">
        <v>0</v>
      </c>
      <c r="H602">
        <v>0</v>
      </c>
      <c r="I602" s="6">
        <f>Table25[[#This Row],[Age]]/$E$1</f>
        <v>0.41249999999999998</v>
      </c>
      <c r="J602" s="6">
        <f>LOG10(Table25[[#This Row],[Fare]] +1)</f>
        <v>1.0211892990699381</v>
      </c>
      <c r="K602">
        <f>IF(Table25[[#This Row],[Pclass]]=1, 1, 0)</f>
        <v>0</v>
      </c>
      <c r="L602">
        <f>IF(Table25[[#This Row],[Pclass]]=2, 1,0)</f>
        <v>0</v>
      </c>
      <c r="M602">
        <f>IF(Table25[[#This Row],[Embarked]]="S", 1, 0)</f>
        <v>1</v>
      </c>
      <c r="N602">
        <f>IF(Table25[[#This Row],[Embarked]]="C", 1, 0)</f>
        <v>0</v>
      </c>
      <c r="O602">
        <f>IF(Table25[[#This Row],[Sex]]="male", 1, 0)</f>
        <v>1</v>
      </c>
      <c r="P602">
        <v>1</v>
      </c>
      <c r="AC602" s="6"/>
      <c r="AD602" s="6"/>
      <c r="AE602" s="6"/>
      <c r="AF602" s="6"/>
      <c r="AG602" s="6"/>
      <c r="AH602" s="6"/>
    </row>
    <row r="603" spans="1:34" x14ac:dyDescent="0.2">
      <c r="A603">
        <v>0</v>
      </c>
      <c r="B603" t="s">
        <v>15</v>
      </c>
      <c r="C603">
        <v>3</v>
      </c>
      <c r="D603" t="s">
        <v>13</v>
      </c>
      <c r="E603">
        <v>23</v>
      </c>
      <c r="F603">
        <v>7.8958000000000004</v>
      </c>
      <c r="G603">
        <v>0</v>
      </c>
      <c r="H603">
        <v>0</v>
      </c>
      <c r="I603" s="6">
        <f>Table25[[#This Row],[Age]]/$E$1</f>
        <v>0.28749999999999998</v>
      </c>
      <c r="J603" s="6">
        <f>LOG10(Table25[[#This Row],[Fare]] +1)</f>
        <v>0.94918501031343461</v>
      </c>
      <c r="K603">
        <f>IF(Table25[[#This Row],[Pclass]]=1, 1, 0)</f>
        <v>0</v>
      </c>
      <c r="L603">
        <f>IF(Table25[[#This Row],[Pclass]]=2, 1,0)</f>
        <v>0</v>
      </c>
      <c r="M603">
        <f>IF(Table25[[#This Row],[Embarked]]="S", 1, 0)</f>
        <v>1</v>
      </c>
      <c r="N603">
        <f>IF(Table25[[#This Row],[Embarked]]="C", 1, 0)</f>
        <v>0</v>
      </c>
      <c r="O603">
        <f>IF(Table25[[#This Row],[Sex]]="male", 1, 0)</f>
        <v>1</v>
      </c>
      <c r="P603">
        <v>1</v>
      </c>
      <c r="AC603" s="6"/>
      <c r="AD603" s="6"/>
      <c r="AE603" s="6"/>
      <c r="AF603" s="6"/>
      <c r="AG603" s="6"/>
      <c r="AH603" s="6"/>
    </row>
    <row r="604" spans="1:34" x14ac:dyDescent="0.2">
      <c r="A604">
        <v>1</v>
      </c>
      <c r="B604" t="s">
        <v>15</v>
      </c>
      <c r="C604">
        <v>2</v>
      </c>
      <c r="D604" t="s">
        <v>17</v>
      </c>
      <c r="E604">
        <v>48</v>
      </c>
      <c r="F604">
        <v>65</v>
      </c>
      <c r="G604">
        <v>1</v>
      </c>
      <c r="H604">
        <v>2</v>
      </c>
      <c r="I604" s="6">
        <f>Table25[[#This Row],[Age]]/$E$1</f>
        <v>0.6</v>
      </c>
      <c r="J604" s="6">
        <f>LOG10(Table25[[#This Row],[Fare]] +1)</f>
        <v>1.8195439355418688</v>
      </c>
      <c r="K604">
        <f>IF(Table25[[#This Row],[Pclass]]=1, 1, 0)</f>
        <v>0</v>
      </c>
      <c r="L604">
        <f>IF(Table25[[#This Row],[Pclass]]=2, 1,0)</f>
        <v>1</v>
      </c>
      <c r="M604">
        <f>IF(Table25[[#This Row],[Embarked]]="S", 1, 0)</f>
        <v>1</v>
      </c>
      <c r="N604">
        <f>IF(Table25[[#This Row],[Embarked]]="C", 1, 0)</f>
        <v>0</v>
      </c>
      <c r="O604">
        <f>IF(Table25[[#This Row],[Sex]]="male", 1, 0)</f>
        <v>0</v>
      </c>
      <c r="P604">
        <v>1</v>
      </c>
      <c r="AC604" s="6"/>
      <c r="AD604" s="6"/>
      <c r="AE604" s="6"/>
      <c r="AF604" s="6"/>
      <c r="AG604" s="6"/>
      <c r="AH604" s="6"/>
    </row>
    <row r="605" spans="1:34" x14ac:dyDescent="0.2">
      <c r="A605">
        <v>1</v>
      </c>
      <c r="B605" t="s">
        <v>15</v>
      </c>
      <c r="C605">
        <v>2</v>
      </c>
      <c r="D605" t="s">
        <v>13</v>
      </c>
      <c r="E605">
        <v>0.67</v>
      </c>
      <c r="F605">
        <v>14.5</v>
      </c>
      <c r="G605">
        <v>1</v>
      </c>
      <c r="H605">
        <v>1</v>
      </c>
      <c r="I605" s="6">
        <f>Table25[[#This Row],[Age]]/$E$1</f>
        <v>8.3750000000000005E-3</v>
      </c>
      <c r="J605" s="6">
        <f>LOG10(Table25[[#This Row],[Fare]] +1)</f>
        <v>1.1903316981702914</v>
      </c>
      <c r="K605">
        <f>IF(Table25[[#This Row],[Pclass]]=1, 1, 0)</f>
        <v>0</v>
      </c>
      <c r="L605">
        <f>IF(Table25[[#This Row],[Pclass]]=2, 1,0)</f>
        <v>1</v>
      </c>
      <c r="M605">
        <f>IF(Table25[[#This Row],[Embarked]]="S", 1, 0)</f>
        <v>1</v>
      </c>
      <c r="N605">
        <f>IF(Table25[[#This Row],[Embarked]]="C", 1, 0)</f>
        <v>0</v>
      </c>
      <c r="O605">
        <f>IF(Table25[[#This Row],[Sex]]="male", 1, 0)</f>
        <v>1</v>
      </c>
      <c r="P605">
        <v>1</v>
      </c>
      <c r="AC605" s="6"/>
      <c r="AD605" s="6"/>
      <c r="AE605" s="6"/>
      <c r="AF605" s="6"/>
      <c r="AG605" s="6"/>
      <c r="AH605" s="6"/>
    </row>
    <row r="606" spans="1:34" x14ac:dyDescent="0.2">
      <c r="A606">
        <v>0</v>
      </c>
      <c r="B606" t="s">
        <v>15</v>
      </c>
      <c r="C606">
        <v>3</v>
      </c>
      <c r="D606" t="s">
        <v>13</v>
      </c>
      <c r="E606">
        <v>28</v>
      </c>
      <c r="F606">
        <v>7.7957999999999998</v>
      </c>
      <c r="G606">
        <v>0</v>
      </c>
      <c r="H606">
        <v>0</v>
      </c>
      <c r="I606" s="6">
        <f>Table25[[#This Row],[Age]]/$E$1</f>
        <v>0.35</v>
      </c>
      <c r="J606" s="6">
        <f>LOG10(Table25[[#This Row],[Fare]] +1)</f>
        <v>0.94427534575879857</v>
      </c>
      <c r="K606">
        <f>IF(Table25[[#This Row],[Pclass]]=1, 1, 0)</f>
        <v>0</v>
      </c>
      <c r="L606">
        <f>IF(Table25[[#This Row],[Pclass]]=2, 1,0)</f>
        <v>0</v>
      </c>
      <c r="M606">
        <f>IF(Table25[[#This Row],[Embarked]]="S", 1, 0)</f>
        <v>1</v>
      </c>
      <c r="N606">
        <f>IF(Table25[[#This Row],[Embarked]]="C", 1, 0)</f>
        <v>0</v>
      </c>
      <c r="O606">
        <f>IF(Table25[[#This Row],[Sex]]="male", 1, 0)</f>
        <v>1</v>
      </c>
      <c r="P606">
        <v>1</v>
      </c>
      <c r="AC606" s="6"/>
      <c r="AD606" s="6"/>
      <c r="AE606" s="6"/>
      <c r="AF606" s="6"/>
      <c r="AG606" s="6"/>
      <c r="AH606" s="6"/>
    </row>
    <row r="607" spans="1:34" x14ac:dyDescent="0.2">
      <c r="A607">
        <v>0</v>
      </c>
      <c r="B607" t="s">
        <v>15</v>
      </c>
      <c r="C607">
        <v>2</v>
      </c>
      <c r="D607" t="s">
        <v>13</v>
      </c>
      <c r="E607">
        <v>18</v>
      </c>
      <c r="F607">
        <v>11.5</v>
      </c>
      <c r="G607">
        <v>0</v>
      </c>
      <c r="H607">
        <v>0</v>
      </c>
      <c r="I607" s="6">
        <f>Table25[[#This Row],[Age]]/$E$1</f>
        <v>0.22500000000000001</v>
      </c>
      <c r="J607" s="6">
        <f>LOG10(Table25[[#This Row],[Fare]] +1)</f>
        <v>1.0969100130080565</v>
      </c>
      <c r="K607">
        <f>IF(Table25[[#This Row],[Pclass]]=1, 1, 0)</f>
        <v>0</v>
      </c>
      <c r="L607">
        <f>IF(Table25[[#This Row],[Pclass]]=2, 1,0)</f>
        <v>1</v>
      </c>
      <c r="M607">
        <f>IF(Table25[[#This Row],[Embarked]]="S", 1, 0)</f>
        <v>1</v>
      </c>
      <c r="N607">
        <f>IF(Table25[[#This Row],[Embarked]]="C", 1, 0)</f>
        <v>0</v>
      </c>
      <c r="O607">
        <f>IF(Table25[[#This Row],[Sex]]="male", 1, 0)</f>
        <v>1</v>
      </c>
      <c r="P607">
        <v>1</v>
      </c>
      <c r="AC607" s="6"/>
      <c r="AD607" s="6"/>
      <c r="AE607" s="6"/>
      <c r="AF607" s="6"/>
      <c r="AG607" s="6"/>
      <c r="AH607" s="6"/>
    </row>
    <row r="608" spans="1:34" x14ac:dyDescent="0.2">
      <c r="A608">
        <v>0</v>
      </c>
      <c r="B608" t="s">
        <v>15</v>
      </c>
      <c r="C608">
        <v>3</v>
      </c>
      <c r="D608" t="s">
        <v>13</v>
      </c>
      <c r="E608">
        <v>34</v>
      </c>
      <c r="F608">
        <v>8.0500000000000007</v>
      </c>
      <c r="G608">
        <v>0</v>
      </c>
      <c r="H608">
        <v>0</v>
      </c>
      <c r="I608" s="6">
        <f>Table25[[#This Row],[Age]]/$E$1</f>
        <v>0.42499999999999999</v>
      </c>
      <c r="J608" s="6">
        <f>LOG10(Table25[[#This Row],[Fare]] +1)</f>
        <v>0.9566485792052033</v>
      </c>
      <c r="K608">
        <f>IF(Table25[[#This Row],[Pclass]]=1, 1, 0)</f>
        <v>0</v>
      </c>
      <c r="L608">
        <f>IF(Table25[[#This Row],[Pclass]]=2, 1,0)</f>
        <v>0</v>
      </c>
      <c r="M608">
        <f>IF(Table25[[#This Row],[Embarked]]="S", 1, 0)</f>
        <v>1</v>
      </c>
      <c r="N608">
        <f>IF(Table25[[#This Row],[Embarked]]="C", 1, 0)</f>
        <v>0</v>
      </c>
      <c r="O608">
        <f>IF(Table25[[#This Row],[Sex]]="male", 1, 0)</f>
        <v>1</v>
      </c>
      <c r="P608">
        <v>1</v>
      </c>
      <c r="AC608" s="6"/>
      <c r="AD608" s="6"/>
      <c r="AE608" s="6"/>
      <c r="AF608" s="6"/>
      <c r="AG608" s="6"/>
      <c r="AH608" s="6"/>
    </row>
    <row r="609" spans="1:34" x14ac:dyDescent="0.2">
      <c r="A609">
        <v>1</v>
      </c>
      <c r="B609" t="s">
        <v>15</v>
      </c>
      <c r="C609">
        <v>1</v>
      </c>
      <c r="D609" t="s">
        <v>17</v>
      </c>
      <c r="E609">
        <v>33</v>
      </c>
      <c r="F609">
        <v>86.5</v>
      </c>
      <c r="G609">
        <v>0</v>
      </c>
      <c r="H609">
        <v>0</v>
      </c>
      <c r="I609" s="6">
        <f>Table25[[#This Row],[Age]]/$E$1</f>
        <v>0.41249999999999998</v>
      </c>
      <c r="J609" s="6">
        <f>LOG10(Table25[[#This Row],[Fare]] +1)</f>
        <v>1.9420080530223132</v>
      </c>
      <c r="K609">
        <f>IF(Table25[[#This Row],[Pclass]]=1, 1, 0)</f>
        <v>1</v>
      </c>
      <c r="L609">
        <f>IF(Table25[[#This Row],[Pclass]]=2, 1,0)</f>
        <v>0</v>
      </c>
      <c r="M609">
        <f>IF(Table25[[#This Row],[Embarked]]="S", 1, 0)</f>
        <v>1</v>
      </c>
      <c r="N609">
        <f>IF(Table25[[#This Row],[Embarked]]="C", 1, 0)</f>
        <v>0</v>
      </c>
      <c r="O609">
        <f>IF(Table25[[#This Row],[Sex]]="male", 1, 0)</f>
        <v>0</v>
      </c>
      <c r="P609">
        <v>1</v>
      </c>
      <c r="AC609" s="6"/>
      <c r="AD609" s="6"/>
      <c r="AE609" s="6"/>
      <c r="AF609" s="6"/>
      <c r="AG609" s="6"/>
      <c r="AH609" s="6"/>
    </row>
    <row r="610" spans="1:34" x14ac:dyDescent="0.2">
      <c r="A610">
        <v>0</v>
      </c>
      <c r="B610" t="s">
        <v>15</v>
      </c>
      <c r="C610">
        <v>3</v>
      </c>
      <c r="D610" t="s">
        <v>13</v>
      </c>
      <c r="E610">
        <v>41</v>
      </c>
      <c r="F610">
        <v>7.125</v>
      </c>
      <c r="G610">
        <v>0</v>
      </c>
      <c r="H610">
        <v>0</v>
      </c>
      <c r="I610" s="6">
        <f>Table25[[#This Row],[Age]]/$E$1</f>
        <v>0.51249999999999996</v>
      </c>
      <c r="J610" s="6">
        <f>LOG10(Table25[[#This Row],[Fare]] +1)</f>
        <v>0.90982336965091204</v>
      </c>
      <c r="K610">
        <f>IF(Table25[[#This Row],[Pclass]]=1, 1, 0)</f>
        <v>0</v>
      </c>
      <c r="L610">
        <f>IF(Table25[[#This Row],[Pclass]]=2, 1,0)</f>
        <v>0</v>
      </c>
      <c r="M610">
        <f>IF(Table25[[#This Row],[Embarked]]="S", 1, 0)</f>
        <v>1</v>
      </c>
      <c r="N610">
        <f>IF(Table25[[#This Row],[Embarked]]="C", 1, 0)</f>
        <v>0</v>
      </c>
      <c r="O610">
        <f>IF(Table25[[#This Row],[Sex]]="male", 1, 0)</f>
        <v>1</v>
      </c>
      <c r="P610">
        <v>1</v>
      </c>
      <c r="AC610" s="6"/>
      <c r="AD610" s="6"/>
      <c r="AE610" s="6"/>
      <c r="AF610" s="6"/>
      <c r="AG610" s="6"/>
      <c r="AH610" s="6"/>
    </row>
    <row r="611" spans="1:34" x14ac:dyDescent="0.2">
      <c r="A611">
        <v>1</v>
      </c>
      <c r="B611" t="s">
        <v>20</v>
      </c>
      <c r="C611">
        <v>3</v>
      </c>
      <c r="D611" t="s">
        <v>13</v>
      </c>
      <c r="E611">
        <v>20</v>
      </c>
      <c r="F611">
        <v>7.2291999999999996</v>
      </c>
      <c r="G611">
        <v>0</v>
      </c>
      <c r="H611">
        <v>0</v>
      </c>
      <c r="I611" s="6">
        <f>Table25[[#This Row],[Age]]/$E$1</f>
        <v>0.25</v>
      </c>
      <c r="J611" s="6">
        <f>LOG10(Table25[[#This Row],[Fare]] +1)</f>
        <v>0.91535761741483168</v>
      </c>
      <c r="K611">
        <f>IF(Table25[[#This Row],[Pclass]]=1, 1, 0)</f>
        <v>0</v>
      </c>
      <c r="L611">
        <f>IF(Table25[[#This Row],[Pclass]]=2, 1,0)</f>
        <v>0</v>
      </c>
      <c r="M611">
        <f>IF(Table25[[#This Row],[Embarked]]="S", 1, 0)</f>
        <v>0</v>
      </c>
      <c r="N611">
        <f>IF(Table25[[#This Row],[Embarked]]="C", 1, 0)</f>
        <v>1</v>
      </c>
      <c r="O611">
        <f>IF(Table25[[#This Row],[Sex]]="male", 1, 0)</f>
        <v>1</v>
      </c>
      <c r="P611">
        <v>1</v>
      </c>
      <c r="AC611" s="6"/>
      <c r="AD611" s="6"/>
      <c r="AE611" s="6"/>
      <c r="AF611" s="6"/>
      <c r="AG611" s="6"/>
      <c r="AH611" s="6"/>
    </row>
    <row r="612" spans="1:34" x14ac:dyDescent="0.2">
      <c r="A612">
        <v>1</v>
      </c>
      <c r="B612" t="s">
        <v>15</v>
      </c>
      <c r="C612">
        <v>1</v>
      </c>
      <c r="D612" t="s">
        <v>17</v>
      </c>
      <c r="E612">
        <v>36</v>
      </c>
      <c r="F612">
        <v>120</v>
      </c>
      <c r="G612">
        <v>1</v>
      </c>
      <c r="H612">
        <v>2</v>
      </c>
      <c r="I612" s="6">
        <f>Table25[[#This Row],[Age]]/$E$1</f>
        <v>0.45</v>
      </c>
      <c r="J612" s="6">
        <f>LOG10(Table25[[#This Row],[Fare]] +1)</f>
        <v>2.0827853703164503</v>
      </c>
      <c r="K612">
        <f>IF(Table25[[#This Row],[Pclass]]=1, 1, 0)</f>
        <v>1</v>
      </c>
      <c r="L612">
        <f>IF(Table25[[#This Row],[Pclass]]=2, 1,0)</f>
        <v>0</v>
      </c>
      <c r="M612">
        <f>IF(Table25[[#This Row],[Embarked]]="S", 1, 0)</f>
        <v>1</v>
      </c>
      <c r="N612">
        <f>IF(Table25[[#This Row],[Embarked]]="C", 1, 0)</f>
        <v>0</v>
      </c>
      <c r="O612">
        <f>IF(Table25[[#This Row],[Sex]]="male", 1, 0)</f>
        <v>0</v>
      </c>
      <c r="P612">
        <v>1</v>
      </c>
      <c r="AC612" s="6"/>
      <c r="AD612" s="6"/>
      <c r="AE612" s="6"/>
      <c r="AF612" s="6"/>
      <c r="AG612" s="6"/>
      <c r="AH612" s="6"/>
    </row>
    <row r="613" spans="1:34" x14ac:dyDescent="0.2">
      <c r="A613">
        <v>0</v>
      </c>
      <c r="B613" t="s">
        <v>15</v>
      </c>
      <c r="C613">
        <v>3</v>
      </c>
      <c r="D613" t="s">
        <v>13</v>
      </c>
      <c r="E613">
        <v>16</v>
      </c>
      <c r="F613">
        <v>7.7750000000000004</v>
      </c>
      <c r="G613">
        <v>0</v>
      </c>
      <c r="H613">
        <v>0</v>
      </c>
      <c r="I613" s="6">
        <f>Table25[[#This Row],[Age]]/$E$1</f>
        <v>0.2</v>
      </c>
      <c r="J613" s="6">
        <f>LOG10(Table25[[#This Row],[Fare]] +1)</f>
        <v>0.94324712513786169</v>
      </c>
      <c r="K613">
        <f>IF(Table25[[#This Row],[Pclass]]=1, 1, 0)</f>
        <v>0</v>
      </c>
      <c r="L613">
        <f>IF(Table25[[#This Row],[Pclass]]=2, 1,0)</f>
        <v>0</v>
      </c>
      <c r="M613">
        <f>IF(Table25[[#This Row],[Embarked]]="S", 1, 0)</f>
        <v>1</v>
      </c>
      <c r="N613">
        <f>IF(Table25[[#This Row],[Embarked]]="C", 1, 0)</f>
        <v>0</v>
      </c>
      <c r="O613">
        <f>IF(Table25[[#This Row],[Sex]]="male", 1, 0)</f>
        <v>1</v>
      </c>
      <c r="P613">
        <v>1</v>
      </c>
      <c r="AC613" s="6"/>
      <c r="AD613" s="6"/>
      <c r="AE613" s="6"/>
      <c r="AF613" s="6"/>
      <c r="AG613" s="6"/>
      <c r="AH613" s="6"/>
    </row>
    <row r="614" spans="1:34" x14ac:dyDescent="0.2">
      <c r="A614">
        <v>1</v>
      </c>
      <c r="B614" t="s">
        <v>15</v>
      </c>
      <c r="C614">
        <v>1</v>
      </c>
      <c r="D614" t="s">
        <v>17</v>
      </c>
      <c r="E614">
        <v>51</v>
      </c>
      <c r="F614">
        <v>77.958299999999994</v>
      </c>
      <c r="G614">
        <v>1</v>
      </c>
      <c r="H614">
        <v>0</v>
      </c>
      <c r="I614" s="6">
        <f>Table25[[#This Row],[Age]]/$E$1</f>
        <v>0.63749999999999996</v>
      </c>
      <c r="J614" s="6">
        <f>LOG10(Table25[[#This Row],[Fare]] +1)</f>
        <v>1.8973977892491294</v>
      </c>
      <c r="K614">
        <f>IF(Table25[[#This Row],[Pclass]]=1, 1, 0)</f>
        <v>1</v>
      </c>
      <c r="L614">
        <f>IF(Table25[[#This Row],[Pclass]]=2, 1,0)</f>
        <v>0</v>
      </c>
      <c r="M614">
        <f>IF(Table25[[#This Row],[Embarked]]="S", 1, 0)</f>
        <v>1</v>
      </c>
      <c r="N614">
        <f>IF(Table25[[#This Row],[Embarked]]="C", 1, 0)</f>
        <v>0</v>
      </c>
      <c r="O614">
        <f>IF(Table25[[#This Row],[Sex]]="male", 1, 0)</f>
        <v>0</v>
      </c>
      <c r="P614">
        <v>1</v>
      </c>
      <c r="AC614" s="6"/>
      <c r="AD614" s="6"/>
      <c r="AE614" s="6"/>
      <c r="AF614" s="6"/>
      <c r="AG614" s="6"/>
      <c r="AH614" s="6"/>
    </row>
    <row r="615" spans="1:34" x14ac:dyDescent="0.2">
      <c r="A615">
        <v>0</v>
      </c>
      <c r="B615" t="s">
        <v>27</v>
      </c>
      <c r="C615">
        <v>3</v>
      </c>
      <c r="D615" t="s">
        <v>17</v>
      </c>
      <c r="E615">
        <v>30.5</v>
      </c>
      <c r="F615">
        <v>7.75</v>
      </c>
      <c r="G615">
        <v>0</v>
      </c>
      <c r="H615">
        <v>0</v>
      </c>
      <c r="I615" s="6">
        <f>Table25[[#This Row],[Age]]/$E$1</f>
        <v>0.38124999999999998</v>
      </c>
      <c r="J615" s="6">
        <f>LOG10(Table25[[#This Row],[Fare]] +1)</f>
        <v>0.94200805302231327</v>
      </c>
      <c r="K615">
        <f>IF(Table25[[#This Row],[Pclass]]=1, 1, 0)</f>
        <v>0</v>
      </c>
      <c r="L615">
        <f>IF(Table25[[#This Row],[Pclass]]=2, 1,0)</f>
        <v>0</v>
      </c>
      <c r="M615">
        <f>IF(Table25[[#This Row],[Embarked]]="S", 1, 0)</f>
        <v>0</v>
      </c>
      <c r="N615">
        <f>IF(Table25[[#This Row],[Embarked]]="C", 1, 0)</f>
        <v>0</v>
      </c>
      <c r="O615">
        <f>IF(Table25[[#This Row],[Sex]]="male", 1, 0)</f>
        <v>0</v>
      </c>
      <c r="P615">
        <v>1</v>
      </c>
      <c r="AC615" s="6"/>
      <c r="AD615" s="6"/>
      <c r="AE615" s="6"/>
      <c r="AF615" s="6"/>
      <c r="AG615" s="6"/>
      <c r="AH615" s="6"/>
    </row>
    <row r="616" spans="1:34" x14ac:dyDescent="0.2">
      <c r="A616">
        <v>0</v>
      </c>
      <c r="B616" t="s">
        <v>15</v>
      </c>
      <c r="C616">
        <v>3</v>
      </c>
      <c r="D616" t="s">
        <v>13</v>
      </c>
      <c r="E616">
        <v>32</v>
      </c>
      <c r="F616">
        <v>8.3625000000000007</v>
      </c>
      <c r="G616">
        <v>0</v>
      </c>
      <c r="H616">
        <v>0</v>
      </c>
      <c r="I616" s="6">
        <f>Table25[[#This Row],[Age]]/$E$1</f>
        <v>0.4</v>
      </c>
      <c r="J616" s="6">
        <f>LOG10(Table25[[#This Row],[Fare]] +1)</f>
        <v>0.97139183070752289</v>
      </c>
      <c r="K616">
        <f>IF(Table25[[#This Row],[Pclass]]=1, 1, 0)</f>
        <v>0</v>
      </c>
      <c r="L616">
        <f>IF(Table25[[#This Row],[Pclass]]=2, 1,0)</f>
        <v>0</v>
      </c>
      <c r="M616">
        <f>IF(Table25[[#This Row],[Embarked]]="S", 1, 0)</f>
        <v>1</v>
      </c>
      <c r="N616">
        <f>IF(Table25[[#This Row],[Embarked]]="C", 1, 0)</f>
        <v>0</v>
      </c>
      <c r="O616">
        <f>IF(Table25[[#This Row],[Sex]]="male", 1, 0)</f>
        <v>1</v>
      </c>
      <c r="P616">
        <v>1</v>
      </c>
      <c r="AC616" s="6"/>
      <c r="AD616" s="6"/>
      <c r="AE616" s="6"/>
      <c r="AF616" s="6"/>
      <c r="AG616" s="6"/>
      <c r="AH616" s="6"/>
    </row>
    <row r="617" spans="1:34" x14ac:dyDescent="0.2">
      <c r="A617">
        <v>0</v>
      </c>
      <c r="B617" t="s">
        <v>15</v>
      </c>
      <c r="C617">
        <v>3</v>
      </c>
      <c r="D617" t="s">
        <v>13</v>
      </c>
      <c r="E617">
        <v>24</v>
      </c>
      <c r="F617">
        <v>9.5</v>
      </c>
      <c r="G617">
        <v>0</v>
      </c>
      <c r="H617">
        <v>0</v>
      </c>
      <c r="I617" s="6">
        <f>Table25[[#This Row],[Age]]/$E$1</f>
        <v>0.3</v>
      </c>
      <c r="J617" s="6">
        <f>LOG10(Table25[[#This Row],[Fare]] +1)</f>
        <v>1.0211892990699381</v>
      </c>
      <c r="K617">
        <f>IF(Table25[[#This Row],[Pclass]]=1, 1, 0)</f>
        <v>0</v>
      </c>
      <c r="L617">
        <f>IF(Table25[[#This Row],[Pclass]]=2, 1,0)</f>
        <v>0</v>
      </c>
      <c r="M617">
        <f>IF(Table25[[#This Row],[Embarked]]="S", 1, 0)</f>
        <v>1</v>
      </c>
      <c r="N617">
        <f>IF(Table25[[#This Row],[Embarked]]="C", 1, 0)</f>
        <v>0</v>
      </c>
      <c r="O617">
        <f>IF(Table25[[#This Row],[Sex]]="male", 1, 0)</f>
        <v>1</v>
      </c>
      <c r="P617">
        <v>1</v>
      </c>
      <c r="AC617" s="6"/>
      <c r="AD617" s="6"/>
      <c r="AE617" s="6"/>
      <c r="AF617" s="6"/>
      <c r="AG617" s="6"/>
      <c r="AH617" s="6"/>
    </row>
    <row r="618" spans="1:34" x14ac:dyDescent="0.2">
      <c r="A618">
        <v>0</v>
      </c>
      <c r="B618" t="s">
        <v>15</v>
      </c>
      <c r="C618">
        <v>3</v>
      </c>
      <c r="D618" t="s">
        <v>13</v>
      </c>
      <c r="E618">
        <v>48</v>
      </c>
      <c r="F618">
        <v>7.8541999999999996</v>
      </c>
      <c r="G618">
        <v>0</v>
      </c>
      <c r="H618">
        <v>0</v>
      </c>
      <c r="I618" s="6">
        <f>Table25[[#This Row],[Age]]/$E$1</f>
        <v>0.6</v>
      </c>
      <c r="J618" s="6">
        <f>LOG10(Table25[[#This Row],[Fare]] +1)</f>
        <v>0.94714932766263737</v>
      </c>
      <c r="K618">
        <f>IF(Table25[[#This Row],[Pclass]]=1, 1, 0)</f>
        <v>0</v>
      </c>
      <c r="L618">
        <f>IF(Table25[[#This Row],[Pclass]]=2, 1,0)</f>
        <v>0</v>
      </c>
      <c r="M618">
        <f>IF(Table25[[#This Row],[Embarked]]="S", 1, 0)</f>
        <v>1</v>
      </c>
      <c r="N618">
        <f>IF(Table25[[#This Row],[Embarked]]="C", 1, 0)</f>
        <v>0</v>
      </c>
      <c r="O618">
        <f>IF(Table25[[#This Row],[Sex]]="male", 1, 0)</f>
        <v>1</v>
      </c>
      <c r="P618">
        <v>1</v>
      </c>
      <c r="AC618" s="6"/>
      <c r="AD618" s="6"/>
      <c r="AE618" s="6"/>
      <c r="AF618" s="6"/>
      <c r="AG618" s="6"/>
      <c r="AH618" s="6"/>
    </row>
    <row r="619" spans="1:34" x14ac:dyDescent="0.2">
      <c r="A619">
        <v>0</v>
      </c>
      <c r="B619" t="s">
        <v>15</v>
      </c>
      <c r="C619">
        <v>2</v>
      </c>
      <c r="D619" t="s">
        <v>17</v>
      </c>
      <c r="E619">
        <v>57</v>
      </c>
      <c r="F619">
        <v>10.5</v>
      </c>
      <c r="G619">
        <v>0</v>
      </c>
      <c r="H619">
        <v>0</v>
      </c>
      <c r="I619" s="6">
        <f>Table25[[#This Row],[Age]]/$E$1</f>
        <v>0.71250000000000002</v>
      </c>
      <c r="J619" s="6">
        <f>LOG10(Table25[[#This Row],[Fare]] +1)</f>
        <v>1.0606978403536116</v>
      </c>
      <c r="K619">
        <f>IF(Table25[[#This Row],[Pclass]]=1, 1, 0)</f>
        <v>0</v>
      </c>
      <c r="L619">
        <f>IF(Table25[[#This Row],[Pclass]]=2, 1,0)</f>
        <v>1</v>
      </c>
      <c r="M619">
        <f>IF(Table25[[#This Row],[Embarked]]="S", 1, 0)</f>
        <v>1</v>
      </c>
      <c r="N619">
        <f>IF(Table25[[#This Row],[Embarked]]="C", 1, 0)</f>
        <v>0</v>
      </c>
      <c r="O619">
        <f>IF(Table25[[#This Row],[Sex]]="male", 1, 0)</f>
        <v>0</v>
      </c>
      <c r="P619">
        <v>1</v>
      </c>
      <c r="AC619" s="6"/>
      <c r="AD619" s="6"/>
      <c r="AE619" s="6"/>
      <c r="AF619" s="6"/>
      <c r="AG619" s="6"/>
      <c r="AH619" s="6"/>
    </row>
    <row r="620" spans="1:34" x14ac:dyDescent="0.2">
      <c r="A620">
        <v>1</v>
      </c>
      <c r="B620" t="s">
        <v>15</v>
      </c>
      <c r="C620">
        <v>2</v>
      </c>
      <c r="D620" t="s">
        <v>17</v>
      </c>
      <c r="E620">
        <v>54</v>
      </c>
      <c r="F620">
        <v>23</v>
      </c>
      <c r="G620">
        <v>1</v>
      </c>
      <c r="H620">
        <v>3</v>
      </c>
      <c r="I620" s="6">
        <f>Table25[[#This Row],[Age]]/$E$1</f>
        <v>0.67500000000000004</v>
      </c>
      <c r="J620" s="6">
        <f>LOG10(Table25[[#This Row],[Fare]] +1)</f>
        <v>1.3802112417116059</v>
      </c>
      <c r="K620">
        <f>IF(Table25[[#This Row],[Pclass]]=1, 1, 0)</f>
        <v>0</v>
      </c>
      <c r="L620">
        <f>IF(Table25[[#This Row],[Pclass]]=2, 1,0)</f>
        <v>1</v>
      </c>
      <c r="M620">
        <f>IF(Table25[[#This Row],[Embarked]]="S", 1, 0)</f>
        <v>1</v>
      </c>
      <c r="N620">
        <f>IF(Table25[[#This Row],[Embarked]]="C", 1, 0)</f>
        <v>0</v>
      </c>
      <c r="O620">
        <f>IF(Table25[[#This Row],[Sex]]="male", 1, 0)</f>
        <v>0</v>
      </c>
      <c r="P620">
        <v>1</v>
      </c>
      <c r="AC620" s="6"/>
      <c r="AD620" s="6"/>
      <c r="AE620" s="6"/>
      <c r="AF620" s="6"/>
      <c r="AG620" s="6"/>
      <c r="AH620" s="6"/>
    </row>
    <row r="621" spans="1:34" x14ac:dyDescent="0.2">
      <c r="A621">
        <v>0</v>
      </c>
      <c r="B621" t="s">
        <v>15</v>
      </c>
      <c r="C621">
        <v>3</v>
      </c>
      <c r="D621" t="s">
        <v>13</v>
      </c>
      <c r="E621">
        <v>18</v>
      </c>
      <c r="F621">
        <v>7.75</v>
      </c>
      <c r="G621">
        <v>0</v>
      </c>
      <c r="H621">
        <v>0</v>
      </c>
      <c r="I621" s="6">
        <f>Table25[[#This Row],[Age]]/$E$1</f>
        <v>0.22500000000000001</v>
      </c>
      <c r="J621" s="6">
        <f>LOG10(Table25[[#This Row],[Fare]] +1)</f>
        <v>0.94200805302231327</v>
      </c>
      <c r="K621">
        <f>IF(Table25[[#This Row],[Pclass]]=1, 1, 0)</f>
        <v>0</v>
      </c>
      <c r="L621">
        <f>IF(Table25[[#This Row],[Pclass]]=2, 1,0)</f>
        <v>0</v>
      </c>
      <c r="M621">
        <f>IF(Table25[[#This Row],[Embarked]]="S", 1, 0)</f>
        <v>1</v>
      </c>
      <c r="N621">
        <f>IF(Table25[[#This Row],[Embarked]]="C", 1, 0)</f>
        <v>0</v>
      </c>
      <c r="O621">
        <f>IF(Table25[[#This Row],[Sex]]="male", 1, 0)</f>
        <v>1</v>
      </c>
      <c r="P621">
        <v>1</v>
      </c>
      <c r="AC621" s="6"/>
      <c r="AD621" s="6"/>
      <c r="AE621" s="6"/>
      <c r="AF621" s="6"/>
      <c r="AG621" s="6"/>
      <c r="AH621" s="6"/>
    </row>
    <row r="622" spans="1:34" x14ac:dyDescent="0.2">
      <c r="A622">
        <v>1</v>
      </c>
      <c r="B622" t="s">
        <v>15</v>
      </c>
      <c r="C622">
        <v>3</v>
      </c>
      <c r="D622" t="s">
        <v>17</v>
      </c>
      <c r="E622">
        <v>5</v>
      </c>
      <c r="F622">
        <v>12.475</v>
      </c>
      <c r="G622">
        <v>0</v>
      </c>
      <c r="H622">
        <v>0</v>
      </c>
      <c r="I622" s="6">
        <f>Table25[[#This Row],[Age]]/$E$1</f>
        <v>6.25E-2</v>
      </c>
      <c r="J622" s="6">
        <f>LOG10(Table25[[#This Row],[Fare]] +1)</f>
        <v>1.1295287738587763</v>
      </c>
      <c r="K622">
        <f>IF(Table25[[#This Row],[Pclass]]=1, 1, 0)</f>
        <v>0</v>
      </c>
      <c r="L622">
        <f>IF(Table25[[#This Row],[Pclass]]=2, 1,0)</f>
        <v>0</v>
      </c>
      <c r="M622">
        <f>IF(Table25[[#This Row],[Embarked]]="S", 1, 0)</f>
        <v>1</v>
      </c>
      <c r="N622">
        <f>IF(Table25[[#This Row],[Embarked]]="C", 1, 0)</f>
        <v>0</v>
      </c>
      <c r="O622">
        <f>IF(Table25[[#This Row],[Sex]]="male", 1, 0)</f>
        <v>0</v>
      </c>
      <c r="P622">
        <v>1</v>
      </c>
      <c r="AC622" s="6"/>
      <c r="AD622" s="6"/>
      <c r="AE622" s="6"/>
      <c r="AF622" s="6"/>
      <c r="AG622" s="6"/>
      <c r="AH622" s="6"/>
    </row>
    <row r="623" spans="1:34" x14ac:dyDescent="0.2">
      <c r="A623">
        <v>1</v>
      </c>
      <c r="B623" t="s">
        <v>15</v>
      </c>
      <c r="C623">
        <v>1</v>
      </c>
      <c r="D623" t="s">
        <v>17</v>
      </c>
      <c r="E623">
        <v>43</v>
      </c>
      <c r="F623">
        <v>211.33750000000001</v>
      </c>
      <c r="G623">
        <v>0</v>
      </c>
      <c r="H623">
        <v>1</v>
      </c>
      <c r="I623" s="6">
        <f>Table25[[#This Row],[Age]]/$E$1</f>
        <v>0.53749999999999998</v>
      </c>
      <c r="J623" s="6">
        <f>LOG10(Table25[[#This Row],[Fare]] +1)</f>
        <v>2.3270266997942759</v>
      </c>
      <c r="K623">
        <f>IF(Table25[[#This Row],[Pclass]]=1, 1, 0)</f>
        <v>1</v>
      </c>
      <c r="L623">
        <f>IF(Table25[[#This Row],[Pclass]]=2, 1,0)</f>
        <v>0</v>
      </c>
      <c r="M623">
        <f>IF(Table25[[#This Row],[Embarked]]="S", 1, 0)</f>
        <v>1</v>
      </c>
      <c r="N623">
        <f>IF(Table25[[#This Row],[Embarked]]="C", 1, 0)</f>
        <v>0</v>
      </c>
      <c r="O623">
        <f>IF(Table25[[#This Row],[Sex]]="male", 1, 0)</f>
        <v>0</v>
      </c>
      <c r="P623">
        <v>1</v>
      </c>
      <c r="AC623" s="6"/>
      <c r="AD623" s="6"/>
      <c r="AE623" s="6"/>
      <c r="AF623" s="6"/>
      <c r="AG623" s="6"/>
      <c r="AH623" s="6"/>
    </row>
    <row r="624" spans="1:34" x14ac:dyDescent="0.2">
      <c r="A624">
        <v>1</v>
      </c>
      <c r="B624" t="s">
        <v>20</v>
      </c>
      <c r="C624">
        <v>3</v>
      </c>
      <c r="D624" t="s">
        <v>17</v>
      </c>
      <c r="E624">
        <v>13</v>
      </c>
      <c r="F624">
        <v>7.2291999999999996</v>
      </c>
      <c r="G624">
        <v>0</v>
      </c>
      <c r="H624">
        <v>0</v>
      </c>
      <c r="I624" s="6">
        <f>Table25[[#This Row],[Age]]/$E$1</f>
        <v>0.16250000000000001</v>
      </c>
      <c r="J624" s="6">
        <f>LOG10(Table25[[#This Row],[Fare]] +1)</f>
        <v>0.91535761741483168</v>
      </c>
      <c r="K624">
        <f>IF(Table25[[#This Row],[Pclass]]=1, 1, 0)</f>
        <v>0</v>
      </c>
      <c r="L624">
        <f>IF(Table25[[#This Row],[Pclass]]=2, 1,0)</f>
        <v>0</v>
      </c>
      <c r="M624">
        <f>IF(Table25[[#This Row],[Embarked]]="S", 1, 0)</f>
        <v>0</v>
      </c>
      <c r="N624">
        <f>IF(Table25[[#This Row],[Embarked]]="C", 1, 0)</f>
        <v>1</v>
      </c>
      <c r="O624">
        <f>IF(Table25[[#This Row],[Sex]]="male", 1, 0)</f>
        <v>0</v>
      </c>
      <c r="P624">
        <v>1</v>
      </c>
      <c r="AC624" s="6"/>
      <c r="AD624" s="6"/>
      <c r="AE624" s="6"/>
      <c r="AF624" s="6"/>
      <c r="AG624" s="6"/>
      <c r="AH624" s="6"/>
    </row>
    <row r="625" spans="1:34" x14ac:dyDescent="0.2">
      <c r="A625">
        <v>1</v>
      </c>
      <c r="B625" t="s">
        <v>15</v>
      </c>
      <c r="C625">
        <v>1</v>
      </c>
      <c r="D625" t="s">
        <v>17</v>
      </c>
      <c r="E625">
        <v>17</v>
      </c>
      <c r="F625">
        <v>57</v>
      </c>
      <c r="G625">
        <v>1</v>
      </c>
      <c r="H625">
        <v>0</v>
      </c>
      <c r="I625" s="6">
        <f>Table25[[#This Row],[Age]]/$E$1</f>
        <v>0.21249999999999999</v>
      </c>
      <c r="J625" s="6">
        <f>LOG10(Table25[[#This Row],[Fare]] +1)</f>
        <v>1.7634279935629373</v>
      </c>
      <c r="K625">
        <f>IF(Table25[[#This Row],[Pclass]]=1, 1, 0)</f>
        <v>1</v>
      </c>
      <c r="L625">
        <f>IF(Table25[[#This Row],[Pclass]]=2, 1,0)</f>
        <v>0</v>
      </c>
      <c r="M625">
        <f>IF(Table25[[#This Row],[Embarked]]="S", 1, 0)</f>
        <v>1</v>
      </c>
      <c r="N625">
        <f>IF(Table25[[#This Row],[Embarked]]="C", 1, 0)</f>
        <v>0</v>
      </c>
      <c r="O625">
        <f>IF(Table25[[#This Row],[Sex]]="male", 1, 0)</f>
        <v>0</v>
      </c>
      <c r="P625">
        <v>1</v>
      </c>
      <c r="AC625" s="6"/>
      <c r="AD625" s="6"/>
      <c r="AE625" s="6"/>
      <c r="AF625" s="6"/>
      <c r="AG625" s="6"/>
      <c r="AH625" s="6"/>
    </row>
    <row r="626" spans="1:34" x14ac:dyDescent="0.2">
      <c r="A626">
        <v>0</v>
      </c>
      <c r="B626" t="s">
        <v>15</v>
      </c>
      <c r="C626">
        <v>1</v>
      </c>
      <c r="D626" t="s">
        <v>13</v>
      </c>
      <c r="E626">
        <v>29</v>
      </c>
      <c r="F626">
        <v>30</v>
      </c>
      <c r="G626">
        <v>0</v>
      </c>
      <c r="H626">
        <v>0</v>
      </c>
      <c r="I626" s="6">
        <f>Table25[[#This Row],[Age]]/$E$1</f>
        <v>0.36249999999999999</v>
      </c>
      <c r="J626" s="6">
        <f>LOG10(Table25[[#This Row],[Fare]] +1)</f>
        <v>1.4913616938342726</v>
      </c>
      <c r="K626">
        <f>IF(Table25[[#This Row],[Pclass]]=1, 1, 0)</f>
        <v>1</v>
      </c>
      <c r="L626">
        <f>IF(Table25[[#This Row],[Pclass]]=2, 1,0)</f>
        <v>0</v>
      </c>
      <c r="M626">
        <f>IF(Table25[[#This Row],[Embarked]]="S", 1, 0)</f>
        <v>1</v>
      </c>
      <c r="N626">
        <f>IF(Table25[[#This Row],[Embarked]]="C", 1, 0)</f>
        <v>0</v>
      </c>
      <c r="O626">
        <f>IF(Table25[[#This Row],[Sex]]="male", 1, 0)</f>
        <v>1</v>
      </c>
      <c r="P626">
        <v>1</v>
      </c>
      <c r="AC626" s="6"/>
      <c r="AD626" s="6"/>
      <c r="AE626" s="6"/>
      <c r="AF626" s="6"/>
      <c r="AG626" s="6"/>
      <c r="AH626" s="6"/>
    </row>
    <row r="627" spans="1:34" x14ac:dyDescent="0.2">
      <c r="A627">
        <v>0</v>
      </c>
      <c r="B627" t="s">
        <v>15</v>
      </c>
      <c r="C627">
        <v>3</v>
      </c>
      <c r="D627" t="s">
        <v>13</v>
      </c>
      <c r="E627">
        <v>25</v>
      </c>
      <c r="F627">
        <v>7.05</v>
      </c>
      <c r="G627">
        <v>0</v>
      </c>
      <c r="H627">
        <v>0</v>
      </c>
      <c r="I627" s="6">
        <f>Table25[[#This Row],[Age]]/$E$1</f>
        <v>0.3125</v>
      </c>
      <c r="J627" s="6">
        <f>LOG10(Table25[[#This Row],[Fare]] +1)</f>
        <v>0.90579588036786851</v>
      </c>
      <c r="K627">
        <f>IF(Table25[[#This Row],[Pclass]]=1, 1, 0)</f>
        <v>0</v>
      </c>
      <c r="L627">
        <f>IF(Table25[[#This Row],[Pclass]]=2, 1,0)</f>
        <v>0</v>
      </c>
      <c r="M627">
        <f>IF(Table25[[#This Row],[Embarked]]="S", 1, 0)</f>
        <v>1</v>
      </c>
      <c r="N627">
        <f>IF(Table25[[#This Row],[Embarked]]="C", 1, 0)</f>
        <v>0</v>
      </c>
      <c r="O627">
        <f>IF(Table25[[#This Row],[Sex]]="male", 1, 0)</f>
        <v>1</v>
      </c>
      <c r="P627">
        <v>1</v>
      </c>
      <c r="AC627" s="6"/>
      <c r="AD627" s="6"/>
      <c r="AE627" s="6"/>
      <c r="AF627" s="6"/>
      <c r="AG627" s="6"/>
      <c r="AH627" s="6"/>
    </row>
    <row r="628" spans="1:34" x14ac:dyDescent="0.2">
      <c r="A628">
        <v>0</v>
      </c>
      <c r="B628" t="s">
        <v>15</v>
      </c>
      <c r="C628">
        <v>3</v>
      </c>
      <c r="D628" t="s">
        <v>13</v>
      </c>
      <c r="E628">
        <v>25</v>
      </c>
      <c r="F628">
        <v>7.25</v>
      </c>
      <c r="G628">
        <v>0</v>
      </c>
      <c r="H628">
        <v>0</v>
      </c>
      <c r="I628" s="6">
        <f>Table25[[#This Row],[Age]]/$E$1</f>
        <v>0.3125</v>
      </c>
      <c r="J628" s="6">
        <f>LOG10(Table25[[#This Row],[Fare]] +1)</f>
        <v>0.91645394854992512</v>
      </c>
      <c r="K628">
        <f>IF(Table25[[#This Row],[Pclass]]=1, 1, 0)</f>
        <v>0</v>
      </c>
      <c r="L628">
        <f>IF(Table25[[#This Row],[Pclass]]=2, 1,0)</f>
        <v>0</v>
      </c>
      <c r="M628">
        <f>IF(Table25[[#This Row],[Embarked]]="S", 1, 0)</f>
        <v>1</v>
      </c>
      <c r="N628">
        <f>IF(Table25[[#This Row],[Embarked]]="C", 1, 0)</f>
        <v>0</v>
      </c>
      <c r="O628">
        <f>IF(Table25[[#This Row],[Sex]]="male", 1, 0)</f>
        <v>1</v>
      </c>
      <c r="P628">
        <v>1</v>
      </c>
      <c r="AC628" s="6"/>
      <c r="AD628" s="6"/>
      <c r="AE628" s="6"/>
      <c r="AF628" s="6"/>
      <c r="AG628" s="6"/>
      <c r="AH628" s="6"/>
    </row>
    <row r="629" spans="1:34" x14ac:dyDescent="0.2">
      <c r="A629">
        <v>1</v>
      </c>
      <c r="B629" t="s">
        <v>15</v>
      </c>
      <c r="C629">
        <v>3</v>
      </c>
      <c r="D629" t="s">
        <v>17</v>
      </c>
      <c r="E629">
        <v>18</v>
      </c>
      <c r="F629">
        <v>7.4958</v>
      </c>
      <c r="G629">
        <v>0</v>
      </c>
      <c r="H629">
        <v>0</v>
      </c>
      <c r="I629" s="6">
        <f>Table25[[#This Row],[Age]]/$E$1</f>
        <v>0.22500000000000001</v>
      </c>
      <c r="J629" s="6">
        <f>LOG10(Table25[[#This Row],[Fare]] +1)</f>
        <v>0.92920428011230582</v>
      </c>
      <c r="K629">
        <f>IF(Table25[[#This Row],[Pclass]]=1, 1, 0)</f>
        <v>0</v>
      </c>
      <c r="L629">
        <f>IF(Table25[[#This Row],[Pclass]]=2, 1,0)</f>
        <v>0</v>
      </c>
      <c r="M629">
        <f>IF(Table25[[#This Row],[Embarked]]="S", 1, 0)</f>
        <v>1</v>
      </c>
      <c r="N629">
        <f>IF(Table25[[#This Row],[Embarked]]="C", 1, 0)</f>
        <v>0</v>
      </c>
      <c r="O629">
        <f>IF(Table25[[#This Row],[Sex]]="male", 1, 0)</f>
        <v>0</v>
      </c>
      <c r="P629">
        <v>1</v>
      </c>
      <c r="AC629" s="6"/>
      <c r="AD629" s="6"/>
      <c r="AE629" s="6"/>
      <c r="AF629" s="6"/>
      <c r="AG629" s="6"/>
      <c r="AH629" s="6"/>
    </row>
    <row r="630" spans="1:34" x14ac:dyDescent="0.2">
      <c r="A630">
        <v>0</v>
      </c>
      <c r="B630" t="s">
        <v>27</v>
      </c>
      <c r="C630">
        <v>3</v>
      </c>
      <c r="D630" t="s">
        <v>13</v>
      </c>
      <c r="E630">
        <v>8</v>
      </c>
      <c r="F630">
        <v>29.125</v>
      </c>
      <c r="G630">
        <v>4</v>
      </c>
      <c r="H630">
        <v>1</v>
      </c>
      <c r="I630" s="6">
        <f>Table25[[#This Row],[Age]]/$E$1</f>
        <v>0.1</v>
      </c>
      <c r="J630" s="6">
        <f>LOG10(Table25[[#This Row],[Fare]] +1)</f>
        <v>1.4789270555829248</v>
      </c>
      <c r="K630">
        <f>IF(Table25[[#This Row],[Pclass]]=1, 1, 0)</f>
        <v>0</v>
      </c>
      <c r="L630">
        <f>IF(Table25[[#This Row],[Pclass]]=2, 1,0)</f>
        <v>0</v>
      </c>
      <c r="M630">
        <f>IF(Table25[[#This Row],[Embarked]]="S", 1, 0)</f>
        <v>0</v>
      </c>
      <c r="N630">
        <f>IF(Table25[[#This Row],[Embarked]]="C", 1, 0)</f>
        <v>0</v>
      </c>
      <c r="O630">
        <f>IF(Table25[[#This Row],[Sex]]="male", 1, 0)</f>
        <v>1</v>
      </c>
      <c r="P630">
        <v>1</v>
      </c>
      <c r="AC630" s="6"/>
      <c r="AD630" s="6"/>
      <c r="AE630" s="6"/>
      <c r="AF630" s="6"/>
      <c r="AG630" s="6"/>
      <c r="AH630" s="6"/>
    </row>
    <row r="631" spans="1:34" x14ac:dyDescent="0.2">
      <c r="A631">
        <v>1</v>
      </c>
      <c r="B631" t="s">
        <v>15</v>
      </c>
      <c r="C631">
        <v>3</v>
      </c>
      <c r="D631" t="s">
        <v>13</v>
      </c>
      <c r="E631">
        <v>1</v>
      </c>
      <c r="F631">
        <v>20.574999999999999</v>
      </c>
      <c r="G631">
        <v>1</v>
      </c>
      <c r="H631">
        <v>2</v>
      </c>
      <c r="I631" s="6">
        <f>Table25[[#This Row],[Age]]/$E$1</f>
        <v>1.2500000000000001E-2</v>
      </c>
      <c r="J631" s="6">
        <f>LOG10(Table25[[#This Row],[Fare]] +1)</f>
        <v>1.3339508043872472</v>
      </c>
      <c r="K631">
        <f>IF(Table25[[#This Row],[Pclass]]=1, 1, 0)</f>
        <v>0</v>
      </c>
      <c r="L631">
        <f>IF(Table25[[#This Row],[Pclass]]=2, 1,0)</f>
        <v>0</v>
      </c>
      <c r="M631">
        <f>IF(Table25[[#This Row],[Embarked]]="S", 1, 0)</f>
        <v>1</v>
      </c>
      <c r="N631">
        <f>IF(Table25[[#This Row],[Embarked]]="C", 1, 0)</f>
        <v>0</v>
      </c>
      <c r="O631">
        <f>IF(Table25[[#This Row],[Sex]]="male", 1, 0)</f>
        <v>1</v>
      </c>
      <c r="P631">
        <v>1</v>
      </c>
      <c r="AC631" s="6"/>
      <c r="AD631" s="6"/>
      <c r="AE631" s="6"/>
      <c r="AF631" s="6"/>
      <c r="AG631" s="6"/>
      <c r="AH631" s="6"/>
    </row>
    <row r="632" spans="1:34" x14ac:dyDescent="0.2">
      <c r="A632">
        <v>0</v>
      </c>
      <c r="B632" t="s">
        <v>20</v>
      </c>
      <c r="C632">
        <v>1</v>
      </c>
      <c r="D632" t="s">
        <v>13</v>
      </c>
      <c r="E632">
        <v>46</v>
      </c>
      <c r="F632">
        <v>79.2</v>
      </c>
      <c r="G632">
        <v>0</v>
      </c>
      <c r="H632">
        <v>0</v>
      </c>
      <c r="I632" s="6">
        <f>Table25[[#This Row],[Age]]/$E$1</f>
        <v>0.57499999999999996</v>
      </c>
      <c r="J632" s="6">
        <f>LOG10(Table25[[#This Row],[Fare]] +1)</f>
        <v>1.9041743682841634</v>
      </c>
      <c r="K632">
        <f>IF(Table25[[#This Row],[Pclass]]=1, 1, 0)</f>
        <v>1</v>
      </c>
      <c r="L632">
        <f>IF(Table25[[#This Row],[Pclass]]=2, 1,0)</f>
        <v>0</v>
      </c>
      <c r="M632">
        <f>IF(Table25[[#This Row],[Embarked]]="S", 1, 0)</f>
        <v>0</v>
      </c>
      <c r="N632">
        <f>IF(Table25[[#This Row],[Embarked]]="C", 1, 0)</f>
        <v>1</v>
      </c>
      <c r="O632">
        <f>IF(Table25[[#This Row],[Sex]]="male", 1, 0)</f>
        <v>1</v>
      </c>
      <c r="P632">
        <v>1</v>
      </c>
      <c r="AC632" s="6"/>
      <c r="AD632" s="6"/>
      <c r="AE632" s="6"/>
      <c r="AF632" s="6"/>
      <c r="AG632" s="6"/>
      <c r="AH632" s="6"/>
    </row>
    <row r="633" spans="1:34" x14ac:dyDescent="0.2">
      <c r="A633">
        <v>0</v>
      </c>
      <c r="B633" t="s">
        <v>15</v>
      </c>
      <c r="C633">
        <v>2</v>
      </c>
      <c r="D633" t="s">
        <v>13</v>
      </c>
      <c r="E633">
        <v>16</v>
      </c>
      <c r="F633">
        <v>26</v>
      </c>
      <c r="G633">
        <v>0</v>
      </c>
      <c r="H633">
        <v>0</v>
      </c>
      <c r="I633" s="6">
        <f>Table25[[#This Row],[Age]]/$E$1</f>
        <v>0.2</v>
      </c>
      <c r="J633" s="6">
        <f>LOG10(Table25[[#This Row],[Fare]] +1)</f>
        <v>1.4313637641589874</v>
      </c>
      <c r="K633">
        <f>IF(Table25[[#This Row],[Pclass]]=1, 1, 0)</f>
        <v>0</v>
      </c>
      <c r="L633">
        <f>IF(Table25[[#This Row],[Pclass]]=2, 1,0)</f>
        <v>1</v>
      </c>
      <c r="M633">
        <f>IF(Table25[[#This Row],[Embarked]]="S", 1, 0)</f>
        <v>1</v>
      </c>
      <c r="N633">
        <f>IF(Table25[[#This Row],[Embarked]]="C", 1, 0)</f>
        <v>0</v>
      </c>
      <c r="O633">
        <f>IF(Table25[[#This Row],[Sex]]="male", 1, 0)</f>
        <v>1</v>
      </c>
      <c r="P633">
        <v>1</v>
      </c>
      <c r="AC633" s="6"/>
      <c r="AD633" s="6"/>
      <c r="AE633" s="6"/>
      <c r="AF633" s="6"/>
      <c r="AG633" s="6"/>
      <c r="AH633" s="6"/>
    </row>
    <row r="634" spans="1:34" x14ac:dyDescent="0.2">
      <c r="A634">
        <v>0</v>
      </c>
      <c r="B634" t="s">
        <v>15</v>
      </c>
      <c r="C634">
        <v>3</v>
      </c>
      <c r="D634" t="s">
        <v>13</v>
      </c>
      <c r="E634">
        <v>25</v>
      </c>
      <c r="F634">
        <v>7.8958000000000004</v>
      </c>
      <c r="G634">
        <v>0</v>
      </c>
      <c r="H634">
        <v>0</v>
      </c>
      <c r="I634" s="6">
        <f>Table25[[#This Row],[Age]]/$E$1</f>
        <v>0.3125</v>
      </c>
      <c r="J634" s="6">
        <f>LOG10(Table25[[#This Row],[Fare]] +1)</f>
        <v>0.94918501031343461</v>
      </c>
      <c r="K634">
        <f>IF(Table25[[#This Row],[Pclass]]=1, 1, 0)</f>
        <v>0</v>
      </c>
      <c r="L634">
        <f>IF(Table25[[#This Row],[Pclass]]=2, 1,0)</f>
        <v>0</v>
      </c>
      <c r="M634">
        <f>IF(Table25[[#This Row],[Embarked]]="S", 1, 0)</f>
        <v>1</v>
      </c>
      <c r="N634">
        <f>IF(Table25[[#This Row],[Embarked]]="C", 1, 0)</f>
        <v>0</v>
      </c>
      <c r="O634">
        <f>IF(Table25[[#This Row],[Sex]]="male", 1, 0)</f>
        <v>1</v>
      </c>
      <c r="P634">
        <v>1</v>
      </c>
      <c r="AC634" s="6"/>
      <c r="AD634" s="6"/>
      <c r="AE634" s="6"/>
      <c r="AF634" s="6"/>
      <c r="AG634" s="6"/>
      <c r="AH634" s="6"/>
    </row>
    <row r="635" spans="1:34" x14ac:dyDescent="0.2">
      <c r="A635">
        <v>0</v>
      </c>
      <c r="B635" t="s">
        <v>15</v>
      </c>
      <c r="C635">
        <v>2</v>
      </c>
      <c r="D635" t="s">
        <v>13</v>
      </c>
      <c r="E635">
        <v>39</v>
      </c>
      <c r="F635">
        <v>13</v>
      </c>
      <c r="G635">
        <v>0</v>
      </c>
      <c r="H635">
        <v>0</v>
      </c>
      <c r="I635" s="6">
        <f>Table25[[#This Row],[Age]]/$E$1</f>
        <v>0.48749999999999999</v>
      </c>
      <c r="J635" s="6">
        <f>LOG10(Table25[[#This Row],[Fare]] +1)</f>
        <v>1.146128035678238</v>
      </c>
      <c r="K635">
        <f>IF(Table25[[#This Row],[Pclass]]=1, 1, 0)</f>
        <v>0</v>
      </c>
      <c r="L635">
        <f>IF(Table25[[#This Row],[Pclass]]=2, 1,0)</f>
        <v>1</v>
      </c>
      <c r="M635">
        <f>IF(Table25[[#This Row],[Embarked]]="S", 1, 0)</f>
        <v>1</v>
      </c>
      <c r="N635">
        <f>IF(Table25[[#This Row],[Embarked]]="C", 1, 0)</f>
        <v>0</v>
      </c>
      <c r="O635">
        <f>IF(Table25[[#This Row],[Sex]]="male", 1, 0)</f>
        <v>1</v>
      </c>
      <c r="P635">
        <v>1</v>
      </c>
      <c r="AC635" s="6"/>
      <c r="AD635" s="6"/>
      <c r="AE635" s="6"/>
      <c r="AF635" s="6"/>
      <c r="AG635" s="6"/>
      <c r="AH635" s="6"/>
    </row>
    <row r="636" spans="1:34" x14ac:dyDescent="0.2">
      <c r="A636">
        <v>1</v>
      </c>
      <c r="B636" t="s">
        <v>15</v>
      </c>
      <c r="C636">
        <v>1</v>
      </c>
      <c r="D636" t="s">
        <v>17</v>
      </c>
      <c r="E636">
        <v>49</v>
      </c>
      <c r="F636">
        <v>25.929200000000002</v>
      </c>
      <c r="G636">
        <v>0</v>
      </c>
      <c r="H636">
        <v>0</v>
      </c>
      <c r="I636" s="6">
        <f>Table25[[#This Row],[Age]]/$E$1</f>
        <v>0.61250000000000004</v>
      </c>
      <c r="J636" s="6">
        <f>LOG10(Table25[[#This Row],[Fare]] +1)</f>
        <v>1.4302234517870693</v>
      </c>
      <c r="K636">
        <f>IF(Table25[[#This Row],[Pclass]]=1, 1, 0)</f>
        <v>1</v>
      </c>
      <c r="L636">
        <f>IF(Table25[[#This Row],[Pclass]]=2, 1,0)</f>
        <v>0</v>
      </c>
      <c r="M636">
        <f>IF(Table25[[#This Row],[Embarked]]="S", 1, 0)</f>
        <v>1</v>
      </c>
      <c r="N636">
        <f>IF(Table25[[#This Row],[Embarked]]="C", 1, 0)</f>
        <v>0</v>
      </c>
      <c r="O636">
        <f>IF(Table25[[#This Row],[Sex]]="male", 1, 0)</f>
        <v>0</v>
      </c>
      <c r="P636">
        <v>1</v>
      </c>
      <c r="AC636" s="6"/>
      <c r="AD636" s="6"/>
      <c r="AE636" s="6"/>
      <c r="AF636" s="6"/>
      <c r="AG636" s="6"/>
      <c r="AH636" s="6"/>
    </row>
    <row r="637" spans="1:34" x14ac:dyDescent="0.2">
      <c r="A637">
        <v>1</v>
      </c>
      <c r="B637" t="s">
        <v>15</v>
      </c>
      <c r="C637">
        <v>3</v>
      </c>
      <c r="D637" t="s">
        <v>17</v>
      </c>
      <c r="E637">
        <v>31</v>
      </c>
      <c r="F637">
        <v>8.6832999999999991</v>
      </c>
      <c r="G637">
        <v>0</v>
      </c>
      <c r="H637">
        <v>0</v>
      </c>
      <c r="I637" s="6">
        <f>Table25[[#This Row],[Age]]/$E$1</f>
        <v>0.38750000000000001</v>
      </c>
      <c r="J637" s="6">
        <f>LOG10(Table25[[#This Row],[Fare]] +1)</f>
        <v>0.98602338701450321</v>
      </c>
      <c r="K637">
        <f>IF(Table25[[#This Row],[Pclass]]=1, 1, 0)</f>
        <v>0</v>
      </c>
      <c r="L637">
        <f>IF(Table25[[#This Row],[Pclass]]=2, 1,0)</f>
        <v>0</v>
      </c>
      <c r="M637">
        <f>IF(Table25[[#This Row],[Embarked]]="S", 1, 0)</f>
        <v>1</v>
      </c>
      <c r="N637">
        <f>IF(Table25[[#This Row],[Embarked]]="C", 1, 0)</f>
        <v>0</v>
      </c>
      <c r="O637">
        <f>IF(Table25[[#This Row],[Sex]]="male", 1, 0)</f>
        <v>0</v>
      </c>
      <c r="P637">
        <v>1</v>
      </c>
      <c r="AC637" s="6"/>
      <c r="AD637" s="6"/>
      <c r="AE637" s="6"/>
      <c r="AF637" s="6"/>
      <c r="AG637" s="6"/>
      <c r="AH637" s="6"/>
    </row>
    <row r="638" spans="1:34" x14ac:dyDescent="0.2">
      <c r="A638">
        <v>0</v>
      </c>
      <c r="B638" t="s">
        <v>20</v>
      </c>
      <c r="C638">
        <v>3</v>
      </c>
      <c r="D638" t="s">
        <v>13</v>
      </c>
      <c r="E638">
        <v>30</v>
      </c>
      <c r="F638">
        <v>7.2291999999999996</v>
      </c>
      <c r="G638">
        <v>0</v>
      </c>
      <c r="H638">
        <v>0</v>
      </c>
      <c r="I638" s="6">
        <f>Table25[[#This Row],[Age]]/$E$1</f>
        <v>0.375</v>
      </c>
      <c r="J638" s="6">
        <f>LOG10(Table25[[#This Row],[Fare]] +1)</f>
        <v>0.91535761741483168</v>
      </c>
      <c r="K638">
        <f>IF(Table25[[#This Row],[Pclass]]=1, 1, 0)</f>
        <v>0</v>
      </c>
      <c r="L638">
        <f>IF(Table25[[#This Row],[Pclass]]=2, 1,0)</f>
        <v>0</v>
      </c>
      <c r="M638">
        <f>IF(Table25[[#This Row],[Embarked]]="S", 1, 0)</f>
        <v>0</v>
      </c>
      <c r="N638">
        <f>IF(Table25[[#This Row],[Embarked]]="C", 1, 0)</f>
        <v>1</v>
      </c>
      <c r="O638">
        <f>IF(Table25[[#This Row],[Sex]]="male", 1, 0)</f>
        <v>1</v>
      </c>
      <c r="P638">
        <v>1</v>
      </c>
      <c r="AC638" s="6"/>
      <c r="AD638" s="6"/>
      <c r="AE638" s="6"/>
      <c r="AF638" s="6"/>
      <c r="AG638" s="6"/>
      <c r="AH638" s="6"/>
    </row>
    <row r="639" spans="1:34" x14ac:dyDescent="0.2">
      <c r="A639">
        <v>0</v>
      </c>
      <c r="B639" t="s">
        <v>15</v>
      </c>
      <c r="C639">
        <v>3</v>
      </c>
      <c r="D639" t="s">
        <v>17</v>
      </c>
      <c r="E639">
        <v>30</v>
      </c>
      <c r="F639">
        <v>24.15</v>
      </c>
      <c r="G639">
        <v>1</v>
      </c>
      <c r="H639">
        <v>1</v>
      </c>
      <c r="I639" s="6">
        <f>Table25[[#This Row],[Age]]/$E$1</f>
        <v>0.375</v>
      </c>
      <c r="J639" s="6">
        <f>LOG10(Table25[[#This Row],[Fare]] +1)</f>
        <v>1.4005379893919461</v>
      </c>
      <c r="K639">
        <f>IF(Table25[[#This Row],[Pclass]]=1, 1, 0)</f>
        <v>0</v>
      </c>
      <c r="L639">
        <f>IF(Table25[[#This Row],[Pclass]]=2, 1,0)</f>
        <v>0</v>
      </c>
      <c r="M639">
        <f>IF(Table25[[#This Row],[Embarked]]="S", 1, 0)</f>
        <v>1</v>
      </c>
      <c r="N639">
        <f>IF(Table25[[#This Row],[Embarked]]="C", 1, 0)</f>
        <v>0</v>
      </c>
      <c r="O639">
        <f>IF(Table25[[#This Row],[Sex]]="male", 1, 0)</f>
        <v>0</v>
      </c>
      <c r="P639">
        <v>1</v>
      </c>
      <c r="AC639" s="6"/>
      <c r="AD639" s="6"/>
      <c r="AE639" s="6"/>
      <c r="AF639" s="6"/>
      <c r="AG639" s="6"/>
      <c r="AH639" s="6"/>
    </row>
    <row r="640" spans="1:34" x14ac:dyDescent="0.2">
      <c r="A640">
        <v>0</v>
      </c>
      <c r="B640" t="s">
        <v>15</v>
      </c>
      <c r="C640">
        <v>2</v>
      </c>
      <c r="D640" t="s">
        <v>13</v>
      </c>
      <c r="E640">
        <v>34</v>
      </c>
      <c r="F640">
        <v>13</v>
      </c>
      <c r="G640">
        <v>0</v>
      </c>
      <c r="H640">
        <v>0</v>
      </c>
      <c r="I640" s="6">
        <f>Table25[[#This Row],[Age]]/$E$1</f>
        <v>0.42499999999999999</v>
      </c>
      <c r="J640" s="6">
        <f>LOG10(Table25[[#This Row],[Fare]] +1)</f>
        <v>1.146128035678238</v>
      </c>
      <c r="K640">
        <f>IF(Table25[[#This Row],[Pclass]]=1, 1, 0)</f>
        <v>0</v>
      </c>
      <c r="L640">
        <f>IF(Table25[[#This Row],[Pclass]]=2, 1,0)</f>
        <v>1</v>
      </c>
      <c r="M640">
        <f>IF(Table25[[#This Row],[Embarked]]="S", 1, 0)</f>
        <v>1</v>
      </c>
      <c r="N640">
        <f>IF(Table25[[#This Row],[Embarked]]="C", 1, 0)</f>
        <v>0</v>
      </c>
      <c r="O640">
        <f>IF(Table25[[#This Row],[Sex]]="male", 1, 0)</f>
        <v>1</v>
      </c>
      <c r="P640">
        <v>1</v>
      </c>
      <c r="AC640" s="6"/>
      <c r="AD640" s="6"/>
      <c r="AE640" s="6"/>
      <c r="AF640" s="6"/>
      <c r="AG640" s="6"/>
      <c r="AH640" s="6"/>
    </row>
    <row r="641" spans="1:34" x14ac:dyDescent="0.2">
      <c r="A641">
        <v>1</v>
      </c>
      <c r="B641" t="s">
        <v>15</v>
      </c>
      <c r="C641">
        <v>2</v>
      </c>
      <c r="D641" t="s">
        <v>17</v>
      </c>
      <c r="E641">
        <v>31</v>
      </c>
      <c r="F641">
        <v>26.25</v>
      </c>
      <c r="G641">
        <v>1</v>
      </c>
      <c r="H641">
        <v>1</v>
      </c>
      <c r="I641" s="6">
        <f>Table25[[#This Row],[Age]]/$E$1</f>
        <v>0.38750000000000001</v>
      </c>
      <c r="J641" s="6">
        <f>LOG10(Table25[[#This Row],[Fare]] +1)</f>
        <v>1.4353665066126613</v>
      </c>
      <c r="K641">
        <f>IF(Table25[[#This Row],[Pclass]]=1, 1, 0)</f>
        <v>0</v>
      </c>
      <c r="L641">
        <f>IF(Table25[[#This Row],[Pclass]]=2, 1,0)</f>
        <v>1</v>
      </c>
      <c r="M641">
        <f>IF(Table25[[#This Row],[Embarked]]="S", 1, 0)</f>
        <v>1</v>
      </c>
      <c r="N641">
        <f>IF(Table25[[#This Row],[Embarked]]="C", 1, 0)</f>
        <v>0</v>
      </c>
      <c r="O641">
        <f>IF(Table25[[#This Row],[Sex]]="male", 1, 0)</f>
        <v>0</v>
      </c>
      <c r="P641">
        <v>1</v>
      </c>
      <c r="AC641" s="6"/>
      <c r="AD641" s="6"/>
      <c r="AE641" s="6"/>
      <c r="AF641" s="6"/>
      <c r="AG641" s="6"/>
      <c r="AH641" s="6"/>
    </row>
    <row r="642" spans="1:34" x14ac:dyDescent="0.2">
      <c r="A642">
        <v>1</v>
      </c>
      <c r="B642" t="s">
        <v>15</v>
      </c>
      <c r="C642">
        <v>1</v>
      </c>
      <c r="D642" t="s">
        <v>13</v>
      </c>
      <c r="E642">
        <v>11</v>
      </c>
      <c r="F642">
        <v>120</v>
      </c>
      <c r="G642">
        <v>1</v>
      </c>
      <c r="H642">
        <v>2</v>
      </c>
      <c r="I642" s="6">
        <f>Table25[[#This Row],[Age]]/$E$1</f>
        <v>0.13750000000000001</v>
      </c>
      <c r="J642" s="6">
        <f>LOG10(Table25[[#This Row],[Fare]] +1)</f>
        <v>2.0827853703164503</v>
      </c>
      <c r="K642">
        <f>IF(Table25[[#This Row],[Pclass]]=1, 1, 0)</f>
        <v>1</v>
      </c>
      <c r="L642">
        <f>IF(Table25[[#This Row],[Pclass]]=2, 1,0)</f>
        <v>0</v>
      </c>
      <c r="M642">
        <f>IF(Table25[[#This Row],[Embarked]]="S", 1, 0)</f>
        <v>1</v>
      </c>
      <c r="N642">
        <f>IF(Table25[[#This Row],[Embarked]]="C", 1, 0)</f>
        <v>0</v>
      </c>
      <c r="O642">
        <f>IF(Table25[[#This Row],[Sex]]="male", 1, 0)</f>
        <v>1</v>
      </c>
      <c r="P642">
        <v>1</v>
      </c>
      <c r="AC642" s="6"/>
      <c r="AD642" s="6"/>
      <c r="AE642" s="6"/>
      <c r="AF642" s="6"/>
      <c r="AG642" s="6"/>
      <c r="AH642" s="6"/>
    </row>
    <row r="643" spans="1:34" x14ac:dyDescent="0.2">
      <c r="A643">
        <v>1</v>
      </c>
      <c r="B643" t="s">
        <v>20</v>
      </c>
      <c r="C643">
        <v>3</v>
      </c>
      <c r="D643" t="s">
        <v>13</v>
      </c>
      <c r="E643">
        <v>0.42</v>
      </c>
      <c r="F643">
        <v>8.5167000000000002</v>
      </c>
      <c r="G643">
        <v>0</v>
      </c>
      <c r="H643">
        <v>1</v>
      </c>
      <c r="I643" s="6">
        <f>Table25[[#This Row],[Age]]/$E$1</f>
        <v>5.2499999999999995E-3</v>
      </c>
      <c r="J643" s="6">
        <f>LOG10(Table25[[#This Row],[Fare]] +1)</f>
        <v>0.97848637903110569</v>
      </c>
      <c r="K643">
        <f>IF(Table25[[#This Row],[Pclass]]=1, 1, 0)</f>
        <v>0</v>
      </c>
      <c r="L643">
        <f>IF(Table25[[#This Row],[Pclass]]=2, 1,0)</f>
        <v>0</v>
      </c>
      <c r="M643">
        <f>IF(Table25[[#This Row],[Embarked]]="S", 1, 0)</f>
        <v>0</v>
      </c>
      <c r="N643">
        <f>IF(Table25[[#This Row],[Embarked]]="C", 1, 0)</f>
        <v>1</v>
      </c>
      <c r="O643">
        <f>IF(Table25[[#This Row],[Sex]]="male", 1, 0)</f>
        <v>1</v>
      </c>
      <c r="P643">
        <v>1</v>
      </c>
      <c r="AC643" s="6"/>
      <c r="AD643" s="6"/>
      <c r="AE643" s="6"/>
      <c r="AF643" s="6"/>
      <c r="AG643" s="6"/>
      <c r="AH643" s="6"/>
    </row>
    <row r="644" spans="1:34" x14ac:dyDescent="0.2">
      <c r="A644">
        <v>1</v>
      </c>
      <c r="B644" t="s">
        <v>15</v>
      </c>
      <c r="C644">
        <v>3</v>
      </c>
      <c r="D644" t="s">
        <v>13</v>
      </c>
      <c r="E644">
        <v>27</v>
      </c>
      <c r="F644">
        <v>6.9749999999999996</v>
      </c>
      <c r="G644">
        <v>0</v>
      </c>
      <c r="H644">
        <v>0</v>
      </c>
      <c r="I644" s="6">
        <f>Table25[[#This Row],[Age]]/$E$1</f>
        <v>0.33750000000000002</v>
      </c>
      <c r="J644" s="6">
        <f>LOG10(Table25[[#This Row],[Fare]] +1)</f>
        <v>0.90173069172921871</v>
      </c>
      <c r="K644">
        <f>IF(Table25[[#This Row],[Pclass]]=1, 1, 0)</f>
        <v>0</v>
      </c>
      <c r="L644">
        <f>IF(Table25[[#This Row],[Pclass]]=2, 1,0)</f>
        <v>0</v>
      </c>
      <c r="M644">
        <f>IF(Table25[[#This Row],[Embarked]]="S", 1, 0)</f>
        <v>1</v>
      </c>
      <c r="N644">
        <f>IF(Table25[[#This Row],[Embarked]]="C", 1, 0)</f>
        <v>0</v>
      </c>
      <c r="O644">
        <f>IF(Table25[[#This Row],[Sex]]="male", 1, 0)</f>
        <v>1</v>
      </c>
      <c r="P644">
        <v>1</v>
      </c>
      <c r="AC644" s="6"/>
      <c r="AD644" s="6"/>
      <c r="AE644" s="6"/>
      <c r="AF644" s="6"/>
      <c r="AG644" s="6"/>
      <c r="AH644" s="6"/>
    </row>
    <row r="645" spans="1:34" x14ac:dyDescent="0.2">
      <c r="A645">
        <v>0</v>
      </c>
      <c r="B645" t="s">
        <v>15</v>
      </c>
      <c r="C645">
        <v>3</v>
      </c>
      <c r="D645" t="s">
        <v>13</v>
      </c>
      <c r="E645">
        <v>31</v>
      </c>
      <c r="F645">
        <v>7.7750000000000004</v>
      </c>
      <c r="G645">
        <v>0</v>
      </c>
      <c r="H645">
        <v>0</v>
      </c>
      <c r="I645" s="6">
        <f>Table25[[#This Row],[Age]]/$E$1</f>
        <v>0.38750000000000001</v>
      </c>
      <c r="J645" s="6">
        <f>LOG10(Table25[[#This Row],[Fare]] +1)</f>
        <v>0.94324712513786169</v>
      </c>
      <c r="K645">
        <f>IF(Table25[[#This Row],[Pclass]]=1, 1, 0)</f>
        <v>0</v>
      </c>
      <c r="L645">
        <f>IF(Table25[[#This Row],[Pclass]]=2, 1,0)</f>
        <v>0</v>
      </c>
      <c r="M645">
        <f>IF(Table25[[#This Row],[Embarked]]="S", 1, 0)</f>
        <v>1</v>
      </c>
      <c r="N645">
        <f>IF(Table25[[#This Row],[Embarked]]="C", 1, 0)</f>
        <v>0</v>
      </c>
      <c r="O645">
        <f>IF(Table25[[#This Row],[Sex]]="male", 1, 0)</f>
        <v>1</v>
      </c>
      <c r="P645">
        <v>1</v>
      </c>
      <c r="AC645" s="6"/>
      <c r="AD645" s="6"/>
      <c r="AE645" s="6"/>
      <c r="AF645" s="6"/>
      <c r="AG645" s="6"/>
      <c r="AH645" s="6"/>
    </row>
    <row r="646" spans="1:34" x14ac:dyDescent="0.2">
      <c r="A646">
        <v>0</v>
      </c>
      <c r="B646" t="s">
        <v>15</v>
      </c>
      <c r="C646">
        <v>1</v>
      </c>
      <c r="D646" t="s">
        <v>13</v>
      </c>
      <c r="E646">
        <v>39</v>
      </c>
      <c r="F646">
        <v>0</v>
      </c>
      <c r="G646">
        <v>0</v>
      </c>
      <c r="H646">
        <v>0</v>
      </c>
      <c r="I646" s="6">
        <f>Table25[[#This Row],[Age]]/$E$1</f>
        <v>0.48749999999999999</v>
      </c>
      <c r="J646" s="6">
        <f>LOG10(Table25[[#This Row],[Fare]] +1)</f>
        <v>0</v>
      </c>
      <c r="K646">
        <f>IF(Table25[[#This Row],[Pclass]]=1, 1, 0)</f>
        <v>1</v>
      </c>
      <c r="L646">
        <f>IF(Table25[[#This Row],[Pclass]]=2, 1,0)</f>
        <v>0</v>
      </c>
      <c r="M646">
        <f>IF(Table25[[#This Row],[Embarked]]="S", 1, 0)</f>
        <v>1</v>
      </c>
      <c r="N646">
        <f>IF(Table25[[#This Row],[Embarked]]="C", 1, 0)</f>
        <v>0</v>
      </c>
      <c r="O646">
        <f>IF(Table25[[#This Row],[Sex]]="male", 1, 0)</f>
        <v>1</v>
      </c>
      <c r="P646">
        <v>1</v>
      </c>
      <c r="AC646" s="6"/>
      <c r="AD646" s="6"/>
      <c r="AE646" s="6"/>
      <c r="AF646" s="6"/>
      <c r="AG646" s="6"/>
      <c r="AH646" s="6"/>
    </row>
    <row r="647" spans="1:34" x14ac:dyDescent="0.2">
      <c r="A647">
        <v>0</v>
      </c>
      <c r="B647" t="s">
        <v>15</v>
      </c>
      <c r="C647">
        <v>3</v>
      </c>
      <c r="D647" t="s">
        <v>17</v>
      </c>
      <c r="E647">
        <v>18</v>
      </c>
      <c r="F647">
        <v>7.7750000000000004</v>
      </c>
      <c r="G647">
        <v>0</v>
      </c>
      <c r="H647">
        <v>0</v>
      </c>
      <c r="I647" s="6">
        <f>Table25[[#This Row],[Age]]/$E$1</f>
        <v>0.22500000000000001</v>
      </c>
      <c r="J647" s="6">
        <f>LOG10(Table25[[#This Row],[Fare]] +1)</f>
        <v>0.94324712513786169</v>
      </c>
      <c r="K647">
        <f>IF(Table25[[#This Row],[Pclass]]=1, 1, 0)</f>
        <v>0</v>
      </c>
      <c r="L647">
        <f>IF(Table25[[#This Row],[Pclass]]=2, 1,0)</f>
        <v>0</v>
      </c>
      <c r="M647">
        <f>IF(Table25[[#This Row],[Embarked]]="S", 1, 0)</f>
        <v>1</v>
      </c>
      <c r="N647">
        <f>IF(Table25[[#This Row],[Embarked]]="C", 1, 0)</f>
        <v>0</v>
      </c>
      <c r="O647">
        <f>IF(Table25[[#This Row],[Sex]]="male", 1, 0)</f>
        <v>0</v>
      </c>
      <c r="P647">
        <v>1</v>
      </c>
      <c r="AC647" s="6"/>
      <c r="AD647" s="6"/>
      <c r="AE647" s="6"/>
      <c r="AF647" s="6"/>
      <c r="AG647" s="6"/>
      <c r="AH647" s="6"/>
    </row>
    <row r="648" spans="1:34" x14ac:dyDescent="0.2">
      <c r="A648">
        <v>0</v>
      </c>
      <c r="B648" t="s">
        <v>15</v>
      </c>
      <c r="C648">
        <v>2</v>
      </c>
      <c r="D648" t="s">
        <v>13</v>
      </c>
      <c r="E648">
        <v>39</v>
      </c>
      <c r="F648">
        <v>13</v>
      </c>
      <c r="G648">
        <v>0</v>
      </c>
      <c r="H648">
        <v>0</v>
      </c>
      <c r="I648" s="6">
        <f>Table25[[#This Row],[Age]]/$E$1</f>
        <v>0.48749999999999999</v>
      </c>
      <c r="J648" s="6">
        <f>LOG10(Table25[[#This Row],[Fare]] +1)</f>
        <v>1.146128035678238</v>
      </c>
      <c r="K648">
        <f>IF(Table25[[#This Row],[Pclass]]=1, 1, 0)</f>
        <v>0</v>
      </c>
      <c r="L648">
        <f>IF(Table25[[#This Row],[Pclass]]=2, 1,0)</f>
        <v>1</v>
      </c>
      <c r="M648">
        <f>IF(Table25[[#This Row],[Embarked]]="S", 1, 0)</f>
        <v>1</v>
      </c>
      <c r="N648">
        <f>IF(Table25[[#This Row],[Embarked]]="C", 1, 0)</f>
        <v>0</v>
      </c>
      <c r="O648">
        <f>IF(Table25[[#This Row],[Sex]]="male", 1, 0)</f>
        <v>1</v>
      </c>
      <c r="P648">
        <v>1</v>
      </c>
      <c r="AC648" s="6"/>
      <c r="AD648" s="6"/>
      <c r="AE648" s="6"/>
      <c r="AF648" s="6"/>
      <c r="AG648" s="6"/>
      <c r="AH648" s="6"/>
    </row>
    <row r="649" spans="1:34" x14ac:dyDescent="0.2">
      <c r="A649">
        <v>1</v>
      </c>
      <c r="B649" t="s">
        <v>15</v>
      </c>
      <c r="C649">
        <v>1</v>
      </c>
      <c r="D649" t="s">
        <v>17</v>
      </c>
      <c r="E649">
        <v>33</v>
      </c>
      <c r="F649">
        <v>53.1</v>
      </c>
      <c r="G649">
        <v>1</v>
      </c>
      <c r="H649">
        <v>0</v>
      </c>
      <c r="I649" s="6">
        <f>Table25[[#This Row],[Age]]/$E$1</f>
        <v>0.41249999999999998</v>
      </c>
      <c r="J649" s="6">
        <f>LOG10(Table25[[#This Row],[Fare]] +1)</f>
        <v>1.7331972651065695</v>
      </c>
      <c r="K649">
        <f>IF(Table25[[#This Row],[Pclass]]=1, 1, 0)</f>
        <v>1</v>
      </c>
      <c r="L649">
        <f>IF(Table25[[#This Row],[Pclass]]=2, 1,0)</f>
        <v>0</v>
      </c>
      <c r="M649">
        <f>IF(Table25[[#This Row],[Embarked]]="S", 1, 0)</f>
        <v>1</v>
      </c>
      <c r="N649">
        <f>IF(Table25[[#This Row],[Embarked]]="C", 1, 0)</f>
        <v>0</v>
      </c>
      <c r="O649">
        <f>IF(Table25[[#This Row],[Sex]]="male", 1, 0)</f>
        <v>0</v>
      </c>
      <c r="P649">
        <v>1</v>
      </c>
      <c r="AC649" s="6"/>
      <c r="AD649" s="6"/>
      <c r="AE649" s="6"/>
      <c r="AF649" s="6"/>
      <c r="AG649" s="6"/>
      <c r="AH649" s="6"/>
    </row>
    <row r="650" spans="1:34" x14ac:dyDescent="0.2">
      <c r="A650">
        <v>0</v>
      </c>
      <c r="B650" t="s">
        <v>15</v>
      </c>
      <c r="C650">
        <v>3</v>
      </c>
      <c r="D650" t="s">
        <v>13</v>
      </c>
      <c r="E650">
        <v>26</v>
      </c>
      <c r="F650">
        <v>7.8875000000000002</v>
      </c>
      <c r="G650">
        <v>0</v>
      </c>
      <c r="H650">
        <v>0</v>
      </c>
      <c r="I650" s="6">
        <f>Table25[[#This Row],[Age]]/$E$1</f>
        <v>0.32500000000000001</v>
      </c>
      <c r="J650" s="6">
        <f>LOG10(Table25[[#This Row],[Fare]] +1)</f>
        <v>0.94877961373782271</v>
      </c>
      <c r="K650">
        <f>IF(Table25[[#This Row],[Pclass]]=1, 1, 0)</f>
        <v>0</v>
      </c>
      <c r="L650">
        <f>IF(Table25[[#This Row],[Pclass]]=2, 1,0)</f>
        <v>0</v>
      </c>
      <c r="M650">
        <f>IF(Table25[[#This Row],[Embarked]]="S", 1, 0)</f>
        <v>1</v>
      </c>
      <c r="N650">
        <f>IF(Table25[[#This Row],[Embarked]]="C", 1, 0)</f>
        <v>0</v>
      </c>
      <c r="O650">
        <f>IF(Table25[[#This Row],[Sex]]="male", 1, 0)</f>
        <v>1</v>
      </c>
      <c r="P650">
        <v>1</v>
      </c>
      <c r="AC650" s="6"/>
      <c r="AD650" s="6"/>
      <c r="AE650" s="6"/>
      <c r="AF650" s="6"/>
      <c r="AG650" s="6"/>
      <c r="AH650" s="6"/>
    </row>
    <row r="651" spans="1:34" x14ac:dyDescent="0.2">
      <c r="A651">
        <v>0</v>
      </c>
      <c r="B651" t="s">
        <v>15</v>
      </c>
      <c r="C651">
        <v>3</v>
      </c>
      <c r="D651" t="s">
        <v>13</v>
      </c>
      <c r="E651">
        <v>39</v>
      </c>
      <c r="F651">
        <v>24.15</v>
      </c>
      <c r="G651">
        <v>0</v>
      </c>
      <c r="H651">
        <v>0</v>
      </c>
      <c r="I651" s="6">
        <f>Table25[[#This Row],[Age]]/$E$1</f>
        <v>0.48749999999999999</v>
      </c>
      <c r="J651" s="6">
        <f>LOG10(Table25[[#This Row],[Fare]] +1)</f>
        <v>1.4005379893919461</v>
      </c>
      <c r="K651">
        <f>IF(Table25[[#This Row],[Pclass]]=1, 1, 0)</f>
        <v>0</v>
      </c>
      <c r="L651">
        <f>IF(Table25[[#This Row],[Pclass]]=2, 1,0)</f>
        <v>0</v>
      </c>
      <c r="M651">
        <f>IF(Table25[[#This Row],[Embarked]]="S", 1, 0)</f>
        <v>1</v>
      </c>
      <c r="N651">
        <f>IF(Table25[[#This Row],[Embarked]]="C", 1, 0)</f>
        <v>0</v>
      </c>
      <c r="O651">
        <f>IF(Table25[[#This Row],[Sex]]="male", 1, 0)</f>
        <v>1</v>
      </c>
      <c r="P651">
        <v>1</v>
      </c>
      <c r="AC651" s="6"/>
      <c r="AD651" s="6"/>
      <c r="AE651" s="6"/>
      <c r="AF651" s="6"/>
      <c r="AG651" s="6"/>
      <c r="AH651" s="6"/>
    </row>
    <row r="652" spans="1:34" x14ac:dyDescent="0.2">
      <c r="A652">
        <v>0</v>
      </c>
      <c r="B652" t="s">
        <v>15</v>
      </c>
      <c r="C652">
        <v>2</v>
      </c>
      <c r="D652" t="s">
        <v>13</v>
      </c>
      <c r="E652">
        <v>35</v>
      </c>
      <c r="F652">
        <v>10.5</v>
      </c>
      <c r="G652">
        <v>0</v>
      </c>
      <c r="H652">
        <v>0</v>
      </c>
      <c r="I652" s="6">
        <f>Table25[[#This Row],[Age]]/$E$1</f>
        <v>0.4375</v>
      </c>
      <c r="J652" s="6">
        <f>LOG10(Table25[[#This Row],[Fare]] +1)</f>
        <v>1.0606978403536116</v>
      </c>
      <c r="K652">
        <f>IF(Table25[[#This Row],[Pclass]]=1, 1, 0)</f>
        <v>0</v>
      </c>
      <c r="L652">
        <f>IF(Table25[[#This Row],[Pclass]]=2, 1,0)</f>
        <v>1</v>
      </c>
      <c r="M652">
        <f>IF(Table25[[#This Row],[Embarked]]="S", 1, 0)</f>
        <v>1</v>
      </c>
      <c r="N652">
        <f>IF(Table25[[#This Row],[Embarked]]="C", 1, 0)</f>
        <v>0</v>
      </c>
      <c r="O652">
        <f>IF(Table25[[#This Row],[Sex]]="male", 1, 0)</f>
        <v>1</v>
      </c>
      <c r="P652">
        <v>1</v>
      </c>
      <c r="AC652" s="6"/>
      <c r="AD652" s="6"/>
      <c r="AE652" s="6"/>
      <c r="AF652" s="6"/>
      <c r="AG652" s="6"/>
      <c r="AH652" s="6"/>
    </row>
    <row r="653" spans="1:34" x14ac:dyDescent="0.2">
      <c r="A653">
        <v>0</v>
      </c>
      <c r="B653" t="s">
        <v>15</v>
      </c>
      <c r="C653">
        <v>3</v>
      </c>
      <c r="D653" t="s">
        <v>17</v>
      </c>
      <c r="E653">
        <v>6</v>
      </c>
      <c r="F653">
        <v>31.274999999999999</v>
      </c>
      <c r="G653">
        <v>4</v>
      </c>
      <c r="H653">
        <v>2</v>
      </c>
      <c r="I653" s="6">
        <f>Table25[[#This Row],[Age]]/$E$1</f>
        <v>7.4999999999999997E-2</v>
      </c>
      <c r="J653" s="6">
        <f>LOG10(Table25[[#This Row],[Fare]] +1)</f>
        <v>1.5088662509384578</v>
      </c>
      <c r="K653">
        <f>IF(Table25[[#This Row],[Pclass]]=1, 1, 0)</f>
        <v>0</v>
      </c>
      <c r="L653">
        <f>IF(Table25[[#This Row],[Pclass]]=2, 1,0)</f>
        <v>0</v>
      </c>
      <c r="M653">
        <f>IF(Table25[[#This Row],[Embarked]]="S", 1, 0)</f>
        <v>1</v>
      </c>
      <c r="N653">
        <f>IF(Table25[[#This Row],[Embarked]]="C", 1, 0)</f>
        <v>0</v>
      </c>
      <c r="O653">
        <f>IF(Table25[[#This Row],[Sex]]="male", 1, 0)</f>
        <v>0</v>
      </c>
      <c r="P653">
        <v>1</v>
      </c>
      <c r="AC653" s="6"/>
      <c r="AD653" s="6"/>
      <c r="AE653" s="6"/>
      <c r="AF653" s="6"/>
      <c r="AG653" s="6"/>
      <c r="AH653" s="6"/>
    </row>
    <row r="654" spans="1:34" x14ac:dyDescent="0.2">
      <c r="A654">
        <v>0</v>
      </c>
      <c r="B654" t="s">
        <v>15</v>
      </c>
      <c r="C654">
        <v>3</v>
      </c>
      <c r="D654" t="s">
        <v>13</v>
      </c>
      <c r="E654">
        <v>30.5</v>
      </c>
      <c r="F654">
        <v>8.0500000000000007</v>
      </c>
      <c r="G654">
        <v>0</v>
      </c>
      <c r="H654">
        <v>0</v>
      </c>
      <c r="I654" s="6">
        <f>Table25[[#This Row],[Age]]/$E$1</f>
        <v>0.38124999999999998</v>
      </c>
      <c r="J654" s="6">
        <f>LOG10(Table25[[#This Row],[Fare]] +1)</f>
        <v>0.9566485792052033</v>
      </c>
      <c r="K654">
        <f>IF(Table25[[#This Row],[Pclass]]=1, 1, 0)</f>
        <v>0</v>
      </c>
      <c r="L654">
        <f>IF(Table25[[#This Row],[Pclass]]=2, 1,0)</f>
        <v>0</v>
      </c>
      <c r="M654">
        <f>IF(Table25[[#This Row],[Embarked]]="S", 1, 0)</f>
        <v>1</v>
      </c>
      <c r="N654">
        <f>IF(Table25[[#This Row],[Embarked]]="C", 1, 0)</f>
        <v>0</v>
      </c>
      <c r="O654">
        <f>IF(Table25[[#This Row],[Sex]]="male", 1, 0)</f>
        <v>1</v>
      </c>
      <c r="P654">
        <v>1</v>
      </c>
      <c r="AC654" s="6"/>
      <c r="AD654" s="6"/>
      <c r="AE654" s="6"/>
      <c r="AF654" s="6"/>
      <c r="AG654" s="6"/>
      <c r="AH654" s="6"/>
    </row>
    <row r="655" spans="1:34" x14ac:dyDescent="0.2">
      <c r="A655">
        <v>0</v>
      </c>
      <c r="B655" t="s">
        <v>15</v>
      </c>
      <c r="C655">
        <v>3</v>
      </c>
      <c r="D655" t="s">
        <v>17</v>
      </c>
      <c r="E655">
        <v>23</v>
      </c>
      <c r="F655">
        <v>7.9249999999999998</v>
      </c>
      <c r="G655">
        <v>0</v>
      </c>
      <c r="H655">
        <v>0</v>
      </c>
      <c r="I655" s="6">
        <f>Table25[[#This Row],[Age]]/$E$1</f>
        <v>0.28749999999999998</v>
      </c>
      <c r="J655" s="6">
        <f>LOG10(Table25[[#This Row],[Fare]] +1)</f>
        <v>0.95060822478423079</v>
      </c>
      <c r="K655">
        <f>IF(Table25[[#This Row],[Pclass]]=1, 1, 0)</f>
        <v>0</v>
      </c>
      <c r="L655">
        <f>IF(Table25[[#This Row],[Pclass]]=2, 1,0)</f>
        <v>0</v>
      </c>
      <c r="M655">
        <f>IF(Table25[[#This Row],[Embarked]]="S", 1, 0)</f>
        <v>1</v>
      </c>
      <c r="N655">
        <f>IF(Table25[[#This Row],[Embarked]]="C", 1, 0)</f>
        <v>0</v>
      </c>
      <c r="O655">
        <f>IF(Table25[[#This Row],[Sex]]="male", 1, 0)</f>
        <v>0</v>
      </c>
      <c r="P655">
        <v>1</v>
      </c>
      <c r="AC655" s="6"/>
      <c r="AD655" s="6"/>
      <c r="AE655" s="6"/>
      <c r="AF655" s="6"/>
      <c r="AG655" s="6"/>
      <c r="AH655" s="6"/>
    </row>
    <row r="656" spans="1:34" x14ac:dyDescent="0.2">
      <c r="A656">
        <v>0</v>
      </c>
      <c r="B656" t="s">
        <v>20</v>
      </c>
      <c r="C656">
        <v>2</v>
      </c>
      <c r="D656" t="s">
        <v>13</v>
      </c>
      <c r="E656">
        <v>31</v>
      </c>
      <c r="F656">
        <v>37.004199999999997</v>
      </c>
      <c r="G656">
        <v>1</v>
      </c>
      <c r="H656">
        <v>1</v>
      </c>
      <c r="I656" s="6">
        <f>Table25[[#This Row],[Age]]/$E$1</f>
        <v>0.38750000000000001</v>
      </c>
      <c r="J656" s="6">
        <f>LOG10(Table25[[#This Row],[Fare]] +1)</f>
        <v>1.579831594933373</v>
      </c>
      <c r="K656">
        <f>IF(Table25[[#This Row],[Pclass]]=1, 1, 0)</f>
        <v>0</v>
      </c>
      <c r="L656">
        <f>IF(Table25[[#This Row],[Pclass]]=2, 1,0)</f>
        <v>1</v>
      </c>
      <c r="M656">
        <f>IF(Table25[[#This Row],[Embarked]]="S", 1, 0)</f>
        <v>0</v>
      </c>
      <c r="N656">
        <f>IF(Table25[[#This Row],[Embarked]]="C", 1, 0)</f>
        <v>1</v>
      </c>
      <c r="O656">
        <f>IF(Table25[[#This Row],[Sex]]="male", 1, 0)</f>
        <v>1</v>
      </c>
      <c r="P656">
        <v>1</v>
      </c>
      <c r="AC656" s="6"/>
      <c r="AD656" s="6"/>
      <c r="AE656" s="6"/>
      <c r="AF656" s="6"/>
      <c r="AG656" s="6"/>
      <c r="AH656" s="6"/>
    </row>
    <row r="657" spans="1:34" x14ac:dyDescent="0.2">
      <c r="A657">
        <v>0</v>
      </c>
      <c r="B657" t="s">
        <v>15</v>
      </c>
      <c r="C657">
        <v>3</v>
      </c>
      <c r="D657" t="s">
        <v>13</v>
      </c>
      <c r="E657">
        <v>43</v>
      </c>
      <c r="F657">
        <v>6.45</v>
      </c>
      <c r="G657">
        <v>0</v>
      </c>
      <c r="H657">
        <v>0</v>
      </c>
      <c r="I657" s="6">
        <f>Table25[[#This Row],[Age]]/$E$1</f>
        <v>0.53749999999999998</v>
      </c>
      <c r="J657" s="6">
        <f>LOG10(Table25[[#This Row],[Fare]] +1)</f>
        <v>0.87215627274829288</v>
      </c>
      <c r="K657">
        <f>IF(Table25[[#This Row],[Pclass]]=1, 1, 0)</f>
        <v>0</v>
      </c>
      <c r="L657">
        <f>IF(Table25[[#This Row],[Pclass]]=2, 1,0)</f>
        <v>0</v>
      </c>
      <c r="M657">
        <f>IF(Table25[[#This Row],[Embarked]]="S", 1, 0)</f>
        <v>1</v>
      </c>
      <c r="N657">
        <f>IF(Table25[[#This Row],[Embarked]]="C", 1, 0)</f>
        <v>0</v>
      </c>
      <c r="O657">
        <f>IF(Table25[[#This Row],[Sex]]="male", 1, 0)</f>
        <v>1</v>
      </c>
      <c r="P657">
        <v>1</v>
      </c>
      <c r="AC657" s="6"/>
      <c r="AD657" s="6"/>
      <c r="AE657" s="6"/>
      <c r="AF657" s="6"/>
      <c r="AG657" s="6"/>
      <c r="AH657" s="6"/>
    </row>
    <row r="658" spans="1:34" x14ac:dyDescent="0.2">
      <c r="A658">
        <v>0</v>
      </c>
      <c r="B658" t="s">
        <v>15</v>
      </c>
      <c r="C658">
        <v>3</v>
      </c>
      <c r="D658" t="s">
        <v>13</v>
      </c>
      <c r="E658">
        <v>10</v>
      </c>
      <c r="F658">
        <v>27.9</v>
      </c>
      <c r="G658">
        <v>3</v>
      </c>
      <c r="H658">
        <v>2</v>
      </c>
      <c r="I658" s="6">
        <f>Table25[[#This Row],[Age]]/$E$1</f>
        <v>0.125</v>
      </c>
      <c r="J658" s="6">
        <f>LOG10(Table25[[#This Row],[Fare]] +1)</f>
        <v>1.4608978427565478</v>
      </c>
      <c r="K658">
        <f>IF(Table25[[#This Row],[Pclass]]=1, 1, 0)</f>
        <v>0</v>
      </c>
      <c r="L658">
        <f>IF(Table25[[#This Row],[Pclass]]=2, 1,0)</f>
        <v>0</v>
      </c>
      <c r="M658">
        <f>IF(Table25[[#This Row],[Embarked]]="S", 1, 0)</f>
        <v>1</v>
      </c>
      <c r="N658">
        <f>IF(Table25[[#This Row],[Embarked]]="C", 1, 0)</f>
        <v>0</v>
      </c>
      <c r="O658">
        <f>IF(Table25[[#This Row],[Sex]]="male", 1, 0)</f>
        <v>1</v>
      </c>
      <c r="P658">
        <v>1</v>
      </c>
      <c r="AC658" s="6"/>
      <c r="AD658" s="6"/>
      <c r="AE658" s="6"/>
      <c r="AF658" s="6"/>
      <c r="AG658" s="6"/>
      <c r="AH658" s="6"/>
    </row>
    <row r="659" spans="1:34" x14ac:dyDescent="0.2">
      <c r="A659">
        <v>1</v>
      </c>
      <c r="B659" t="s">
        <v>15</v>
      </c>
      <c r="C659">
        <v>1</v>
      </c>
      <c r="D659" t="s">
        <v>17</v>
      </c>
      <c r="E659">
        <v>52</v>
      </c>
      <c r="F659">
        <v>93.5</v>
      </c>
      <c r="G659">
        <v>1</v>
      </c>
      <c r="H659">
        <v>1</v>
      </c>
      <c r="I659" s="6">
        <f>Table25[[#This Row],[Age]]/$E$1</f>
        <v>0.65</v>
      </c>
      <c r="J659" s="6">
        <f>LOG10(Table25[[#This Row],[Fare]] +1)</f>
        <v>1.975431808509263</v>
      </c>
      <c r="K659">
        <f>IF(Table25[[#This Row],[Pclass]]=1, 1, 0)</f>
        <v>1</v>
      </c>
      <c r="L659">
        <f>IF(Table25[[#This Row],[Pclass]]=2, 1,0)</f>
        <v>0</v>
      </c>
      <c r="M659">
        <f>IF(Table25[[#This Row],[Embarked]]="S", 1, 0)</f>
        <v>1</v>
      </c>
      <c r="N659">
        <f>IF(Table25[[#This Row],[Embarked]]="C", 1, 0)</f>
        <v>0</v>
      </c>
      <c r="O659">
        <f>IF(Table25[[#This Row],[Sex]]="male", 1, 0)</f>
        <v>0</v>
      </c>
      <c r="P659">
        <v>1</v>
      </c>
      <c r="AC659" s="6"/>
      <c r="AD659" s="6"/>
      <c r="AE659" s="6"/>
      <c r="AF659" s="6"/>
      <c r="AG659" s="6"/>
      <c r="AH659" s="6"/>
    </row>
    <row r="660" spans="1:34" x14ac:dyDescent="0.2">
      <c r="A660">
        <v>1</v>
      </c>
      <c r="B660" t="s">
        <v>15</v>
      </c>
      <c r="C660">
        <v>3</v>
      </c>
      <c r="D660" t="s">
        <v>13</v>
      </c>
      <c r="E660">
        <v>27</v>
      </c>
      <c r="F660">
        <v>8.6624999999999996</v>
      </c>
      <c r="G660">
        <v>0</v>
      </c>
      <c r="H660">
        <v>0</v>
      </c>
      <c r="I660" s="6">
        <f>Table25[[#This Row],[Age]]/$E$1</f>
        <v>0.33750000000000002</v>
      </c>
      <c r="J660" s="6">
        <f>LOG10(Table25[[#This Row],[Fare]] +1)</f>
        <v>0.98508950692638131</v>
      </c>
      <c r="K660">
        <f>IF(Table25[[#This Row],[Pclass]]=1, 1, 0)</f>
        <v>0</v>
      </c>
      <c r="L660">
        <f>IF(Table25[[#This Row],[Pclass]]=2, 1,0)</f>
        <v>0</v>
      </c>
      <c r="M660">
        <f>IF(Table25[[#This Row],[Embarked]]="S", 1, 0)</f>
        <v>1</v>
      </c>
      <c r="N660">
        <f>IF(Table25[[#This Row],[Embarked]]="C", 1, 0)</f>
        <v>0</v>
      </c>
      <c r="O660">
        <f>IF(Table25[[#This Row],[Sex]]="male", 1, 0)</f>
        <v>1</v>
      </c>
      <c r="P660">
        <v>1</v>
      </c>
      <c r="AC660" s="6"/>
      <c r="AD660" s="6"/>
      <c r="AE660" s="6"/>
      <c r="AF660" s="6"/>
      <c r="AG660" s="6"/>
      <c r="AH660" s="6"/>
    </row>
    <row r="661" spans="1:34" x14ac:dyDescent="0.2">
      <c r="A661">
        <v>0</v>
      </c>
      <c r="B661" t="s">
        <v>15</v>
      </c>
      <c r="C661">
        <v>1</v>
      </c>
      <c r="D661" t="s">
        <v>13</v>
      </c>
      <c r="E661">
        <v>38</v>
      </c>
      <c r="F661">
        <v>0</v>
      </c>
      <c r="G661">
        <v>0</v>
      </c>
      <c r="H661">
        <v>0</v>
      </c>
      <c r="I661" s="6">
        <f>Table25[[#This Row],[Age]]/$E$1</f>
        <v>0.47499999999999998</v>
      </c>
      <c r="J661" s="6">
        <f>LOG10(Table25[[#This Row],[Fare]] +1)</f>
        <v>0</v>
      </c>
      <c r="K661">
        <f>IF(Table25[[#This Row],[Pclass]]=1, 1, 0)</f>
        <v>1</v>
      </c>
      <c r="L661">
        <f>IF(Table25[[#This Row],[Pclass]]=2, 1,0)</f>
        <v>0</v>
      </c>
      <c r="M661">
        <f>IF(Table25[[#This Row],[Embarked]]="S", 1, 0)</f>
        <v>1</v>
      </c>
      <c r="N661">
        <f>IF(Table25[[#This Row],[Embarked]]="C", 1, 0)</f>
        <v>0</v>
      </c>
      <c r="O661">
        <f>IF(Table25[[#This Row],[Sex]]="male", 1, 0)</f>
        <v>1</v>
      </c>
      <c r="P661">
        <v>1</v>
      </c>
      <c r="AC661" s="6"/>
      <c r="AD661" s="6"/>
      <c r="AE661" s="6"/>
      <c r="AF661" s="6"/>
      <c r="AG661" s="6"/>
      <c r="AH661" s="6"/>
    </row>
    <row r="662" spans="1:34" x14ac:dyDescent="0.2">
      <c r="A662">
        <v>1</v>
      </c>
      <c r="B662" t="s">
        <v>15</v>
      </c>
      <c r="C662">
        <v>3</v>
      </c>
      <c r="D662" t="s">
        <v>17</v>
      </c>
      <c r="E662">
        <v>27</v>
      </c>
      <c r="F662">
        <v>12.475</v>
      </c>
      <c r="G662">
        <v>0</v>
      </c>
      <c r="H662">
        <v>1</v>
      </c>
      <c r="I662" s="6">
        <f>Table25[[#This Row],[Age]]/$E$1</f>
        <v>0.33750000000000002</v>
      </c>
      <c r="J662" s="6">
        <f>LOG10(Table25[[#This Row],[Fare]] +1)</f>
        <v>1.1295287738587763</v>
      </c>
      <c r="K662">
        <f>IF(Table25[[#This Row],[Pclass]]=1, 1, 0)</f>
        <v>0</v>
      </c>
      <c r="L662">
        <f>IF(Table25[[#This Row],[Pclass]]=2, 1,0)</f>
        <v>0</v>
      </c>
      <c r="M662">
        <f>IF(Table25[[#This Row],[Embarked]]="S", 1, 0)</f>
        <v>1</v>
      </c>
      <c r="N662">
        <f>IF(Table25[[#This Row],[Embarked]]="C", 1, 0)</f>
        <v>0</v>
      </c>
      <c r="O662">
        <f>IF(Table25[[#This Row],[Sex]]="male", 1, 0)</f>
        <v>0</v>
      </c>
      <c r="P662">
        <v>1</v>
      </c>
      <c r="AC662" s="6"/>
      <c r="AD662" s="6"/>
      <c r="AE662" s="6"/>
      <c r="AF662" s="6"/>
      <c r="AG662" s="6"/>
      <c r="AH662" s="6"/>
    </row>
    <row r="663" spans="1:34" x14ac:dyDescent="0.2">
      <c r="A663">
        <v>0</v>
      </c>
      <c r="B663" t="s">
        <v>15</v>
      </c>
      <c r="C663">
        <v>3</v>
      </c>
      <c r="D663" t="s">
        <v>13</v>
      </c>
      <c r="E663">
        <v>2</v>
      </c>
      <c r="F663">
        <v>39.6875</v>
      </c>
      <c r="G663">
        <v>4</v>
      </c>
      <c r="H663">
        <v>1</v>
      </c>
      <c r="I663" s="6">
        <f>Table25[[#This Row],[Age]]/$E$1</f>
        <v>2.5000000000000001E-2</v>
      </c>
      <c r="J663" s="6">
        <f>LOG10(Table25[[#This Row],[Fare]] +1)</f>
        <v>1.6094610059122672</v>
      </c>
      <c r="K663">
        <f>IF(Table25[[#This Row],[Pclass]]=1, 1, 0)</f>
        <v>0</v>
      </c>
      <c r="L663">
        <f>IF(Table25[[#This Row],[Pclass]]=2, 1,0)</f>
        <v>0</v>
      </c>
      <c r="M663">
        <f>IF(Table25[[#This Row],[Embarked]]="S", 1, 0)</f>
        <v>1</v>
      </c>
      <c r="N663">
        <f>IF(Table25[[#This Row],[Embarked]]="C", 1, 0)</f>
        <v>0</v>
      </c>
      <c r="O663">
        <f>IF(Table25[[#This Row],[Sex]]="male", 1, 0)</f>
        <v>1</v>
      </c>
      <c r="P663">
        <v>1</v>
      </c>
      <c r="AC663" s="6"/>
      <c r="AD663" s="6"/>
      <c r="AE663" s="6"/>
      <c r="AF663" s="6"/>
      <c r="AG663" s="6"/>
      <c r="AH663" s="6"/>
    </row>
    <row r="664" spans="1:34" x14ac:dyDescent="0.2">
      <c r="A664">
        <v>1</v>
      </c>
      <c r="B664" t="s">
        <v>20</v>
      </c>
      <c r="C664">
        <v>2</v>
      </c>
      <c r="D664" t="s">
        <v>13</v>
      </c>
      <c r="E664">
        <v>1</v>
      </c>
      <c r="F664">
        <v>37.004199999999997</v>
      </c>
      <c r="G664">
        <v>0</v>
      </c>
      <c r="H664">
        <v>2</v>
      </c>
      <c r="I664" s="6">
        <f>Table25[[#This Row],[Age]]/$E$1</f>
        <v>1.2500000000000001E-2</v>
      </c>
      <c r="J664" s="6">
        <f>LOG10(Table25[[#This Row],[Fare]] +1)</f>
        <v>1.579831594933373</v>
      </c>
      <c r="K664">
        <f>IF(Table25[[#This Row],[Pclass]]=1, 1, 0)</f>
        <v>0</v>
      </c>
      <c r="L664">
        <f>IF(Table25[[#This Row],[Pclass]]=2, 1,0)</f>
        <v>1</v>
      </c>
      <c r="M664">
        <f>IF(Table25[[#This Row],[Embarked]]="S", 1, 0)</f>
        <v>0</v>
      </c>
      <c r="N664">
        <f>IF(Table25[[#This Row],[Embarked]]="C", 1, 0)</f>
        <v>1</v>
      </c>
      <c r="O664">
        <f>IF(Table25[[#This Row],[Sex]]="male", 1, 0)</f>
        <v>1</v>
      </c>
      <c r="P664">
        <v>1</v>
      </c>
      <c r="AC664" s="6"/>
      <c r="AD664" s="6"/>
      <c r="AE664" s="6"/>
      <c r="AF664" s="6"/>
      <c r="AG664" s="6"/>
      <c r="AH664" s="6"/>
    </row>
    <row r="665" spans="1:34" x14ac:dyDescent="0.2">
      <c r="A665">
        <v>1</v>
      </c>
      <c r="B665" t="s">
        <v>20</v>
      </c>
      <c r="C665">
        <v>3</v>
      </c>
      <c r="D665" t="s">
        <v>17</v>
      </c>
      <c r="E665">
        <v>15</v>
      </c>
      <c r="F665">
        <v>14.4542</v>
      </c>
      <c r="G665">
        <v>1</v>
      </c>
      <c r="H665">
        <v>0</v>
      </c>
      <c r="I665" s="6">
        <f>Table25[[#This Row],[Age]]/$E$1</f>
        <v>0.1875</v>
      </c>
      <c r="J665" s="6">
        <f>LOG10(Table25[[#This Row],[Fare]] +1)</f>
        <v>1.1890465283525415</v>
      </c>
      <c r="K665">
        <f>IF(Table25[[#This Row],[Pclass]]=1, 1, 0)</f>
        <v>0</v>
      </c>
      <c r="L665">
        <f>IF(Table25[[#This Row],[Pclass]]=2, 1,0)</f>
        <v>0</v>
      </c>
      <c r="M665">
        <f>IF(Table25[[#This Row],[Embarked]]="S", 1, 0)</f>
        <v>0</v>
      </c>
      <c r="N665">
        <f>IF(Table25[[#This Row],[Embarked]]="C", 1, 0)</f>
        <v>1</v>
      </c>
      <c r="O665">
        <f>IF(Table25[[#This Row],[Sex]]="male", 1, 0)</f>
        <v>0</v>
      </c>
      <c r="P665">
        <v>1</v>
      </c>
      <c r="AC665" s="6"/>
      <c r="AD665" s="6"/>
      <c r="AE665" s="6"/>
      <c r="AF665" s="6"/>
      <c r="AG665" s="6"/>
      <c r="AH665" s="6"/>
    </row>
    <row r="666" spans="1:34" x14ac:dyDescent="0.2">
      <c r="A666">
        <v>1</v>
      </c>
      <c r="B666" t="s">
        <v>15</v>
      </c>
      <c r="C666">
        <v>2</v>
      </c>
      <c r="D666" t="s">
        <v>13</v>
      </c>
      <c r="E666">
        <v>0.83</v>
      </c>
      <c r="F666">
        <v>18.75</v>
      </c>
      <c r="G666">
        <v>1</v>
      </c>
      <c r="H666">
        <v>1</v>
      </c>
      <c r="I666" s="6">
        <f>Table25[[#This Row],[Age]]/$E$1</f>
        <v>1.0374999999999999E-2</v>
      </c>
      <c r="J666" s="6">
        <f>LOG10(Table25[[#This Row],[Fare]] +1)</f>
        <v>1.2955670999624791</v>
      </c>
      <c r="K666">
        <f>IF(Table25[[#This Row],[Pclass]]=1, 1, 0)</f>
        <v>0</v>
      </c>
      <c r="L666">
        <f>IF(Table25[[#This Row],[Pclass]]=2, 1,0)</f>
        <v>1</v>
      </c>
      <c r="M666">
        <f>IF(Table25[[#This Row],[Embarked]]="S", 1, 0)</f>
        <v>1</v>
      </c>
      <c r="N666">
        <f>IF(Table25[[#This Row],[Embarked]]="C", 1, 0)</f>
        <v>0</v>
      </c>
      <c r="O666">
        <f>IF(Table25[[#This Row],[Sex]]="male", 1, 0)</f>
        <v>1</v>
      </c>
      <c r="P666">
        <v>1</v>
      </c>
      <c r="AC666" s="6"/>
      <c r="AD666" s="6"/>
      <c r="AE666" s="6"/>
      <c r="AF666" s="6"/>
      <c r="AG666" s="6"/>
      <c r="AH666" s="6"/>
    </row>
    <row r="667" spans="1:34" x14ac:dyDescent="0.2">
      <c r="A667">
        <v>0</v>
      </c>
      <c r="B667" t="s">
        <v>15</v>
      </c>
      <c r="C667">
        <v>3</v>
      </c>
      <c r="D667" t="s">
        <v>13</v>
      </c>
      <c r="E667">
        <v>23</v>
      </c>
      <c r="F667">
        <v>7.8541999999999996</v>
      </c>
      <c r="G667">
        <v>0</v>
      </c>
      <c r="H667">
        <v>0</v>
      </c>
      <c r="I667" s="6">
        <f>Table25[[#This Row],[Age]]/$E$1</f>
        <v>0.28749999999999998</v>
      </c>
      <c r="J667" s="6">
        <f>LOG10(Table25[[#This Row],[Fare]] +1)</f>
        <v>0.94714932766263737</v>
      </c>
      <c r="K667">
        <f>IF(Table25[[#This Row],[Pclass]]=1, 1, 0)</f>
        <v>0</v>
      </c>
      <c r="L667">
        <f>IF(Table25[[#This Row],[Pclass]]=2, 1,0)</f>
        <v>0</v>
      </c>
      <c r="M667">
        <f>IF(Table25[[#This Row],[Embarked]]="S", 1, 0)</f>
        <v>1</v>
      </c>
      <c r="N667">
        <f>IF(Table25[[#This Row],[Embarked]]="C", 1, 0)</f>
        <v>0</v>
      </c>
      <c r="O667">
        <f>IF(Table25[[#This Row],[Sex]]="male", 1, 0)</f>
        <v>1</v>
      </c>
      <c r="P667">
        <v>1</v>
      </c>
      <c r="AC667" s="6"/>
      <c r="AD667" s="6"/>
      <c r="AE667" s="6"/>
      <c r="AF667" s="6"/>
      <c r="AG667" s="6"/>
      <c r="AH667" s="6"/>
    </row>
    <row r="668" spans="1:34" x14ac:dyDescent="0.2">
      <c r="A668">
        <v>0</v>
      </c>
      <c r="B668" t="s">
        <v>15</v>
      </c>
      <c r="C668">
        <v>3</v>
      </c>
      <c r="D668" t="s">
        <v>13</v>
      </c>
      <c r="E668">
        <v>18</v>
      </c>
      <c r="F668">
        <v>8.3000000000000007</v>
      </c>
      <c r="G668">
        <v>0</v>
      </c>
      <c r="H668">
        <v>0</v>
      </c>
      <c r="I668" s="6">
        <f>Table25[[#This Row],[Age]]/$E$1</f>
        <v>0.22500000000000001</v>
      </c>
      <c r="J668" s="6">
        <f>LOG10(Table25[[#This Row],[Fare]] +1)</f>
        <v>0.96848294855393513</v>
      </c>
      <c r="K668">
        <f>IF(Table25[[#This Row],[Pclass]]=1, 1, 0)</f>
        <v>0</v>
      </c>
      <c r="L668">
        <f>IF(Table25[[#This Row],[Pclass]]=2, 1,0)</f>
        <v>0</v>
      </c>
      <c r="M668">
        <f>IF(Table25[[#This Row],[Embarked]]="S", 1, 0)</f>
        <v>1</v>
      </c>
      <c r="N668">
        <f>IF(Table25[[#This Row],[Embarked]]="C", 1, 0)</f>
        <v>0</v>
      </c>
      <c r="O668">
        <f>IF(Table25[[#This Row],[Sex]]="male", 1, 0)</f>
        <v>1</v>
      </c>
      <c r="P668">
        <v>1</v>
      </c>
      <c r="AC668" s="6"/>
      <c r="AD668" s="6"/>
      <c r="AE668" s="6"/>
      <c r="AF668" s="6"/>
      <c r="AG668" s="6"/>
      <c r="AH668" s="6"/>
    </row>
    <row r="669" spans="1:34" x14ac:dyDescent="0.2">
      <c r="A669">
        <v>1</v>
      </c>
      <c r="B669" t="s">
        <v>20</v>
      </c>
      <c r="C669">
        <v>1</v>
      </c>
      <c r="D669" t="s">
        <v>17</v>
      </c>
      <c r="E669">
        <v>39</v>
      </c>
      <c r="F669">
        <v>83.158299999999997</v>
      </c>
      <c r="G669">
        <v>1</v>
      </c>
      <c r="H669">
        <v>1</v>
      </c>
      <c r="I669" s="6">
        <f>Table25[[#This Row],[Age]]/$E$1</f>
        <v>0.48749999999999999</v>
      </c>
      <c r="J669" s="6">
        <f>LOG10(Table25[[#This Row],[Fare]] +1)</f>
        <v>1.9250969541376577</v>
      </c>
      <c r="K669">
        <f>IF(Table25[[#This Row],[Pclass]]=1, 1, 0)</f>
        <v>1</v>
      </c>
      <c r="L669">
        <f>IF(Table25[[#This Row],[Pclass]]=2, 1,0)</f>
        <v>0</v>
      </c>
      <c r="M669">
        <f>IF(Table25[[#This Row],[Embarked]]="S", 1, 0)</f>
        <v>0</v>
      </c>
      <c r="N669">
        <f>IF(Table25[[#This Row],[Embarked]]="C", 1, 0)</f>
        <v>1</v>
      </c>
      <c r="O669">
        <f>IF(Table25[[#This Row],[Sex]]="male", 1, 0)</f>
        <v>0</v>
      </c>
      <c r="P669">
        <v>1</v>
      </c>
      <c r="AC669" s="6"/>
      <c r="AD669" s="6"/>
      <c r="AE669" s="6"/>
      <c r="AF669" s="6"/>
      <c r="AG669" s="6"/>
      <c r="AH669" s="6"/>
    </row>
    <row r="670" spans="1:34" x14ac:dyDescent="0.2">
      <c r="A670">
        <v>0</v>
      </c>
      <c r="B670" t="s">
        <v>15</v>
      </c>
      <c r="C670">
        <v>3</v>
      </c>
      <c r="D670" t="s">
        <v>13</v>
      </c>
      <c r="E670">
        <v>21</v>
      </c>
      <c r="F670">
        <v>8.6624999999999996</v>
      </c>
      <c r="G670">
        <v>0</v>
      </c>
      <c r="H670">
        <v>0</v>
      </c>
      <c r="I670" s="6">
        <f>Table25[[#This Row],[Age]]/$E$1</f>
        <v>0.26250000000000001</v>
      </c>
      <c r="J670" s="6">
        <f>LOG10(Table25[[#This Row],[Fare]] +1)</f>
        <v>0.98508950692638131</v>
      </c>
      <c r="K670">
        <f>IF(Table25[[#This Row],[Pclass]]=1, 1, 0)</f>
        <v>0</v>
      </c>
      <c r="L670">
        <f>IF(Table25[[#This Row],[Pclass]]=2, 1,0)</f>
        <v>0</v>
      </c>
      <c r="M670">
        <f>IF(Table25[[#This Row],[Embarked]]="S", 1, 0)</f>
        <v>1</v>
      </c>
      <c r="N670">
        <f>IF(Table25[[#This Row],[Embarked]]="C", 1, 0)</f>
        <v>0</v>
      </c>
      <c r="O670">
        <f>IF(Table25[[#This Row],[Sex]]="male", 1, 0)</f>
        <v>1</v>
      </c>
      <c r="P670">
        <v>1</v>
      </c>
      <c r="AC670" s="6"/>
      <c r="AD670" s="6"/>
      <c r="AE670" s="6"/>
      <c r="AF670" s="6"/>
      <c r="AG670" s="6"/>
      <c r="AH670" s="6"/>
    </row>
    <row r="671" spans="1:34" x14ac:dyDescent="0.2">
      <c r="A671">
        <v>1</v>
      </c>
      <c r="B671" t="s">
        <v>15</v>
      </c>
      <c r="C671">
        <v>3</v>
      </c>
      <c r="D671" t="s">
        <v>13</v>
      </c>
      <c r="E671">
        <v>32</v>
      </c>
      <c r="F671">
        <v>56.495800000000003</v>
      </c>
      <c r="G671">
        <v>0</v>
      </c>
      <c r="H671">
        <v>0</v>
      </c>
      <c r="I671" s="6">
        <f>Table25[[#This Row],[Age]]/$E$1</f>
        <v>0.4</v>
      </c>
      <c r="J671" s="6">
        <f>LOG10(Table25[[#This Row],[Fare]] +1)</f>
        <v>1.7596361211514699</v>
      </c>
      <c r="K671">
        <f>IF(Table25[[#This Row],[Pclass]]=1, 1, 0)</f>
        <v>0</v>
      </c>
      <c r="L671">
        <f>IF(Table25[[#This Row],[Pclass]]=2, 1,0)</f>
        <v>0</v>
      </c>
      <c r="M671">
        <f>IF(Table25[[#This Row],[Embarked]]="S", 1, 0)</f>
        <v>1</v>
      </c>
      <c r="N671">
        <f>IF(Table25[[#This Row],[Embarked]]="C", 1, 0)</f>
        <v>0</v>
      </c>
      <c r="O671">
        <f>IF(Table25[[#This Row],[Sex]]="male", 1, 0)</f>
        <v>1</v>
      </c>
      <c r="P671">
        <v>1</v>
      </c>
      <c r="AC671" s="6"/>
      <c r="AD671" s="6"/>
      <c r="AE671" s="6"/>
      <c r="AF671" s="6"/>
      <c r="AG671" s="6"/>
      <c r="AH671" s="6"/>
    </row>
    <row r="672" spans="1:34" x14ac:dyDescent="0.2">
      <c r="A672">
        <v>0</v>
      </c>
      <c r="B672" t="s">
        <v>15</v>
      </c>
      <c r="C672">
        <v>3</v>
      </c>
      <c r="D672" t="s">
        <v>13</v>
      </c>
      <c r="E672">
        <v>20</v>
      </c>
      <c r="F672">
        <v>7.9249999999999998</v>
      </c>
      <c r="G672">
        <v>0</v>
      </c>
      <c r="H672">
        <v>0</v>
      </c>
      <c r="I672" s="6">
        <f>Table25[[#This Row],[Age]]/$E$1</f>
        <v>0.25</v>
      </c>
      <c r="J672" s="6">
        <f>LOG10(Table25[[#This Row],[Fare]] +1)</f>
        <v>0.95060822478423079</v>
      </c>
      <c r="K672">
        <f>IF(Table25[[#This Row],[Pclass]]=1, 1, 0)</f>
        <v>0</v>
      </c>
      <c r="L672">
        <f>IF(Table25[[#This Row],[Pclass]]=2, 1,0)</f>
        <v>0</v>
      </c>
      <c r="M672">
        <f>IF(Table25[[#This Row],[Embarked]]="S", 1, 0)</f>
        <v>1</v>
      </c>
      <c r="N672">
        <f>IF(Table25[[#This Row],[Embarked]]="C", 1, 0)</f>
        <v>0</v>
      </c>
      <c r="O672">
        <f>IF(Table25[[#This Row],[Sex]]="male", 1, 0)</f>
        <v>1</v>
      </c>
      <c r="P672">
        <v>1</v>
      </c>
      <c r="AC672" s="6"/>
      <c r="AD672" s="6"/>
      <c r="AE672" s="6"/>
      <c r="AF672" s="6"/>
      <c r="AG672" s="6"/>
      <c r="AH672" s="6"/>
    </row>
    <row r="673" spans="1:34" x14ac:dyDescent="0.2">
      <c r="A673">
        <v>0</v>
      </c>
      <c r="B673" t="s">
        <v>15</v>
      </c>
      <c r="C673">
        <v>2</v>
      </c>
      <c r="D673" t="s">
        <v>13</v>
      </c>
      <c r="E673">
        <v>16</v>
      </c>
      <c r="F673">
        <v>10.5</v>
      </c>
      <c r="G673">
        <v>0</v>
      </c>
      <c r="H673">
        <v>0</v>
      </c>
      <c r="I673" s="6">
        <f>Table25[[#This Row],[Age]]/$E$1</f>
        <v>0.2</v>
      </c>
      <c r="J673" s="6">
        <f>LOG10(Table25[[#This Row],[Fare]] +1)</f>
        <v>1.0606978403536116</v>
      </c>
      <c r="K673">
        <f>IF(Table25[[#This Row],[Pclass]]=1, 1, 0)</f>
        <v>0</v>
      </c>
      <c r="L673">
        <f>IF(Table25[[#This Row],[Pclass]]=2, 1,0)</f>
        <v>1</v>
      </c>
      <c r="M673">
        <f>IF(Table25[[#This Row],[Embarked]]="S", 1, 0)</f>
        <v>1</v>
      </c>
      <c r="N673">
        <f>IF(Table25[[#This Row],[Embarked]]="C", 1, 0)</f>
        <v>0</v>
      </c>
      <c r="O673">
        <f>IF(Table25[[#This Row],[Sex]]="male", 1, 0)</f>
        <v>1</v>
      </c>
      <c r="P673">
        <v>1</v>
      </c>
      <c r="AC673" s="6"/>
      <c r="AD673" s="6"/>
      <c r="AE673" s="6"/>
      <c r="AF673" s="6"/>
      <c r="AG673" s="6"/>
      <c r="AH673" s="6"/>
    </row>
    <row r="674" spans="1:34" x14ac:dyDescent="0.2">
      <c r="A674">
        <v>1</v>
      </c>
      <c r="B674" t="s">
        <v>20</v>
      </c>
      <c r="C674">
        <v>1</v>
      </c>
      <c r="D674" t="s">
        <v>17</v>
      </c>
      <c r="E674">
        <v>30</v>
      </c>
      <c r="F674">
        <v>31</v>
      </c>
      <c r="G674">
        <v>0</v>
      </c>
      <c r="H674">
        <v>0</v>
      </c>
      <c r="I674" s="6">
        <f>Table25[[#This Row],[Age]]/$E$1</f>
        <v>0.375</v>
      </c>
      <c r="J674" s="6">
        <f>LOG10(Table25[[#This Row],[Fare]] +1)</f>
        <v>1.505149978319906</v>
      </c>
      <c r="K674">
        <f>IF(Table25[[#This Row],[Pclass]]=1, 1, 0)</f>
        <v>1</v>
      </c>
      <c r="L674">
        <f>IF(Table25[[#This Row],[Pclass]]=2, 1,0)</f>
        <v>0</v>
      </c>
      <c r="M674">
        <f>IF(Table25[[#This Row],[Embarked]]="S", 1, 0)</f>
        <v>0</v>
      </c>
      <c r="N674">
        <f>IF(Table25[[#This Row],[Embarked]]="C", 1, 0)</f>
        <v>1</v>
      </c>
      <c r="O674">
        <f>IF(Table25[[#This Row],[Sex]]="male", 1, 0)</f>
        <v>0</v>
      </c>
      <c r="P674">
        <v>1</v>
      </c>
      <c r="AC674" s="6"/>
      <c r="AD674" s="6"/>
      <c r="AE674" s="6"/>
      <c r="AF674" s="6"/>
      <c r="AG674" s="6"/>
      <c r="AH674" s="6"/>
    </row>
    <row r="675" spans="1:34" x14ac:dyDescent="0.2">
      <c r="A675">
        <v>0</v>
      </c>
      <c r="B675" t="s">
        <v>20</v>
      </c>
      <c r="C675">
        <v>3</v>
      </c>
      <c r="D675" t="s">
        <v>13</v>
      </c>
      <c r="E675">
        <v>34.5</v>
      </c>
      <c r="F675">
        <v>6.4375</v>
      </c>
      <c r="G675">
        <v>0</v>
      </c>
      <c r="H675">
        <v>0</v>
      </c>
      <c r="I675" s="6">
        <f>Table25[[#This Row],[Age]]/$E$1</f>
        <v>0.43125000000000002</v>
      </c>
      <c r="J675" s="6">
        <f>LOG10(Table25[[#This Row],[Fare]] +1)</f>
        <v>0.87142697873660602</v>
      </c>
      <c r="K675">
        <f>IF(Table25[[#This Row],[Pclass]]=1, 1, 0)</f>
        <v>0</v>
      </c>
      <c r="L675">
        <f>IF(Table25[[#This Row],[Pclass]]=2, 1,0)</f>
        <v>0</v>
      </c>
      <c r="M675">
        <f>IF(Table25[[#This Row],[Embarked]]="S", 1, 0)</f>
        <v>0</v>
      </c>
      <c r="N675">
        <f>IF(Table25[[#This Row],[Embarked]]="C", 1, 0)</f>
        <v>1</v>
      </c>
      <c r="O675">
        <f>IF(Table25[[#This Row],[Sex]]="male", 1, 0)</f>
        <v>1</v>
      </c>
      <c r="P675">
        <v>1</v>
      </c>
      <c r="AC675" s="6"/>
      <c r="AD675" s="6"/>
      <c r="AE675" s="6"/>
      <c r="AF675" s="6"/>
      <c r="AG675" s="6"/>
      <c r="AH675" s="6"/>
    </row>
    <row r="676" spans="1:34" x14ac:dyDescent="0.2">
      <c r="A676">
        <v>0</v>
      </c>
      <c r="B676" t="s">
        <v>15</v>
      </c>
      <c r="C676">
        <v>3</v>
      </c>
      <c r="D676" t="s">
        <v>13</v>
      </c>
      <c r="E676">
        <v>17</v>
      </c>
      <c r="F676">
        <v>8.6624999999999996</v>
      </c>
      <c r="G676">
        <v>0</v>
      </c>
      <c r="H676">
        <v>0</v>
      </c>
      <c r="I676" s="6">
        <f>Table25[[#This Row],[Age]]/$E$1</f>
        <v>0.21249999999999999</v>
      </c>
      <c r="J676" s="6">
        <f>LOG10(Table25[[#This Row],[Fare]] +1)</f>
        <v>0.98508950692638131</v>
      </c>
      <c r="K676">
        <f>IF(Table25[[#This Row],[Pclass]]=1, 1, 0)</f>
        <v>0</v>
      </c>
      <c r="L676">
        <f>IF(Table25[[#This Row],[Pclass]]=2, 1,0)</f>
        <v>0</v>
      </c>
      <c r="M676">
        <f>IF(Table25[[#This Row],[Embarked]]="S", 1, 0)</f>
        <v>1</v>
      </c>
      <c r="N676">
        <f>IF(Table25[[#This Row],[Embarked]]="C", 1, 0)</f>
        <v>0</v>
      </c>
      <c r="O676">
        <f>IF(Table25[[#This Row],[Sex]]="male", 1, 0)</f>
        <v>1</v>
      </c>
      <c r="P676">
        <v>1</v>
      </c>
      <c r="AC676" s="6"/>
      <c r="AD676" s="6"/>
      <c r="AE676" s="6"/>
      <c r="AF676" s="6"/>
      <c r="AG676" s="6"/>
      <c r="AH676" s="6"/>
    </row>
    <row r="677" spans="1:34" x14ac:dyDescent="0.2">
      <c r="A677">
        <v>0</v>
      </c>
      <c r="B677" t="s">
        <v>15</v>
      </c>
      <c r="C677">
        <v>3</v>
      </c>
      <c r="D677" t="s">
        <v>13</v>
      </c>
      <c r="E677">
        <v>42</v>
      </c>
      <c r="F677">
        <v>7.55</v>
      </c>
      <c r="G677">
        <v>0</v>
      </c>
      <c r="H677">
        <v>0</v>
      </c>
      <c r="I677" s="6">
        <f>Table25[[#This Row],[Age]]/$E$1</f>
        <v>0.52500000000000002</v>
      </c>
      <c r="J677" s="6">
        <f>LOG10(Table25[[#This Row],[Fare]] +1)</f>
        <v>0.9319661147281727</v>
      </c>
      <c r="K677">
        <f>IF(Table25[[#This Row],[Pclass]]=1, 1, 0)</f>
        <v>0</v>
      </c>
      <c r="L677">
        <f>IF(Table25[[#This Row],[Pclass]]=2, 1,0)</f>
        <v>0</v>
      </c>
      <c r="M677">
        <f>IF(Table25[[#This Row],[Embarked]]="S", 1, 0)</f>
        <v>1</v>
      </c>
      <c r="N677">
        <f>IF(Table25[[#This Row],[Embarked]]="C", 1, 0)</f>
        <v>0</v>
      </c>
      <c r="O677">
        <f>IF(Table25[[#This Row],[Sex]]="male", 1, 0)</f>
        <v>1</v>
      </c>
      <c r="P677">
        <v>1</v>
      </c>
      <c r="AC677" s="6"/>
      <c r="AD677" s="6"/>
      <c r="AE677" s="6"/>
      <c r="AF677" s="6"/>
      <c r="AG677" s="6"/>
      <c r="AH677" s="6"/>
    </row>
    <row r="678" spans="1:34" x14ac:dyDescent="0.2">
      <c r="A678">
        <v>0</v>
      </c>
      <c r="B678" t="s">
        <v>20</v>
      </c>
      <c r="C678">
        <v>3</v>
      </c>
      <c r="D678" t="s">
        <v>13</v>
      </c>
      <c r="E678">
        <v>35</v>
      </c>
      <c r="F678">
        <v>7.8958000000000004</v>
      </c>
      <c r="G678">
        <v>0</v>
      </c>
      <c r="H678">
        <v>0</v>
      </c>
      <c r="I678" s="6">
        <f>Table25[[#This Row],[Age]]/$E$1</f>
        <v>0.4375</v>
      </c>
      <c r="J678" s="6">
        <f>LOG10(Table25[[#This Row],[Fare]] +1)</f>
        <v>0.94918501031343461</v>
      </c>
      <c r="K678">
        <f>IF(Table25[[#This Row],[Pclass]]=1, 1, 0)</f>
        <v>0</v>
      </c>
      <c r="L678">
        <f>IF(Table25[[#This Row],[Pclass]]=2, 1,0)</f>
        <v>0</v>
      </c>
      <c r="M678">
        <f>IF(Table25[[#This Row],[Embarked]]="S", 1, 0)</f>
        <v>0</v>
      </c>
      <c r="N678">
        <f>IF(Table25[[#This Row],[Embarked]]="C", 1, 0)</f>
        <v>1</v>
      </c>
      <c r="O678">
        <f>IF(Table25[[#This Row],[Sex]]="male", 1, 0)</f>
        <v>1</v>
      </c>
      <c r="P678">
        <v>1</v>
      </c>
      <c r="AC678" s="6"/>
      <c r="AD678" s="6"/>
      <c r="AE678" s="6"/>
      <c r="AF678" s="6"/>
      <c r="AG678" s="6"/>
      <c r="AH678" s="6"/>
    </row>
    <row r="679" spans="1:34" x14ac:dyDescent="0.2">
      <c r="A679">
        <v>0</v>
      </c>
      <c r="B679" t="s">
        <v>15</v>
      </c>
      <c r="C679">
        <v>2</v>
      </c>
      <c r="D679" t="s">
        <v>13</v>
      </c>
      <c r="E679">
        <v>28</v>
      </c>
      <c r="F679">
        <v>33</v>
      </c>
      <c r="G679">
        <v>0</v>
      </c>
      <c r="H679">
        <v>1</v>
      </c>
      <c r="I679" s="6">
        <f>Table25[[#This Row],[Age]]/$E$1</f>
        <v>0.35</v>
      </c>
      <c r="J679" s="6">
        <f>LOG10(Table25[[#This Row],[Fare]] +1)</f>
        <v>1.5314789170422551</v>
      </c>
      <c r="K679">
        <f>IF(Table25[[#This Row],[Pclass]]=1, 1, 0)</f>
        <v>0</v>
      </c>
      <c r="L679">
        <f>IF(Table25[[#This Row],[Pclass]]=2, 1,0)</f>
        <v>1</v>
      </c>
      <c r="M679">
        <f>IF(Table25[[#This Row],[Embarked]]="S", 1, 0)</f>
        <v>1</v>
      </c>
      <c r="N679">
        <f>IF(Table25[[#This Row],[Embarked]]="C", 1, 0)</f>
        <v>0</v>
      </c>
      <c r="O679">
        <f>IF(Table25[[#This Row],[Sex]]="male", 1, 0)</f>
        <v>1</v>
      </c>
      <c r="P679">
        <v>1</v>
      </c>
      <c r="AC679" s="6"/>
      <c r="AD679" s="6"/>
      <c r="AE679" s="6"/>
      <c r="AF679" s="6"/>
      <c r="AG679" s="6"/>
      <c r="AH679" s="6"/>
    </row>
    <row r="680" spans="1:34" x14ac:dyDescent="0.2">
      <c r="A680">
        <v>0</v>
      </c>
      <c r="B680" t="s">
        <v>15</v>
      </c>
      <c r="C680">
        <v>3</v>
      </c>
      <c r="D680" t="s">
        <v>13</v>
      </c>
      <c r="E680">
        <v>4</v>
      </c>
      <c r="F680">
        <v>31.274999999999999</v>
      </c>
      <c r="G680">
        <v>4</v>
      </c>
      <c r="H680">
        <v>2</v>
      </c>
      <c r="I680" s="6">
        <f>Table25[[#This Row],[Age]]/$E$1</f>
        <v>0.05</v>
      </c>
      <c r="J680" s="6">
        <f>LOG10(Table25[[#This Row],[Fare]] +1)</f>
        <v>1.5088662509384578</v>
      </c>
      <c r="K680">
        <f>IF(Table25[[#This Row],[Pclass]]=1, 1, 0)</f>
        <v>0</v>
      </c>
      <c r="L680">
        <f>IF(Table25[[#This Row],[Pclass]]=2, 1,0)</f>
        <v>0</v>
      </c>
      <c r="M680">
        <f>IF(Table25[[#This Row],[Embarked]]="S", 1, 0)</f>
        <v>1</v>
      </c>
      <c r="N680">
        <f>IF(Table25[[#This Row],[Embarked]]="C", 1, 0)</f>
        <v>0</v>
      </c>
      <c r="O680">
        <f>IF(Table25[[#This Row],[Sex]]="male", 1, 0)</f>
        <v>1</v>
      </c>
      <c r="P680">
        <v>1</v>
      </c>
      <c r="AC680" s="6"/>
      <c r="AD680" s="6"/>
      <c r="AE680" s="6"/>
      <c r="AF680" s="6"/>
      <c r="AG680" s="6"/>
      <c r="AH680" s="6"/>
    </row>
    <row r="681" spans="1:34" x14ac:dyDescent="0.2">
      <c r="A681">
        <v>0</v>
      </c>
      <c r="B681" t="s">
        <v>15</v>
      </c>
      <c r="C681">
        <v>3</v>
      </c>
      <c r="D681" t="s">
        <v>13</v>
      </c>
      <c r="E681">
        <v>74</v>
      </c>
      <c r="F681">
        <v>7.7750000000000004</v>
      </c>
      <c r="G681">
        <v>0</v>
      </c>
      <c r="H681">
        <v>0</v>
      </c>
      <c r="I681" s="6">
        <f>Table25[[#This Row],[Age]]/$E$1</f>
        <v>0.92500000000000004</v>
      </c>
      <c r="J681" s="6">
        <f>LOG10(Table25[[#This Row],[Fare]] +1)</f>
        <v>0.94324712513786169</v>
      </c>
      <c r="K681">
        <f>IF(Table25[[#This Row],[Pclass]]=1, 1, 0)</f>
        <v>0</v>
      </c>
      <c r="L681">
        <f>IF(Table25[[#This Row],[Pclass]]=2, 1,0)</f>
        <v>0</v>
      </c>
      <c r="M681">
        <f>IF(Table25[[#This Row],[Embarked]]="S", 1, 0)</f>
        <v>1</v>
      </c>
      <c r="N681">
        <f>IF(Table25[[#This Row],[Embarked]]="C", 1, 0)</f>
        <v>0</v>
      </c>
      <c r="O681">
        <f>IF(Table25[[#This Row],[Sex]]="male", 1, 0)</f>
        <v>1</v>
      </c>
      <c r="P681">
        <v>1</v>
      </c>
      <c r="AC681" s="6"/>
      <c r="AD681" s="6"/>
      <c r="AE681" s="6"/>
      <c r="AF681" s="6"/>
      <c r="AG681" s="6"/>
      <c r="AH681" s="6"/>
    </row>
    <row r="682" spans="1:34" x14ac:dyDescent="0.2">
      <c r="A682">
        <v>0</v>
      </c>
      <c r="B682" t="s">
        <v>20</v>
      </c>
      <c r="C682">
        <v>3</v>
      </c>
      <c r="D682" t="s">
        <v>17</v>
      </c>
      <c r="E682">
        <v>9</v>
      </c>
      <c r="F682">
        <v>15.245799999999999</v>
      </c>
      <c r="G682">
        <v>1</v>
      </c>
      <c r="H682">
        <v>1</v>
      </c>
      <c r="I682" s="6">
        <f>Table25[[#This Row],[Age]]/$E$1</f>
        <v>0.1125</v>
      </c>
      <c r="J682" s="6">
        <f>LOG10(Table25[[#This Row],[Fare]] +1)</f>
        <v>1.2107411023865056</v>
      </c>
      <c r="K682">
        <f>IF(Table25[[#This Row],[Pclass]]=1, 1, 0)</f>
        <v>0</v>
      </c>
      <c r="L682">
        <f>IF(Table25[[#This Row],[Pclass]]=2, 1,0)</f>
        <v>0</v>
      </c>
      <c r="M682">
        <f>IF(Table25[[#This Row],[Embarked]]="S", 1, 0)</f>
        <v>0</v>
      </c>
      <c r="N682">
        <f>IF(Table25[[#This Row],[Embarked]]="C", 1, 0)</f>
        <v>1</v>
      </c>
      <c r="O682">
        <f>IF(Table25[[#This Row],[Sex]]="male", 1, 0)</f>
        <v>0</v>
      </c>
      <c r="P682">
        <v>1</v>
      </c>
      <c r="AC682" s="6"/>
      <c r="AD682" s="6"/>
      <c r="AE682" s="6"/>
      <c r="AF682" s="6"/>
      <c r="AG682" s="6"/>
      <c r="AH682" s="6"/>
    </row>
    <row r="683" spans="1:34" x14ac:dyDescent="0.2">
      <c r="A683">
        <v>1</v>
      </c>
      <c r="B683" t="s">
        <v>15</v>
      </c>
      <c r="C683">
        <v>1</v>
      </c>
      <c r="D683" t="s">
        <v>17</v>
      </c>
      <c r="E683">
        <v>16</v>
      </c>
      <c r="F683">
        <v>39.4</v>
      </c>
      <c r="G683">
        <v>0</v>
      </c>
      <c r="H683">
        <v>1</v>
      </c>
      <c r="I683" s="6">
        <f>Table25[[#This Row],[Age]]/$E$1</f>
        <v>0.2</v>
      </c>
      <c r="J683" s="6">
        <f>LOG10(Table25[[#This Row],[Fare]] +1)</f>
        <v>1.6063813651106049</v>
      </c>
      <c r="K683">
        <f>IF(Table25[[#This Row],[Pclass]]=1, 1, 0)</f>
        <v>1</v>
      </c>
      <c r="L683">
        <f>IF(Table25[[#This Row],[Pclass]]=2, 1,0)</f>
        <v>0</v>
      </c>
      <c r="M683">
        <f>IF(Table25[[#This Row],[Embarked]]="S", 1, 0)</f>
        <v>1</v>
      </c>
      <c r="N683">
        <f>IF(Table25[[#This Row],[Embarked]]="C", 1, 0)</f>
        <v>0</v>
      </c>
      <c r="O683">
        <f>IF(Table25[[#This Row],[Sex]]="male", 1, 0)</f>
        <v>0</v>
      </c>
      <c r="P683">
        <v>1</v>
      </c>
      <c r="AC683" s="6"/>
      <c r="AD683" s="6"/>
      <c r="AE683" s="6"/>
      <c r="AF683" s="6"/>
      <c r="AG683" s="6"/>
      <c r="AH683" s="6"/>
    </row>
    <row r="684" spans="1:34" x14ac:dyDescent="0.2">
      <c r="A684">
        <v>0</v>
      </c>
      <c r="B684" t="s">
        <v>15</v>
      </c>
      <c r="C684">
        <v>2</v>
      </c>
      <c r="D684" t="s">
        <v>17</v>
      </c>
      <c r="E684">
        <v>44</v>
      </c>
      <c r="F684">
        <v>26</v>
      </c>
      <c r="G684">
        <v>1</v>
      </c>
      <c r="H684">
        <v>0</v>
      </c>
      <c r="I684" s="6">
        <f>Table25[[#This Row],[Age]]/$E$1</f>
        <v>0.55000000000000004</v>
      </c>
      <c r="J684" s="6">
        <f>LOG10(Table25[[#This Row],[Fare]] +1)</f>
        <v>1.4313637641589874</v>
      </c>
      <c r="K684">
        <f>IF(Table25[[#This Row],[Pclass]]=1, 1, 0)</f>
        <v>0</v>
      </c>
      <c r="L684">
        <f>IF(Table25[[#This Row],[Pclass]]=2, 1,0)</f>
        <v>1</v>
      </c>
      <c r="M684">
        <f>IF(Table25[[#This Row],[Embarked]]="S", 1, 0)</f>
        <v>1</v>
      </c>
      <c r="N684">
        <f>IF(Table25[[#This Row],[Embarked]]="C", 1, 0)</f>
        <v>0</v>
      </c>
      <c r="O684">
        <f>IF(Table25[[#This Row],[Sex]]="male", 1, 0)</f>
        <v>0</v>
      </c>
      <c r="P684">
        <v>1</v>
      </c>
      <c r="AC684" s="6"/>
      <c r="AD684" s="6"/>
      <c r="AE684" s="6"/>
      <c r="AF684" s="6"/>
      <c r="AG684" s="6"/>
      <c r="AH684" s="6"/>
    </row>
    <row r="685" spans="1:34" x14ac:dyDescent="0.2">
      <c r="A685">
        <v>1</v>
      </c>
      <c r="B685" t="s">
        <v>15</v>
      </c>
      <c r="C685">
        <v>3</v>
      </c>
      <c r="D685" t="s">
        <v>17</v>
      </c>
      <c r="E685">
        <v>18</v>
      </c>
      <c r="F685">
        <v>9.35</v>
      </c>
      <c r="G685">
        <v>0</v>
      </c>
      <c r="H685">
        <v>1</v>
      </c>
      <c r="I685" s="6">
        <f>Table25[[#This Row],[Age]]/$E$1</f>
        <v>0.22500000000000001</v>
      </c>
      <c r="J685" s="6">
        <f>LOG10(Table25[[#This Row],[Fare]] +1)</f>
        <v>1.0149403497929366</v>
      </c>
      <c r="K685">
        <f>IF(Table25[[#This Row],[Pclass]]=1, 1, 0)</f>
        <v>0</v>
      </c>
      <c r="L685">
        <f>IF(Table25[[#This Row],[Pclass]]=2, 1,0)</f>
        <v>0</v>
      </c>
      <c r="M685">
        <f>IF(Table25[[#This Row],[Embarked]]="S", 1, 0)</f>
        <v>1</v>
      </c>
      <c r="N685">
        <f>IF(Table25[[#This Row],[Embarked]]="C", 1, 0)</f>
        <v>0</v>
      </c>
      <c r="O685">
        <f>IF(Table25[[#This Row],[Sex]]="male", 1, 0)</f>
        <v>0</v>
      </c>
      <c r="P685">
        <v>1</v>
      </c>
      <c r="AC685" s="6"/>
      <c r="AD685" s="6"/>
      <c r="AE685" s="6"/>
      <c r="AF685" s="6"/>
      <c r="AG685" s="6"/>
      <c r="AH685" s="6"/>
    </row>
    <row r="686" spans="1:34" x14ac:dyDescent="0.2">
      <c r="A686">
        <v>1</v>
      </c>
      <c r="B686" t="s">
        <v>15</v>
      </c>
      <c r="C686">
        <v>1</v>
      </c>
      <c r="D686" t="s">
        <v>17</v>
      </c>
      <c r="E686">
        <v>45</v>
      </c>
      <c r="F686">
        <v>164.86670000000001</v>
      </c>
      <c r="G686">
        <v>1</v>
      </c>
      <c r="H686">
        <v>1</v>
      </c>
      <c r="I686" s="6">
        <f>Table25[[#This Row],[Age]]/$E$1</f>
        <v>0.5625</v>
      </c>
      <c r="J686" s="6">
        <f>LOG10(Table25[[#This Row],[Fare]] +1)</f>
        <v>2.2197592042409209</v>
      </c>
      <c r="K686">
        <f>IF(Table25[[#This Row],[Pclass]]=1, 1, 0)</f>
        <v>1</v>
      </c>
      <c r="L686">
        <f>IF(Table25[[#This Row],[Pclass]]=2, 1,0)</f>
        <v>0</v>
      </c>
      <c r="M686">
        <f>IF(Table25[[#This Row],[Embarked]]="S", 1, 0)</f>
        <v>1</v>
      </c>
      <c r="N686">
        <f>IF(Table25[[#This Row],[Embarked]]="C", 1, 0)</f>
        <v>0</v>
      </c>
      <c r="O686">
        <f>IF(Table25[[#This Row],[Sex]]="male", 1, 0)</f>
        <v>0</v>
      </c>
      <c r="P686">
        <v>1</v>
      </c>
      <c r="AC686" s="6"/>
      <c r="AD686" s="6"/>
      <c r="AE686" s="6"/>
      <c r="AF686" s="6"/>
      <c r="AG686" s="6"/>
      <c r="AH686" s="6"/>
    </row>
    <row r="687" spans="1:34" x14ac:dyDescent="0.2">
      <c r="A687">
        <v>1</v>
      </c>
      <c r="B687" t="s">
        <v>15</v>
      </c>
      <c r="C687">
        <v>1</v>
      </c>
      <c r="D687" t="s">
        <v>13</v>
      </c>
      <c r="E687">
        <v>51</v>
      </c>
      <c r="F687">
        <v>26.55</v>
      </c>
      <c r="G687">
        <v>0</v>
      </c>
      <c r="H687">
        <v>0</v>
      </c>
      <c r="I687" s="6">
        <f>Table25[[#This Row],[Age]]/$E$1</f>
        <v>0.63749999999999996</v>
      </c>
      <c r="J687" s="6">
        <f>LOG10(Table25[[#This Row],[Fare]] +1)</f>
        <v>1.4401216031878039</v>
      </c>
      <c r="K687">
        <f>IF(Table25[[#This Row],[Pclass]]=1, 1, 0)</f>
        <v>1</v>
      </c>
      <c r="L687">
        <f>IF(Table25[[#This Row],[Pclass]]=2, 1,0)</f>
        <v>0</v>
      </c>
      <c r="M687">
        <f>IF(Table25[[#This Row],[Embarked]]="S", 1, 0)</f>
        <v>1</v>
      </c>
      <c r="N687">
        <f>IF(Table25[[#This Row],[Embarked]]="C", 1, 0)</f>
        <v>0</v>
      </c>
      <c r="O687">
        <f>IF(Table25[[#This Row],[Sex]]="male", 1, 0)</f>
        <v>1</v>
      </c>
      <c r="P687">
        <v>1</v>
      </c>
      <c r="AC687" s="6"/>
      <c r="AD687" s="6"/>
      <c r="AE687" s="6"/>
      <c r="AF687" s="6"/>
      <c r="AG687" s="6"/>
      <c r="AH687" s="6"/>
    </row>
    <row r="688" spans="1:34" x14ac:dyDescent="0.2">
      <c r="A688">
        <v>1</v>
      </c>
      <c r="B688" t="s">
        <v>20</v>
      </c>
      <c r="C688">
        <v>3</v>
      </c>
      <c r="D688" t="s">
        <v>17</v>
      </c>
      <c r="E688">
        <v>24</v>
      </c>
      <c r="F688">
        <v>19.258299999999998</v>
      </c>
      <c r="G688">
        <v>0</v>
      </c>
      <c r="H688">
        <v>3</v>
      </c>
      <c r="I688" s="6">
        <f>Table25[[#This Row],[Age]]/$E$1</f>
        <v>0.3</v>
      </c>
      <c r="J688" s="6">
        <f>LOG10(Table25[[#This Row],[Fare]] +1)</f>
        <v>1.3066029982011584</v>
      </c>
      <c r="K688">
        <f>IF(Table25[[#This Row],[Pclass]]=1, 1, 0)</f>
        <v>0</v>
      </c>
      <c r="L688">
        <f>IF(Table25[[#This Row],[Pclass]]=2, 1,0)</f>
        <v>0</v>
      </c>
      <c r="M688">
        <f>IF(Table25[[#This Row],[Embarked]]="S", 1, 0)</f>
        <v>0</v>
      </c>
      <c r="N688">
        <f>IF(Table25[[#This Row],[Embarked]]="C", 1, 0)</f>
        <v>1</v>
      </c>
      <c r="O688">
        <f>IF(Table25[[#This Row],[Sex]]="male", 1, 0)</f>
        <v>0</v>
      </c>
      <c r="P688">
        <v>1</v>
      </c>
      <c r="AC688" s="6"/>
      <c r="AD688" s="6"/>
      <c r="AE688" s="6"/>
      <c r="AF688" s="6"/>
      <c r="AG688" s="6"/>
      <c r="AH688" s="6"/>
    </row>
    <row r="689" spans="1:34" x14ac:dyDescent="0.2">
      <c r="A689">
        <v>0</v>
      </c>
      <c r="B689" t="s">
        <v>15</v>
      </c>
      <c r="C689">
        <v>3</v>
      </c>
      <c r="D689" t="s">
        <v>13</v>
      </c>
      <c r="E689">
        <v>41</v>
      </c>
      <c r="F689">
        <v>14.1083</v>
      </c>
      <c r="G689">
        <v>2</v>
      </c>
      <c r="H689">
        <v>0</v>
      </c>
      <c r="I689" s="6">
        <f>Table25[[#This Row],[Age]]/$E$1</f>
        <v>0.51249999999999996</v>
      </c>
      <c r="J689" s="6">
        <f>LOG10(Table25[[#This Row],[Fare]] +1)</f>
        <v>1.1792155998681575</v>
      </c>
      <c r="K689">
        <f>IF(Table25[[#This Row],[Pclass]]=1, 1, 0)</f>
        <v>0</v>
      </c>
      <c r="L689">
        <f>IF(Table25[[#This Row],[Pclass]]=2, 1,0)</f>
        <v>0</v>
      </c>
      <c r="M689">
        <f>IF(Table25[[#This Row],[Embarked]]="S", 1, 0)</f>
        <v>1</v>
      </c>
      <c r="N689">
        <f>IF(Table25[[#This Row],[Embarked]]="C", 1, 0)</f>
        <v>0</v>
      </c>
      <c r="O689">
        <f>IF(Table25[[#This Row],[Sex]]="male", 1, 0)</f>
        <v>1</v>
      </c>
      <c r="P689">
        <v>1</v>
      </c>
      <c r="AC689" s="6"/>
      <c r="AD689" s="6"/>
      <c r="AE689" s="6"/>
      <c r="AF689" s="6"/>
      <c r="AG689" s="6"/>
      <c r="AH689" s="6"/>
    </row>
    <row r="690" spans="1:34" x14ac:dyDescent="0.2">
      <c r="A690">
        <v>0</v>
      </c>
      <c r="B690" t="s">
        <v>15</v>
      </c>
      <c r="C690">
        <v>2</v>
      </c>
      <c r="D690" t="s">
        <v>13</v>
      </c>
      <c r="E690">
        <v>21</v>
      </c>
      <c r="F690">
        <v>11.5</v>
      </c>
      <c r="G690">
        <v>1</v>
      </c>
      <c r="H690">
        <v>0</v>
      </c>
      <c r="I690" s="6">
        <f>Table25[[#This Row],[Age]]/$E$1</f>
        <v>0.26250000000000001</v>
      </c>
      <c r="J690" s="6">
        <f>LOG10(Table25[[#This Row],[Fare]] +1)</f>
        <v>1.0969100130080565</v>
      </c>
      <c r="K690">
        <f>IF(Table25[[#This Row],[Pclass]]=1, 1, 0)</f>
        <v>0</v>
      </c>
      <c r="L690">
        <f>IF(Table25[[#This Row],[Pclass]]=2, 1,0)</f>
        <v>1</v>
      </c>
      <c r="M690">
        <f>IF(Table25[[#This Row],[Embarked]]="S", 1, 0)</f>
        <v>1</v>
      </c>
      <c r="N690">
        <f>IF(Table25[[#This Row],[Embarked]]="C", 1, 0)</f>
        <v>0</v>
      </c>
      <c r="O690">
        <f>IF(Table25[[#This Row],[Sex]]="male", 1, 0)</f>
        <v>1</v>
      </c>
      <c r="P690">
        <v>1</v>
      </c>
      <c r="AC690" s="6"/>
      <c r="AD690" s="6"/>
      <c r="AE690" s="6"/>
      <c r="AF690" s="6"/>
      <c r="AG690" s="6"/>
      <c r="AH690" s="6"/>
    </row>
    <row r="691" spans="1:34" x14ac:dyDescent="0.2">
      <c r="A691">
        <v>1</v>
      </c>
      <c r="B691" t="s">
        <v>15</v>
      </c>
      <c r="C691">
        <v>1</v>
      </c>
      <c r="D691" t="s">
        <v>17</v>
      </c>
      <c r="E691">
        <v>48</v>
      </c>
      <c r="F691">
        <v>25.929200000000002</v>
      </c>
      <c r="G691">
        <v>0</v>
      </c>
      <c r="H691">
        <v>0</v>
      </c>
      <c r="I691" s="6">
        <f>Table25[[#This Row],[Age]]/$E$1</f>
        <v>0.6</v>
      </c>
      <c r="J691" s="6">
        <f>LOG10(Table25[[#This Row],[Fare]] +1)</f>
        <v>1.4302234517870693</v>
      </c>
      <c r="K691">
        <f>IF(Table25[[#This Row],[Pclass]]=1, 1, 0)</f>
        <v>1</v>
      </c>
      <c r="L691">
        <f>IF(Table25[[#This Row],[Pclass]]=2, 1,0)</f>
        <v>0</v>
      </c>
      <c r="M691">
        <f>IF(Table25[[#This Row],[Embarked]]="S", 1, 0)</f>
        <v>1</v>
      </c>
      <c r="N691">
        <f>IF(Table25[[#This Row],[Embarked]]="C", 1, 0)</f>
        <v>0</v>
      </c>
      <c r="O691">
        <f>IF(Table25[[#This Row],[Sex]]="male", 1, 0)</f>
        <v>0</v>
      </c>
      <c r="P691">
        <v>1</v>
      </c>
      <c r="AC691" s="6"/>
      <c r="AD691" s="6"/>
      <c r="AE691" s="6"/>
      <c r="AF691" s="6"/>
      <c r="AG691" s="6"/>
      <c r="AH691" s="6"/>
    </row>
    <row r="692" spans="1:34" x14ac:dyDescent="0.2">
      <c r="A692">
        <v>0</v>
      </c>
      <c r="B692" t="s">
        <v>15</v>
      </c>
      <c r="C692">
        <v>2</v>
      </c>
      <c r="D692" t="s">
        <v>13</v>
      </c>
      <c r="E692">
        <v>24</v>
      </c>
      <c r="F692">
        <v>13</v>
      </c>
      <c r="G692">
        <v>0</v>
      </c>
      <c r="H692">
        <v>0</v>
      </c>
      <c r="I692" s="6">
        <f>Table25[[#This Row],[Age]]/$E$1</f>
        <v>0.3</v>
      </c>
      <c r="J692" s="6">
        <f>LOG10(Table25[[#This Row],[Fare]] +1)</f>
        <v>1.146128035678238</v>
      </c>
      <c r="K692">
        <f>IF(Table25[[#This Row],[Pclass]]=1, 1, 0)</f>
        <v>0</v>
      </c>
      <c r="L692">
        <f>IF(Table25[[#This Row],[Pclass]]=2, 1,0)</f>
        <v>1</v>
      </c>
      <c r="M692">
        <f>IF(Table25[[#This Row],[Embarked]]="S", 1, 0)</f>
        <v>1</v>
      </c>
      <c r="N692">
        <f>IF(Table25[[#This Row],[Embarked]]="C", 1, 0)</f>
        <v>0</v>
      </c>
      <c r="O692">
        <f>IF(Table25[[#This Row],[Sex]]="male", 1, 0)</f>
        <v>1</v>
      </c>
      <c r="P692">
        <v>1</v>
      </c>
      <c r="AC692" s="6"/>
      <c r="AD692" s="6"/>
      <c r="AE692" s="6"/>
      <c r="AF692" s="6"/>
      <c r="AG692" s="6"/>
      <c r="AH692" s="6"/>
    </row>
    <row r="693" spans="1:34" x14ac:dyDescent="0.2">
      <c r="A693">
        <v>1</v>
      </c>
      <c r="B693" t="s">
        <v>15</v>
      </c>
      <c r="C693">
        <v>2</v>
      </c>
      <c r="D693" t="s">
        <v>17</v>
      </c>
      <c r="E693">
        <v>42</v>
      </c>
      <c r="F693">
        <v>13</v>
      </c>
      <c r="G693">
        <v>0</v>
      </c>
      <c r="H693">
        <v>0</v>
      </c>
      <c r="I693" s="6">
        <f>Table25[[#This Row],[Age]]/$E$1</f>
        <v>0.52500000000000002</v>
      </c>
      <c r="J693" s="6">
        <f>LOG10(Table25[[#This Row],[Fare]] +1)</f>
        <v>1.146128035678238</v>
      </c>
      <c r="K693">
        <f>IF(Table25[[#This Row],[Pclass]]=1, 1, 0)</f>
        <v>0</v>
      </c>
      <c r="L693">
        <f>IF(Table25[[#This Row],[Pclass]]=2, 1,0)</f>
        <v>1</v>
      </c>
      <c r="M693">
        <f>IF(Table25[[#This Row],[Embarked]]="S", 1, 0)</f>
        <v>1</v>
      </c>
      <c r="N693">
        <f>IF(Table25[[#This Row],[Embarked]]="C", 1, 0)</f>
        <v>0</v>
      </c>
      <c r="O693">
        <f>IF(Table25[[#This Row],[Sex]]="male", 1, 0)</f>
        <v>0</v>
      </c>
      <c r="P693">
        <v>1</v>
      </c>
      <c r="AC693" s="6"/>
      <c r="AD693" s="6"/>
      <c r="AE693" s="6"/>
      <c r="AF693" s="6"/>
      <c r="AG693" s="6"/>
      <c r="AH693" s="6"/>
    </row>
    <row r="694" spans="1:34" x14ac:dyDescent="0.2">
      <c r="A694">
        <v>1</v>
      </c>
      <c r="B694" t="s">
        <v>20</v>
      </c>
      <c r="C694">
        <v>2</v>
      </c>
      <c r="D694" t="s">
        <v>17</v>
      </c>
      <c r="E694">
        <v>27</v>
      </c>
      <c r="F694">
        <v>13.8583</v>
      </c>
      <c r="G694">
        <v>1</v>
      </c>
      <c r="H694">
        <v>0</v>
      </c>
      <c r="I694" s="6">
        <f>Table25[[#This Row],[Age]]/$E$1</f>
        <v>0.33750000000000002</v>
      </c>
      <c r="J694" s="6">
        <f>LOG10(Table25[[#This Row],[Fare]] +1)</f>
        <v>1.1719691228260605</v>
      </c>
      <c r="K694">
        <f>IF(Table25[[#This Row],[Pclass]]=1, 1, 0)</f>
        <v>0</v>
      </c>
      <c r="L694">
        <f>IF(Table25[[#This Row],[Pclass]]=2, 1,0)</f>
        <v>1</v>
      </c>
      <c r="M694">
        <f>IF(Table25[[#This Row],[Embarked]]="S", 1, 0)</f>
        <v>0</v>
      </c>
      <c r="N694">
        <f>IF(Table25[[#This Row],[Embarked]]="C", 1, 0)</f>
        <v>1</v>
      </c>
      <c r="O694">
        <f>IF(Table25[[#This Row],[Sex]]="male", 1, 0)</f>
        <v>0</v>
      </c>
      <c r="P694">
        <v>1</v>
      </c>
      <c r="AC694" s="6"/>
      <c r="AD694" s="6"/>
      <c r="AE694" s="6"/>
      <c r="AF694" s="6"/>
      <c r="AG694" s="6"/>
      <c r="AH694" s="6"/>
    </row>
    <row r="695" spans="1:34" x14ac:dyDescent="0.2">
      <c r="A695">
        <v>0</v>
      </c>
      <c r="B695" t="s">
        <v>15</v>
      </c>
      <c r="C695">
        <v>1</v>
      </c>
      <c r="D695" t="s">
        <v>13</v>
      </c>
      <c r="E695">
        <v>31</v>
      </c>
      <c r="F695">
        <v>50.495800000000003</v>
      </c>
      <c r="G695">
        <v>0</v>
      </c>
      <c r="H695">
        <v>0</v>
      </c>
      <c r="I695" s="6">
        <f>Table25[[#This Row],[Age]]/$E$1</f>
        <v>0.38750000000000001</v>
      </c>
      <c r="J695" s="6">
        <f>LOG10(Table25[[#This Row],[Fare]] +1)</f>
        <v>1.7117718094061185</v>
      </c>
      <c r="K695">
        <f>IF(Table25[[#This Row],[Pclass]]=1, 1, 0)</f>
        <v>1</v>
      </c>
      <c r="L695">
        <f>IF(Table25[[#This Row],[Pclass]]=2, 1,0)</f>
        <v>0</v>
      </c>
      <c r="M695">
        <f>IF(Table25[[#This Row],[Embarked]]="S", 1, 0)</f>
        <v>1</v>
      </c>
      <c r="N695">
        <f>IF(Table25[[#This Row],[Embarked]]="C", 1, 0)</f>
        <v>0</v>
      </c>
      <c r="O695">
        <f>IF(Table25[[#This Row],[Sex]]="male", 1, 0)</f>
        <v>1</v>
      </c>
      <c r="P695">
        <v>1</v>
      </c>
      <c r="AC695" s="6"/>
      <c r="AD695" s="6"/>
      <c r="AE695" s="6"/>
      <c r="AF695" s="6"/>
      <c r="AG695" s="6"/>
      <c r="AH695" s="6"/>
    </row>
    <row r="696" spans="1:34" x14ac:dyDescent="0.2">
      <c r="A696">
        <v>1</v>
      </c>
      <c r="B696" t="s">
        <v>15</v>
      </c>
      <c r="C696">
        <v>3</v>
      </c>
      <c r="D696" t="s">
        <v>13</v>
      </c>
      <c r="E696">
        <v>4</v>
      </c>
      <c r="F696">
        <v>11.1333</v>
      </c>
      <c r="G696">
        <v>1</v>
      </c>
      <c r="H696">
        <v>1</v>
      </c>
      <c r="I696" s="6">
        <f>Table25[[#This Row],[Age]]/$E$1</f>
        <v>0.05</v>
      </c>
      <c r="J696" s="6">
        <f>LOG10(Table25[[#This Row],[Fare]] +1)</f>
        <v>1.0839789358110461</v>
      </c>
      <c r="K696">
        <f>IF(Table25[[#This Row],[Pclass]]=1, 1, 0)</f>
        <v>0</v>
      </c>
      <c r="L696">
        <f>IF(Table25[[#This Row],[Pclass]]=2, 1,0)</f>
        <v>0</v>
      </c>
      <c r="M696">
        <f>IF(Table25[[#This Row],[Embarked]]="S", 1, 0)</f>
        <v>1</v>
      </c>
      <c r="N696">
        <f>IF(Table25[[#This Row],[Embarked]]="C", 1, 0)</f>
        <v>0</v>
      </c>
      <c r="O696">
        <f>IF(Table25[[#This Row],[Sex]]="male", 1, 0)</f>
        <v>1</v>
      </c>
      <c r="P696">
        <v>1</v>
      </c>
      <c r="AC696" s="6"/>
      <c r="AD696" s="6"/>
      <c r="AE696" s="6"/>
      <c r="AF696" s="6"/>
      <c r="AG696" s="6"/>
      <c r="AH696" s="6"/>
    </row>
    <row r="697" spans="1:34" x14ac:dyDescent="0.2">
      <c r="A697">
        <v>0</v>
      </c>
      <c r="B697" t="s">
        <v>15</v>
      </c>
      <c r="C697">
        <v>3</v>
      </c>
      <c r="D697" t="s">
        <v>13</v>
      </c>
      <c r="E697">
        <v>26</v>
      </c>
      <c r="F697">
        <v>7.8958000000000004</v>
      </c>
      <c r="G697">
        <v>0</v>
      </c>
      <c r="H697">
        <v>0</v>
      </c>
      <c r="I697" s="6">
        <f>Table25[[#This Row],[Age]]/$E$1</f>
        <v>0.32500000000000001</v>
      </c>
      <c r="J697" s="6">
        <f>LOG10(Table25[[#This Row],[Fare]] +1)</f>
        <v>0.94918501031343461</v>
      </c>
      <c r="K697">
        <f>IF(Table25[[#This Row],[Pclass]]=1, 1, 0)</f>
        <v>0</v>
      </c>
      <c r="L697">
        <f>IF(Table25[[#This Row],[Pclass]]=2, 1,0)</f>
        <v>0</v>
      </c>
      <c r="M697">
        <f>IF(Table25[[#This Row],[Embarked]]="S", 1, 0)</f>
        <v>1</v>
      </c>
      <c r="N697">
        <f>IF(Table25[[#This Row],[Embarked]]="C", 1, 0)</f>
        <v>0</v>
      </c>
      <c r="O697">
        <f>IF(Table25[[#This Row],[Sex]]="male", 1, 0)</f>
        <v>1</v>
      </c>
      <c r="P697">
        <v>1</v>
      </c>
      <c r="AC697" s="6"/>
      <c r="AD697" s="6"/>
      <c r="AE697" s="6"/>
      <c r="AF697" s="6"/>
      <c r="AG697" s="6"/>
      <c r="AH697" s="6"/>
    </row>
    <row r="698" spans="1:34" x14ac:dyDescent="0.2">
      <c r="A698">
        <v>1</v>
      </c>
      <c r="B698" t="s">
        <v>15</v>
      </c>
      <c r="C698">
        <v>1</v>
      </c>
      <c r="D698" t="s">
        <v>17</v>
      </c>
      <c r="E698">
        <v>47</v>
      </c>
      <c r="F698">
        <v>52.554200000000002</v>
      </c>
      <c r="G698">
        <v>1</v>
      </c>
      <c r="H698">
        <v>1</v>
      </c>
      <c r="I698" s="6">
        <f>Table25[[#This Row],[Age]]/$E$1</f>
        <v>0.58750000000000002</v>
      </c>
      <c r="J698" s="6">
        <f>LOG10(Table25[[#This Row],[Fare]] +1)</f>
        <v>1.7287935361444735</v>
      </c>
      <c r="K698">
        <f>IF(Table25[[#This Row],[Pclass]]=1, 1, 0)</f>
        <v>1</v>
      </c>
      <c r="L698">
        <f>IF(Table25[[#This Row],[Pclass]]=2, 1,0)</f>
        <v>0</v>
      </c>
      <c r="M698">
        <f>IF(Table25[[#This Row],[Embarked]]="S", 1, 0)</f>
        <v>1</v>
      </c>
      <c r="N698">
        <f>IF(Table25[[#This Row],[Embarked]]="C", 1, 0)</f>
        <v>0</v>
      </c>
      <c r="O698">
        <f>IF(Table25[[#This Row],[Sex]]="male", 1, 0)</f>
        <v>0</v>
      </c>
      <c r="P698">
        <v>1</v>
      </c>
      <c r="AC698" s="6"/>
      <c r="AD698" s="6"/>
      <c r="AE698" s="6"/>
      <c r="AF698" s="6"/>
      <c r="AG698" s="6"/>
      <c r="AH698" s="6"/>
    </row>
    <row r="699" spans="1:34" x14ac:dyDescent="0.2">
      <c r="A699">
        <v>0</v>
      </c>
      <c r="B699" t="s">
        <v>15</v>
      </c>
      <c r="C699">
        <v>1</v>
      </c>
      <c r="D699" t="s">
        <v>13</v>
      </c>
      <c r="E699">
        <v>33</v>
      </c>
      <c r="F699">
        <v>5</v>
      </c>
      <c r="G699">
        <v>0</v>
      </c>
      <c r="H699">
        <v>0</v>
      </c>
      <c r="I699" s="6">
        <f>Table25[[#This Row],[Age]]/$E$1</f>
        <v>0.41249999999999998</v>
      </c>
      <c r="J699" s="6">
        <f>LOG10(Table25[[#This Row],[Fare]] +1)</f>
        <v>0.77815125038364363</v>
      </c>
      <c r="K699">
        <f>IF(Table25[[#This Row],[Pclass]]=1, 1, 0)</f>
        <v>1</v>
      </c>
      <c r="L699">
        <f>IF(Table25[[#This Row],[Pclass]]=2, 1,0)</f>
        <v>0</v>
      </c>
      <c r="M699">
        <f>IF(Table25[[#This Row],[Embarked]]="S", 1, 0)</f>
        <v>1</v>
      </c>
      <c r="N699">
        <f>IF(Table25[[#This Row],[Embarked]]="C", 1, 0)</f>
        <v>0</v>
      </c>
      <c r="O699">
        <f>IF(Table25[[#This Row],[Sex]]="male", 1, 0)</f>
        <v>1</v>
      </c>
      <c r="P699">
        <v>1</v>
      </c>
      <c r="AC699" s="6"/>
      <c r="AD699" s="6"/>
      <c r="AE699" s="6"/>
      <c r="AF699" s="6"/>
      <c r="AG699" s="6"/>
      <c r="AH699" s="6"/>
    </row>
    <row r="700" spans="1:34" x14ac:dyDescent="0.2">
      <c r="A700">
        <v>0</v>
      </c>
      <c r="B700" t="s">
        <v>15</v>
      </c>
      <c r="C700">
        <v>3</v>
      </c>
      <c r="D700" t="s">
        <v>13</v>
      </c>
      <c r="E700">
        <v>47</v>
      </c>
      <c r="F700">
        <v>9</v>
      </c>
      <c r="G700">
        <v>0</v>
      </c>
      <c r="H700">
        <v>0</v>
      </c>
      <c r="I700" s="6">
        <f>Table25[[#This Row],[Age]]/$E$1</f>
        <v>0.58750000000000002</v>
      </c>
      <c r="J700" s="6">
        <f>LOG10(Table25[[#This Row],[Fare]] +1)</f>
        <v>1</v>
      </c>
      <c r="K700">
        <f>IF(Table25[[#This Row],[Pclass]]=1, 1, 0)</f>
        <v>0</v>
      </c>
      <c r="L700">
        <f>IF(Table25[[#This Row],[Pclass]]=2, 1,0)</f>
        <v>0</v>
      </c>
      <c r="M700">
        <f>IF(Table25[[#This Row],[Embarked]]="S", 1, 0)</f>
        <v>1</v>
      </c>
      <c r="N700">
        <f>IF(Table25[[#This Row],[Embarked]]="C", 1, 0)</f>
        <v>0</v>
      </c>
      <c r="O700">
        <f>IF(Table25[[#This Row],[Sex]]="male", 1, 0)</f>
        <v>1</v>
      </c>
      <c r="P700">
        <v>1</v>
      </c>
      <c r="AC700" s="6"/>
      <c r="AD700" s="6"/>
      <c r="AE700" s="6"/>
      <c r="AF700" s="6"/>
      <c r="AG700" s="6"/>
      <c r="AH700" s="6"/>
    </row>
    <row r="701" spans="1:34" x14ac:dyDescent="0.2">
      <c r="A701">
        <v>1</v>
      </c>
      <c r="B701" t="s">
        <v>20</v>
      </c>
      <c r="C701">
        <v>2</v>
      </c>
      <c r="D701" t="s">
        <v>17</v>
      </c>
      <c r="E701">
        <v>28</v>
      </c>
      <c r="F701">
        <v>24</v>
      </c>
      <c r="G701">
        <v>1</v>
      </c>
      <c r="H701">
        <v>0</v>
      </c>
      <c r="I701" s="6">
        <f>Table25[[#This Row],[Age]]/$E$1</f>
        <v>0.35</v>
      </c>
      <c r="J701" s="6">
        <f>LOG10(Table25[[#This Row],[Fare]] +1)</f>
        <v>1.3979400086720377</v>
      </c>
      <c r="K701">
        <f>IF(Table25[[#This Row],[Pclass]]=1, 1, 0)</f>
        <v>0</v>
      </c>
      <c r="L701">
        <f>IF(Table25[[#This Row],[Pclass]]=2, 1,0)</f>
        <v>1</v>
      </c>
      <c r="M701">
        <f>IF(Table25[[#This Row],[Embarked]]="S", 1, 0)</f>
        <v>0</v>
      </c>
      <c r="N701">
        <f>IF(Table25[[#This Row],[Embarked]]="C", 1, 0)</f>
        <v>1</v>
      </c>
      <c r="O701">
        <f>IF(Table25[[#This Row],[Sex]]="male", 1, 0)</f>
        <v>0</v>
      </c>
      <c r="P701">
        <v>1</v>
      </c>
      <c r="AC701" s="6"/>
      <c r="AD701" s="6"/>
      <c r="AE701" s="6"/>
      <c r="AF701" s="6"/>
      <c r="AG701" s="6"/>
      <c r="AH701" s="6"/>
    </row>
    <row r="702" spans="1:34" x14ac:dyDescent="0.2">
      <c r="A702">
        <v>1</v>
      </c>
      <c r="B702" t="s">
        <v>20</v>
      </c>
      <c r="C702">
        <v>3</v>
      </c>
      <c r="D702" t="s">
        <v>17</v>
      </c>
      <c r="E702">
        <v>15</v>
      </c>
      <c r="F702">
        <v>7.2249999999999996</v>
      </c>
      <c r="G702">
        <v>0</v>
      </c>
      <c r="H702">
        <v>0</v>
      </c>
      <c r="I702" s="6">
        <f>Table25[[#This Row],[Age]]/$E$1</f>
        <v>0.1875</v>
      </c>
      <c r="J702" s="6">
        <f>LOG10(Table25[[#This Row],[Fare]] +1)</f>
        <v>0.91513590662201194</v>
      </c>
      <c r="K702">
        <f>IF(Table25[[#This Row],[Pclass]]=1, 1, 0)</f>
        <v>0</v>
      </c>
      <c r="L702">
        <f>IF(Table25[[#This Row],[Pclass]]=2, 1,0)</f>
        <v>0</v>
      </c>
      <c r="M702">
        <f>IF(Table25[[#This Row],[Embarked]]="S", 1, 0)</f>
        <v>0</v>
      </c>
      <c r="N702">
        <f>IF(Table25[[#This Row],[Embarked]]="C", 1, 0)</f>
        <v>1</v>
      </c>
      <c r="O702">
        <f>IF(Table25[[#This Row],[Sex]]="male", 1, 0)</f>
        <v>0</v>
      </c>
      <c r="P702">
        <v>1</v>
      </c>
      <c r="AC702" s="6"/>
      <c r="AD702" s="6"/>
      <c r="AE702" s="6"/>
      <c r="AF702" s="6"/>
      <c r="AG702" s="6"/>
      <c r="AH702" s="6"/>
    </row>
    <row r="703" spans="1:34" x14ac:dyDescent="0.2">
      <c r="A703">
        <v>0</v>
      </c>
      <c r="B703" t="s">
        <v>15</v>
      </c>
      <c r="C703">
        <v>3</v>
      </c>
      <c r="D703" t="s">
        <v>13</v>
      </c>
      <c r="E703">
        <v>20</v>
      </c>
      <c r="F703">
        <v>9.8458000000000006</v>
      </c>
      <c r="G703">
        <v>0</v>
      </c>
      <c r="H703">
        <v>0</v>
      </c>
      <c r="I703" s="6">
        <f>Table25[[#This Row],[Age]]/$E$1</f>
        <v>0.25</v>
      </c>
      <c r="J703" s="6">
        <f>LOG10(Table25[[#This Row],[Fare]] +1)</f>
        <v>1.0352615916449619</v>
      </c>
      <c r="K703">
        <f>IF(Table25[[#This Row],[Pclass]]=1, 1, 0)</f>
        <v>0</v>
      </c>
      <c r="L703">
        <f>IF(Table25[[#This Row],[Pclass]]=2, 1,0)</f>
        <v>0</v>
      </c>
      <c r="M703">
        <f>IF(Table25[[#This Row],[Embarked]]="S", 1, 0)</f>
        <v>1</v>
      </c>
      <c r="N703">
        <f>IF(Table25[[#This Row],[Embarked]]="C", 1, 0)</f>
        <v>0</v>
      </c>
      <c r="O703">
        <f>IF(Table25[[#This Row],[Sex]]="male", 1, 0)</f>
        <v>1</v>
      </c>
      <c r="P703">
        <v>1</v>
      </c>
      <c r="AC703" s="6"/>
      <c r="AD703" s="6"/>
      <c r="AE703" s="6"/>
      <c r="AF703" s="6"/>
      <c r="AG703" s="6"/>
      <c r="AH703" s="6"/>
    </row>
    <row r="704" spans="1:34" x14ac:dyDescent="0.2">
      <c r="A704">
        <v>0</v>
      </c>
      <c r="B704" t="s">
        <v>15</v>
      </c>
      <c r="C704">
        <v>3</v>
      </c>
      <c r="D704" t="s">
        <v>13</v>
      </c>
      <c r="E704">
        <v>19</v>
      </c>
      <c r="F704">
        <v>7.8958000000000004</v>
      </c>
      <c r="G704">
        <v>0</v>
      </c>
      <c r="H704">
        <v>0</v>
      </c>
      <c r="I704" s="6">
        <f>Table25[[#This Row],[Age]]/$E$1</f>
        <v>0.23749999999999999</v>
      </c>
      <c r="J704" s="6">
        <f>LOG10(Table25[[#This Row],[Fare]] +1)</f>
        <v>0.94918501031343461</v>
      </c>
      <c r="K704">
        <f>IF(Table25[[#This Row],[Pclass]]=1, 1, 0)</f>
        <v>0</v>
      </c>
      <c r="L704">
        <f>IF(Table25[[#This Row],[Pclass]]=2, 1,0)</f>
        <v>0</v>
      </c>
      <c r="M704">
        <f>IF(Table25[[#This Row],[Embarked]]="S", 1, 0)</f>
        <v>1</v>
      </c>
      <c r="N704">
        <f>IF(Table25[[#This Row],[Embarked]]="C", 1, 0)</f>
        <v>0</v>
      </c>
      <c r="O704">
        <f>IF(Table25[[#This Row],[Sex]]="male", 1, 0)</f>
        <v>1</v>
      </c>
      <c r="P704">
        <v>1</v>
      </c>
      <c r="AC704" s="6"/>
      <c r="AD704" s="6"/>
      <c r="AE704" s="6"/>
      <c r="AF704" s="6"/>
      <c r="AG704" s="6"/>
      <c r="AH704" s="6"/>
    </row>
    <row r="705" spans="1:34" x14ac:dyDescent="0.2">
      <c r="A705">
        <v>1</v>
      </c>
      <c r="B705" t="s">
        <v>20</v>
      </c>
      <c r="C705">
        <v>1</v>
      </c>
      <c r="D705" t="s">
        <v>17</v>
      </c>
      <c r="E705">
        <v>56</v>
      </c>
      <c r="F705">
        <v>83.158299999999997</v>
      </c>
      <c r="G705">
        <v>0</v>
      </c>
      <c r="H705">
        <v>1</v>
      </c>
      <c r="I705" s="6">
        <f>Table25[[#This Row],[Age]]/$E$1</f>
        <v>0.7</v>
      </c>
      <c r="J705" s="6">
        <f>LOG10(Table25[[#This Row],[Fare]] +1)</f>
        <v>1.9250969541376577</v>
      </c>
      <c r="K705">
        <f>IF(Table25[[#This Row],[Pclass]]=1, 1, 0)</f>
        <v>1</v>
      </c>
      <c r="L705">
        <f>IF(Table25[[#This Row],[Pclass]]=2, 1,0)</f>
        <v>0</v>
      </c>
      <c r="M705">
        <f>IF(Table25[[#This Row],[Embarked]]="S", 1, 0)</f>
        <v>0</v>
      </c>
      <c r="N705">
        <f>IF(Table25[[#This Row],[Embarked]]="C", 1, 0)</f>
        <v>1</v>
      </c>
      <c r="O705">
        <f>IF(Table25[[#This Row],[Sex]]="male", 1, 0)</f>
        <v>0</v>
      </c>
      <c r="P705">
        <v>1</v>
      </c>
      <c r="AC705" s="6"/>
      <c r="AD705" s="6"/>
      <c r="AE705" s="6"/>
      <c r="AF705" s="6"/>
      <c r="AG705" s="6"/>
      <c r="AH705" s="6"/>
    </row>
    <row r="706" spans="1:34" x14ac:dyDescent="0.2">
      <c r="A706">
        <v>1</v>
      </c>
      <c r="B706" t="s">
        <v>15</v>
      </c>
      <c r="C706">
        <v>2</v>
      </c>
      <c r="D706" t="s">
        <v>17</v>
      </c>
      <c r="E706">
        <v>25</v>
      </c>
      <c r="F706">
        <v>26</v>
      </c>
      <c r="G706">
        <v>0</v>
      </c>
      <c r="H706">
        <v>1</v>
      </c>
      <c r="I706" s="6">
        <f>Table25[[#This Row],[Age]]/$E$1</f>
        <v>0.3125</v>
      </c>
      <c r="J706" s="6">
        <f>LOG10(Table25[[#This Row],[Fare]] +1)</f>
        <v>1.4313637641589874</v>
      </c>
      <c r="K706">
        <f>IF(Table25[[#This Row],[Pclass]]=1, 1, 0)</f>
        <v>0</v>
      </c>
      <c r="L706">
        <f>IF(Table25[[#This Row],[Pclass]]=2, 1,0)</f>
        <v>1</v>
      </c>
      <c r="M706">
        <f>IF(Table25[[#This Row],[Embarked]]="S", 1, 0)</f>
        <v>1</v>
      </c>
      <c r="N706">
        <f>IF(Table25[[#This Row],[Embarked]]="C", 1, 0)</f>
        <v>0</v>
      </c>
      <c r="O706">
        <f>IF(Table25[[#This Row],[Sex]]="male", 1, 0)</f>
        <v>0</v>
      </c>
      <c r="P706">
        <v>1</v>
      </c>
      <c r="AC706" s="6"/>
      <c r="AD706" s="6"/>
      <c r="AE706" s="6"/>
      <c r="AF706" s="6"/>
      <c r="AG706" s="6"/>
      <c r="AH706" s="6"/>
    </row>
    <row r="707" spans="1:34" x14ac:dyDescent="0.2">
      <c r="A707">
        <v>0</v>
      </c>
      <c r="B707" t="s">
        <v>15</v>
      </c>
      <c r="C707">
        <v>3</v>
      </c>
      <c r="D707" t="s">
        <v>13</v>
      </c>
      <c r="E707">
        <v>33</v>
      </c>
      <c r="F707">
        <v>7.8958000000000004</v>
      </c>
      <c r="G707">
        <v>0</v>
      </c>
      <c r="H707">
        <v>0</v>
      </c>
      <c r="I707" s="6">
        <f>Table25[[#This Row],[Age]]/$E$1</f>
        <v>0.41249999999999998</v>
      </c>
      <c r="J707" s="6">
        <f>LOG10(Table25[[#This Row],[Fare]] +1)</f>
        <v>0.94918501031343461</v>
      </c>
      <c r="K707">
        <f>IF(Table25[[#This Row],[Pclass]]=1, 1, 0)</f>
        <v>0</v>
      </c>
      <c r="L707">
        <f>IF(Table25[[#This Row],[Pclass]]=2, 1,0)</f>
        <v>0</v>
      </c>
      <c r="M707">
        <f>IF(Table25[[#This Row],[Embarked]]="S", 1, 0)</f>
        <v>1</v>
      </c>
      <c r="N707">
        <f>IF(Table25[[#This Row],[Embarked]]="C", 1, 0)</f>
        <v>0</v>
      </c>
      <c r="O707">
        <f>IF(Table25[[#This Row],[Sex]]="male", 1, 0)</f>
        <v>1</v>
      </c>
      <c r="P707">
        <v>1</v>
      </c>
      <c r="AC707" s="6"/>
      <c r="AD707" s="6"/>
      <c r="AE707" s="6"/>
      <c r="AF707" s="6"/>
      <c r="AG707" s="6"/>
      <c r="AH707" s="6"/>
    </row>
    <row r="708" spans="1:34" x14ac:dyDescent="0.2">
      <c r="A708">
        <v>0</v>
      </c>
      <c r="B708" t="s">
        <v>15</v>
      </c>
      <c r="C708">
        <v>3</v>
      </c>
      <c r="D708" t="s">
        <v>17</v>
      </c>
      <c r="E708">
        <v>22</v>
      </c>
      <c r="F708">
        <v>10.5167</v>
      </c>
      <c r="G708">
        <v>0</v>
      </c>
      <c r="H708">
        <v>0</v>
      </c>
      <c r="I708" s="6">
        <f>Table25[[#This Row],[Age]]/$E$1</f>
        <v>0.27500000000000002</v>
      </c>
      <c r="J708" s="6">
        <f>LOG10(Table25[[#This Row],[Fare]] +1)</f>
        <v>1.0613280539915777</v>
      </c>
      <c r="K708">
        <f>IF(Table25[[#This Row],[Pclass]]=1, 1, 0)</f>
        <v>0</v>
      </c>
      <c r="L708">
        <f>IF(Table25[[#This Row],[Pclass]]=2, 1,0)</f>
        <v>0</v>
      </c>
      <c r="M708">
        <f>IF(Table25[[#This Row],[Embarked]]="S", 1, 0)</f>
        <v>1</v>
      </c>
      <c r="N708">
        <f>IF(Table25[[#This Row],[Embarked]]="C", 1, 0)</f>
        <v>0</v>
      </c>
      <c r="O708">
        <f>IF(Table25[[#This Row],[Sex]]="male", 1, 0)</f>
        <v>0</v>
      </c>
      <c r="P708">
        <v>1</v>
      </c>
      <c r="AC708" s="6"/>
      <c r="AD708" s="6"/>
      <c r="AE708" s="6"/>
      <c r="AF708" s="6"/>
      <c r="AG708" s="6"/>
      <c r="AH708" s="6"/>
    </row>
    <row r="709" spans="1:34" x14ac:dyDescent="0.2">
      <c r="A709">
        <v>0</v>
      </c>
      <c r="B709" t="s">
        <v>15</v>
      </c>
      <c r="C709">
        <v>2</v>
      </c>
      <c r="D709" t="s">
        <v>13</v>
      </c>
      <c r="E709">
        <v>28</v>
      </c>
      <c r="F709">
        <v>10.5</v>
      </c>
      <c r="G709">
        <v>0</v>
      </c>
      <c r="H709">
        <v>0</v>
      </c>
      <c r="I709" s="6">
        <f>Table25[[#This Row],[Age]]/$E$1</f>
        <v>0.35</v>
      </c>
      <c r="J709" s="6">
        <f>LOG10(Table25[[#This Row],[Fare]] +1)</f>
        <v>1.0606978403536116</v>
      </c>
      <c r="K709">
        <f>IF(Table25[[#This Row],[Pclass]]=1, 1, 0)</f>
        <v>0</v>
      </c>
      <c r="L709">
        <f>IF(Table25[[#This Row],[Pclass]]=2, 1,0)</f>
        <v>1</v>
      </c>
      <c r="M709">
        <f>IF(Table25[[#This Row],[Embarked]]="S", 1, 0)</f>
        <v>1</v>
      </c>
      <c r="N709">
        <f>IF(Table25[[#This Row],[Embarked]]="C", 1, 0)</f>
        <v>0</v>
      </c>
      <c r="O709">
        <f>IF(Table25[[#This Row],[Sex]]="male", 1, 0)</f>
        <v>1</v>
      </c>
      <c r="P709">
        <v>1</v>
      </c>
      <c r="AC709" s="6"/>
      <c r="AD709" s="6"/>
      <c r="AE709" s="6"/>
      <c r="AF709" s="6"/>
      <c r="AG709" s="6"/>
      <c r="AH709" s="6"/>
    </row>
    <row r="710" spans="1:34" x14ac:dyDescent="0.2">
      <c r="A710">
        <v>0</v>
      </c>
      <c r="B710" t="s">
        <v>15</v>
      </c>
      <c r="C710">
        <v>3</v>
      </c>
      <c r="D710" t="s">
        <v>13</v>
      </c>
      <c r="E710">
        <v>25</v>
      </c>
      <c r="F710">
        <v>7.05</v>
      </c>
      <c r="G710">
        <v>0</v>
      </c>
      <c r="H710">
        <v>0</v>
      </c>
      <c r="I710" s="6">
        <f>Table25[[#This Row],[Age]]/$E$1</f>
        <v>0.3125</v>
      </c>
      <c r="J710" s="6">
        <f>LOG10(Table25[[#This Row],[Fare]] +1)</f>
        <v>0.90579588036786851</v>
      </c>
      <c r="K710">
        <f>IF(Table25[[#This Row],[Pclass]]=1, 1, 0)</f>
        <v>0</v>
      </c>
      <c r="L710">
        <f>IF(Table25[[#This Row],[Pclass]]=2, 1,0)</f>
        <v>0</v>
      </c>
      <c r="M710">
        <f>IF(Table25[[#This Row],[Embarked]]="S", 1, 0)</f>
        <v>1</v>
      </c>
      <c r="N710">
        <f>IF(Table25[[#This Row],[Embarked]]="C", 1, 0)</f>
        <v>0</v>
      </c>
      <c r="O710">
        <f>IF(Table25[[#This Row],[Sex]]="male", 1, 0)</f>
        <v>1</v>
      </c>
      <c r="P710">
        <v>1</v>
      </c>
      <c r="AC710" s="6"/>
      <c r="AD710" s="6"/>
      <c r="AE710" s="6"/>
      <c r="AF710" s="6"/>
      <c r="AG710" s="6"/>
      <c r="AH710" s="6"/>
    </row>
    <row r="711" spans="1:34" x14ac:dyDescent="0.2">
      <c r="A711">
        <v>0</v>
      </c>
      <c r="B711" t="s">
        <v>27</v>
      </c>
      <c r="C711">
        <v>3</v>
      </c>
      <c r="D711" t="s">
        <v>17</v>
      </c>
      <c r="E711">
        <v>39</v>
      </c>
      <c r="F711">
        <v>29.125</v>
      </c>
      <c r="G711">
        <v>0</v>
      </c>
      <c r="H711">
        <v>5</v>
      </c>
      <c r="I711" s="6">
        <f>Table25[[#This Row],[Age]]/$E$1</f>
        <v>0.48749999999999999</v>
      </c>
      <c r="J711" s="6">
        <f>LOG10(Table25[[#This Row],[Fare]] +1)</f>
        <v>1.4789270555829248</v>
      </c>
      <c r="K711">
        <f>IF(Table25[[#This Row],[Pclass]]=1, 1, 0)</f>
        <v>0</v>
      </c>
      <c r="L711">
        <f>IF(Table25[[#This Row],[Pclass]]=2, 1,0)</f>
        <v>0</v>
      </c>
      <c r="M711">
        <f>IF(Table25[[#This Row],[Embarked]]="S", 1, 0)</f>
        <v>0</v>
      </c>
      <c r="N711">
        <f>IF(Table25[[#This Row],[Embarked]]="C", 1, 0)</f>
        <v>0</v>
      </c>
      <c r="O711">
        <f>IF(Table25[[#This Row],[Sex]]="male", 1, 0)</f>
        <v>0</v>
      </c>
      <c r="P711">
        <v>1</v>
      </c>
      <c r="AC711" s="6"/>
      <c r="AD711" s="6"/>
      <c r="AE711" s="6"/>
      <c r="AF711" s="6"/>
      <c r="AG711" s="6"/>
      <c r="AH711" s="6"/>
    </row>
    <row r="712" spans="1:34" x14ac:dyDescent="0.2">
      <c r="A712">
        <v>0</v>
      </c>
      <c r="B712" t="s">
        <v>15</v>
      </c>
      <c r="C712">
        <v>2</v>
      </c>
      <c r="D712" t="s">
        <v>13</v>
      </c>
      <c r="E712">
        <v>27</v>
      </c>
      <c r="F712">
        <v>13</v>
      </c>
      <c r="G712">
        <v>0</v>
      </c>
      <c r="H712">
        <v>0</v>
      </c>
      <c r="I712" s="6">
        <f>Table25[[#This Row],[Age]]/$E$1</f>
        <v>0.33750000000000002</v>
      </c>
      <c r="J712" s="6">
        <f>LOG10(Table25[[#This Row],[Fare]] +1)</f>
        <v>1.146128035678238</v>
      </c>
      <c r="K712">
        <f>IF(Table25[[#This Row],[Pclass]]=1, 1, 0)</f>
        <v>0</v>
      </c>
      <c r="L712">
        <f>IF(Table25[[#This Row],[Pclass]]=2, 1,0)</f>
        <v>1</v>
      </c>
      <c r="M712">
        <f>IF(Table25[[#This Row],[Embarked]]="S", 1, 0)</f>
        <v>1</v>
      </c>
      <c r="N712">
        <f>IF(Table25[[#This Row],[Embarked]]="C", 1, 0)</f>
        <v>0</v>
      </c>
      <c r="O712">
        <f>IF(Table25[[#This Row],[Sex]]="male", 1, 0)</f>
        <v>1</v>
      </c>
      <c r="P712">
        <v>1</v>
      </c>
      <c r="AC712" s="6"/>
      <c r="AD712" s="6"/>
      <c r="AE712" s="6"/>
      <c r="AF712" s="6"/>
      <c r="AG712" s="6"/>
      <c r="AH712" s="6"/>
    </row>
    <row r="713" spans="1:34" x14ac:dyDescent="0.2">
      <c r="A713">
        <v>1</v>
      </c>
      <c r="B713" t="s">
        <v>15</v>
      </c>
      <c r="C713">
        <v>1</v>
      </c>
      <c r="D713" t="s">
        <v>17</v>
      </c>
      <c r="E713">
        <v>19</v>
      </c>
      <c r="F713">
        <v>30</v>
      </c>
      <c r="G713">
        <v>0</v>
      </c>
      <c r="H713">
        <v>0</v>
      </c>
      <c r="I713" s="6">
        <f>Table25[[#This Row],[Age]]/$E$1</f>
        <v>0.23749999999999999</v>
      </c>
      <c r="J713" s="6">
        <f>LOG10(Table25[[#This Row],[Fare]] +1)</f>
        <v>1.4913616938342726</v>
      </c>
      <c r="K713">
        <f>IF(Table25[[#This Row],[Pclass]]=1, 1, 0)</f>
        <v>1</v>
      </c>
      <c r="L713">
        <f>IF(Table25[[#This Row],[Pclass]]=2, 1,0)</f>
        <v>0</v>
      </c>
      <c r="M713">
        <f>IF(Table25[[#This Row],[Embarked]]="S", 1, 0)</f>
        <v>1</v>
      </c>
      <c r="N713">
        <f>IF(Table25[[#This Row],[Embarked]]="C", 1, 0)</f>
        <v>0</v>
      </c>
      <c r="O713">
        <f>IF(Table25[[#This Row],[Sex]]="male", 1, 0)</f>
        <v>0</v>
      </c>
      <c r="P713">
        <v>1</v>
      </c>
      <c r="AC713" s="6"/>
      <c r="AD713" s="6"/>
      <c r="AE713" s="6"/>
      <c r="AF713" s="6"/>
      <c r="AG713" s="6"/>
      <c r="AH713" s="6"/>
    </row>
    <row r="714" spans="1:34" x14ac:dyDescent="0.2">
      <c r="A714">
        <v>1</v>
      </c>
      <c r="B714" t="s">
        <v>20</v>
      </c>
      <c r="C714">
        <v>1</v>
      </c>
      <c r="D714" t="s">
        <v>13</v>
      </c>
      <c r="E714">
        <v>26</v>
      </c>
      <c r="F714">
        <v>30</v>
      </c>
      <c r="G714">
        <v>0</v>
      </c>
      <c r="H714">
        <v>0</v>
      </c>
      <c r="I714" s="6">
        <f>Table25[[#This Row],[Age]]/$E$1</f>
        <v>0.32500000000000001</v>
      </c>
      <c r="J714" s="6">
        <f>LOG10(Table25[[#This Row],[Fare]] +1)</f>
        <v>1.4913616938342726</v>
      </c>
      <c r="K714">
        <f>IF(Table25[[#This Row],[Pclass]]=1, 1, 0)</f>
        <v>1</v>
      </c>
      <c r="L714">
        <f>IF(Table25[[#This Row],[Pclass]]=2, 1,0)</f>
        <v>0</v>
      </c>
      <c r="M714">
        <f>IF(Table25[[#This Row],[Embarked]]="S", 1, 0)</f>
        <v>0</v>
      </c>
      <c r="N714">
        <f>IF(Table25[[#This Row],[Embarked]]="C", 1, 0)</f>
        <v>1</v>
      </c>
      <c r="O714">
        <f>IF(Table25[[#This Row],[Sex]]="male", 1, 0)</f>
        <v>1</v>
      </c>
      <c r="P714">
        <v>1</v>
      </c>
      <c r="AC714" s="6"/>
      <c r="AD714" s="6"/>
      <c r="AE714" s="6"/>
      <c r="AF714" s="6"/>
      <c r="AG714" s="6"/>
      <c r="AH714" s="6"/>
    </row>
    <row r="715" spans="1:34" x14ac:dyDescent="0.2">
      <c r="A715">
        <v>0</v>
      </c>
      <c r="B715" t="s">
        <v>27</v>
      </c>
      <c r="C715">
        <v>3</v>
      </c>
      <c r="D715" t="s">
        <v>13</v>
      </c>
      <c r="E715">
        <v>32</v>
      </c>
      <c r="F715">
        <v>7.75</v>
      </c>
      <c r="G715">
        <v>0</v>
      </c>
      <c r="H715">
        <v>0</v>
      </c>
      <c r="I715" s="6">
        <f>Table25[[#This Row],[Age]]/$E$1</f>
        <v>0.4</v>
      </c>
      <c r="J715" s="6">
        <f>LOG10(Table25[[#This Row],[Fare]] +1)</f>
        <v>0.94200805302231327</v>
      </c>
      <c r="K715">
        <f>IF(Table25[[#This Row],[Pclass]]=1, 1, 0)</f>
        <v>0</v>
      </c>
      <c r="L715">
        <f>IF(Table25[[#This Row],[Pclass]]=2, 1,0)</f>
        <v>0</v>
      </c>
      <c r="M715">
        <f>IF(Table25[[#This Row],[Embarked]]="S", 1, 0)</f>
        <v>0</v>
      </c>
      <c r="N715">
        <f>IF(Table25[[#This Row],[Embarked]]="C", 1, 0)</f>
        <v>0</v>
      </c>
      <c r="O715">
        <f>IF(Table25[[#This Row],[Sex]]="male", 1, 0)</f>
        <v>1</v>
      </c>
      <c r="P715">
        <v>1</v>
      </c>
      <c r="AC715" s="6"/>
      <c r="AD715" s="6"/>
      <c r="AE715" s="6"/>
      <c r="AF715" s="6"/>
      <c r="AG715" s="6"/>
      <c r="AH715" s="6"/>
    </row>
    <row r="716" spans="1:34" x14ac:dyDescent="0.2">
      <c r="AD716" s="6"/>
      <c r="AE716" s="6"/>
      <c r="AF716" s="6"/>
      <c r="AG716" s="6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0BDD5-5664-CB49-81E3-D702589AACDB}">
  <dimension ref="A1:AD715"/>
  <sheetViews>
    <sheetView topLeftCell="I1" zoomScaleNormal="100" workbookViewId="0">
      <selection activeCell="R4" sqref="R4:AA4"/>
    </sheetView>
  </sheetViews>
  <sheetFormatPr baseColWidth="10" defaultRowHeight="16" x14ac:dyDescent="0.2"/>
  <cols>
    <col min="2" max="2" width="11.83203125" customWidth="1"/>
    <col min="7" max="7" width="8.1640625" bestFit="1" customWidth="1"/>
    <col min="18" max="18" width="12.83203125" bestFit="1" customWidth="1"/>
    <col min="19" max="19" width="5.6640625" bestFit="1" customWidth="1"/>
    <col min="20" max="20" width="6.6640625" bestFit="1" customWidth="1"/>
    <col min="21" max="21" width="8.33203125" bestFit="1" customWidth="1"/>
    <col min="22" max="23" width="8.1640625" bestFit="1" customWidth="1"/>
    <col min="24" max="26" width="9.5" bestFit="1" customWidth="1"/>
    <col min="27" max="27" width="5.33203125" bestFit="1" customWidth="1"/>
    <col min="29" max="29" width="19.5" bestFit="1" customWidth="1"/>
    <col min="30" max="30" width="11.6640625" customWidth="1"/>
  </cols>
  <sheetData>
    <row r="1" spans="1:30" ht="29" x14ac:dyDescent="0.35">
      <c r="A1" s="4" t="s">
        <v>1222</v>
      </c>
      <c r="D1" s="5" t="s">
        <v>1223</v>
      </c>
      <c r="E1">
        <f>MAX(Table2[Age])</f>
        <v>80</v>
      </c>
      <c r="F1">
        <f>MAX(Table2[Fare])</f>
        <v>512.32920000000001</v>
      </c>
      <c r="R1" s="5" t="s">
        <v>1248</v>
      </c>
      <c r="AC1" s="5" t="s">
        <v>1235</v>
      </c>
      <c r="AD1" s="6"/>
    </row>
    <row r="2" spans="1:30" x14ac:dyDescent="0.2">
      <c r="G2" t="s">
        <v>1251</v>
      </c>
    </row>
    <row r="3" spans="1:30" x14ac:dyDescent="0.2">
      <c r="A3" t="s">
        <v>1</v>
      </c>
      <c r="B3" t="s">
        <v>11</v>
      </c>
      <c r="C3" t="s">
        <v>2</v>
      </c>
      <c r="D3" t="s">
        <v>4</v>
      </c>
      <c r="E3" t="s">
        <v>5</v>
      </c>
      <c r="F3" t="s">
        <v>9</v>
      </c>
      <c r="G3" t="s">
        <v>6</v>
      </c>
      <c r="H3" t="s">
        <v>7</v>
      </c>
      <c r="I3" t="s">
        <v>1224</v>
      </c>
      <c r="J3" t="s">
        <v>1225</v>
      </c>
      <c r="K3" t="s">
        <v>1226</v>
      </c>
      <c r="L3" t="s">
        <v>1227</v>
      </c>
      <c r="M3" t="s">
        <v>1228</v>
      </c>
      <c r="N3" t="s">
        <v>1229</v>
      </c>
      <c r="O3" t="s">
        <v>1230</v>
      </c>
      <c r="P3" t="s">
        <v>1231</v>
      </c>
      <c r="R3" s="1" t="s">
        <v>6</v>
      </c>
      <c r="S3" s="1" t="s">
        <v>7</v>
      </c>
      <c r="T3" s="1" t="s">
        <v>1224</v>
      </c>
      <c r="U3" s="1" t="s">
        <v>1225</v>
      </c>
      <c r="V3" s="1" t="s">
        <v>1226</v>
      </c>
      <c r="W3" s="1" t="s">
        <v>1227</v>
      </c>
      <c r="X3" s="1" t="s">
        <v>1228</v>
      </c>
      <c r="Y3" s="1" t="s">
        <v>1229</v>
      </c>
      <c r="Z3" s="1" t="s">
        <v>1230</v>
      </c>
      <c r="AA3" s="2" t="s">
        <v>1234</v>
      </c>
      <c r="AC3" s="7" t="s">
        <v>1252</v>
      </c>
      <c r="AD3" s="7" t="s">
        <v>1237</v>
      </c>
    </row>
    <row r="4" spans="1:30" x14ac:dyDescent="0.2">
      <c r="A4">
        <v>0</v>
      </c>
      <c r="B4" t="s">
        <v>15</v>
      </c>
      <c r="C4">
        <v>3</v>
      </c>
      <c r="D4" t="s">
        <v>13</v>
      </c>
      <c r="E4">
        <v>22</v>
      </c>
      <c r="F4">
        <v>7.25</v>
      </c>
      <c r="G4">
        <v>1</v>
      </c>
      <c r="H4">
        <v>0</v>
      </c>
      <c r="I4" s="6">
        <f>Table2[[#This Row],[Age]]/$E$1</f>
        <v>0.27500000000000002</v>
      </c>
      <c r="J4" s="6">
        <f>LOG10(Table2[[#This Row],[Fare]] +1)</f>
        <v>0.91645394854992512</v>
      </c>
      <c r="K4">
        <f>IF(Table2[[#This Row],[Pclass]]=1, 1, 0)</f>
        <v>0</v>
      </c>
      <c r="L4">
        <f>IF(Table2[[#This Row],[Pclass]]=2, 1,0)</f>
        <v>0</v>
      </c>
      <c r="M4">
        <f>IF(Table2[[#This Row],[Embarked]]="S", 1, 0)</f>
        <v>1</v>
      </c>
      <c r="N4">
        <f>IF(Table2[[#This Row],[Embarked]]="C", 1, 0)</f>
        <v>0</v>
      </c>
      <c r="O4">
        <f>IF(Table2[[#This Row],[Sex]]="male", 1, 0)</f>
        <v>1</v>
      </c>
      <c r="P4">
        <v>1</v>
      </c>
      <c r="R4" s="8"/>
      <c r="S4" s="8"/>
      <c r="T4" s="8"/>
      <c r="U4" s="8"/>
      <c r="V4" s="8"/>
      <c r="W4" s="8"/>
      <c r="X4" s="8"/>
      <c r="Y4" s="8"/>
      <c r="Z4" s="8"/>
      <c r="AA4" s="8"/>
      <c r="AC4" s="6"/>
      <c r="AD4" s="6"/>
    </row>
    <row r="5" spans="1:30" x14ac:dyDescent="0.2">
      <c r="A5">
        <v>1</v>
      </c>
      <c r="B5" t="s">
        <v>20</v>
      </c>
      <c r="C5">
        <v>1</v>
      </c>
      <c r="D5" t="s">
        <v>17</v>
      </c>
      <c r="E5">
        <v>38</v>
      </c>
      <c r="F5">
        <v>71.283299999999997</v>
      </c>
      <c r="G5">
        <v>1</v>
      </c>
      <c r="H5">
        <v>0</v>
      </c>
      <c r="I5" s="6">
        <f>Table2[[#This Row],[Age]]/$E$1</f>
        <v>0.47499999999999998</v>
      </c>
      <c r="J5" s="6">
        <f>LOG10(Table2[[#This Row],[Fare]] +1)</f>
        <v>1.8590379714909278</v>
      </c>
      <c r="K5">
        <f>IF(Table2[[#This Row],[Pclass]]=1, 1, 0)</f>
        <v>1</v>
      </c>
      <c r="L5">
        <f>IF(Table2[[#This Row],[Pclass]]=2, 1,0)</f>
        <v>0</v>
      </c>
      <c r="M5">
        <f>IF(Table2[[#This Row],[Embarked]]="S", 1, 0)</f>
        <v>0</v>
      </c>
      <c r="N5">
        <f>IF(Table2[[#This Row],[Embarked]]="C", 1, 0)</f>
        <v>1</v>
      </c>
      <c r="O5">
        <f>IF(Table2[[#This Row],[Sex]]="male", 1, 0)</f>
        <v>0</v>
      </c>
      <c r="P5">
        <v>1</v>
      </c>
      <c r="R5" s="6"/>
      <c r="S5" s="6"/>
      <c r="T5" s="6"/>
      <c r="U5" s="6"/>
      <c r="V5" s="6"/>
      <c r="W5" s="6"/>
      <c r="X5" s="6"/>
      <c r="Y5" s="6"/>
      <c r="Z5" s="6"/>
      <c r="AA5" s="6"/>
      <c r="AC5" s="6"/>
      <c r="AD5" s="6"/>
    </row>
    <row r="6" spans="1:30" x14ac:dyDescent="0.2">
      <c r="A6">
        <v>1</v>
      </c>
      <c r="B6" t="s">
        <v>15</v>
      </c>
      <c r="C6">
        <v>3</v>
      </c>
      <c r="D6" t="s">
        <v>17</v>
      </c>
      <c r="E6">
        <v>26</v>
      </c>
      <c r="F6">
        <v>7.9249999999999998</v>
      </c>
      <c r="G6">
        <v>0</v>
      </c>
      <c r="H6">
        <v>0</v>
      </c>
      <c r="I6" s="6">
        <f>Table2[[#This Row],[Age]]/$E$1</f>
        <v>0.32500000000000001</v>
      </c>
      <c r="J6" s="6">
        <f>LOG10(Table2[[#This Row],[Fare]] +1)</f>
        <v>0.95060822478423079</v>
      </c>
      <c r="K6">
        <f>IF(Table2[[#This Row],[Pclass]]=1, 1, 0)</f>
        <v>0</v>
      </c>
      <c r="L6">
        <f>IF(Table2[[#This Row],[Pclass]]=2, 1,0)</f>
        <v>0</v>
      </c>
      <c r="M6">
        <f>IF(Table2[[#This Row],[Embarked]]="S", 1, 0)</f>
        <v>1</v>
      </c>
      <c r="N6">
        <f>IF(Table2[[#This Row],[Embarked]]="C", 1, 0)</f>
        <v>0</v>
      </c>
      <c r="O6">
        <f>IF(Table2[[#This Row],[Sex]]="male", 1, 0)</f>
        <v>0</v>
      </c>
      <c r="P6">
        <v>1</v>
      </c>
      <c r="AC6" s="6"/>
      <c r="AD6" s="6"/>
    </row>
    <row r="7" spans="1:30" x14ac:dyDescent="0.2">
      <c r="A7">
        <v>1</v>
      </c>
      <c r="B7" t="s">
        <v>15</v>
      </c>
      <c r="C7">
        <v>1</v>
      </c>
      <c r="D7" t="s">
        <v>17</v>
      </c>
      <c r="E7">
        <v>35</v>
      </c>
      <c r="F7">
        <v>53.1</v>
      </c>
      <c r="G7">
        <v>1</v>
      </c>
      <c r="H7">
        <v>0</v>
      </c>
      <c r="I7" s="6">
        <f>Table2[[#This Row],[Age]]/$E$1</f>
        <v>0.4375</v>
      </c>
      <c r="J7" s="6">
        <f>LOG10(Table2[[#This Row],[Fare]] +1)</f>
        <v>1.7331972651065695</v>
      </c>
      <c r="K7">
        <f>IF(Table2[[#This Row],[Pclass]]=1, 1, 0)</f>
        <v>1</v>
      </c>
      <c r="L7">
        <f>IF(Table2[[#This Row],[Pclass]]=2, 1,0)</f>
        <v>0</v>
      </c>
      <c r="M7">
        <f>IF(Table2[[#This Row],[Embarked]]="S", 1, 0)</f>
        <v>1</v>
      </c>
      <c r="N7">
        <f>IF(Table2[[#This Row],[Embarked]]="C", 1, 0)</f>
        <v>0</v>
      </c>
      <c r="O7">
        <f>IF(Table2[[#This Row],[Sex]]="male", 1, 0)</f>
        <v>0</v>
      </c>
      <c r="P7">
        <v>1</v>
      </c>
      <c r="Z7" s="3" t="s">
        <v>1233</v>
      </c>
      <c r="AA7" s="6"/>
      <c r="AC7" s="6"/>
      <c r="AD7" s="6"/>
    </row>
    <row r="8" spans="1:30" x14ac:dyDescent="0.2">
      <c r="A8">
        <v>0</v>
      </c>
      <c r="B8" t="s">
        <v>15</v>
      </c>
      <c r="C8">
        <v>3</v>
      </c>
      <c r="D8" t="s">
        <v>13</v>
      </c>
      <c r="E8">
        <v>35</v>
      </c>
      <c r="F8">
        <v>8.0500000000000007</v>
      </c>
      <c r="G8">
        <v>0</v>
      </c>
      <c r="H8">
        <v>0</v>
      </c>
      <c r="I8" s="6">
        <f>Table2[[#This Row],[Age]]/$E$1</f>
        <v>0.4375</v>
      </c>
      <c r="J8" s="6">
        <f>LOG10(Table2[[#This Row],[Fare]] +1)</f>
        <v>0.9566485792052033</v>
      </c>
      <c r="K8">
        <f>IF(Table2[[#This Row],[Pclass]]=1, 1, 0)</f>
        <v>0</v>
      </c>
      <c r="L8">
        <f>IF(Table2[[#This Row],[Pclass]]=2, 1,0)</f>
        <v>0</v>
      </c>
      <c r="M8">
        <f>IF(Table2[[#This Row],[Embarked]]="S", 1, 0)</f>
        <v>1</v>
      </c>
      <c r="N8">
        <f>IF(Table2[[#This Row],[Embarked]]="C", 1, 0)</f>
        <v>0</v>
      </c>
      <c r="O8">
        <f>IF(Table2[[#This Row],[Sex]]="male", 1, 0)</f>
        <v>1</v>
      </c>
      <c r="P8">
        <v>1</v>
      </c>
      <c r="AC8" s="6"/>
      <c r="AD8" s="6"/>
    </row>
    <row r="9" spans="1:30" x14ac:dyDescent="0.2">
      <c r="A9">
        <v>0</v>
      </c>
      <c r="B9" t="s">
        <v>15</v>
      </c>
      <c r="C9">
        <v>1</v>
      </c>
      <c r="D9" t="s">
        <v>13</v>
      </c>
      <c r="E9">
        <v>54</v>
      </c>
      <c r="F9">
        <v>51.862499999999997</v>
      </c>
      <c r="G9">
        <v>0</v>
      </c>
      <c r="H9">
        <v>0</v>
      </c>
      <c r="I9" s="6">
        <f>Table2[[#This Row],[Age]]/$E$1</f>
        <v>0.67500000000000004</v>
      </c>
      <c r="J9" s="6">
        <f>LOG10(Table2[[#This Row],[Fare]] +1)</f>
        <v>1.7231476981549567</v>
      </c>
      <c r="K9">
        <f>IF(Table2[[#This Row],[Pclass]]=1, 1, 0)</f>
        <v>1</v>
      </c>
      <c r="L9">
        <f>IF(Table2[[#This Row],[Pclass]]=2, 1,0)</f>
        <v>0</v>
      </c>
      <c r="M9">
        <f>IF(Table2[[#This Row],[Embarked]]="S", 1, 0)</f>
        <v>1</v>
      </c>
      <c r="N9">
        <f>IF(Table2[[#This Row],[Embarked]]="C", 1, 0)</f>
        <v>0</v>
      </c>
      <c r="O9">
        <f>IF(Table2[[#This Row],[Sex]]="male", 1, 0)</f>
        <v>1</v>
      </c>
      <c r="P9">
        <v>1</v>
      </c>
      <c r="AC9" s="6"/>
      <c r="AD9" s="6"/>
    </row>
    <row r="10" spans="1:30" x14ac:dyDescent="0.2">
      <c r="A10">
        <v>0</v>
      </c>
      <c r="B10" t="s">
        <v>15</v>
      </c>
      <c r="C10">
        <v>3</v>
      </c>
      <c r="D10" t="s">
        <v>13</v>
      </c>
      <c r="E10">
        <v>2</v>
      </c>
      <c r="F10">
        <v>21.074999999999999</v>
      </c>
      <c r="G10">
        <v>3</v>
      </c>
      <c r="H10">
        <v>1</v>
      </c>
      <c r="I10" s="6">
        <f>Table2[[#This Row],[Age]]/$E$1</f>
        <v>2.5000000000000001E-2</v>
      </c>
      <c r="J10" s="6">
        <f>LOG10(Table2[[#This Row],[Fare]] +1)</f>
        <v>1.3439007122496063</v>
      </c>
      <c r="K10">
        <f>IF(Table2[[#This Row],[Pclass]]=1, 1, 0)</f>
        <v>0</v>
      </c>
      <c r="L10">
        <f>IF(Table2[[#This Row],[Pclass]]=2, 1,0)</f>
        <v>0</v>
      </c>
      <c r="M10">
        <f>IF(Table2[[#This Row],[Embarked]]="S", 1, 0)</f>
        <v>1</v>
      </c>
      <c r="N10">
        <f>IF(Table2[[#This Row],[Embarked]]="C", 1, 0)</f>
        <v>0</v>
      </c>
      <c r="O10">
        <f>IF(Table2[[#This Row],[Sex]]="male", 1, 0)</f>
        <v>1</v>
      </c>
      <c r="P10">
        <v>1</v>
      </c>
      <c r="AC10" s="6"/>
      <c r="AD10" s="6"/>
    </row>
    <row r="11" spans="1:30" x14ac:dyDescent="0.2">
      <c r="A11">
        <v>1</v>
      </c>
      <c r="B11" t="s">
        <v>15</v>
      </c>
      <c r="C11">
        <v>3</v>
      </c>
      <c r="D11" t="s">
        <v>17</v>
      </c>
      <c r="E11">
        <v>27</v>
      </c>
      <c r="F11">
        <v>11.1333</v>
      </c>
      <c r="G11">
        <v>0</v>
      </c>
      <c r="H11">
        <v>2</v>
      </c>
      <c r="I11" s="6">
        <f>Table2[[#This Row],[Age]]/$E$1</f>
        <v>0.33750000000000002</v>
      </c>
      <c r="J11" s="6">
        <f>LOG10(Table2[[#This Row],[Fare]] +1)</f>
        <v>1.0839789358110461</v>
      </c>
      <c r="K11">
        <f>IF(Table2[[#This Row],[Pclass]]=1, 1, 0)</f>
        <v>0</v>
      </c>
      <c r="L11">
        <f>IF(Table2[[#This Row],[Pclass]]=2, 1,0)</f>
        <v>0</v>
      </c>
      <c r="M11">
        <f>IF(Table2[[#This Row],[Embarked]]="S", 1, 0)</f>
        <v>1</v>
      </c>
      <c r="N11">
        <f>IF(Table2[[#This Row],[Embarked]]="C", 1, 0)</f>
        <v>0</v>
      </c>
      <c r="O11">
        <f>IF(Table2[[#This Row],[Sex]]="male", 1, 0)</f>
        <v>0</v>
      </c>
      <c r="P11">
        <v>1</v>
      </c>
      <c r="AC11" s="6"/>
      <c r="AD11" s="6"/>
    </row>
    <row r="12" spans="1:30" x14ac:dyDescent="0.2">
      <c r="A12">
        <v>1</v>
      </c>
      <c r="B12" t="s">
        <v>20</v>
      </c>
      <c r="C12">
        <v>2</v>
      </c>
      <c r="D12" t="s">
        <v>17</v>
      </c>
      <c r="E12">
        <v>14</v>
      </c>
      <c r="F12">
        <v>30.070799999999998</v>
      </c>
      <c r="G12">
        <v>1</v>
      </c>
      <c r="H12">
        <v>0</v>
      </c>
      <c r="I12" s="6">
        <f>Table2[[#This Row],[Age]]/$E$1</f>
        <v>0.17499999999999999</v>
      </c>
      <c r="J12" s="6">
        <f>LOG10(Table2[[#This Row],[Fare]] +1)</f>
        <v>1.492352435460081</v>
      </c>
      <c r="K12">
        <f>IF(Table2[[#This Row],[Pclass]]=1, 1, 0)</f>
        <v>0</v>
      </c>
      <c r="L12">
        <f>IF(Table2[[#This Row],[Pclass]]=2, 1,0)</f>
        <v>1</v>
      </c>
      <c r="M12">
        <f>IF(Table2[[#This Row],[Embarked]]="S", 1, 0)</f>
        <v>0</v>
      </c>
      <c r="N12">
        <f>IF(Table2[[#This Row],[Embarked]]="C", 1, 0)</f>
        <v>1</v>
      </c>
      <c r="O12">
        <f>IF(Table2[[#This Row],[Sex]]="male", 1, 0)</f>
        <v>0</v>
      </c>
      <c r="P12">
        <v>1</v>
      </c>
      <c r="AC12" s="6"/>
      <c r="AD12" s="6"/>
    </row>
    <row r="13" spans="1:30" x14ac:dyDescent="0.2">
      <c r="A13">
        <v>1</v>
      </c>
      <c r="B13" t="s">
        <v>15</v>
      </c>
      <c r="C13">
        <v>3</v>
      </c>
      <c r="D13" t="s">
        <v>17</v>
      </c>
      <c r="E13">
        <v>4</v>
      </c>
      <c r="F13">
        <v>16.7</v>
      </c>
      <c r="G13">
        <v>1</v>
      </c>
      <c r="H13">
        <v>1</v>
      </c>
      <c r="I13" s="6">
        <f>Table2[[#This Row],[Age]]/$E$1</f>
        <v>0.05</v>
      </c>
      <c r="J13" s="6">
        <f>LOG10(Table2[[#This Row],[Fare]] +1)</f>
        <v>1.2479732663618066</v>
      </c>
      <c r="K13">
        <f>IF(Table2[[#This Row],[Pclass]]=1, 1, 0)</f>
        <v>0</v>
      </c>
      <c r="L13">
        <f>IF(Table2[[#This Row],[Pclass]]=2, 1,0)</f>
        <v>0</v>
      </c>
      <c r="M13">
        <f>IF(Table2[[#This Row],[Embarked]]="S", 1, 0)</f>
        <v>1</v>
      </c>
      <c r="N13">
        <f>IF(Table2[[#This Row],[Embarked]]="C", 1, 0)</f>
        <v>0</v>
      </c>
      <c r="O13">
        <f>IF(Table2[[#This Row],[Sex]]="male", 1, 0)</f>
        <v>0</v>
      </c>
      <c r="P13">
        <v>1</v>
      </c>
      <c r="AC13" s="6"/>
      <c r="AD13" s="6"/>
    </row>
    <row r="14" spans="1:30" x14ac:dyDescent="0.2">
      <c r="A14">
        <v>1</v>
      </c>
      <c r="B14" t="s">
        <v>15</v>
      </c>
      <c r="C14">
        <v>1</v>
      </c>
      <c r="D14" t="s">
        <v>17</v>
      </c>
      <c r="E14">
        <v>58</v>
      </c>
      <c r="F14">
        <v>26.55</v>
      </c>
      <c r="G14">
        <v>0</v>
      </c>
      <c r="H14">
        <v>0</v>
      </c>
      <c r="I14" s="6">
        <f>Table2[[#This Row],[Age]]/$E$1</f>
        <v>0.72499999999999998</v>
      </c>
      <c r="J14" s="6">
        <f>LOG10(Table2[[#This Row],[Fare]] +1)</f>
        <v>1.4401216031878039</v>
      </c>
      <c r="K14">
        <f>IF(Table2[[#This Row],[Pclass]]=1, 1, 0)</f>
        <v>1</v>
      </c>
      <c r="L14">
        <f>IF(Table2[[#This Row],[Pclass]]=2, 1,0)</f>
        <v>0</v>
      </c>
      <c r="M14">
        <f>IF(Table2[[#This Row],[Embarked]]="S", 1, 0)</f>
        <v>1</v>
      </c>
      <c r="N14">
        <f>IF(Table2[[#This Row],[Embarked]]="C", 1, 0)</f>
        <v>0</v>
      </c>
      <c r="O14">
        <f>IF(Table2[[#This Row],[Sex]]="male", 1, 0)</f>
        <v>0</v>
      </c>
      <c r="P14">
        <v>1</v>
      </c>
      <c r="AC14" s="6"/>
      <c r="AD14" s="6"/>
    </row>
    <row r="15" spans="1:30" x14ac:dyDescent="0.2">
      <c r="A15">
        <v>0</v>
      </c>
      <c r="B15" t="s">
        <v>15</v>
      </c>
      <c r="C15">
        <v>3</v>
      </c>
      <c r="D15" t="s">
        <v>13</v>
      </c>
      <c r="E15">
        <v>20</v>
      </c>
      <c r="F15">
        <v>8.0500000000000007</v>
      </c>
      <c r="G15">
        <v>0</v>
      </c>
      <c r="H15">
        <v>0</v>
      </c>
      <c r="I15" s="6">
        <f>Table2[[#This Row],[Age]]/$E$1</f>
        <v>0.25</v>
      </c>
      <c r="J15" s="6">
        <f>LOG10(Table2[[#This Row],[Fare]] +1)</f>
        <v>0.9566485792052033</v>
      </c>
      <c r="K15">
        <f>IF(Table2[[#This Row],[Pclass]]=1, 1, 0)</f>
        <v>0</v>
      </c>
      <c r="L15">
        <f>IF(Table2[[#This Row],[Pclass]]=2, 1,0)</f>
        <v>0</v>
      </c>
      <c r="M15">
        <f>IF(Table2[[#This Row],[Embarked]]="S", 1, 0)</f>
        <v>1</v>
      </c>
      <c r="N15">
        <f>IF(Table2[[#This Row],[Embarked]]="C", 1, 0)</f>
        <v>0</v>
      </c>
      <c r="O15">
        <f>IF(Table2[[#This Row],[Sex]]="male", 1, 0)</f>
        <v>1</v>
      </c>
      <c r="P15">
        <v>1</v>
      </c>
      <c r="AC15" s="6"/>
      <c r="AD15" s="6"/>
    </row>
    <row r="16" spans="1:30" x14ac:dyDescent="0.2">
      <c r="A16">
        <v>0</v>
      </c>
      <c r="B16" t="s">
        <v>15</v>
      </c>
      <c r="C16">
        <v>3</v>
      </c>
      <c r="D16" t="s">
        <v>13</v>
      </c>
      <c r="E16">
        <v>39</v>
      </c>
      <c r="F16">
        <v>31.274999999999999</v>
      </c>
      <c r="G16">
        <v>1</v>
      </c>
      <c r="H16">
        <v>5</v>
      </c>
      <c r="I16" s="6">
        <f>Table2[[#This Row],[Age]]/$E$1</f>
        <v>0.48749999999999999</v>
      </c>
      <c r="J16" s="6">
        <f>LOG10(Table2[[#This Row],[Fare]] +1)</f>
        <v>1.5088662509384578</v>
      </c>
      <c r="K16">
        <f>IF(Table2[[#This Row],[Pclass]]=1, 1, 0)</f>
        <v>0</v>
      </c>
      <c r="L16">
        <f>IF(Table2[[#This Row],[Pclass]]=2, 1,0)</f>
        <v>0</v>
      </c>
      <c r="M16">
        <f>IF(Table2[[#This Row],[Embarked]]="S", 1, 0)</f>
        <v>1</v>
      </c>
      <c r="N16">
        <f>IF(Table2[[#This Row],[Embarked]]="C", 1, 0)</f>
        <v>0</v>
      </c>
      <c r="O16">
        <f>IF(Table2[[#This Row],[Sex]]="male", 1, 0)</f>
        <v>1</v>
      </c>
      <c r="P16">
        <v>1</v>
      </c>
      <c r="AC16" s="6"/>
      <c r="AD16" s="6"/>
    </row>
    <row r="17" spans="1:30" x14ac:dyDescent="0.2">
      <c r="A17">
        <v>0</v>
      </c>
      <c r="B17" t="s">
        <v>15</v>
      </c>
      <c r="C17">
        <v>3</v>
      </c>
      <c r="D17" t="s">
        <v>17</v>
      </c>
      <c r="E17">
        <v>14</v>
      </c>
      <c r="F17">
        <v>7.8541999999999996</v>
      </c>
      <c r="G17">
        <v>0</v>
      </c>
      <c r="H17">
        <v>0</v>
      </c>
      <c r="I17" s="6">
        <f>Table2[[#This Row],[Age]]/$E$1</f>
        <v>0.17499999999999999</v>
      </c>
      <c r="J17" s="6">
        <f>LOG10(Table2[[#This Row],[Fare]] +1)</f>
        <v>0.94714932766263737</v>
      </c>
      <c r="K17">
        <f>IF(Table2[[#This Row],[Pclass]]=1, 1, 0)</f>
        <v>0</v>
      </c>
      <c r="L17">
        <f>IF(Table2[[#This Row],[Pclass]]=2, 1,0)</f>
        <v>0</v>
      </c>
      <c r="M17">
        <f>IF(Table2[[#This Row],[Embarked]]="S", 1, 0)</f>
        <v>1</v>
      </c>
      <c r="N17">
        <f>IF(Table2[[#This Row],[Embarked]]="C", 1, 0)</f>
        <v>0</v>
      </c>
      <c r="O17">
        <f>IF(Table2[[#This Row],[Sex]]="male", 1, 0)</f>
        <v>0</v>
      </c>
      <c r="P17">
        <v>1</v>
      </c>
      <c r="AC17" s="6"/>
      <c r="AD17" s="6"/>
    </row>
    <row r="18" spans="1:30" x14ac:dyDescent="0.2">
      <c r="A18">
        <v>1</v>
      </c>
      <c r="B18" t="s">
        <v>15</v>
      </c>
      <c r="C18">
        <v>2</v>
      </c>
      <c r="D18" t="s">
        <v>17</v>
      </c>
      <c r="E18">
        <v>55</v>
      </c>
      <c r="F18">
        <v>16</v>
      </c>
      <c r="G18">
        <v>0</v>
      </c>
      <c r="H18">
        <v>0</v>
      </c>
      <c r="I18" s="6">
        <f>Table2[[#This Row],[Age]]/$E$1</f>
        <v>0.6875</v>
      </c>
      <c r="J18" s="6">
        <f>LOG10(Table2[[#This Row],[Fare]] +1)</f>
        <v>1.2304489213782739</v>
      </c>
      <c r="K18">
        <f>IF(Table2[[#This Row],[Pclass]]=1, 1, 0)</f>
        <v>0</v>
      </c>
      <c r="L18">
        <f>IF(Table2[[#This Row],[Pclass]]=2, 1,0)</f>
        <v>1</v>
      </c>
      <c r="M18">
        <f>IF(Table2[[#This Row],[Embarked]]="S", 1, 0)</f>
        <v>1</v>
      </c>
      <c r="N18">
        <f>IF(Table2[[#This Row],[Embarked]]="C", 1, 0)</f>
        <v>0</v>
      </c>
      <c r="O18">
        <f>IF(Table2[[#This Row],[Sex]]="male", 1, 0)</f>
        <v>0</v>
      </c>
      <c r="P18">
        <v>1</v>
      </c>
      <c r="AC18" s="6"/>
      <c r="AD18" s="6"/>
    </row>
    <row r="19" spans="1:30" x14ac:dyDescent="0.2">
      <c r="A19">
        <v>0</v>
      </c>
      <c r="B19" t="s">
        <v>27</v>
      </c>
      <c r="C19">
        <v>3</v>
      </c>
      <c r="D19" t="s">
        <v>13</v>
      </c>
      <c r="E19">
        <v>2</v>
      </c>
      <c r="F19">
        <v>29.125</v>
      </c>
      <c r="G19">
        <v>4</v>
      </c>
      <c r="H19">
        <v>1</v>
      </c>
      <c r="I19" s="6">
        <f>Table2[[#This Row],[Age]]/$E$1</f>
        <v>2.5000000000000001E-2</v>
      </c>
      <c r="J19" s="6">
        <f>LOG10(Table2[[#This Row],[Fare]] +1)</f>
        <v>1.4789270555829248</v>
      </c>
      <c r="K19">
        <f>IF(Table2[[#This Row],[Pclass]]=1, 1, 0)</f>
        <v>0</v>
      </c>
      <c r="L19">
        <f>IF(Table2[[#This Row],[Pclass]]=2, 1,0)</f>
        <v>0</v>
      </c>
      <c r="M19">
        <f>IF(Table2[[#This Row],[Embarked]]="S", 1, 0)</f>
        <v>0</v>
      </c>
      <c r="N19">
        <f>IF(Table2[[#This Row],[Embarked]]="C", 1, 0)</f>
        <v>0</v>
      </c>
      <c r="O19">
        <f>IF(Table2[[#This Row],[Sex]]="male", 1, 0)</f>
        <v>1</v>
      </c>
      <c r="P19">
        <v>1</v>
      </c>
      <c r="AC19" s="6"/>
      <c r="AD19" s="6"/>
    </row>
    <row r="20" spans="1:30" x14ac:dyDescent="0.2">
      <c r="A20">
        <v>0</v>
      </c>
      <c r="B20" t="s">
        <v>15</v>
      </c>
      <c r="C20">
        <v>3</v>
      </c>
      <c r="D20" t="s">
        <v>17</v>
      </c>
      <c r="E20">
        <v>31</v>
      </c>
      <c r="F20">
        <v>18</v>
      </c>
      <c r="G20">
        <v>1</v>
      </c>
      <c r="H20">
        <v>0</v>
      </c>
      <c r="I20" s="6">
        <f>Table2[[#This Row],[Age]]/$E$1</f>
        <v>0.38750000000000001</v>
      </c>
      <c r="J20" s="6">
        <f>LOG10(Table2[[#This Row],[Fare]] +1)</f>
        <v>1.2787536009528289</v>
      </c>
      <c r="K20">
        <f>IF(Table2[[#This Row],[Pclass]]=1, 1, 0)</f>
        <v>0</v>
      </c>
      <c r="L20">
        <f>IF(Table2[[#This Row],[Pclass]]=2, 1,0)</f>
        <v>0</v>
      </c>
      <c r="M20">
        <f>IF(Table2[[#This Row],[Embarked]]="S", 1, 0)</f>
        <v>1</v>
      </c>
      <c r="N20">
        <f>IF(Table2[[#This Row],[Embarked]]="C", 1, 0)</f>
        <v>0</v>
      </c>
      <c r="O20">
        <f>IF(Table2[[#This Row],[Sex]]="male", 1, 0)</f>
        <v>0</v>
      </c>
      <c r="P20">
        <v>1</v>
      </c>
      <c r="AC20" s="6"/>
      <c r="AD20" s="6"/>
    </row>
    <row r="21" spans="1:30" x14ac:dyDescent="0.2">
      <c r="A21">
        <v>0</v>
      </c>
      <c r="B21" t="s">
        <v>15</v>
      </c>
      <c r="C21">
        <v>2</v>
      </c>
      <c r="D21" t="s">
        <v>13</v>
      </c>
      <c r="E21">
        <v>35</v>
      </c>
      <c r="F21">
        <v>26</v>
      </c>
      <c r="G21">
        <v>0</v>
      </c>
      <c r="H21">
        <v>0</v>
      </c>
      <c r="I21" s="6">
        <f>Table2[[#This Row],[Age]]/$E$1</f>
        <v>0.4375</v>
      </c>
      <c r="J21" s="6">
        <f>LOG10(Table2[[#This Row],[Fare]] +1)</f>
        <v>1.4313637641589874</v>
      </c>
      <c r="K21">
        <f>IF(Table2[[#This Row],[Pclass]]=1, 1, 0)</f>
        <v>0</v>
      </c>
      <c r="L21">
        <f>IF(Table2[[#This Row],[Pclass]]=2, 1,0)</f>
        <v>1</v>
      </c>
      <c r="M21">
        <f>IF(Table2[[#This Row],[Embarked]]="S", 1, 0)</f>
        <v>1</v>
      </c>
      <c r="N21">
        <f>IF(Table2[[#This Row],[Embarked]]="C", 1, 0)</f>
        <v>0</v>
      </c>
      <c r="O21">
        <f>IF(Table2[[#This Row],[Sex]]="male", 1, 0)</f>
        <v>1</v>
      </c>
      <c r="P21">
        <v>1</v>
      </c>
      <c r="AC21" s="6"/>
      <c r="AD21" s="6"/>
    </row>
    <row r="22" spans="1:30" x14ac:dyDescent="0.2">
      <c r="A22">
        <v>1</v>
      </c>
      <c r="B22" t="s">
        <v>15</v>
      </c>
      <c r="C22">
        <v>2</v>
      </c>
      <c r="D22" t="s">
        <v>13</v>
      </c>
      <c r="E22">
        <v>34</v>
      </c>
      <c r="F22">
        <v>13</v>
      </c>
      <c r="G22">
        <v>0</v>
      </c>
      <c r="H22">
        <v>0</v>
      </c>
      <c r="I22" s="6">
        <f>Table2[[#This Row],[Age]]/$E$1</f>
        <v>0.42499999999999999</v>
      </c>
      <c r="J22" s="6">
        <f>LOG10(Table2[[#This Row],[Fare]] +1)</f>
        <v>1.146128035678238</v>
      </c>
      <c r="K22">
        <f>IF(Table2[[#This Row],[Pclass]]=1, 1, 0)</f>
        <v>0</v>
      </c>
      <c r="L22">
        <f>IF(Table2[[#This Row],[Pclass]]=2, 1,0)</f>
        <v>1</v>
      </c>
      <c r="M22">
        <f>IF(Table2[[#This Row],[Embarked]]="S", 1, 0)</f>
        <v>1</v>
      </c>
      <c r="N22">
        <f>IF(Table2[[#This Row],[Embarked]]="C", 1, 0)</f>
        <v>0</v>
      </c>
      <c r="O22">
        <f>IF(Table2[[#This Row],[Sex]]="male", 1, 0)</f>
        <v>1</v>
      </c>
      <c r="P22">
        <v>1</v>
      </c>
      <c r="AC22" s="6"/>
      <c r="AD22" s="6"/>
    </row>
    <row r="23" spans="1:30" x14ac:dyDescent="0.2">
      <c r="A23">
        <v>1</v>
      </c>
      <c r="B23" t="s">
        <v>27</v>
      </c>
      <c r="C23">
        <v>3</v>
      </c>
      <c r="D23" t="s">
        <v>17</v>
      </c>
      <c r="E23">
        <v>15</v>
      </c>
      <c r="F23">
        <v>8.0291999999999994</v>
      </c>
      <c r="G23">
        <v>0</v>
      </c>
      <c r="H23">
        <v>0</v>
      </c>
      <c r="I23" s="6">
        <f>Table2[[#This Row],[Age]]/$E$1</f>
        <v>0.1875</v>
      </c>
      <c r="J23" s="6">
        <f>LOG10(Table2[[#This Row],[Fare]] +1)</f>
        <v>0.95564927290744683</v>
      </c>
      <c r="K23">
        <f>IF(Table2[[#This Row],[Pclass]]=1, 1, 0)</f>
        <v>0</v>
      </c>
      <c r="L23">
        <f>IF(Table2[[#This Row],[Pclass]]=2, 1,0)</f>
        <v>0</v>
      </c>
      <c r="M23">
        <f>IF(Table2[[#This Row],[Embarked]]="S", 1, 0)</f>
        <v>0</v>
      </c>
      <c r="N23">
        <f>IF(Table2[[#This Row],[Embarked]]="C", 1, 0)</f>
        <v>0</v>
      </c>
      <c r="O23">
        <f>IF(Table2[[#This Row],[Sex]]="male", 1, 0)</f>
        <v>0</v>
      </c>
      <c r="P23">
        <v>1</v>
      </c>
      <c r="AC23" s="6"/>
      <c r="AD23" s="6"/>
    </row>
    <row r="24" spans="1:30" x14ac:dyDescent="0.2">
      <c r="A24">
        <v>1</v>
      </c>
      <c r="B24" t="s">
        <v>15</v>
      </c>
      <c r="C24">
        <v>1</v>
      </c>
      <c r="D24" t="s">
        <v>13</v>
      </c>
      <c r="E24">
        <v>28</v>
      </c>
      <c r="F24">
        <v>35.5</v>
      </c>
      <c r="G24">
        <v>0</v>
      </c>
      <c r="H24">
        <v>0</v>
      </c>
      <c r="I24" s="6">
        <f>Table2[[#This Row],[Age]]/$E$1</f>
        <v>0.35</v>
      </c>
      <c r="J24" s="6">
        <f>LOG10(Table2[[#This Row],[Fare]] +1)</f>
        <v>1.5622928644564746</v>
      </c>
      <c r="K24">
        <f>IF(Table2[[#This Row],[Pclass]]=1, 1, 0)</f>
        <v>1</v>
      </c>
      <c r="L24">
        <f>IF(Table2[[#This Row],[Pclass]]=2, 1,0)</f>
        <v>0</v>
      </c>
      <c r="M24">
        <f>IF(Table2[[#This Row],[Embarked]]="S", 1, 0)</f>
        <v>1</v>
      </c>
      <c r="N24">
        <f>IF(Table2[[#This Row],[Embarked]]="C", 1, 0)</f>
        <v>0</v>
      </c>
      <c r="O24">
        <f>IF(Table2[[#This Row],[Sex]]="male", 1, 0)</f>
        <v>1</v>
      </c>
      <c r="P24">
        <v>1</v>
      </c>
      <c r="AC24" s="6"/>
      <c r="AD24" s="6"/>
    </row>
    <row r="25" spans="1:30" x14ac:dyDescent="0.2">
      <c r="A25">
        <v>0</v>
      </c>
      <c r="B25" t="s">
        <v>15</v>
      </c>
      <c r="C25">
        <v>3</v>
      </c>
      <c r="D25" t="s">
        <v>17</v>
      </c>
      <c r="E25">
        <v>8</v>
      </c>
      <c r="F25">
        <v>21.074999999999999</v>
      </c>
      <c r="G25">
        <v>3</v>
      </c>
      <c r="H25">
        <v>1</v>
      </c>
      <c r="I25" s="6">
        <f>Table2[[#This Row],[Age]]/$E$1</f>
        <v>0.1</v>
      </c>
      <c r="J25" s="6">
        <f>LOG10(Table2[[#This Row],[Fare]] +1)</f>
        <v>1.3439007122496063</v>
      </c>
      <c r="K25">
        <f>IF(Table2[[#This Row],[Pclass]]=1, 1, 0)</f>
        <v>0</v>
      </c>
      <c r="L25">
        <f>IF(Table2[[#This Row],[Pclass]]=2, 1,0)</f>
        <v>0</v>
      </c>
      <c r="M25">
        <f>IF(Table2[[#This Row],[Embarked]]="S", 1, 0)</f>
        <v>1</v>
      </c>
      <c r="N25">
        <f>IF(Table2[[#This Row],[Embarked]]="C", 1, 0)</f>
        <v>0</v>
      </c>
      <c r="O25">
        <f>IF(Table2[[#This Row],[Sex]]="male", 1, 0)</f>
        <v>0</v>
      </c>
      <c r="P25">
        <v>1</v>
      </c>
      <c r="AC25" s="6"/>
      <c r="AD25" s="6"/>
    </row>
    <row r="26" spans="1:30" x14ac:dyDescent="0.2">
      <c r="A26">
        <v>1</v>
      </c>
      <c r="B26" t="s">
        <v>15</v>
      </c>
      <c r="C26">
        <v>3</v>
      </c>
      <c r="D26" t="s">
        <v>17</v>
      </c>
      <c r="E26">
        <v>38</v>
      </c>
      <c r="F26">
        <v>31.387499999999999</v>
      </c>
      <c r="G26">
        <v>1</v>
      </c>
      <c r="H26">
        <v>5</v>
      </c>
      <c r="I26" s="6">
        <f>Table2[[#This Row],[Age]]/$E$1</f>
        <v>0.47499999999999998</v>
      </c>
      <c r="J26" s="6">
        <f>LOG10(Table2[[#This Row],[Fare]] +1)</f>
        <v>1.5103774259938814</v>
      </c>
      <c r="K26">
        <f>IF(Table2[[#This Row],[Pclass]]=1, 1, 0)</f>
        <v>0</v>
      </c>
      <c r="L26">
        <f>IF(Table2[[#This Row],[Pclass]]=2, 1,0)</f>
        <v>0</v>
      </c>
      <c r="M26">
        <f>IF(Table2[[#This Row],[Embarked]]="S", 1, 0)</f>
        <v>1</v>
      </c>
      <c r="N26">
        <f>IF(Table2[[#This Row],[Embarked]]="C", 1, 0)</f>
        <v>0</v>
      </c>
      <c r="O26">
        <f>IF(Table2[[#This Row],[Sex]]="male", 1, 0)</f>
        <v>0</v>
      </c>
      <c r="P26">
        <v>1</v>
      </c>
      <c r="AC26" s="6"/>
      <c r="AD26" s="6"/>
    </row>
    <row r="27" spans="1:30" x14ac:dyDescent="0.2">
      <c r="A27">
        <v>0</v>
      </c>
      <c r="B27" t="s">
        <v>15</v>
      </c>
      <c r="C27">
        <v>1</v>
      </c>
      <c r="D27" t="s">
        <v>13</v>
      </c>
      <c r="E27">
        <v>19</v>
      </c>
      <c r="F27">
        <v>263</v>
      </c>
      <c r="G27">
        <v>3</v>
      </c>
      <c r="H27">
        <v>2</v>
      </c>
      <c r="I27" s="6">
        <f>Table2[[#This Row],[Age]]/$E$1</f>
        <v>0.23749999999999999</v>
      </c>
      <c r="J27" s="6">
        <f>LOG10(Table2[[#This Row],[Fare]] +1)</f>
        <v>2.4216039268698313</v>
      </c>
      <c r="K27">
        <f>IF(Table2[[#This Row],[Pclass]]=1, 1, 0)</f>
        <v>1</v>
      </c>
      <c r="L27">
        <f>IF(Table2[[#This Row],[Pclass]]=2, 1,0)</f>
        <v>0</v>
      </c>
      <c r="M27">
        <f>IF(Table2[[#This Row],[Embarked]]="S", 1, 0)</f>
        <v>1</v>
      </c>
      <c r="N27">
        <f>IF(Table2[[#This Row],[Embarked]]="C", 1, 0)</f>
        <v>0</v>
      </c>
      <c r="O27">
        <f>IF(Table2[[#This Row],[Sex]]="male", 1, 0)</f>
        <v>1</v>
      </c>
      <c r="P27">
        <v>1</v>
      </c>
      <c r="AC27" s="6"/>
      <c r="AD27" s="6"/>
    </row>
    <row r="28" spans="1:30" x14ac:dyDescent="0.2">
      <c r="A28">
        <v>0</v>
      </c>
      <c r="B28" t="s">
        <v>20</v>
      </c>
      <c r="C28">
        <v>1</v>
      </c>
      <c r="D28" t="s">
        <v>13</v>
      </c>
      <c r="E28">
        <v>40</v>
      </c>
      <c r="F28">
        <v>27.720800000000001</v>
      </c>
      <c r="G28">
        <v>0</v>
      </c>
      <c r="H28">
        <v>0</v>
      </c>
      <c r="I28" s="6">
        <f>Table2[[#This Row],[Age]]/$E$1</f>
        <v>0.5</v>
      </c>
      <c r="J28" s="6">
        <f>LOG10(Table2[[#This Row],[Fare]] +1)</f>
        <v>1.4581965327411079</v>
      </c>
      <c r="K28">
        <f>IF(Table2[[#This Row],[Pclass]]=1, 1, 0)</f>
        <v>1</v>
      </c>
      <c r="L28">
        <f>IF(Table2[[#This Row],[Pclass]]=2, 1,0)</f>
        <v>0</v>
      </c>
      <c r="M28">
        <f>IF(Table2[[#This Row],[Embarked]]="S", 1, 0)</f>
        <v>0</v>
      </c>
      <c r="N28">
        <f>IF(Table2[[#This Row],[Embarked]]="C", 1, 0)</f>
        <v>1</v>
      </c>
      <c r="O28">
        <f>IF(Table2[[#This Row],[Sex]]="male", 1, 0)</f>
        <v>1</v>
      </c>
      <c r="P28">
        <v>1</v>
      </c>
      <c r="AC28" s="6"/>
      <c r="AD28" s="6"/>
    </row>
    <row r="29" spans="1:30" x14ac:dyDescent="0.2">
      <c r="A29">
        <v>0</v>
      </c>
      <c r="B29" t="s">
        <v>15</v>
      </c>
      <c r="C29">
        <v>2</v>
      </c>
      <c r="D29" t="s">
        <v>13</v>
      </c>
      <c r="E29">
        <v>66</v>
      </c>
      <c r="F29">
        <v>10.5</v>
      </c>
      <c r="G29">
        <v>0</v>
      </c>
      <c r="H29">
        <v>0</v>
      </c>
      <c r="I29" s="6">
        <f>Table2[[#This Row],[Age]]/$E$1</f>
        <v>0.82499999999999996</v>
      </c>
      <c r="J29" s="6">
        <f>LOG10(Table2[[#This Row],[Fare]] +1)</f>
        <v>1.0606978403536116</v>
      </c>
      <c r="K29">
        <f>IF(Table2[[#This Row],[Pclass]]=1, 1, 0)</f>
        <v>0</v>
      </c>
      <c r="L29">
        <f>IF(Table2[[#This Row],[Pclass]]=2, 1,0)</f>
        <v>1</v>
      </c>
      <c r="M29">
        <f>IF(Table2[[#This Row],[Embarked]]="S", 1, 0)</f>
        <v>1</v>
      </c>
      <c r="N29">
        <f>IF(Table2[[#This Row],[Embarked]]="C", 1, 0)</f>
        <v>0</v>
      </c>
      <c r="O29">
        <f>IF(Table2[[#This Row],[Sex]]="male", 1, 0)</f>
        <v>1</v>
      </c>
      <c r="P29">
        <v>1</v>
      </c>
      <c r="AC29" s="6"/>
      <c r="AD29" s="6"/>
    </row>
    <row r="30" spans="1:30" x14ac:dyDescent="0.2">
      <c r="A30">
        <v>0</v>
      </c>
      <c r="B30" t="s">
        <v>20</v>
      </c>
      <c r="C30">
        <v>1</v>
      </c>
      <c r="D30" t="s">
        <v>13</v>
      </c>
      <c r="E30">
        <v>28</v>
      </c>
      <c r="F30">
        <v>82.1708</v>
      </c>
      <c r="G30">
        <v>1</v>
      </c>
      <c r="H30">
        <v>0</v>
      </c>
      <c r="I30" s="6">
        <f>Table2[[#This Row],[Age]]/$E$1</f>
        <v>0.35</v>
      </c>
      <c r="J30" s="6">
        <f>LOG10(Table2[[#This Row],[Fare]] +1)</f>
        <v>1.9199708788780554</v>
      </c>
      <c r="K30">
        <f>IF(Table2[[#This Row],[Pclass]]=1, 1, 0)</f>
        <v>1</v>
      </c>
      <c r="L30">
        <f>IF(Table2[[#This Row],[Pclass]]=2, 1,0)</f>
        <v>0</v>
      </c>
      <c r="M30">
        <f>IF(Table2[[#This Row],[Embarked]]="S", 1, 0)</f>
        <v>0</v>
      </c>
      <c r="N30">
        <f>IF(Table2[[#This Row],[Embarked]]="C", 1, 0)</f>
        <v>1</v>
      </c>
      <c r="O30">
        <f>IF(Table2[[#This Row],[Sex]]="male", 1, 0)</f>
        <v>1</v>
      </c>
      <c r="P30">
        <v>1</v>
      </c>
      <c r="AC30" s="6"/>
      <c r="AD30" s="6"/>
    </row>
    <row r="31" spans="1:30" x14ac:dyDescent="0.2">
      <c r="A31">
        <v>0</v>
      </c>
      <c r="B31" t="s">
        <v>15</v>
      </c>
      <c r="C31">
        <v>1</v>
      </c>
      <c r="D31" t="s">
        <v>13</v>
      </c>
      <c r="E31">
        <v>42</v>
      </c>
      <c r="F31">
        <v>52</v>
      </c>
      <c r="G31">
        <v>1</v>
      </c>
      <c r="H31">
        <v>0</v>
      </c>
      <c r="I31" s="6">
        <f>Table2[[#This Row],[Age]]/$E$1</f>
        <v>0.52500000000000002</v>
      </c>
      <c r="J31" s="6">
        <f>LOG10(Table2[[#This Row],[Fare]] +1)</f>
        <v>1.7242758696007889</v>
      </c>
      <c r="K31">
        <f>IF(Table2[[#This Row],[Pclass]]=1, 1, 0)</f>
        <v>1</v>
      </c>
      <c r="L31">
        <f>IF(Table2[[#This Row],[Pclass]]=2, 1,0)</f>
        <v>0</v>
      </c>
      <c r="M31">
        <f>IF(Table2[[#This Row],[Embarked]]="S", 1, 0)</f>
        <v>1</v>
      </c>
      <c r="N31">
        <f>IF(Table2[[#This Row],[Embarked]]="C", 1, 0)</f>
        <v>0</v>
      </c>
      <c r="O31">
        <f>IF(Table2[[#This Row],[Sex]]="male", 1, 0)</f>
        <v>1</v>
      </c>
      <c r="P31">
        <v>1</v>
      </c>
      <c r="AC31" s="6"/>
      <c r="AD31" s="6"/>
    </row>
    <row r="32" spans="1:30" x14ac:dyDescent="0.2">
      <c r="A32">
        <v>0</v>
      </c>
      <c r="B32" t="s">
        <v>15</v>
      </c>
      <c r="C32">
        <v>3</v>
      </c>
      <c r="D32" t="s">
        <v>13</v>
      </c>
      <c r="E32">
        <v>21</v>
      </c>
      <c r="F32">
        <v>8.0500000000000007</v>
      </c>
      <c r="G32">
        <v>0</v>
      </c>
      <c r="H32">
        <v>0</v>
      </c>
      <c r="I32" s="6">
        <f>Table2[[#This Row],[Age]]/$E$1</f>
        <v>0.26250000000000001</v>
      </c>
      <c r="J32" s="6">
        <f>LOG10(Table2[[#This Row],[Fare]] +1)</f>
        <v>0.9566485792052033</v>
      </c>
      <c r="K32">
        <f>IF(Table2[[#This Row],[Pclass]]=1, 1, 0)</f>
        <v>0</v>
      </c>
      <c r="L32">
        <f>IF(Table2[[#This Row],[Pclass]]=2, 1,0)</f>
        <v>0</v>
      </c>
      <c r="M32">
        <f>IF(Table2[[#This Row],[Embarked]]="S", 1, 0)</f>
        <v>1</v>
      </c>
      <c r="N32">
        <f>IF(Table2[[#This Row],[Embarked]]="C", 1, 0)</f>
        <v>0</v>
      </c>
      <c r="O32">
        <f>IF(Table2[[#This Row],[Sex]]="male", 1, 0)</f>
        <v>1</v>
      </c>
      <c r="P32">
        <v>1</v>
      </c>
      <c r="AC32" s="6"/>
      <c r="AD32" s="6"/>
    </row>
    <row r="33" spans="1:30" x14ac:dyDescent="0.2">
      <c r="A33">
        <v>0</v>
      </c>
      <c r="B33" t="s">
        <v>15</v>
      </c>
      <c r="C33">
        <v>3</v>
      </c>
      <c r="D33" t="s">
        <v>17</v>
      </c>
      <c r="E33">
        <v>18</v>
      </c>
      <c r="F33">
        <v>18</v>
      </c>
      <c r="G33">
        <v>2</v>
      </c>
      <c r="H33">
        <v>0</v>
      </c>
      <c r="I33" s="6">
        <f>Table2[[#This Row],[Age]]/$E$1</f>
        <v>0.22500000000000001</v>
      </c>
      <c r="J33" s="6">
        <f>LOG10(Table2[[#This Row],[Fare]] +1)</f>
        <v>1.2787536009528289</v>
      </c>
      <c r="K33">
        <f>IF(Table2[[#This Row],[Pclass]]=1, 1, 0)</f>
        <v>0</v>
      </c>
      <c r="L33">
        <f>IF(Table2[[#This Row],[Pclass]]=2, 1,0)</f>
        <v>0</v>
      </c>
      <c r="M33">
        <f>IF(Table2[[#This Row],[Embarked]]="S", 1, 0)</f>
        <v>1</v>
      </c>
      <c r="N33">
        <f>IF(Table2[[#This Row],[Embarked]]="C", 1, 0)</f>
        <v>0</v>
      </c>
      <c r="O33">
        <f>IF(Table2[[#This Row],[Sex]]="male", 1, 0)</f>
        <v>0</v>
      </c>
      <c r="P33">
        <v>1</v>
      </c>
      <c r="AC33" s="6"/>
      <c r="AD33" s="6"/>
    </row>
    <row r="34" spans="1:30" x14ac:dyDescent="0.2">
      <c r="A34">
        <v>1</v>
      </c>
      <c r="B34" t="s">
        <v>20</v>
      </c>
      <c r="C34">
        <v>3</v>
      </c>
      <c r="D34" t="s">
        <v>17</v>
      </c>
      <c r="E34">
        <v>14</v>
      </c>
      <c r="F34">
        <v>11.2417</v>
      </c>
      <c r="G34">
        <v>1</v>
      </c>
      <c r="H34">
        <v>0</v>
      </c>
      <c r="I34" s="6">
        <f>Table2[[#This Row],[Age]]/$E$1</f>
        <v>0.17499999999999999</v>
      </c>
      <c r="J34" s="6">
        <f>LOG10(Table2[[#This Row],[Fare]] +1)</f>
        <v>1.0878417322991751</v>
      </c>
      <c r="K34">
        <f>IF(Table2[[#This Row],[Pclass]]=1, 1, 0)</f>
        <v>0</v>
      </c>
      <c r="L34">
        <f>IF(Table2[[#This Row],[Pclass]]=2, 1,0)</f>
        <v>0</v>
      </c>
      <c r="M34">
        <f>IF(Table2[[#This Row],[Embarked]]="S", 1, 0)</f>
        <v>0</v>
      </c>
      <c r="N34">
        <f>IF(Table2[[#This Row],[Embarked]]="C", 1, 0)</f>
        <v>1</v>
      </c>
      <c r="O34">
        <f>IF(Table2[[#This Row],[Sex]]="male", 1, 0)</f>
        <v>0</v>
      </c>
      <c r="P34">
        <v>1</v>
      </c>
      <c r="AC34" s="6"/>
      <c r="AD34" s="6"/>
    </row>
    <row r="35" spans="1:30" x14ac:dyDescent="0.2">
      <c r="A35">
        <v>0</v>
      </c>
      <c r="B35" t="s">
        <v>15</v>
      </c>
      <c r="C35">
        <v>3</v>
      </c>
      <c r="D35" t="s">
        <v>17</v>
      </c>
      <c r="E35">
        <v>40</v>
      </c>
      <c r="F35">
        <v>9.4749999999999996</v>
      </c>
      <c r="G35">
        <v>1</v>
      </c>
      <c r="H35">
        <v>0</v>
      </c>
      <c r="I35" s="6">
        <f>Table2[[#This Row],[Age]]/$E$1</f>
        <v>0.5</v>
      </c>
      <c r="J35" s="6">
        <f>LOG10(Table2[[#This Row],[Fare]] +1)</f>
        <v>1.0201540316383328</v>
      </c>
      <c r="K35">
        <f>IF(Table2[[#This Row],[Pclass]]=1, 1, 0)</f>
        <v>0</v>
      </c>
      <c r="L35">
        <f>IF(Table2[[#This Row],[Pclass]]=2, 1,0)</f>
        <v>0</v>
      </c>
      <c r="M35">
        <f>IF(Table2[[#This Row],[Embarked]]="S", 1, 0)</f>
        <v>1</v>
      </c>
      <c r="N35">
        <f>IF(Table2[[#This Row],[Embarked]]="C", 1, 0)</f>
        <v>0</v>
      </c>
      <c r="O35">
        <f>IF(Table2[[#This Row],[Sex]]="male", 1, 0)</f>
        <v>0</v>
      </c>
      <c r="P35">
        <v>1</v>
      </c>
      <c r="AC35" s="6"/>
      <c r="AD35" s="6"/>
    </row>
    <row r="36" spans="1:30" x14ac:dyDescent="0.2">
      <c r="A36">
        <v>0</v>
      </c>
      <c r="B36" t="s">
        <v>15</v>
      </c>
      <c r="C36">
        <v>2</v>
      </c>
      <c r="D36" t="s">
        <v>17</v>
      </c>
      <c r="E36">
        <v>27</v>
      </c>
      <c r="F36">
        <v>21</v>
      </c>
      <c r="G36">
        <v>1</v>
      </c>
      <c r="H36">
        <v>0</v>
      </c>
      <c r="I36" s="6">
        <f>Table2[[#This Row],[Age]]/$E$1</f>
        <v>0.33750000000000002</v>
      </c>
      <c r="J36" s="6">
        <f>LOG10(Table2[[#This Row],[Fare]] +1)</f>
        <v>1.3424226808222062</v>
      </c>
      <c r="K36">
        <f>IF(Table2[[#This Row],[Pclass]]=1, 1, 0)</f>
        <v>0</v>
      </c>
      <c r="L36">
        <f>IF(Table2[[#This Row],[Pclass]]=2, 1,0)</f>
        <v>1</v>
      </c>
      <c r="M36">
        <f>IF(Table2[[#This Row],[Embarked]]="S", 1, 0)</f>
        <v>1</v>
      </c>
      <c r="N36">
        <f>IF(Table2[[#This Row],[Embarked]]="C", 1, 0)</f>
        <v>0</v>
      </c>
      <c r="O36">
        <f>IF(Table2[[#This Row],[Sex]]="male", 1, 0)</f>
        <v>0</v>
      </c>
      <c r="P36">
        <v>1</v>
      </c>
      <c r="AC36" s="6"/>
      <c r="AD36" s="6"/>
    </row>
    <row r="37" spans="1:30" x14ac:dyDescent="0.2">
      <c r="A37">
        <v>1</v>
      </c>
      <c r="B37" t="s">
        <v>20</v>
      </c>
      <c r="C37">
        <v>2</v>
      </c>
      <c r="D37" t="s">
        <v>17</v>
      </c>
      <c r="E37">
        <v>3</v>
      </c>
      <c r="F37">
        <v>41.5792</v>
      </c>
      <c r="G37">
        <v>1</v>
      </c>
      <c r="H37">
        <v>2</v>
      </c>
      <c r="I37" s="6">
        <f>Table2[[#This Row],[Age]]/$E$1</f>
        <v>3.7499999999999999E-2</v>
      </c>
      <c r="J37" s="6">
        <f>LOG10(Table2[[#This Row],[Fare]] +1)</f>
        <v>1.6291974974299364</v>
      </c>
      <c r="K37">
        <f>IF(Table2[[#This Row],[Pclass]]=1, 1, 0)</f>
        <v>0</v>
      </c>
      <c r="L37">
        <f>IF(Table2[[#This Row],[Pclass]]=2, 1,0)</f>
        <v>1</v>
      </c>
      <c r="M37">
        <f>IF(Table2[[#This Row],[Embarked]]="S", 1, 0)</f>
        <v>0</v>
      </c>
      <c r="N37">
        <f>IF(Table2[[#This Row],[Embarked]]="C", 1, 0)</f>
        <v>1</v>
      </c>
      <c r="O37">
        <f>IF(Table2[[#This Row],[Sex]]="male", 1, 0)</f>
        <v>0</v>
      </c>
      <c r="P37">
        <v>1</v>
      </c>
      <c r="AC37" s="6"/>
      <c r="AD37" s="6"/>
    </row>
    <row r="38" spans="1:30" x14ac:dyDescent="0.2">
      <c r="A38">
        <v>1</v>
      </c>
      <c r="B38" t="s">
        <v>27</v>
      </c>
      <c r="C38">
        <v>3</v>
      </c>
      <c r="D38" t="s">
        <v>17</v>
      </c>
      <c r="E38">
        <v>19</v>
      </c>
      <c r="F38">
        <v>7.8792</v>
      </c>
      <c r="G38">
        <v>0</v>
      </c>
      <c r="H38">
        <v>0</v>
      </c>
      <c r="I38" s="6">
        <f>Table2[[#This Row],[Age]]/$E$1</f>
        <v>0.23749999999999999</v>
      </c>
      <c r="J38" s="6">
        <f>LOG10(Table2[[#This Row],[Fare]] +1)</f>
        <v>0.94837383838707923</v>
      </c>
      <c r="K38">
        <f>IF(Table2[[#This Row],[Pclass]]=1, 1, 0)</f>
        <v>0</v>
      </c>
      <c r="L38">
        <f>IF(Table2[[#This Row],[Pclass]]=2, 1,0)</f>
        <v>0</v>
      </c>
      <c r="M38">
        <f>IF(Table2[[#This Row],[Embarked]]="S", 1, 0)</f>
        <v>0</v>
      </c>
      <c r="N38">
        <f>IF(Table2[[#This Row],[Embarked]]="C", 1, 0)</f>
        <v>0</v>
      </c>
      <c r="O38">
        <f>IF(Table2[[#This Row],[Sex]]="male", 1, 0)</f>
        <v>0</v>
      </c>
      <c r="P38">
        <v>1</v>
      </c>
      <c r="AC38" s="6"/>
      <c r="AD38" s="6"/>
    </row>
    <row r="39" spans="1:30" x14ac:dyDescent="0.2">
      <c r="A39">
        <v>0</v>
      </c>
      <c r="B39" t="s">
        <v>15</v>
      </c>
      <c r="C39">
        <v>3</v>
      </c>
      <c r="D39" t="s">
        <v>17</v>
      </c>
      <c r="E39">
        <v>18</v>
      </c>
      <c r="F39">
        <v>17.8</v>
      </c>
      <c r="G39">
        <v>1</v>
      </c>
      <c r="H39">
        <v>0</v>
      </c>
      <c r="I39" s="6">
        <f>Table2[[#This Row],[Age]]/$E$1</f>
        <v>0.22500000000000001</v>
      </c>
      <c r="J39" s="6">
        <f>LOG10(Table2[[#This Row],[Fare]] +1)</f>
        <v>1.2741578492636798</v>
      </c>
      <c r="K39">
        <f>IF(Table2[[#This Row],[Pclass]]=1, 1, 0)</f>
        <v>0</v>
      </c>
      <c r="L39">
        <f>IF(Table2[[#This Row],[Pclass]]=2, 1,0)</f>
        <v>0</v>
      </c>
      <c r="M39">
        <f>IF(Table2[[#This Row],[Embarked]]="S", 1, 0)</f>
        <v>1</v>
      </c>
      <c r="N39">
        <f>IF(Table2[[#This Row],[Embarked]]="C", 1, 0)</f>
        <v>0</v>
      </c>
      <c r="O39">
        <f>IF(Table2[[#This Row],[Sex]]="male", 1, 0)</f>
        <v>0</v>
      </c>
      <c r="P39">
        <v>1</v>
      </c>
      <c r="AC39" s="6"/>
      <c r="AD39" s="6"/>
    </row>
    <row r="40" spans="1:30" x14ac:dyDescent="0.2">
      <c r="A40">
        <v>0</v>
      </c>
      <c r="B40" t="s">
        <v>15</v>
      </c>
      <c r="C40">
        <v>3</v>
      </c>
      <c r="D40" t="s">
        <v>13</v>
      </c>
      <c r="E40">
        <v>7</v>
      </c>
      <c r="F40">
        <v>39.6875</v>
      </c>
      <c r="G40">
        <v>4</v>
      </c>
      <c r="H40">
        <v>1</v>
      </c>
      <c r="I40" s="6">
        <f>Table2[[#This Row],[Age]]/$E$1</f>
        <v>8.7499999999999994E-2</v>
      </c>
      <c r="J40" s="6">
        <f>LOG10(Table2[[#This Row],[Fare]] +1)</f>
        <v>1.6094610059122672</v>
      </c>
      <c r="K40">
        <f>IF(Table2[[#This Row],[Pclass]]=1, 1, 0)</f>
        <v>0</v>
      </c>
      <c r="L40">
        <f>IF(Table2[[#This Row],[Pclass]]=2, 1,0)</f>
        <v>0</v>
      </c>
      <c r="M40">
        <f>IF(Table2[[#This Row],[Embarked]]="S", 1, 0)</f>
        <v>1</v>
      </c>
      <c r="N40">
        <f>IF(Table2[[#This Row],[Embarked]]="C", 1, 0)</f>
        <v>0</v>
      </c>
      <c r="O40">
        <f>IF(Table2[[#This Row],[Sex]]="male", 1, 0)</f>
        <v>1</v>
      </c>
      <c r="P40">
        <v>1</v>
      </c>
      <c r="AC40" s="6"/>
      <c r="AD40" s="6"/>
    </row>
    <row r="41" spans="1:30" x14ac:dyDescent="0.2">
      <c r="A41">
        <v>0</v>
      </c>
      <c r="B41" t="s">
        <v>15</v>
      </c>
      <c r="C41">
        <v>3</v>
      </c>
      <c r="D41" t="s">
        <v>13</v>
      </c>
      <c r="E41">
        <v>21</v>
      </c>
      <c r="F41">
        <v>7.8</v>
      </c>
      <c r="G41">
        <v>0</v>
      </c>
      <c r="H41">
        <v>0</v>
      </c>
      <c r="I41" s="6">
        <f>Table2[[#This Row],[Age]]/$E$1</f>
        <v>0.26250000000000001</v>
      </c>
      <c r="J41" s="6">
        <f>LOG10(Table2[[#This Row],[Fare]] +1)</f>
        <v>0.94448267215016868</v>
      </c>
      <c r="K41">
        <f>IF(Table2[[#This Row],[Pclass]]=1, 1, 0)</f>
        <v>0</v>
      </c>
      <c r="L41">
        <f>IF(Table2[[#This Row],[Pclass]]=2, 1,0)</f>
        <v>0</v>
      </c>
      <c r="M41">
        <f>IF(Table2[[#This Row],[Embarked]]="S", 1, 0)</f>
        <v>1</v>
      </c>
      <c r="N41">
        <f>IF(Table2[[#This Row],[Embarked]]="C", 1, 0)</f>
        <v>0</v>
      </c>
      <c r="O41">
        <f>IF(Table2[[#This Row],[Sex]]="male", 1, 0)</f>
        <v>1</v>
      </c>
      <c r="P41">
        <v>1</v>
      </c>
      <c r="AC41" s="6"/>
      <c r="AD41" s="6"/>
    </row>
    <row r="42" spans="1:30" x14ac:dyDescent="0.2">
      <c r="A42">
        <v>1</v>
      </c>
      <c r="B42" t="s">
        <v>20</v>
      </c>
      <c r="C42">
        <v>1</v>
      </c>
      <c r="D42" t="s">
        <v>17</v>
      </c>
      <c r="E42">
        <v>49</v>
      </c>
      <c r="F42">
        <v>76.729200000000006</v>
      </c>
      <c r="G42">
        <v>1</v>
      </c>
      <c r="H42">
        <v>0</v>
      </c>
      <c r="I42" s="6">
        <f>Table2[[#This Row],[Age]]/$E$1</f>
        <v>0.61250000000000004</v>
      </c>
      <c r="J42" s="6">
        <f>LOG10(Table2[[#This Row],[Fare]] +1)</f>
        <v>1.8905841979078102</v>
      </c>
      <c r="K42">
        <f>IF(Table2[[#This Row],[Pclass]]=1, 1, 0)</f>
        <v>1</v>
      </c>
      <c r="L42">
        <f>IF(Table2[[#This Row],[Pclass]]=2, 1,0)</f>
        <v>0</v>
      </c>
      <c r="M42">
        <f>IF(Table2[[#This Row],[Embarked]]="S", 1, 0)</f>
        <v>0</v>
      </c>
      <c r="N42">
        <f>IF(Table2[[#This Row],[Embarked]]="C", 1, 0)</f>
        <v>1</v>
      </c>
      <c r="O42">
        <f>IF(Table2[[#This Row],[Sex]]="male", 1, 0)</f>
        <v>0</v>
      </c>
      <c r="P42">
        <v>1</v>
      </c>
      <c r="AC42" s="6"/>
      <c r="AD42" s="6"/>
    </row>
    <row r="43" spans="1:30" x14ac:dyDescent="0.2">
      <c r="A43">
        <v>1</v>
      </c>
      <c r="B43" t="s">
        <v>15</v>
      </c>
      <c r="C43">
        <v>2</v>
      </c>
      <c r="D43" t="s">
        <v>17</v>
      </c>
      <c r="E43">
        <v>29</v>
      </c>
      <c r="F43">
        <v>26</v>
      </c>
      <c r="G43">
        <v>1</v>
      </c>
      <c r="H43">
        <v>0</v>
      </c>
      <c r="I43" s="6">
        <f>Table2[[#This Row],[Age]]/$E$1</f>
        <v>0.36249999999999999</v>
      </c>
      <c r="J43" s="6">
        <f>LOG10(Table2[[#This Row],[Fare]] +1)</f>
        <v>1.4313637641589874</v>
      </c>
      <c r="K43">
        <f>IF(Table2[[#This Row],[Pclass]]=1, 1, 0)</f>
        <v>0</v>
      </c>
      <c r="L43">
        <f>IF(Table2[[#This Row],[Pclass]]=2, 1,0)</f>
        <v>1</v>
      </c>
      <c r="M43">
        <f>IF(Table2[[#This Row],[Embarked]]="S", 1, 0)</f>
        <v>1</v>
      </c>
      <c r="N43">
        <f>IF(Table2[[#This Row],[Embarked]]="C", 1, 0)</f>
        <v>0</v>
      </c>
      <c r="O43">
        <f>IF(Table2[[#This Row],[Sex]]="male", 1, 0)</f>
        <v>0</v>
      </c>
      <c r="P43">
        <v>1</v>
      </c>
      <c r="AC43" s="6"/>
      <c r="AD43" s="6"/>
    </row>
    <row r="44" spans="1:30" x14ac:dyDescent="0.2">
      <c r="A44">
        <v>0</v>
      </c>
      <c r="B44" t="s">
        <v>20</v>
      </c>
      <c r="C44">
        <v>1</v>
      </c>
      <c r="D44" t="s">
        <v>13</v>
      </c>
      <c r="E44">
        <v>65</v>
      </c>
      <c r="F44">
        <v>61.979199999999999</v>
      </c>
      <c r="G44">
        <v>0</v>
      </c>
      <c r="H44">
        <v>1</v>
      </c>
      <c r="I44" s="6">
        <f>Table2[[#This Row],[Age]]/$E$1</f>
        <v>0.8125</v>
      </c>
      <c r="J44" s="6">
        <f>LOG10(Table2[[#This Row],[Fare]] +1)</f>
        <v>1.7991971396636215</v>
      </c>
      <c r="K44">
        <f>IF(Table2[[#This Row],[Pclass]]=1, 1, 0)</f>
        <v>1</v>
      </c>
      <c r="L44">
        <f>IF(Table2[[#This Row],[Pclass]]=2, 1,0)</f>
        <v>0</v>
      </c>
      <c r="M44">
        <f>IF(Table2[[#This Row],[Embarked]]="S", 1, 0)</f>
        <v>0</v>
      </c>
      <c r="N44">
        <f>IF(Table2[[#This Row],[Embarked]]="C", 1, 0)</f>
        <v>1</v>
      </c>
      <c r="O44">
        <f>IF(Table2[[#This Row],[Sex]]="male", 1, 0)</f>
        <v>1</v>
      </c>
      <c r="P44">
        <v>1</v>
      </c>
      <c r="AC44" s="6"/>
      <c r="AD44" s="6"/>
    </row>
    <row r="45" spans="1:30" x14ac:dyDescent="0.2">
      <c r="A45">
        <v>1</v>
      </c>
      <c r="B45" t="s">
        <v>15</v>
      </c>
      <c r="C45">
        <v>2</v>
      </c>
      <c r="D45" t="s">
        <v>17</v>
      </c>
      <c r="E45">
        <v>21</v>
      </c>
      <c r="F45">
        <v>10.5</v>
      </c>
      <c r="G45">
        <v>0</v>
      </c>
      <c r="H45">
        <v>0</v>
      </c>
      <c r="I45" s="6">
        <f>Table2[[#This Row],[Age]]/$E$1</f>
        <v>0.26250000000000001</v>
      </c>
      <c r="J45" s="6">
        <f>LOG10(Table2[[#This Row],[Fare]] +1)</f>
        <v>1.0606978403536116</v>
      </c>
      <c r="K45">
        <f>IF(Table2[[#This Row],[Pclass]]=1, 1, 0)</f>
        <v>0</v>
      </c>
      <c r="L45">
        <f>IF(Table2[[#This Row],[Pclass]]=2, 1,0)</f>
        <v>1</v>
      </c>
      <c r="M45">
        <f>IF(Table2[[#This Row],[Embarked]]="S", 1, 0)</f>
        <v>1</v>
      </c>
      <c r="N45">
        <f>IF(Table2[[#This Row],[Embarked]]="C", 1, 0)</f>
        <v>0</v>
      </c>
      <c r="O45">
        <f>IF(Table2[[#This Row],[Sex]]="male", 1, 0)</f>
        <v>0</v>
      </c>
      <c r="P45">
        <v>1</v>
      </c>
      <c r="AC45" s="6"/>
      <c r="AD45" s="6"/>
    </row>
    <row r="46" spans="1:30" x14ac:dyDescent="0.2">
      <c r="A46">
        <v>0</v>
      </c>
      <c r="B46" t="s">
        <v>20</v>
      </c>
      <c r="C46">
        <v>3</v>
      </c>
      <c r="D46" t="s">
        <v>13</v>
      </c>
      <c r="E46">
        <v>28.5</v>
      </c>
      <c r="F46">
        <v>7.2291999999999996</v>
      </c>
      <c r="G46">
        <v>0</v>
      </c>
      <c r="H46">
        <v>0</v>
      </c>
      <c r="I46" s="6">
        <f>Table2[[#This Row],[Age]]/$E$1</f>
        <v>0.35625000000000001</v>
      </c>
      <c r="J46" s="6">
        <f>LOG10(Table2[[#This Row],[Fare]] +1)</f>
        <v>0.91535761741483168</v>
      </c>
      <c r="K46">
        <f>IF(Table2[[#This Row],[Pclass]]=1, 1, 0)</f>
        <v>0</v>
      </c>
      <c r="L46">
        <f>IF(Table2[[#This Row],[Pclass]]=2, 1,0)</f>
        <v>0</v>
      </c>
      <c r="M46">
        <f>IF(Table2[[#This Row],[Embarked]]="S", 1, 0)</f>
        <v>0</v>
      </c>
      <c r="N46">
        <f>IF(Table2[[#This Row],[Embarked]]="C", 1, 0)</f>
        <v>1</v>
      </c>
      <c r="O46">
        <f>IF(Table2[[#This Row],[Sex]]="male", 1, 0)</f>
        <v>1</v>
      </c>
      <c r="P46">
        <v>1</v>
      </c>
      <c r="AC46" s="6"/>
      <c r="AD46" s="6"/>
    </row>
    <row r="47" spans="1:30" x14ac:dyDescent="0.2">
      <c r="A47">
        <v>1</v>
      </c>
      <c r="B47" t="s">
        <v>15</v>
      </c>
      <c r="C47">
        <v>2</v>
      </c>
      <c r="D47" t="s">
        <v>17</v>
      </c>
      <c r="E47">
        <v>5</v>
      </c>
      <c r="F47">
        <v>27.75</v>
      </c>
      <c r="G47">
        <v>1</v>
      </c>
      <c r="H47">
        <v>2</v>
      </c>
      <c r="I47" s="6">
        <f>Table2[[#This Row],[Age]]/$E$1</f>
        <v>6.25E-2</v>
      </c>
      <c r="J47" s="6">
        <f>LOG10(Table2[[#This Row],[Fare]] +1)</f>
        <v>1.4586378490256493</v>
      </c>
      <c r="K47">
        <f>IF(Table2[[#This Row],[Pclass]]=1, 1, 0)</f>
        <v>0</v>
      </c>
      <c r="L47">
        <f>IF(Table2[[#This Row],[Pclass]]=2, 1,0)</f>
        <v>1</v>
      </c>
      <c r="M47">
        <f>IF(Table2[[#This Row],[Embarked]]="S", 1, 0)</f>
        <v>1</v>
      </c>
      <c r="N47">
        <f>IF(Table2[[#This Row],[Embarked]]="C", 1, 0)</f>
        <v>0</v>
      </c>
      <c r="O47">
        <f>IF(Table2[[#This Row],[Sex]]="male", 1, 0)</f>
        <v>0</v>
      </c>
      <c r="P47">
        <v>1</v>
      </c>
      <c r="AC47" s="6"/>
      <c r="AD47" s="6"/>
    </row>
    <row r="48" spans="1:30" x14ac:dyDescent="0.2">
      <c r="A48">
        <v>0</v>
      </c>
      <c r="B48" t="s">
        <v>15</v>
      </c>
      <c r="C48">
        <v>3</v>
      </c>
      <c r="D48" t="s">
        <v>13</v>
      </c>
      <c r="E48">
        <v>11</v>
      </c>
      <c r="F48">
        <v>46.9</v>
      </c>
      <c r="G48">
        <v>5</v>
      </c>
      <c r="H48">
        <v>2</v>
      </c>
      <c r="I48" s="6">
        <f>Table2[[#This Row],[Age]]/$E$1</f>
        <v>0.13750000000000001</v>
      </c>
      <c r="J48" s="6">
        <f>LOG10(Table2[[#This Row],[Fare]] +1)</f>
        <v>1.6803355134145632</v>
      </c>
      <c r="K48">
        <f>IF(Table2[[#This Row],[Pclass]]=1, 1, 0)</f>
        <v>0</v>
      </c>
      <c r="L48">
        <f>IF(Table2[[#This Row],[Pclass]]=2, 1,0)</f>
        <v>0</v>
      </c>
      <c r="M48">
        <f>IF(Table2[[#This Row],[Embarked]]="S", 1, 0)</f>
        <v>1</v>
      </c>
      <c r="N48">
        <f>IF(Table2[[#This Row],[Embarked]]="C", 1, 0)</f>
        <v>0</v>
      </c>
      <c r="O48">
        <f>IF(Table2[[#This Row],[Sex]]="male", 1, 0)</f>
        <v>1</v>
      </c>
      <c r="P48">
        <v>1</v>
      </c>
      <c r="AC48" s="6"/>
      <c r="AD48" s="6"/>
    </row>
    <row r="49" spans="1:30" x14ac:dyDescent="0.2">
      <c r="A49">
        <v>0</v>
      </c>
      <c r="B49" t="s">
        <v>20</v>
      </c>
      <c r="C49">
        <v>3</v>
      </c>
      <c r="D49" t="s">
        <v>13</v>
      </c>
      <c r="E49">
        <v>22</v>
      </c>
      <c r="F49">
        <v>7.2291999999999996</v>
      </c>
      <c r="G49">
        <v>0</v>
      </c>
      <c r="H49">
        <v>0</v>
      </c>
      <c r="I49" s="6">
        <f>Table2[[#This Row],[Age]]/$E$1</f>
        <v>0.27500000000000002</v>
      </c>
      <c r="J49" s="6">
        <f>LOG10(Table2[[#This Row],[Fare]] +1)</f>
        <v>0.91535761741483168</v>
      </c>
      <c r="K49">
        <f>IF(Table2[[#This Row],[Pclass]]=1, 1, 0)</f>
        <v>0</v>
      </c>
      <c r="L49">
        <f>IF(Table2[[#This Row],[Pclass]]=2, 1,0)</f>
        <v>0</v>
      </c>
      <c r="M49">
        <f>IF(Table2[[#This Row],[Embarked]]="S", 1, 0)</f>
        <v>0</v>
      </c>
      <c r="N49">
        <f>IF(Table2[[#This Row],[Embarked]]="C", 1, 0)</f>
        <v>1</v>
      </c>
      <c r="O49">
        <f>IF(Table2[[#This Row],[Sex]]="male", 1, 0)</f>
        <v>1</v>
      </c>
      <c r="P49">
        <v>1</v>
      </c>
      <c r="AC49" s="6"/>
      <c r="AD49" s="6"/>
    </row>
    <row r="50" spans="1:30" x14ac:dyDescent="0.2">
      <c r="A50">
        <v>0</v>
      </c>
      <c r="B50" t="s">
        <v>15</v>
      </c>
      <c r="C50">
        <v>1</v>
      </c>
      <c r="D50" t="s">
        <v>13</v>
      </c>
      <c r="E50">
        <v>45</v>
      </c>
      <c r="F50">
        <v>83.474999999999994</v>
      </c>
      <c r="G50">
        <v>1</v>
      </c>
      <c r="H50">
        <v>0</v>
      </c>
      <c r="I50" s="6">
        <f>Table2[[#This Row],[Age]]/$E$1</f>
        <v>0.5625</v>
      </c>
      <c r="J50" s="6">
        <f>LOG10(Table2[[#This Row],[Fare]] +1)</f>
        <v>1.9267282004469339</v>
      </c>
      <c r="K50">
        <f>IF(Table2[[#This Row],[Pclass]]=1, 1, 0)</f>
        <v>1</v>
      </c>
      <c r="L50">
        <f>IF(Table2[[#This Row],[Pclass]]=2, 1,0)</f>
        <v>0</v>
      </c>
      <c r="M50">
        <f>IF(Table2[[#This Row],[Embarked]]="S", 1, 0)</f>
        <v>1</v>
      </c>
      <c r="N50">
        <f>IF(Table2[[#This Row],[Embarked]]="C", 1, 0)</f>
        <v>0</v>
      </c>
      <c r="O50">
        <f>IF(Table2[[#This Row],[Sex]]="male", 1, 0)</f>
        <v>1</v>
      </c>
      <c r="P50">
        <v>1</v>
      </c>
      <c r="AC50" s="6"/>
      <c r="AD50" s="6"/>
    </row>
    <row r="51" spans="1:30" x14ac:dyDescent="0.2">
      <c r="A51">
        <v>0</v>
      </c>
      <c r="B51" t="s">
        <v>15</v>
      </c>
      <c r="C51">
        <v>3</v>
      </c>
      <c r="D51" t="s">
        <v>13</v>
      </c>
      <c r="E51">
        <v>4</v>
      </c>
      <c r="F51">
        <v>27.9</v>
      </c>
      <c r="G51">
        <v>3</v>
      </c>
      <c r="H51">
        <v>2</v>
      </c>
      <c r="I51" s="6">
        <f>Table2[[#This Row],[Age]]/$E$1</f>
        <v>0.05</v>
      </c>
      <c r="J51" s="6">
        <f>LOG10(Table2[[#This Row],[Fare]] +1)</f>
        <v>1.4608978427565478</v>
      </c>
      <c r="K51">
        <f>IF(Table2[[#This Row],[Pclass]]=1, 1, 0)</f>
        <v>0</v>
      </c>
      <c r="L51">
        <f>IF(Table2[[#This Row],[Pclass]]=2, 1,0)</f>
        <v>0</v>
      </c>
      <c r="M51">
        <f>IF(Table2[[#This Row],[Embarked]]="S", 1, 0)</f>
        <v>1</v>
      </c>
      <c r="N51">
        <f>IF(Table2[[#This Row],[Embarked]]="C", 1, 0)</f>
        <v>0</v>
      </c>
      <c r="O51">
        <f>IF(Table2[[#This Row],[Sex]]="male", 1, 0)</f>
        <v>1</v>
      </c>
      <c r="P51">
        <v>1</v>
      </c>
      <c r="AC51" s="6"/>
      <c r="AD51" s="6"/>
    </row>
    <row r="52" spans="1:30" x14ac:dyDescent="0.2">
      <c r="A52">
        <v>1</v>
      </c>
      <c r="B52" t="s">
        <v>15</v>
      </c>
      <c r="C52">
        <v>2</v>
      </c>
      <c r="D52" t="s">
        <v>17</v>
      </c>
      <c r="E52">
        <v>29</v>
      </c>
      <c r="F52">
        <v>10.5</v>
      </c>
      <c r="G52">
        <v>0</v>
      </c>
      <c r="H52">
        <v>0</v>
      </c>
      <c r="I52" s="6">
        <f>Table2[[#This Row],[Age]]/$E$1</f>
        <v>0.36249999999999999</v>
      </c>
      <c r="J52" s="6">
        <f>LOG10(Table2[[#This Row],[Fare]] +1)</f>
        <v>1.0606978403536116</v>
      </c>
      <c r="K52">
        <f>IF(Table2[[#This Row],[Pclass]]=1, 1, 0)</f>
        <v>0</v>
      </c>
      <c r="L52">
        <f>IF(Table2[[#This Row],[Pclass]]=2, 1,0)</f>
        <v>1</v>
      </c>
      <c r="M52">
        <f>IF(Table2[[#This Row],[Embarked]]="S", 1, 0)</f>
        <v>1</v>
      </c>
      <c r="N52">
        <f>IF(Table2[[#This Row],[Embarked]]="C", 1, 0)</f>
        <v>0</v>
      </c>
      <c r="O52">
        <f>IF(Table2[[#This Row],[Sex]]="male", 1, 0)</f>
        <v>0</v>
      </c>
      <c r="P52">
        <v>1</v>
      </c>
      <c r="AC52" s="6"/>
      <c r="AD52" s="6"/>
    </row>
    <row r="53" spans="1:30" x14ac:dyDescent="0.2">
      <c r="A53">
        <v>0</v>
      </c>
      <c r="B53" t="s">
        <v>15</v>
      </c>
      <c r="C53">
        <v>3</v>
      </c>
      <c r="D53" t="s">
        <v>13</v>
      </c>
      <c r="E53">
        <v>19</v>
      </c>
      <c r="F53">
        <v>8.1583000000000006</v>
      </c>
      <c r="G53">
        <v>0</v>
      </c>
      <c r="H53">
        <v>0</v>
      </c>
      <c r="I53" s="6">
        <f>Table2[[#This Row],[Age]]/$E$1</f>
        <v>0.23749999999999999</v>
      </c>
      <c r="J53" s="6">
        <f>LOG10(Table2[[#This Row],[Fare]] +1)</f>
        <v>0.96181486568333707</v>
      </c>
      <c r="K53">
        <f>IF(Table2[[#This Row],[Pclass]]=1, 1, 0)</f>
        <v>0</v>
      </c>
      <c r="L53">
        <f>IF(Table2[[#This Row],[Pclass]]=2, 1,0)</f>
        <v>0</v>
      </c>
      <c r="M53">
        <f>IF(Table2[[#This Row],[Embarked]]="S", 1, 0)</f>
        <v>1</v>
      </c>
      <c r="N53">
        <f>IF(Table2[[#This Row],[Embarked]]="C", 1, 0)</f>
        <v>0</v>
      </c>
      <c r="O53">
        <f>IF(Table2[[#This Row],[Sex]]="male", 1, 0)</f>
        <v>1</v>
      </c>
      <c r="P53">
        <v>1</v>
      </c>
      <c r="AC53" s="6"/>
      <c r="AD53" s="6"/>
    </row>
    <row r="54" spans="1:30" x14ac:dyDescent="0.2">
      <c r="A54">
        <v>1</v>
      </c>
      <c r="B54" t="s">
        <v>15</v>
      </c>
      <c r="C54">
        <v>3</v>
      </c>
      <c r="D54" t="s">
        <v>17</v>
      </c>
      <c r="E54">
        <v>17</v>
      </c>
      <c r="F54">
        <v>7.9249999999999998</v>
      </c>
      <c r="G54">
        <v>4</v>
      </c>
      <c r="H54">
        <v>2</v>
      </c>
      <c r="I54" s="6">
        <f>Table2[[#This Row],[Age]]/$E$1</f>
        <v>0.21249999999999999</v>
      </c>
      <c r="J54" s="6">
        <f>LOG10(Table2[[#This Row],[Fare]] +1)</f>
        <v>0.95060822478423079</v>
      </c>
      <c r="K54">
        <f>IF(Table2[[#This Row],[Pclass]]=1, 1, 0)</f>
        <v>0</v>
      </c>
      <c r="L54">
        <f>IF(Table2[[#This Row],[Pclass]]=2, 1,0)</f>
        <v>0</v>
      </c>
      <c r="M54">
        <f>IF(Table2[[#This Row],[Embarked]]="S", 1, 0)</f>
        <v>1</v>
      </c>
      <c r="N54">
        <f>IF(Table2[[#This Row],[Embarked]]="C", 1, 0)</f>
        <v>0</v>
      </c>
      <c r="O54">
        <f>IF(Table2[[#This Row],[Sex]]="male", 1, 0)</f>
        <v>0</v>
      </c>
      <c r="P54">
        <v>1</v>
      </c>
      <c r="AC54" s="6"/>
      <c r="AD54" s="6"/>
    </row>
    <row r="55" spans="1:30" x14ac:dyDescent="0.2">
      <c r="A55">
        <v>0</v>
      </c>
      <c r="B55" t="s">
        <v>15</v>
      </c>
      <c r="C55">
        <v>3</v>
      </c>
      <c r="D55" t="s">
        <v>13</v>
      </c>
      <c r="E55">
        <v>26</v>
      </c>
      <c r="F55">
        <v>8.6624999999999996</v>
      </c>
      <c r="G55">
        <v>2</v>
      </c>
      <c r="H55">
        <v>0</v>
      </c>
      <c r="I55" s="6">
        <f>Table2[[#This Row],[Age]]/$E$1</f>
        <v>0.32500000000000001</v>
      </c>
      <c r="J55" s="6">
        <f>LOG10(Table2[[#This Row],[Fare]] +1)</f>
        <v>0.98508950692638131</v>
      </c>
      <c r="K55">
        <f>IF(Table2[[#This Row],[Pclass]]=1, 1, 0)</f>
        <v>0</v>
      </c>
      <c r="L55">
        <f>IF(Table2[[#This Row],[Pclass]]=2, 1,0)</f>
        <v>0</v>
      </c>
      <c r="M55">
        <f>IF(Table2[[#This Row],[Embarked]]="S", 1, 0)</f>
        <v>1</v>
      </c>
      <c r="N55">
        <f>IF(Table2[[#This Row],[Embarked]]="C", 1, 0)</f>
        <v>0</v>
      </c>
      <c r="O55">
        <f>IF(Table2[[#This Row],[Sex]]="male", 1, 0)</f>
        <v>1</v>
      </c>
      <c r="P55">
        <v>1</v>
      </c>
      <c r="AC55" s="6"/>
      <c r="AD55" s="6"/>
    </row>
    <row r="56" spans="1:30" x14ac:dyDescent="0.2">
      <c r="A56">
        <v>0</v>
      </c>
      <c r="B56" t="s">
        <v>15</v>
      </c>
      <c r="C56">
        <v>2</v>
      </c>
      <c r="D56" t="s">
        <v>13</v>
      </c>
      <c r="E56">
        <v>32</v>
      </c>
      <c r="F56">
        <v>10.5</v>
      </c>
      <c r="G56">
        <v>0</v>
      </c>
      <c r="H56">
        <v>0</v>
      </c>
      <c r="I56" s="6">
        <f>Table2[[#This Row],[Age]]/$E$1</f>
        <v>0.4</v>
      </c>
      <c r="J56" s="6">
        <f>LOG10(Table2[[#This Row],[Fare]] +1)</f>
        <v>1.0606978403536116</v>
      </c>
      <c r="K56">
        <f>IF(Table2[[#This Row],[Pclass]]=1, 1, 0)</f>
        <v>0</v>
      </c>
      <c r="L56">
        <f>IF(Table2[[#This Row],[Pclass]]=2, 1,0)</f>
        <v>1</v>
      </c>
      <c r="M56">
        <f>IF(Table2[[#This Row],[Embarked]]="S", 1, 0)</f>
        <v>1</v>
      </c>
      <c r="N56">
        <f>IF(Table2[[#This Row],[Embarked]]="C", 1, 0)</f>
        <v>0</v>
      </c>
      <c r="O56">
        <f>IF(Table2[[#This Row],[Sex]]="male", 1, 0)</f>
        <v>1</v>
      </c>
      <c r="P56">
        <v>1</v>
      </c>
      <c r="AC56" s="6"/>
      <c r="AD56" s="6"/>
    </row>
    <row r="57" spans="1:30" x14ac:dyDescent="0.2">
      <c r="A57">
        <v>0</v>
      </c>
      <c r="B57" t="s">
        <v>15</v>
      </c>
      <c r="C57">
        <v>3</v>
      </c>
      <c r="D57" t="s">
        <v>17</v>
      </c>
      <c r="E57">
        <v>16</v>
      </c>
      <c r="F57">
        <v>46.9</v>
      </c>
      <c r="G57">
        <v>5</v>
      </c>
      <c r="H57">
        <v>2</v>
      </c>
      <c r="I57" s="6">
        <f>Table2[[#This Row],[Age]]/$E$1</f>
        <v>0.2</v>
      </c>
      <c r="J57" s="6">
        <f>LOG10(Table2[[#This Row],[Fare]] +1)</f>
        <v>1.6803355134145632</v>
      </c>
      <c r="K57">
        <f>IF(Table2[[#This Row],[Pclass]]=1, 1, 0)</f>
        <v>0</v>
      </c>
      <c r="L57">
        <f>IF(Table2[[#This Row],[Pclass]]=2, 1,0)</f>
        <v>0</v>
      </c>
      <c r="M57">
        <f>IF(Table2[[#This Row],[Embarked]]="S", 1, 0)</f>
        <v>1</v>
      </c>
      <c r="N57">
        <f>IF(Table2[[#This Row],[Embarked]]="C", 1, 0)</f>
        <v>0</v>
      </c>
      <c r="O57">
        <f>IF(Table2[[#This Row],[Sex]]="male", 1, 0)</f>
        <v>0</v>
      </c>
      <c r="P57">
        <v>1</v>
      </c>
      <c r="AC57" s="6"/>
      <c r="AD57" s="6"/>
    </row>
    <row r="58" spans="1:30" x14ac:dyDescent="0.2">
      <c r="A58">
        <v>0</v>
      </c>
      <c r="B58" t="s">
        <v>15</v>
      </c>
      <c r="C58">
        <v>2</v>
      </c>
      <c r="D58" t="s">
        <v>13</v>
      </c>
      <c r="E58">
        <v>21</v>
      </c>
      <c r="F58">
        <v>73.5</v>
      </c>
      <c r="G58">
        <v>0</v>
      </c>
      <c r="H58">
        <v>0</v>
      </c>
      <c r="I58" s="6">
        <f>Table2[[#This Row],[Age]]/$E$1</f>
        <v>0.26250000000000001</v>
      </c>
      <c r="J58" s="6">
        <f>LOG10(Table2[[#This Row],[Fare]] +1)</f>
        <v>1.8721562727482928</v>
      </c>
      <c r="K58">
        <f>IF(Table2[[#This Row],[Pclass]]=1, 1, 0)</f>
        <v>0</v>
      </c>
      <c r="L58">
        <f>IF(Table2[[#This Row],[Pclass]]=2, 1,0)</f>
        <v>1</v>
      </c>
      <c r="M58">
        <f>IF(Table2[[#This Row],[Embarked]]="S", 1, 0)</f>
        <v>1</v>
      </c>
      <c r="N58">
        <f>IF(Table2[[#This Row],[Embarked]]="C", 1, 0)</f>
        <v>0</v>
      </c>
      <c r="O58">
        <f>IF(Table2[[#This Row],[Sex]]="male", 1, 0)</f>
        <v>1</v>
      </c>
      <c r="P58">
        <v>1</v>
      </c>
      <c r="AC58" s="6"/>
      <c r="AD58" s="6"/>
    </row>
    <row r="59" spans="1:30" x14ac:dyDescent="0.2">
      <c r="A59">
        <v>0</v>
      </c>
      <c r="B59" t="s">
        <v>20</v>
      </c>
      <c r="C59">
        <v>3</v>
      </c>
      <c r="D59" t="s">
        <v>13</v>
      </c>
      <c r="E59">
        <v>26</v>
      </c>
      <c r="F59">
        <v>14.4542</v>
      </c>
      <c r="G59">
        <v>1</v>
      </c>
      <c r="H59">
        <v>0</v>
      </c>
      <c r="I59" s="6">
        <f>Table2[[#This Row],[Age]]/$E$1</f>
        <v>0.32500000000000001</v>
      </c>
      <c r="J59" s="6">
        <f>LOG10(Table2[[#This Row],[Fare]] +1)</f>
        <v>1.1890465283525415</v>
      </c>
      <c r="K59">
        <f>IF(Table2[[#This Row],[Pclass]]=1, 1, 0)</f>
        <v>0</v>
      </c>
      <c r="L59">
        <f>IF(Table2[[#This Row],[Pclass]]=2, 1,0)</f>
        <v>0</v>
      </c>
      <c r="M59">
        <f>IF(Table2[[#This Row],[Embarked]]="S", 1, 0)</f>
        <v>0</v>
      </c>
      <c r="N59">
        <f>IF(Table2[[#This Row],[Embarked]]="C", 1, 0)</f>
        <v>1</v>
      </c>
      <c r="O59">
        <f>IF(Table2[[#This Row],[Sex]]="male", 1, 0)</f>
        <v>1</v>
      </c>
      <c r="P59">
        <v>1</v>
      </c>
      <c r="AC59" s="6"/>
      <c r="AD59" s="6"/>
    </row>
    <row r="60" spans="1:30" x14ac:dyDescent="0.2">
      <c r="A60">
        <v>1</v>
      </c>
      <c r="B60" t="s">
        <v>15</v>
      </c>
      <c r="C60">
        <v>3</v>
      </c>
      <c r="D60" t="s">
        <v>13</v>
      </c>
      <c r="E60">
        <v>32</v>
      </c>
      <c r="F60">
        <v>56.495800000000003</v>
      </c>
      <c r="G60">
        <v>0</v>
      </c>
      <c r="H60">
        <v>0</v>
      </c>
      <c r="I60" s="6">
        <f>Table2[[#This Row],[Age]]/$E$1</f>
        <v>0.4</v>
      </c>
      <c r="J60" s="6">
        <f>LOG10(Table2[[#This Row],[Fare]] +1)</f>
        <v>1.7596361211514699</v>
      </c>
      <c r="K60">
        <f>IF(Table2[[#This Row],[Pclass]]=1, 1, 0)</f>
        <v>0</v>
      </c>
      <c r="L60">
        <f>IF(Table2[[#This Row],[Pclass]]=2, 1,0)</f>
        <v>0</v>
      </c>
      <c r="M60">
        <f>IF(Table2[[#This Row],[Embarked]]="S", 1, 0)</f>
        <v>1</v>
      </c>
      <c r="N60">
        <f>IF(Table2[[#This Row],[Embarked]]="C", 1, 0)</f>
        <v>0</v>
      </c>
      <c r="O60">
        <f>IF(Table2[[#This Row],[Sex]]="male", 1, 0)</f>
        <v>1</v>
      </c>
      <c r="P60">
        <v>1</v>
      </c>
      <c r="AC60" s="6"/>
      <c r="AD60" s="6"/>
    </row>
    <row r="61" spans="1:30" x14ac:dyDescent="0.2">
      <c r="A61">
        <v>0</v>
      </c>
      <c r="B61" t="s">
        <v>15</v>
      </c>
      <c r="C61">
        <v>3</v>
      </c>
      <c r="D61" t="s">
        <v>13</v>
      </c>
      <c r="E61">
        <v>25</v>
      </c>
      <c r="F61">
        <v>7.65</v>
      </c>
      <c r="G61">
        <v>0</v>
      </c>
      <c r="H61">
        <v>0</v>
      </c>
      <c r="I61" s="6">
        <f>Table2[[#This Row],[Age]]/$E$1</f>
        <v>0.3125</v>
      </c>
      <c r="J61" s="6">
        <f>LOG10(Table2[[#This Row],[Fare]] +1)</f>
        <v>0.93701610746481423</v>
      </c>
      <c r="K61">
        <f>IF(Table2[[#This Row],[Pclass]]=1, 1, 0)</f>
        <v>0</v>
      </c>
      <c r="L61">
        <f>IF(Table2[[#This Row],[Pclass]]=2, 1,0)</f>
        <v>0</v>
      </c>
      <c r="M61">
        <f>IF(Table2[[#This Row],[Embarked]]="S", 1, 0)</f>
        <v>1</v>
      </c>
      <c r="N61">
        <f>IF(Table2[[#This Row],[Embarked]]="C", 1, 0)</f>
        <v>0</v>
      </c>
      <c r="O61">
        <f>IF(Table2[[#This Row],[Sex]]="male", 1, 0)</f>
        <v>1</v>
      </c>
      <c r="P61">
        <v>1</v>
      </c>
      <c r="AC61" s="6"/>
      <c r="AD61" s="6"/>
    </row>
    <row r="62" spans="1:30" x14ac:dyDescent="0.2">
      <c r="A62">
        <v>1</v>
      </c>
      <c r="B62" t="s">
        <v>15</v>
      </c>
      <c r="C62">
        <v>2</v>
      </c>
      <c r="D62" t="s">
        <v>13</v>
      </c>
      <c r="E62">
        <v>0.83</v>
      </c>
      <c r="F62">
        <v>29</v>
      </c>
      <c r="G62">
        <v>0</v>
      </c>
      <c r="H62">
        <v>2</v>
      </c>
      <c r="I62" s="6">
        <f>Table2[[#This Row],[Age]]/$E$1</f>
        <v>1.0374999999999999E-2</v>
      </c>
      <c r="J62" s="6">
        <f>LOG10(Table2[[#This Row],[Fare]] +1)</f>
        <v>1.4771212547196624</v>
      </c>
      <c r="K62">
        <f>IF(Table2[[#This Row],[Pclass]]=1, 1, 0)</f>
        <v>0</v>
      </c>
      <c r="L62">
        <f>IF(Table2[[#This Row],[Pclass]]=2, 1,0)</f>
        <v>1</v>
      </c>
      <c r="M62">
        <f>IF(Table2[[#This Row],[Embarked]]="S", 1, 0)</f>
        <v>1</v>
      </c>
      <c r="N62">
        <f>IF(Table2[[#This Row],[Embarked]]="C", 1, 0)</f>
        <v>0</v>
      </c>
      <c r="O62">
        <f>IF(Table2[[#This Row],[Sex]]="male", 1, 0)</f>
        <v>1</v>
      </c>
      <c r="P62">
        <v>1</v>
      </c>
      <c r="AC62" s="6"/>
      <c r="AD62" s="6"/>
    </row>
    <row r="63" spans="1:30" x14ac:dyDescent="0.2">
      <c r="A63">
        <v>1</v>
      </c>
      <c r="B63" t="s">
        <v>15</v>
      </c>
      <c r="C63">
        <v>3</v>
      </c>
      <c r="D63" t="s">
        <v>17</v>
      </c>
      <c r="E63">
        <v>30</v>
      </c>
      <c r="F63">
        <v>12.475</v>
      </c>
      <c r="G63">
        <v>0</v>
      </c>
      <c r="H63">
        <v>0</v>
      </c>
      <c r="I63" s="6">
        <f>Table2[[#This Row],[Age]]/$E$1</f>
        <v>0.375</v>
      </c>
      <c r="J63" s="6">
        <f>LOG10(Table2[[#This Row],[Fare]] +1)</f>
        <v>1.1295287738587763</v>
      </c>
      <c r="K63">
        <f>IF(Table2[[#This Row],[Pclass]]=1, 1, 0)</f>
        <v>0</v>
      </c>
      <c r="L63">
        <f>IF(Table2[[#This Row],[Pclass]]=2, 1,0)</f>
        <v>0</v>
      </c>
      <c r="M63">
        <f>IF(Table2[[#This Row],[Embarked]]="S", 1, 0)</f>
        <v>1</v>
      </c>
      <c r="N63">
        <f>IF(Table2[[#This Row],[Embarked]]="C", 1, 0)</f>
        <v>0</v>
      </c>
      <c r="O63">
        <f>IF(Table2[[#This Row],[Sex]]="male", 1, 0)</f>
        <v>0</v>
      </c>
      <c r="P63">
        <v>1</v>
      </c>
      <c r="AC63" s="6"/>
      <c r="AD63" s="6"/>
    </row>
    <row r="64" spans="1:30" x14ac:dyDescent="0.2">
      <c r="A64">
        <v>0</v>
      </c>
      <c r="B64" t="s">
        <v>15</v>
      </c>
      <c r="C64">
        <v>3</v>
      </c>
      <c r="D64" t="s">
        <v>13</v>
      </c>
      <c r="E64">
        <v>22</v>
      </c>
      <c r="F64">
        <v>9</v>
      </c>
      <c r="G64">
        <v>0</v>
      </c>
      <c r="H64">
        <v>0</v>
      </c>
      <c r="I64" s="6">
        <f>Table2[[#This Row],[Age]]/$E$1</f>
        <v>0.27500000000000002</v>
      </c>
      <c r="J64" s="6">
        <f>LOG10(Table2[[#This Row],[Fare]] +1)</f>
        <v>1</v>
      </c>
      <c r="K64">
        <f>IF(Table2[[#This Row],[Pclass]]=1, 1, 0)</f>
        <v>0</v>
      </c>
      <c r="L64">
        <f>IF(Table2[[#This Row],[Pclass]]=2, 1,0)</f>
        <v>0</v>
      </c>
      <c r="M64">
        <f>IF(Table2[[#This Row],[Embarked]]="S", 1, 0)</f>
        <v>1</v>
      </c>
      <c r="N64">
        <f>IF(Table2[[#This Row],[Embarked]]="C", 1, 0)</f>
        <v>0</v>
      </c>
      <c r="O64">
        <f>IF(Table2[[#This Row],[Sex]]="male", 1, 0)</f>
        <v>1</v>
      </c>
      <c r="P64">
        <v>1</v>
      </c>
      <c r="AC64" s="6"/>
      <c r="AD64" s="6"/>
    </row>
    <row r="65" spans="1:30" x14ac:dyDescent="0.2">
      <c r="A65">
        <v>1</v>
      </c>
      <c r="B65" t="s">
        <v>15</v>
      </c>
      <c r="C65">
        <v>3</v>
      </c>
      <c r="D65" t="s">
        <v>13</v>
      </c>
      <c r="E65">
        <v>29</v>
      </c>
      <c r="F65">
        <v>9.5</v>
      </c>
      <c r="G65">
        <v>0</v>
      </c>
      <c r="H65">
        <v>0</v>
      </c>
      <c r="I65" s="6">
        <f>Table2[[#This Row],[Age]]/$E$1</f>
        <v>0.36249999999999999</v>
      </c>
      <c r="J65" s="6">
        <f>LOG10(Table2[[#This Row],[Fare]] +1)</f>
        <v>1.0211892990699381</v>
      </c>
      <c r="K65">
        <f>IF(Table2[[#This Row],[Pclass]]=1, 1, 0)</f>
        <v>0</v>
      </c>
      <c r="L65">
        <f>IF(Table2[[#This Row],[Pclass]]=2, 1,0)</f>
        <v>0</v>
      </c>
      <c r="M65">
        <f>IF(Table2[[#This Row],[Embarked]]="S", 1, 0)</f>
        <v>1</v>
      </c>
      <c r="N65">
        <f>IF(Table2[[#This Row],[Embarked]]="C", 1, 0)</f>
        <v>0</v>
      </c>
      <c r="O65">
        <f>IF(Table2[[#This Row],[Sex]]="male", 1, 0)</f>
        <v>1</v>
      </c>
      <c r="P65">
        <v>1</v>
      </c>
      <c r="AC65" s="6"/>
      <c r="AD65" s="6"/>
    </row>
    <row r="66" spans="1:30" x14ac:dyDescent="0.2">
      <c r="A66">
        <v>0</v>
      </c>
      <c r="B66" t="s">
        <v>15</v>
      </c>
      <c r="C66">
        <v>1</v>
      </c>
      <c r="D66" t="s">
        <v>13</v>
      </c>
      <c r="E66">
        <v>28</v>
      </c>
      <c r="F66">
        <v>47.1</v>
      </c>
      <c r="G66">
        <v>0</v>
      </c>
      <c r="H66">
        <v>0</v>
      </c>
      <c r="I66" s="6">
        <f>Table2[[#This Row],[Age]]/$E$1</f>
        <v>0.35</v>
      </c>
      <c r="J66" s="6">
        <f>LOG10(Table2[[#This Row],[Fare]] +1)</f>
        <v>1.6821450763738317</v>
      </c>
      <c r="K66">
        <f>IF(Table2[[#This Row],[Pclass]]=1, 1, 0)</f>
        <v>1</v>
      </c>
      <c r="L66">
        <f>IF(Table2[[#This Row],[Pclass]]=2, 1,0)</f>
        <v>0</v>
      </c>
      <c r="M66">
        <f>IF(Table2[[#This Row],[Embarked]]="S", 1, 0)</f>
        <v>1</v>
      </c>
      <c r="N66">
        <f>IF(Table2[[#This Row],[Embarked]]="C", 1, 0)</f>
        <v>0</v>
      </c>
      <c r="O66">
        <f>IF(Table2[[#This Row],[Sex]]="male", 1, 0)</f>
        <v>1</v>
      </c>
      <c r="P66">
        <v>1</v>
      </c>
      <c r="AC66" s="6"/>
      <c r="AD66" s="6"/>
    </row>
    <row r="67" spans="1:30" x14ac:dyDescent="0.2">
      <c r="A67">
        <v>1</v>
      </c>
      <c r="B67" t="s">
        <v>15</v>
      </c>
      <c r="C67">
        <v>2</v>
      </c>
      <c r="D67" t="s">
        <v>17</v>
      </c>
      <c r="E67">
        <v>17</v>
      </c>
      <c r="F67">
        <v>10.5</v>
      </c>
      <c r="G67">
        <v>0</v>
      </c>
      <c r="H67">
        <v>0</v>
      </c>
      <c r="I67" s="6">
        <f>Table2[[#This Row],[Age]]/$E$1</f>
        <v>0.21249999999999999</v>
      </c>
      <c r="J67" s="6">
        <f>LOG10(Table2[[#This Row],[Fare]] +1)</f>
        <v>1.0606978403536116</v>
      </c>
      <c r="K67">
        <f>IF(Table2[[#This Row],[Pclass]]=1, 1, 0)</f>
        <v>0</v>
      </c>
      <c r="L67">
        <f>IF(Table2[[#This Row],[Pclass]]=2, 1,0)</f>
        <v>1</v>
      </c>
      <c r="M67">
        <f>IF(Table2[[#This Row],[Embarked]]="S", 1, 0)</f>
        <v>1</v>
      </c>
      <c r="N67">
        <f>IF(Table2[[#This Row],[Embarked]]="C", 1, 0)</f>
        <v>0</v>
      </c>
      <c r="O67">
        <f>IF(Table2[[#This Row],[Sex]]="male", 1, 0)</f>
        <v>0</v>
      </c>
      <c r="P67">
        <v>1</v>
      </c>
      <c r="AC67" s="6"/>
      <c r="AD67" s="6"/>
    </row>
    <row r="68" spans="1:30" x14ac:dyDescent="0.2">
      <c r="A68">
        <v>1</v>
      </c>
      <c r="B68" t="s">
        <v>15</v>
      </c>
      <c r="C68">
        <v>3</v>
      </c>
      <c r="D68" t="s">
        <v>17</v>
      </c>
      <c r="E68">
        <v>33</v>
      </c>
      <c r="F68">
        <v>15.85</v>
      </c>
      <c r="G68">
        <v>3</v>
      </c>
      <c r="H68">
        <v>0</v>
      </c>
      <c r="I68" s="6">
        <f>Table2[[#This Row],[Age]]/$E$1</f>
        <v>0.41249999999999998</v>
      </c>
      <c r="J68" s="6">
        <f>LOG10(Table2[[#This Row],[Fare]] +1)</f>
        <v>1.2265999052073575</v>
      </c>
      <c r="K68">
        <f>IF(Table2[[#This Row],[Pclass]]=1, 1, 0)</f>
        <v>0</v>
      </c>
      <c r="L68">
        <f>IF(Table2[[#This Row],[Pclass]]=2, 1,0)</f>
        <v>0</v>
      </c>
      <c r="M68">
        <f>IF(Table2[[#This Row],[Embarked]]="S", 1, 0)</f>
        <v>1</v>
      </c>
      <c r="N68">
        <f>IF(Table2[[#This Row],[Embarked]]="C", 1, 0)</f>
        <v>0</v>
      </c>
      <c r="O68">
        <f>IF(Table2[[#This Row],[Sex]]="male", 1, 0)</f>
        <v>0</v>
      </c>
      <c r="P68">
        <v>1</v>
      </c>
      <c r="AC68" s="6"/>
      <c r="AD68" s="6"/>
    </row>
    <row r="69" spans="1:30" x14ac:dyDescent="0.2">
      <c r="A69">
        <v>0</v>
      </c>
      <c r="B69" t="s">
        <v>15</v>
      </c>
      <c r="C69">
        <v>3</v>
      </c>
      <c r="D69" t="s">
        <v>13</v>
      </c>
      <c r="E69">
        <v>16</v>
      </c>
      <c r="F69">
        <v>34.375</v>
      </c>
      <c r="G69">
        <v>1</v>
      </c>
      <c r="H69">
        <v>3</v>
      </c>
      <c r="I69" s="6">
        <f>Table2[[#This Row],[Age]]/$E$1</f>
        <v>0.2</v>
      </c>
      <c r="J69" s="6">
        <f>LOG10(Table2[[#This Row],[Fare]] +1)</f>
        <v>1.5486964485323467</v>
      </c>
      <c r="K69">
        <f>IF(Table2[[#This Row],[Pclass]]=1, 1, 0)</f>
        <v>0</v>
      </c>
      <c r="L69">
        <f>IF(Table2[[#This Row],[Pclass]]=2, 1,0)</f>
        <v>0</v>
      </c>
      <c r="M69">
        <f>IF(Table2[[#This Row],[Embarked]]="S", 1, 0)</f>
        <v>1</v>
      </c>
      <c r="N69">
        <f>IF(Table2[[#This Row],[Embarked]]="C", 1, 0)</f>
        <v>0</v>
      </c>
      <c r="O69">
        <f>IF(Table2[[#This Row],[Sex]]="male", 1, 0)</f>
        <v>1</v>
      </c>
      <c r="P69">
        <v>1</v>
      </c>
      <c r="AC69" s="6"/>
      <c r="AD69" s="6"/>
    </row>
    <row r="70" spans="1:30" x14ac:dyDescent="0.2">
      <c r="A70">
        <v>1</v>
      </c>
      <c r="B70" t="s">
        <v>15</v>
      </c>
      <c r="C70">
        <v>1</v>
      </c>
      <c r="D70" t="s">
        <v>17</v>
      </c>
      <c r="E70">
        <v>23</v>
      </c>
      <c r="F70">
        <v>263</v>
      </c>
      <c r="G70">
        <v>3</v>
      </c>
      <c r="H70">
        <v>2</v>
      </c>
      <c r="I70" s="6">
        <f>Table2[[#This Row],[Age]]/$E$1</f>
        <v>0.28749999999999998</v>
      </c>
      <c r="J70" s="6">
        <f>LOG10(Table2[[#This Row],[Fare]] +1)</f>
        <v>2.4216039268698313</v>
      </c>
      <c r="K70">
        <f>IF(Table2[[#This Row],[Pclass]]=1, 1, 0)</f>
        <v>1</v>
      </c>
      <c r="L70">
        <f>IF(Table2[[#This Row],[Pclass]]=2, 1,0)</f>
        <v>0</v>
      </c>
      <c r="M70">
        <f>IF(Table2[[#This Row],[Embarked]]="S", 1, 0)</f>
        <v>1</v>
      </c>
      <c r="N70">
        <f>IF(Table2[[#This Row],[Embarked]]="C", 1, 0)</f>
        <v>0</v>
      </c>
      <c r="O70">
        <f>IF(Table2[[#This Row],[Sex]]="male", 1, 0)</f>
        <v>0</v>
      </c>
      <c r="P70">
        <v>1</v>
      </c>
      <c r="AC70" s="6"/>
      <c r="AD70" s="6"/>
    </row>
    <row r="71" spans="1:30" x14ac:dyDescent="0.2">
      <c r="A71">
        <v>0</v>
      </c>
      <c r="B71" t="s">
        <v>15</v>
      </c>
      <c r="C71">
        <v>3</v>
      </c>
      <c r="D71" t="s">
        <v>13</v>
      </c>
      <c r="E71">
        <v>24</v>
      </c>
      <c r="F71">
        <v>8.0500000000000007</v>
      </c>
      <c r="G71">
        <v>0</v>
      </c>
      <c r="H71">
        <v>0</v>
      </c>
      <c r="I71" s="6">
        <f>Table2[[#This Row],[Age]]/$E$1</f>
        <v>0.3</v>
      </c>
      <c r="J71" s="6">
        <f>LOG10(Table2[[#This Row],[Fare]] +1)</f>
        <v>0.9566485792052033</v>
      </c>
      <c r="K71">
        <f>IF(Table2[[#This Row],[Pclass]]=1, 1, 0)</f>
        <v>0</v>
      </c>
      <c r="L71">
        <f>IF(Table2[[#This Row],[Pclass]]=2, 1,0)</f>
        <v>0</v>
      </c>
      <c r="M71">
        <f>IF(Table2[[#This Row],[Embarked]]="S", 1, 0)</f>
        <v>1</v>
      </c>
      <c r="N71">
        <f>IF(Table2[[#This Row],[Embarked]]="C", 1, 0)</f>
        <v>0</v>
      </c>
      <c r="O71">
        <f>IF(Table2[[#This Row],[Sex]]="male", 1, 0)</f>
        <v>1</v>
      </c>
      <c r="P71">
        <v>1</v>
      </c>
      <c r="AC71" s="6"/>
      <c r="AD71" s="6"/>
    </row>
    <row r="72" spans="1:30" x14ac:dyDescent="0.2">
      <c r="A72">
        <v>0</v>
      </c>
      <c r="B72" t="s">
        <v>15</v>
      </c>
      <c r="C72">
        <v>3</v>
      </c>
      <c r="D72" t="s">
        <v>13</v>
      </c>
      <c r="E72">
        <v>29</v>
      </c>
      <c r="F72">
        <v>8.0500000000000007</v>
      </c>
      <c r="G72">
        <v>0</v>
      </c>
      <c r="H72">
        <v>0</v>
      </c>
      <c r="I72" s="6">
        <f>Table2[[#This Row],[Age]]/$E$1</f>
        <v>0.36249999999999999</v>
      </c>
      <c r="J72" s="6">
        <f>LOG10(Table2[[#This Row],[Fare]] +1)</f>
        <v>0.9566485792052033</v>
      </c>
      <c r="K72">
        <f>IF(Table2[[#This Row],[Pclass]]=1, 1, 0)</f>
        <v>0</v>
      </c>
      <c r="L72">
        <f>IF(Table2[[#This Row],[Pclass]]=2, 1,0)</f>
        <v>0</v>
      </c>
      <c r="M72">
        <f>IF(Table2[[#This Row],[Embarked]]="S", 1, 0)</f>
        <v>1</v>
      </c>
      <c r="N72">
        <f>IF(Table2[[#This Row],[Embarked]]="C", 1, 0)</f>
        <v>0</v>
      </c>
      <c r="O72">
        <f>IF(Table2[[#This Row],[Sex]]="male", 1, 0)</f>
        <v>1</v>
      </c>
      <c r="P72">
        <v>1</v>
      </c>
      <c r="AC72" s="6"/>
      <c r="AD72" s="6"/>
    </row>
    <row r="73" spans="1:30" x14ac:dyDescent="0.2">
      <c r="A73">
        <v>0</v>
      </c>
      <c r="B73" t="s">
        <v>15</v>
      </c>
      <c r="C73">
        <v>3</v>
      </c>
      <c r="D73" t="s">
        <v>13</v>
      </c>
      <c r="E73">
        <v>20</v>
      </c>
      <c r="F73">
        <v>7.8541999999999996</v>
      </c>
      <c r="G73">
        <v>0</v>
      </c>
      <c r="H73">
        <v>0</v>
      </c>
      <c r="I73" s="6">
        <f>Table2[[#This Row],[Age]]/$E$1</f>
        <v>0.25</v>
      </c>
      <c r="J73" s="6">
        <f>LOG10(Table2[[#This Row],[Fare]] +1)</f>
        <v>0.94714932766263737</v>
      </c>
      <c r="K73">
        <f>IF(Table2[[#This Row],[Pclass]]=1, 1, 0)</f>
        <v>0</v>
      </c>
      <c r="L73">
        <f>IF(Table2[[#This Row],[Pclass]]=2, 1,0)</f>
        <v>0</v>
      </c>
      <c r="M73">
        <f>IF(Table2[[#This Row],[Embarked]]="S", 1, 0)</f>
        <v>1</v>
      </c>
      <c r="N73">
        <f>IF(Table2[[#This Row],[Embarked]]="C", 1, 0)</f>
        <v>0</v>
      </c>
      <c r="O73">
        <f>IF(Table2[[#This Row],[Sex]]="male", 1, 0)</f>
        <v>1</v>
      </c>
      <c r="P73">
        <v>1</v>
      </c>
      <c r="AC73" s="6"/>
      <c r="AD73" s="6"/>
    </row>
    <row r="74" spans="1:30" x14ac:dyDescent="0.2">
      <c r="A74">
        <v>0</v>
      </c>
      <c r="B74" t="s">
        <v>15</v>
      </c>
      <c r="C74">
        <v>1</v>
      </c>
      <c r="D74" t="s">
        <v>13</v>
      </c>
      <c r="E74">
        <v>46</v>
      </c>
      <c r="F74">
        <v>61.174999999999997</v>
      </c>
      <c r="G74">
        <v>1</v>
      </c>
      <c r="H74">
        <v>0</v>
      </c>
      <c r="I74" s="6">
        <f>Table2[[#This Row],[Age]]/$E$1</f>
        <v>0.57499999999999996</v>
      </c>
      <c r="J74" s="6">
        <f>LOG10(Table2[[#This Row],[Fare]] +1)</f>
        <v>1.7936157939419737</v>
      </c>
      <c r="K74">
        <f>IF(Table2[[#This Row],[Pclass]]=1, 1, 0)</f>
        <v>1</v>
      </c>
      <c r="L74">
        <f>IF(Table2[[#This Row],[Pclass]]=2, 1,0)</f>
        <v>0</v>
      </c>
      <c r="M74">
        <f>IF(Table2[[#This Row],[Embarked]]="S", 1, 0)</f>
        <v>1</v>
      </c>
      <c r="N74">
        <f>IF(Table2[[#This Row],[Embarked]]="C", 1, 0)</f>
        <v>0</v>
      </c>
      <c r="O74">
        <f>IF(Table2[[#This Row],[Sex]]="male", 1, 0)</f>
        <v>1</v>
      </c>
      <c r="P74">
        <v>1</v>
      </c>
      <c r="AC74" s="6"/>
      <c r="AD74" s="6"/>
    </row>
    <row r="75" spans="1:30" x14ac:dyDescent="0.2">
      <c r="A75">
        <v>0</v>
      </c>
      <c r="B75" t="s">
        <v>15</v>
      </c>
      <c r="C75">
        <v>3</v>
      </c>
      <c r="D75" t="s">
        <v>13</v>
      </c>
      <c r="E75">
        <v>26</v>
      </c>
      <c r="F75">
        <v>20.574999999999999</v>
      </c>
      <c r="G75">
        <v>1</v>
      </c>
      <c r="H75">
        <v>2</v>
      </c>
      <c r="I75" s="6">
        <f>Table2[[#This Row],[Age]]/$E$1</f>
        <v>0.32500000000000001</v>
      </c>
      <c r="J75" s="6">
        <f>LOG10(Table2[[#This Row],[Fare]] +1)</f>
        <v>1.3339508043872472</v>
      </c>
      <c r="K75">
        <f>IF(Table2[[#This Row],[Pclass]]=1, 1, 0)</f>
        <v>0</v>
      </c>
      <c r="L75">
        <f>IF(Table2[[#This Row],[Pclass]]=2, 1,0)</f>
        <v>0</v>
      </c>
      <c r="M75">
        <f>IF(Table2[[#This Row],[Embarked]]="S", 1, 0)</f>
        <v>1</v>
      </c>
      <c r="N75">
        <f>IF(Table2[[#This Row],[Embarked]]="C", 1, 0)</f>
        <v>0</v>
      </c>
      <c r="O75">
        <f>IF(Table2[[#This Row],[Sex]]="male", 1, 0)</f>
        <v>1</v>
      </c>
      <c r="P75">
        <v>1</v>
      </c>
      <c r="AC75" s="6"/>
      <c r="AD75" s="6"/>
    </row>
    <row r="76" spans="1:30" x14ac:dyDescent="0.2">
      <c r="A76">
        <v>0</v>
      </c>
      <c r="B76" t="s">
        <v>15</v>
      </c>
      <c r="C76">
        <v>3</v>
      </c>
      <c r="D76" t="s">
        <v>13</v>
      </c>
      <c r="E76">
        <v>59</v>
      </c>
      <c r="F76">
        <v>7.25</v>
      </c>
      <c r="G76">
        <v>0</v>
      </c>
      <c r="H76">
        <v>0</v>
      </c>
      <c r="I76" s="6">
        <f>Table2[[#This Row],[Age]]/$E$1</f>
        <v>0.73750000000000004</v>
      </c>
      <c r="J76" s="6">
        <f>LOG10(Table2[[#This Row],[Fare]] +1)</f>
        <v>0.91645394854992512</v>
      </c>
      <c r="K76">
        <f>IF(Table2[[#This Row],[Pclass]]=1, 1, 0)</f>
        <v>0</v>
      </c>
      <c r="L76">
        <f>IF(Table2[[#This Row],[Pclass]]=2, 1,0)</f>
        <v>0</v>
      </c>
      <c r="M76">
        <f>IF(Table2[[#This Row],[Embarked]]="S", 1, 0)</f>
        <v>1</v>
      </c>
      <c r="N76">
        <f>IF(Table2[[#This Row],[Embarked]]="C", 1, 0)</f>
        <v>0</v>
      </c>
      <c r="O76">
        <f>IF(Table2[[#This Row],[Sex]]="male", 1, 0)</f>
        <v>1</v>
      </c>
      <c r="P76">
        <v>1</v>
      </c>
      <c r="AC76" s="6"/>
      <c r="AD76" s="6"/>
    </row>
    <row r="77" spans="1:30" x14ac:dyDescent="0.2">
      <c r="A77">
        <v>0</v>
      </c>
      <c r="B77" t="s">
        <v>20</v>
      </c>
      <c r="C77">
        <v>1</v>
      </c>
      <c r="D77" t="s">
        <v>13</v>
      </c>
      <c r="E77">
        <v>71</v>
      </c>
      <c r="F77">
        <v>34.654200000000003</v>
      </c>
      <c r="G77">
        <v>0</v>
      </c>
      <c r="H77">
        <v>0</v>
      </c>
      <c r="I77" s="6">
        <f>Table2[[#This Row],[Age]]/$E$1</f>
        <v>0.88749999999999996</v>
      </c>
      <c r="J77" s="6">
        <f>LOG10(Table2[[#This Row],[Fare]] +1)</f>
        <v>1.5521106963024893</v>
      </c>
      <c r="K77">
        <f>IF(Table2[[#This Row],[Pclass]]=1, 1, 0)</f>
        <v>1</v>
      </c>
      <c r="L77">
        <f>IF(Table2[[#This Row],[Pclass]]=2, 1,0)</f>
        <v>0</v>
      </c>
      <c r="M77">
        <f>IF(Table2[[#This Row],[Embarked]]="S", 1, 0)</f>
        <v>0</v>
      </c>
      <c r="N77">
        <f>IF(Table2[[#This Row],[Embarked]]="C", 1, 0)</f>
        <v>1</v>
      </c>
      <c r="O77">
        <f>IF(Table2[[#This Row],[Sex]]="male", 1, 0)</f>
        <v>1</v>
      </c>
      <c r="P77">
        <v>1</v>
      </c>
      <c r="AC77" s="6"/>
      <c r="AD77" s="6"/>
    </row>
    <row r="78" spans="1:30" x14ac:dyDescent="0.2">
      <c r="A78">
        <v>1</v>
      </c>
      <c r="B78" t="s">
        <v>20</v>
      </c>
      <c r="C78">
        <v>1</v>
      </c>
      <c r="D78" t="s">
        <v>13</v>
      </c>
      <c r="E78">
        <v>23</v>
      </c>
      <c r="F78">
        <v>63.3583</v>
      </c>
      <c r="G78">
        <v>0</v>
      </c>
      <c r="H78">
        <v>1</v>
      </c>
      <c r="I78" s="6">
        <f>Table2[[#This Row],[Age]]/$E$1</f>
        <v>0.28749999999999998</v>
      </c>
      <c r="J78" s="6">
        <f>LOG10(Table2[[#This Row],[Fare]] +1)</f>
        <v>1.808604563855051</v>
      </c>
      <c r="K78">
        <f>IF(Table2[[#This Row],[Pclass]]=1, 1, 0)</f>
        <v>1</v>
      </c>
      <c r="L78">
        <f>IF(Table2[[#This Row],[Pclass]]=2, 1,0)</f>
        <v>0</v>
      </c>
      <c r="M78">
        <f>IF(Table2[[#This Row],[Embarked]]="S", 1, 0)</f>
        <v>0</v>
      </c>
      <c r="N78">
        <f>IF(Table2[[#This Row],[Embarked]]="C", 1, 0)</f>
        <v>1</v>
      </c>
      <c r="O78">
        <f>IF(Table2[[#This Row],[Sex]]="male", 1, 0)</f>
        <v>1</v>
      </c>
      <c r="P78">
        <v>1</v>
      </c>
      <c r="AC78" s="6"/>
      <c r="AD78" s="6"/>
    </row>
    <row r="79" spans="1:30" x14ac:dyDescent="0.2">
      <c r="A79">
        <v>1</v>
      </c>
      <c r="B79" t="s">
        <v>15</v>
      </c>
      <c r="C79">
        <v>2</v>
      </c>
      <c r="D79" t="s">
        <v>17</v>
      </c>
      <c r="E79">
        <v>34</v>
      </c>
      <c r="F79">
        <v>23</v>
      </c>
      <c r="G79">
        <v>0</v>
      </c>
      <c r="H79">
        <v>1</v>
      </c>
      <c r="I79" s="6">
        <f>Table2[[#This Row],[Age]]/$E$1</f>
        <v>0.42499999999999999</v>
      </c>
      <c r="J79" s="6">
        <f>LOG10(Table2[[#This Row],[Fare]] +1)</f>
        <v>1.3802112417116059</v>
      </c>
      <c r="K79">
        <f>IF(Table2[[#This Row],[Pclass]]=1, 1, 0)</f>
        <v>0</v>
      </c>
      <c r="L79">
        <f>IF(Table2[[#This Row],[Pclass]]=2, 1,0)</f>
        <v>1</v>
      </c>
      <c r="M79">
        <f>IF(Table2[[#This Row],[Embarked]]="S", 1, 0)</f>
        <v>1</v>
      </c>
      <c r="N79">
        <f>IF(Table2[[#This Row],[Embarked]]="C", 1, 0)</f>
        <v>0</v>
      </c>
      <c r="O79">
        <f>IF(Table2[[#This Row],[Sex]]="male", 1, 0)</f>
        <v>0</v>
      </c>
      <c r="P79">
        <v>1</v>
      </c>
      <c r="AC79" s="6"/>
      <c r="AD79" s="6"/>
    </row>
    <row r="80" spans="1:30" x14ac:dyDescent="0.2">
      <c r="A80">
        <v>0</v>
      </c>
      <c r="B80" t="s">
        <v>15</v>
      </c>
      <c r="C80">
        <v>2</v>
      </c>
      <c r="D80" t="s">
        <v>13</v>
      </c>
      <c r="E80">
        <v>34</v>
      </c>
      <c r="F80">
        <v>26</v>
      </c>
      <c r="G80">
        <v>1</v>
      </c>
      <c r="H80">
        <v>0</v>
      </c>
      <c r="I80" s="6">
        <f>Table2[[#This Row],[Age]]/$E$1</f>
        <v>0.42499999999999999</v>
      </c>
      <c r="J80" s="6">
        <f>LOG10(Table2[[#This Row],[Fare]] +1)</f>
        <v>1.4313637641589874</v>
      </c>
      <c r="K80">
        <f>IF(Table2[[#This Row],[Pclass]]=1, 1, 0)</f>
        <v>0</v>
      </c>
      <c r="L80">
        <f>IF(Table2[[#This Row],[Pclass]]=2, 1,0)</f>
        <v>1</v>
      </c>
      <c r="M80">
        <f>IF(Table2[[#This Row],[Embarked]]="S", 1, 0)</f>
        <v>1</v>
      </c>
      <c r="N80">
        <f>IF(Table2[[#This Row],[Embarked]]="C", 1, 0)</f>
        <v>0</v>
      </c>
      <c r="O80">
        <f>IF(Table2[[#This Row],[Sex]]="male", 1, 0)</f>
        <v>1</v>
      </c>
      <c r="P80">
        <v>1</v>
      </c>
      <c r="AC80" s="6"/>
      <c r="AD80" s="6"/>
    </row>
    <row r="81" spans="1:30" x14ac:dyDescent="0.2">
      <c r="A81">
        <v>0</v>
      </c>
      <c r="B81" t="s">
        <v>15</v>
      </c>
      <c r="C81">
        <v>3</v>
      </c>
      <c r="D81" t="s">
        <v>17</v>
      </c>
      <c r="E81">
        <v>28</v>
      </c>
      <c r="F81">
        <v>7.8958000000000004</v>
      </c>
      <c r="G81">
        <v>0</v>
      </c>
      <c r="H81">
        <v>0</v>
      </c>
      <c r="I81" s="6">
        <f>Table2[[#This Row],[Age]]/$E$1</f>
        <v>0.35</v>
      </c>
      <c r="J81" s="6">
        <f>LOG10(Table2[[#This Row],[Fare]] +1)</f>
        <v>0.94918501031343461</v>
      </c>
      <c r="K81">
        <f>IF(Table2[[#This Row],[Pclass]]=1, 1, 0)</f>
        <v>0</v>
      </c>
      <c r="L81">
        <f>IF(Table2[[#This Row],[Pclass]]=2, 1,0)</f>
        <v>0</v>
      </c>
      <c r="M81">
        <f>IF(Table2[[#This Row],[Embarked]]="S", 1, 0)</f>
        <v>1</v>
      </c>
      <c r="N81">
        <f>IF(Table2[[#This Row],[Embarked]]="C", 1, 0)</f>
        <v>0</v>
      </c>
      <c r="O81">
        <f>IF(Table2[[#This Row],[Sex]]="male", 1, 0)</f>
        <v>0</v>
      </c>
      <c r="P81">
        <v>1</v>
      </c>
      <c r="AC81" s="6"/>
      <c r="AD81" s="6"/>
    </row>
    <row r="82" spans="1:30" x14ac:dyDescent="0.2">
      <c r="A82">
        <v>0</v>
      </c>
      <c r="B82" t="s">
        <v>15</v>
      </c>
      <c r="C82">
        <v>1</v>
      </c>
      <c r="D82" t="s">
        <v>13</v>
      </c>
      <c r="E82">
        <v>21</v>
      </c>
      <c r="F82">
        <v>77.287499999999994</v>
      </c>
      <c r="G82">
        <v>0</v>
      </c>
      <c r="H82">
        <v>1</v>
      </c>
      <c r="I82" s="6">
        <f>Table2[[#This Row],[Age]]/$E$1</f>
        <v>0.26250000000000001</v>
      </c>
      <c r="J82" s="6">
        <f>LOG10(Table2[[#This Row],[Fare]] +1)</f>
        <v>1.8936924247093643</v>
      </c>
      <c r="K82">
        <f>IF(Table2[[#This Row],[Pclass]]=1, 1, 0)</f>
        <v>1</v>
      </c>
      <c r="L82">
        <f>IF(Table2[[#This Row],[Pclass]]=2, 1,0)</f>
        <v>0</v>
      </c>
      <c r="M82">
        <f>IF(Table2[[#This Row],[Embarked]]="S", 1, 0)</f>
        <v>1</v>
      </c>
      <c r="N82">
        <f>IF(Table2[[#This Row],[Embarked]]="C", 1, 0)</f>
        <v>0</v>
      </c>
      <c r="O82">
        <f>IF(Table2[[#This Row],[Sex]]="male", 1, 0)</f>
        <v>1</v>
      </c>
      <c r="P82">
        <v>1</v>
      </c>
      <c r="AC82" s="6"/>
      <c r="AD82" s="6"/>
    </row>
    <row r="83" spans="1:30" x14ac:dyDescent="0.2">
      <c r="A83">
        <v>0</v>
      </c>
      <c r="B83" t="s">
        <v>15</v>
      </c>
      <c r="C83">
        <v>3</v>
      </c>
      <c r="D83" t="s">
        <v>13</v>
      </c>
      <c r="E83">
        <v>33</v>
      </c>
      <c r="F83">
        <v>8.6541999999999994</v>
      </c>
      <c r="G83">
        <v>0</v>
      </c>
      <c r="H83">
        <v>0</v>
      </c>
      <c r="I83" s="6">
        <f>Table2[[#This Row],[Age]]/$E$1</f>
        <v>0.41249999999999998</v>
      </c>
      <c r="J83" s="6">
        <f>LOG10(Table2[[#This Row],[Fare]] +1)</f>
        <v>0.98471629158197649</v>
      </c>
      <c r="K83">
        <f>IF(Table2[[#This Row],[Pclass]]=1, 1, 0)</f>
        <v>0</v>
      </c>
      <c r="L83">
        <f>IF(Table2[[#This Row],[Pclass]]=2, 1,0)</f>
        <v>0</v>
      </c>
      <c r="M83">
        <f>IF(Table2[[#This Row],[Embarked]]="S", 1, 0)</f>
        <v>1</v>
      </c>
      <c r="N83">
        <f>IF(Table2[[#This Row],[Embarked]]="C", 1, 0)</f>
        <v>0</v>
      </c>
      <c r="O83">
        <f>IF(Table2[[#This Row],[Sex]]="male", 1, 0)</f>
        <v>1</v>
      </c>
      <c r="P83">
        <v>1</v>
      </c>
      <c r="AC83" s="6"/>
      <c r="AD83" s="6"/>
    </row>
    <row r="84" spans="1:30" x14ac:dyDescent="0.2">
      <c r="A84">
        <v>0</v>
      </c>
      <c r="B84" t="s">
        <v>15</v>
      </c>
      <c r="C84">
        <v>3</v>
      </c>
      <c r="D84" t="s">
        <v>13</v>
      </c>
      <c r="E84">
        <v>37</v>
      </c>
      <c r="F84">
        <v>7.9249999999999998</v>
      </c>
      <c r="G84">
        <v>2</v>
      </c>
      <c r="H84">
        <v>0</v>
      </c>
      <c r="I84" s="6">
        <f>Table2[[#This Row],[Age]]/$E$1</f>
        <v>0.46250000000000002</v>
      </c>
      <c r="J84" s="6">
        <f>LOG10(Table2[[#This Row],[Fare]] +1)</f>
        <v>0.95060822478423079</v>
      </c>
      <c r="K84">
        <f>IF(Table2[[#This Row],[Pclass]]=1, 1, 0)</f>
        <v>0</v>
      </c>
      <c r="L84">
        <f>IF(Table2[[#This Row],[Pclass]]=2, 1,0)</f>
        <v>0</v>
      </c>
      <c r="M84">
        <f>IF(Table2[[#This Row],[Embarked]]="S", 1, 0)</f>
        <v>1</v>
      </c>
      <c r="N84">
        <f>IF(Table2[[#This Row],[Embarked]]="C", 1, 0)</f>
        <v>0</v>
      </c>
      <c r="O84">
        <f>IF(Table2[[#This Row],[Sex]]="male", 1, 0)</f>
        <v>1</v>
      </c>
      <c r="P84">
        <v>1</v>
      </c>
      <c r="AC84" s="6"/>
      <c r="AD84" s="6"/>
    </row>
    <row r="85" spans="1:30" x14ac:dyDescent="0.2">
      <c r="A85">
        <v>0</v>
      </c>
      <c r="B85" t="s">
        <v>15</v>
      </c>
      <c r="C85">
        <v>3</v>
      </c>
      <c r="D85" t="s">
        <v>13</v>
      </c>
      <c r="E85">
        <v>28</v>
      </c>
      <c r="F85">
        <v>7.8958000000000004</v>
      </c>
      <c r="G85">
        <v>0</v>
      </c>
      <c r="H85">
        <v>0</v>
      </c>
      <c r="I85" s="6">
        <f>Table2[[#This Row],[Age]]/$E$1</f>
        <v>0.35</v>
      </c>
      <c r="J85" s="6">
        <f>LOG10(Table2[[#This Row],[Fare]] +1)</f>
        <v>0.94918501031343461</v>
      </c>
      <c r="K85">
        <f>IF(Table2[[#This Row],[Pclass]]=1, 1, 0)</f>
        <v>0</v>
      </c>
      <c r="L85">
        <f>IF(Table2[[#This Row],[Pclass]]=2, 1,0)</f>
        <v>0</v>
      </c>
      <c r="M85">
        <f>IF(Table2[[#This Row],[Embarked]]="S", 1, 0)</f>
        <v>1</v>
      </c>
      <c r="N85">
        <f>IF(Table2[[#This Row],[Embarked]]="C", 1, 0)</f>
        <v>0</v>
      </c>
      <c r="O85">
        <f>IF(Table2[[#This Row],[Sex]]="male", 1, 0)</f>
        <v>1</v>
      </c>
      <c r="P85">
        <v>1</v>
      </c>
      <c r="AC85" s="6"/>
      <c r="AD85" s="6"/>
    </row>
    <row r="86" spans="1:30" x14ac:dyDescent="0.2">
      <c r="A86">
        <v>1</v>
      </c>
      <c r="B86" t="s">
        <v>15</v>
      </c>
      <c r="C86">
        <v>3</v>
      </c>
      <c r="D86" t="s">
        <v>17</v>
      </c>
      <c r="E86">
        <v>21</v>
      </c>
      <c r="F86">
        <v>7.65</v>
      </c>
      <c r="G86">
        <v>0</v>
      </c>
      <c r="H86">
        <v>0</v>
      </c>
      <c r="I86" s="6">
        <f>Table2[[#This Row],[Age]]/$E$1</f>
        <v>0.26250000000000001</v>
      </c>
      <c r="J86" s="6">
        <f>LOG10(Table2[[#This Row],[Fare]] +1)</f>
        <v>0.93701610746481423</v>
      </c>
      <c r="K86">
        <f>IF(Table2[[#This Row],[Pclass]]=1, 1, 0)</f>
        <v>0</v>
      </c>
      <c r="L86">
        <f>IF(Table2[[#This Row],[Pclass]]=2, 1,0)</f>
        <v>0</v>
      </c>
      <c r="M86">
        <f>IF(Table2[[#This Row],[Embarked]]="S", 1, 0)</f>
        <v>1</v>
      </c>
      <c r="N86">
        <f>IF(Table2[[#This Row],[Embarked]]="C", 1, 0)</f>
        <v>0</v>
      </c>
      <c r="O86">
        <f>IF(Table2[[#This Row],[Sex]]="male", 1, 0)</f>
        <v>0</v>
      </c>
      <c r="P86">
        <v>1</v>
      </c>
      <c r="AC86" s="6"/>
      <c r="AD86" s="6"/>
    </row>
    <row r="87" spans="1:30" x14ac:dyDescent="0.2">
      <c r="A87">
        <v>0</v>
      </c>
      <c r="B87" t="s">
        <v>15</v>
      </c>
      <c r="C87">
        <v>3</v>
      </c>
      <c r="D87" t="s">
        <v>13</v>
      </c>
      <c r="E87">
        <v>38</v>
      </c>
      <c r="F87">
        <v>7.8958000000000004</v>
      </c>
      <c r="G87">
        <v>0</v>
      </c>
      <c r="H87">
        <v>0</v>
      </c>
      <c r="I87" s="6">
        <f>Table2[[#This Row],[Age]]/$E$1</f>
        <v>0.47499999999999998</v>
      </c>
      <c r="J87" s="6">
        <f>LOG10(Table2[[#This Row],[Fare]] +1)</f>
        <v>0.94918501031343461</v>
      </c>
      <c r="K87">
        <f>IF(Table2[[#This Row],[Pclass]]=1, 1, 0)</f>
        <v>0</v>
      </c>
      <c r="L87">
        <f>IF(Table2[[#This Row],[Pclass]]=2, 1,0)</f>
        <v>0</v>
      </c>
      <c r="M87">
        <f>IF(Table2[[#This Row],[Embarked]]="S", 1, 0)</f>
        <v>1</v>
      </c>
      <c r="N87">
        <f>IF(Table2[[#This Row],[Embarked]]="C", 1, 0)</f>
        <v>0</v>
      </c>
      <c r="O87">
        <f>IF(Table2[[#This Row],[Sex]]="male", 1, 0)</f>
        <v>1</v>
      </c>
      <c r="P87">
        <v>1</v>
      </c>
      <c r="AC87" s="6"/>
      <c r="AD87" s="6"/>
    </row>
    <row r="88" spans="1:30" x14ac:dyDescent="0.2">
      <c r="A88">
        <v>0</v>
      </c>
      <c r="B88" t="s">
        <v>15</v>
      </c>
      <c r="C88">
        <v>1</v>
      </c>
      <c r="D88" t="s">
        <v>13</v>
      </c>
      <c r="E88">
        <v>47</v>
      </c>
      <c r="F88">
        <v>52</v>
      </c>
      <c r="G88">
        <v>0</v>
      </c>
      <c r="H88">
        <v>0</v>
      </c>
      <c r="I88" s="6">
        <f>Table2[[#This Row],[Age]]/$E$1</f>
        <v>0.58750000000000002</v>
      </c>
      <c r="J88" s="6">
        <f>LOG10(Table2[[#This Row],[Fare]] +1)</f>
        <v>1.7242758696007889</v>
      </c>
      <c r="K88">
        <f>IF(Table2[[#This Row],[Pclass]]=1, 1, 0)</f>
        <v>1</v>
      </c>
      <c r="L88">
        <f>IF(Table2[[#This Row],[Pclass]]=2, 1,0)</f>
        <v>0</v>
      </c>
      <c r="M88">
        <f>IF(Table2[[#This Row],[Embarked]]="S", 1, 0)</f>
        <v>1</v>
      </c>
      <c r="N88">
        <f>IF(Table2[[#This Row],[Embarked]]="C", 1, 0)</f>
        <v>0</v>
      </c>
      <c r="O88">
        <f>IF(Table2[[#This Row],[Sex]]="male", 1, 0)</f>
        <v>1</v>
      </c>
      <c r="P88">
        <v>1</v>
      </c>
      <c r="AC88" s="6"/>
      <c r="AD88" s="6"/>
    </row>
    <row r="89" spans="1:30" x14ac:dyDescent="0.2">
      <c r="A89">
        <v>0</v>
      </c>
      <c r="B89" t="s">
        <v>20</v>
      </c>
      <c r="C89">
        <v>3</v>
      </c>
      <c r="D89" t="s">
        <v>17</v>
      </c>
      <c r="E89">
        <v>14.5</v>
      </c>
      <c r="F89">
        <v>14.4542</v>
      </c>
      <c r="G89">
        <v>1</v>
      </c>
      <c r="H89">
        <v>0</v>
      </c>
      <c r="I89" s="6">
        <f>Table2[[#This Row],[Age]]/$E$1</f>
        <v>0.18124999999999999</v>
      </c>
      <c r="J89" s="6">
        <f>LOG10(Table2[[#This Row],[Fare]] +1)</f>
        <v>1.1890465283525415</v>
      </c>
      <c r="K89">
        <f>IF(Table2[[#This Row],[Pclass]]=1, 1, 0)</f>
        <v>0</v>
      </c>
      <c r="L89">
        <f>IF(Table2[[#This Row],[Pclass]]=2, 1,0)</f>
        <v>0</v>
      </c>
      <c r="M89">
        <f>IF(Table2[[#This Row],[Embarked]]="S", 1, 0)</f>
        <v>0</v>
      </c>
      <c r="N89">
        <f>IF(Table2[[#This Row],[Embarked]]="C", 1, 0)</f>
        <v>1</v>
      </c>
      <c r="O89">
        <f>IF(Table2[[#This Row],[Sex]]="male", 1, 0)</f>
        <v>0</v>
      </c>
      <c r="P89">
        <v>1</v>
      </c>
      <c r="AC89" s="6"/>
      <c r="AD89" s="6"/>
    </row>
    <row r="90" spans="1:30" x14ac:dyDescent="0.2">
      <c r="A90">
        <v>0</v>
      </c>
      <c r="B90" t="s">
        <v>15</v>
      </c>
      <c r="C90">
        <v>3</v>
      </c>
      <c r="D90" t="s">
        <v>13</v>
      </c>
      <c r="E90">
        <v>22</v>
      </c>
      <c r="F90">
        <v>8.0500000000000007</v>
      </c>
      <c r="G90">
        <v>0</v>
      </c>
      <c r="H90">
        <v>0</v>
      </c>
      <c r="I90" s="6">
        <f>Table2[[#This Row],[Age]]/$E$1</f>
        <v>0.27500000000000002</v>
      </c>
      <c r="J90" s="6">
        <f>LOG10(Table2[[#This Row],[Fare]] +1)</f>
        <v>0.9566485792052033</v>
      </c>
      <c r="K90">
        <f>IF(Table2[[#This Row],[Pclass]]=1, 1, 0)</f>
        <v>0</v>
      </c>
      <c r="L90">
        <f>IF(Table2[[#This Row],[Pclass]]=2, 1,0)</f>
        <v>0</v>
      </c>
      <c r="M90">
        <f>IF(Table2[[#This Row],[Embarked]]="S", 1, 0)</f>
        <v>1</v>
      </c>
      <c r="N90">
        <f>IF(Table2[[#This Row],[Embarked]]="C", 1, 0)</f>
        <v>0</v>
      </c>
      <c r="O90">
        <f>IF(Table2[[#This Row],[Sex]]="male", 1, 0)</f>
        <v>1</v>
      </c>
      <c r="P90">
        <v>1</v>
      </c>
      <c r="AC90" s="6"/>
      <c r="AD90" s="6"/>
    </row>
    <row r="91" spans="1:30" x14ac:dyDescent="0.2">
      <c r="A91">
        <v>0</v>
      </c>
      <c r="B91" t="s">
        <v>15</v>
      </c>
      <c r="C91">
        <v>3</v>
      </c>
      <c r="D91" t="s">
        <v>17</v>
      </c>
      <c r="E91">
        <v>20</v>
      </c>
      <c r="F91">
        <v>9.8249999999999993</v>
      </c>
      <c r="G91">
        <v>1</v>
      </c>
      <c r="H91">
        <v>0</v>
      </c>
      <c r="I91" s="6">
        <f>Table2[[#This Row],[Age]]/$E$1</f>
        <v>0.25</v>
      </c>
      <c r="J91" s="6">
        <f>LOG10(Table2[[#This Row],[Fare]] +1)</f>
        <v>1.034427905025403</v>
      </c>
      <c r="K91">
        <f>IF(Table2[[#This Row],[Pclass]]=1, 1, 0)</f>
        <v>0</v>
      </c>
      <c r="L91">
        <f>IF(Table2[[#This Row],[Pclass]]=2, 1,0)</f>
        <v>0</v>
      </c>
      <c r="M91">
        <f>IF(Table2[[#This Row],[Embarked]]="S", 1, 0)</f>
        <v>1</v>
      </c>
      <c r="N91">
        <f>IF(Table2[[#This Row],[Embarked]]="C", 1, 0)</f>
        <v>0</v>
      </c>
      <c r="O91">
        <f>IF(Table2[[#This Row],[Sex]]="male", 1, 0)</f>
        <v>0</v>
      </c>
      <c r="P91">
        <v>1</v>
      </c>
      <c r="AC91" s="6"/>
      <c r="AD91" s="6"/>
    </row>
    <row r="92" spans="1:30" x14ac:dyDescent="0.2">
      <c r="A92">
        <v>0</v>
      </c>
      <c r="B92" t="s">
        <v>20</v>
      </c>
      <c r="C92">
        <v>3</v>
      </c>
      <c r="D92" t="s">
        <v>17</v>
      </c>
      <c r="E92">
        <v>17</v>
      </c>
      <c r="F92">
        <v>14.458299999999999</v>
      </c>
      <c r="G92">
        <v>0</v>
      </c>
      <c r="H92">
        <v>0</v>
      </c>
      <c r="I92" s="6">
        <f>Table2[[#This Row],[Age]]/$E$1</f>
        <v>0.21249999999999999</v>
      </c>
      <c r="J92" s="6">
        <f>LOG10(Table2[[#This Row],[Fare]] +1)</f>
        <v>1.1891617314183722</v>
      </c>
      <c r="K92">
        <f>IF(Table2[[#This Row],[Pclass]]=1, 1, 0)</f>
        <v>0</v>
      </c>
      <c r="L92">
        <f>IF(Table2[[#This Row],[Pclass]]=2, 1,0)</f>
        <v>0</v>
      </c>
      <c r="M92">
        <f>IF(Table2[[#This Row],[Embarked]]="S", 1, 0)</f>
        <v>0</v>
      </c>
      <c r="N92">
        <f>IF(Table2[[#This Row],[Embarked]]="C", 1, 0)</f>
        <v>1</v>
      </c>
      <c r="O92">
        <f>IF(Table2[[#This Row],[Sex]]="male", 1, 0)</f>
        <v>0</v>
      </c>
      <c r="P92">
        <v>1</v>
      </c>
      <c r="AC92" s="6"/>
      <c r="AD92" s="6"/>
    </row>
    <row r="93" spans="1:30" x14ac:dyDescent="0.2">
      <c r="A93">
        <v>0</v>
      </c>
      <c r="B93" t="s">
        <v>15</v>
      </c>
      <c r="C93">
        <v>3</v>
      </c>
      <c r="D93" t="s">
        <v>13</v>
      </c>
      <c r="E93">
        <v>21</v>
      </c>
      <c r="F93">
        <v>7.9249999999999998</v>
      </c>
      <c r="G93">
        <v>0</v>
      </c>
      <c r="H93">
        <v>0</v>
      </c>
      <c r="I93" s="6">
        <f>Table2[[#This Row],[Age]]/$E$1</f>
        <v>0.26250000000000001</v>
      </c>
      <c r="J93" s="6">
        <f>LOG10(Table2[[#This Row],[Fare]] +1)</f>
        <v>0.95060822478423079</v>
      </c>
      <c r="K93">
        <f>IF(Table2[[#This Row],[Pclass]]=1, 1, 0)</f>
        <v>0</v>
      </c>
      <c r="L93">
        <f>IF(Table2[[#This Row],[Pclass]]=2, 1,0)</f>
        <v>0</v>
      </c>
      <c r="M93">
        <f>IF(Table2[[#This Row],[Embarked]]="S", 1, 0)</f>
        <v>1</v>
      </c>
      <c r="N93">
        <f>IF(Table2[[#This Row],[Embarked]]="C", 1, 0)</f>
        <v>0</v>
      </c>
      <c r="O93">
        <f>IF(Table2[[#This Row],[Sex]]="male", 1, 0)</f>
        <v>1</v>
      </c>
      <c r="P93">
        <v>1</v>
      </c>
      <c r="AC93" s="6"/>
      <c r="AD93" s="6"/>
    </row>
    <row r="94" spans="1:30" x14ac:dyDescent="0.2">
      <c r="A94">
        <v>0</v>
      </c>
      <c r="B94" t="s">
        <v>27</v>
      </c>
      <c r="C94">
        <v>3</v>
      </c>
      <c r="D94" t="s">
        <v>13</v>
      </c>
      <c r="E94">
        <v>70.5</v>
      </c>
      <c r="F94">
        <v>7.75</v>
      </c>
      <c r="G94">
        <v>0</v>
      </c>
      <c r="H94">
        <v>0</v>
      </c>
      <c r="I94" s="6">
        <f>Table2[[#This Row],[Age]]/$E$1</f>
        <v>0.88124999999999998</v>
      </c>
      <c r="J94" s="6">
        <f>LOG10(Table2[[#This Row],[Fare]] +1)</f>
        <v>0.94200805302231327</v>
      </c>
      <c r="K94">
        <f>IF(Table2[[#This Row],[Pclass]]=1, 1, 0)</f>
        <v>0</v>
      </c>
      <c r="L94">
        <f>IF(Table2[[#This Row],[Pclass]]=2, 1,0)</f>
        <v>0</v>
      </c>
      <c r="M94">
        <f>IF(Table2[[#This Row],[Embarked]]="S", 1, 0)</f>
        <v>0</v>
      </c>
      <c r="N94">
        <f>IF(Table2[[#This Row],[Embarked]]="C", 1, 0)</f>
        <v>0</v>
      </c>
      <c r="O94">
        <f>IF(Table2[[#This Row],[Sex]]="male", 1, 0)</f>
        <v>1</v>
      </c>
      <c r="P94">
        <v>1</v>
      </c>
      <c r="AC94" s="6"/>
      <c r="AD94" s="6"/>
    </row>
    <row r="95" spans="1:30" x14ac:dyDescent="0.2">
      <c r="A95">
        <v>0</v>
      </c>
      <c r="B95" t="s">
        <v>15</v>
      </c>
      <c r="C95">
        <v>2</v>
      </c>
      <c r="D95" t="s">
        <v>13</v>
      </c>
      <c r="E95">
        <v>29</v>
      </c>
      <c r="F95">
        <v>21</v>
      </c>
      <c r="G95">
        <v>1</v>
      </c>
      <c r="H95">
        <v>0</v>
      </c>
      <c r="I95" s="6">
        <f>Table2[[#This Row],[Age]]/$E$1</f>
        <v>0.36249999999999999</v>
      </c>
      <c r="J95" s="6">
        <f>LOG10(Table2[[#This Row],[Fare]] +1)</f>
        <v>1.3424226808222062</v>
      </c>
      <c r="K95">
        <f>IF(Table2[[#This Row],[Pclass]]=1, 1, 0)</f>
        <v>0</v>
      </c>
      <c r="L95">
        <f>IF(Table2[[#This Row],[Pclass]]=2, 1,0)</f>
        <v>1</v>
      </c>
      <c r="M95">
        <f>IF(Table2[[#This Row],[Embarked]]="S", 1, 0)</f>
        <v>1</v>
      </c>
      <c r="N95">
        <f>IF(Table2[[#This Row],[Embarked]]="C", 1, 0)</f>
        <v>0</v>
      </c>
      <c r="O95">
        <f>IF(Table2[[#This Row],[Sex]]="male", 1, 0)</f>
        <v>1</v>
      </c>
      <c r="P95">
        <v>1</v>
      </c>
      <c r="AC95" s="6"/>
      <c r="AD95" s="6"/>
    </row>
    <row r="96" spans="1:30" x14ac:dyDescent="0.2">
      <c r="A96">
        <v>0</v>
      </c>
      <c r="B96" t="s">
        <v>20</v>
      </c>
      <c r="C96">
        <v>1</v>
      </c>
      <c r="D96" t="s">
        <v>13</v>
      </c>
      <c r="E96">
        <v>24</v>
      </c>
      <c r="F96">
        <v>247.52080000000001</v>
      </c>
      <c r="G96">
        <v>0</v>
      </c>
      <c r="H96">
        <v>1</v>
      </c>
      <c r="I96" s="6">
        <f>Table2[[#This Row],[Age]]/$E$1</f>
        <v>0.3</v>
      </c>
      <c r="J96" s="6">
        <f>LOG10(Table2[[#This Row],[Fare]] +1)</f>
        <v>2.3953627429574396</v>
      </c>
      <c r="K96">
        <f>IF(Table2[[#This Row],[Pclass]]=1, 1, 0)</f>
        <v>1</v>
      </c>
      <c r="L96">
        <f>IF(Table2[[#This Row],[Pclass]]=2, 1,0)</f>
        <v>0</v>
      </c>
      <c r="M96">
        <f>IF(Table2[[#This Row],[Embarked]]="S", 1, 0)</f>
        <v>0</v>
      </c>
      <c r="N96">
        <f>IF(Table2[[#This Row],[Embarked]]="C", 1, 0)</f>
        <v>1</v>
      </c>
      <c r="O96">
        <f>IF(Table2[[#This Row],[Sex]]="male", 1, 0)</f>
        <v>1</v>
      </c>
      <c r="P96">
        <v>1</v>
      </c>
      <c r="AC96" s="6"/>
      <c r="AD96" s="6"/>
    </row>
    <row r="97" spans="1:30" x14ac:dyDescent="0.2">
      <c r="A97">
        <v>0</v>
      </c>
      <c r="B97" t="s">
        <v>15</v>
      </c>
      <c r="C97">
        <v>3</v>
      </c>
      <c r="D97" t="s">
        <v>17</v>
      </c>
      <c r="E97">
        <v>2</v>
      </c>
      <c r="F97">
        <v>31.274999999999999</v>
      </c>
      <c r="G97">
        <v>4</v>
      </c>
      <c r="H97">
        <v>2</v>
      </c>
      <c r="I97" s="6">
        <f>Table2[[#This Row],[Age]]/$E$1</f>
        <v>2.5000000000000001E-2</v>
      </c>
      <c r="J97" s="6">
        <f>LOG10(Table2[[#This Row],[Fare]] +1)</f>
        <v>1.5088662509384578</v>
      </c>
      <c r="K97">
        <f>IF(Table2[[#This Row],[Pclass]]=1, 1, 0)</f>
        <v>0</v>
      </c>
      <c r="L97">
        <f>IF(Table2[[#This Row],[Pclass]]=2, 1,0)</f>
        <v>0</v>
      </c>
      <c r="M97">
        <f>IF(Table2[[#This Row],[Embarked]]="S", 1, 0)</f>
        <v>1</v>
      </c>
      <c r="N97">
        <f>IF(Table2[[#This Row],[Embarked]]="C", 1, 0)</f>
        <v>0</v>
      </c>
      <c r="O97">
        <f>IF(Table2[[#This Row],[Sex]]="male", 1, 0)</f>
        <v>0</v>
      </c>
      <c r="P97">
        <v>1</v>
      </c>
      <c r="AC97" s="6"/>
      <c r="AD97" s="6"/>
    </row>
    <row r="98" spans="1:30" x14ac:dyDescent="0.2">
      <c r="A98">
        <v>0</v>
      </c>
      <c r="B98" t="s">
        <v>15</v>
      </c>
      <c r="C98">
        <v>2</v>
      </c>
      <c r="D98" t="s">
        <v>13</v>
      </c>
      <c r="E98">
        <v>21</v>
      </c>
      <c r="F98">
        <v>73.5</v>
      </c>
      <c r="G98">
        <v>2</v>
      </c>
      <c r="H98">
        <v>0</v>
      </c>
      <c r="I98" s="6">
        <f>Table2[[#This Row],[Age]]/$E$1</f>
        <v>0.26250000000000001</v>
      </c>
      <c r="J98" s="6">
        <f>LOG10(Table2[[#This Row],[Fare]] +1)</f>
        <v>1.8721562727482928</v>
      </c>
      <c r="K98">
        <f>IF(Table2[[#This Row],[Pclass]]=1, 1, 0)</f>
        <v>0</v>
      </c>
      <c r="L98">
        <f>IF(Table2[[#This Row],[Pclass]]=2, 1,0)</f>
        <v>1</v>
      </c>
      <c r="M98">
        <f>IF(Table2[[#This Row],[Embarked]]="S", 1, 0)</f>
        <v>1</v>
      </c>
      <c r="N98">
        <f>IF(Table2[[#This Row],[Embarked]]="C", 1, 0)</f>
        <v>0</v>
      </c>
      <c r="O98">
        <f>IF(Table2[[#This Row],[Sex]]="male", 1, 0)</f>
        <v>1</v>
      </c>
      <c r="P98">
        <v>1</v>
      </c>
      <c r="AC98" s="6"/>
      <c r="AD98" s="6"/>
    </row>
    <row r="99" spans="1:30" x14ac:dyDescent="0.2">
      <c r="A99">
        <v>0</v>
      </c>
      <c r="B99" t="s">
        <v>20</v>
      </c>
      <c r="C99">
        <v>2</v>
      </c>
      <c r="D99" t="s">
        <v>13</v>
      </c>
      <c r="E99">
        <v>32.5</v>
      </c>
      <c r="F99">
        <v>30.070799999999998</v>
      </c>
      <c r="G99">
        <v>1</v>
      </c>
      <c r="H99">
        <v>0</v>
      </c>
      <c r="I99" s="6">
        <f>Table2[[#This Row],[Age]]/$E$1</f>
        <v>0.40625</v>
      </c>
      <c r="J99" s="6">
        <f>LOG10(Table2[[#This Row],[Fare]] +1)</f>
        <v>1.492352435460081</v>
      </c>
      <c r="K99">
        <f>IF(Table2[[#This Row],[Pclass]]=1, 1, 0)</f>
        <v>0</v>
      </c>
      <c r="L99">
        <f>IF(Table2[[#This Row],[Pclass]]=2, 1,0)</f>
        <v>1</v>
      </c>
      <c r="M99">
        <f>IF(Table2[[#This Row],[Embarked]]="S", 1, 0)</f>
        <v>0</v>
      </c>
      <c r="N99">
        <f>IF(Table2[[#This Row],[Embarked]]="C", 1, 0)</f>
        <v>1</v>
      </c>
      <c r="O99">
        <f>IF(Table2[[#This Row],[Sex]]="male", 1, 0)</f>
        <v>1</v>
      </c>
      <c r="P99">
        <v>1</v>
      </c>
      <c r="AC99" s="6"/>
      <c r="AD99" s="6"/>
    </row>
    <row r="100" spans="1:30" x14ac:dyDescent="0.2">
      <c r="A100">
        <v>1</v>
      </c>
      <c r="B100" t="s">
        <v>15</v>
      </c>
      <c r="C100">
        <v>2</v>
      </c>
      <c r="D100" t="s">
        <v>17</v>
      </c>
      <c r="E100">
        <v>32.5</v>
      </c>
      <c r="F100">
        <v>13</v>
      </c>
      <c r="G100">
        <v>0</v>
      </c>
      <c r="H100">
        <v>0</v>
      </c>
      <c r="I100" s="6">
        <f>Table2[[#This Row],[Age]]/$E$1</f>
        <v>0.40625</v>
      </c>
      <c r="J100" s="6">
        <f>LOG10(Table2[[#This Row],[Fare]] +1)</f>
        <v>1.146128035678238</v>
      </c>
      <c r="K100">
        <f>IF(Table2[[#This Row],[Pclass]]=1, 1, 0)</f>
        <v>0</v>
      </c>
      <c r="L100">
        <f>IF(Table2[[#This Row],[Pclass]]=2, 1,0)</f>
        <v>1</v>
      </c>
      <c r="M100">
        <f>IF(Table2[[#This Row],[Embarked]]="S", 1, 0)</f>
        <v>1</v>
      </c>
      <c r="N100">
        <f>IF(Table2[[#This Row],[Embarked]]="C", 1, 0)</f>
        <v>0</v>
      </c>
      <c r="O100">
        <f>IF(Table2[[#This Row],[Sex]]="male", 1, 0)</f>
        <v>0</v>
      </c>
      <c r="P100">
        <v>1</v>
      </c>
      <c r="AC100" s="6"/>
      <c r="AD100" s="6"/>
    </row>
    <row r="101" spans="1:30" x14ac:dyDescent="0.2">
      <c r="A101">
        <v>0</v>
      </c>
      <c r="B101" t="s">
        <v>15</v>
      </c>
      <c r="C101">
        <v>1</v>
      </c>
      <c r="D101" t="s">
        <v>13</v>
      </c>
      <c r="E101">
        <v>54</v>
      </c>
      <c r="F101">
        <v>77.287499999999994</v>
      </c>
      <c r="G101">
        <v>0</v>
      </c>
      <c r="H101">
        <v>1</v>
      </c>
      <c r="I101" s="6">
        <f>Table2[[#This Row],[Age]]/$E$1</f>
        <v>0.67500000000000004</v>
      </c>
      <c r="J101" s="6">
        <f>LOG10(Table2[[#This Row],[Fare]] +1)</f>
        <v>1.8936924247093643</v>
      </c>
      <c r="K101">
        <f>IF(Table2[[#This Row],[Pclass]]=1, 1, 0)</f>
        <v>1</v>
      </c>
      <c r="L101">
        <f>IF(Table2[[#This Row],[Pclass]]=2, 1,0)</f>
        <v>0</v>
      </c>
      <c r="M101">
        <f>IF(Table2[[#This Row],[Embarked]]="S", 1, 0)</f>
        <v>1</v>
      </c>
      <c r="N101">
        <f>IF(Table2[[#This Row],[Embarked]]="C", 1, 0)</f>
        <v>0</v>
      </c>
      <c r="O101">
        <f>IF(Table2[[#This Row],[Sex]]="male", 1, 0)</f>
        <v>1</v>
      </c>
      <c r="P101">
        <v>1</v>
      </c>
      <c r="AC101" s="6"/>
      <c r="AD101" s="6"/>
    </row>
    <row r="102" spans="1:30" x14ac:dyDescent="0.2">
      <c r="A102">
        <v>1</v>
      </c>
      <c r="B102" t="s">
        <v>20</v>
      </c>
      <c r="C102">
        <v>3</v>
      </c>
      <c r="D102" t="s">
        <v>13</v>
      </c>
      <c r="E102">
        <v>12</v>
      </c>
      <c r="F102">
        <v>11.2417</v>
      </c>
      <c r="G102">
        <v>1</v>
      </c>
      <c r="H102">
        <v>0</v>
      </c>
      <c r="I102" s="6">
        <f>Table2[[#This Row],[Age]]/$E$1</f>
        <v>0.15</v>
      </c>
      <c r="J102" s="6">
        <f>LOG10(Table2[[#This Row],[Fare]] +1)</f>
        <v>1.0878417322991751</v>
      </c>
      <c r="K102">
        <f>IF(Table2[[#This Row],[Pclass]]=1, 1, 0)</f>
        <v>0</v>
      </c>
      <c r="L102">
        <f>IF(Table2[[#This Row],[Pclass]]=2, 1,0)</f>
        <v>0</v>
      </c>
      <c r="M102">
        <f>IF(Table2[[#This Row],[Embarked]]="S", 1, 0)</f>
        <v>0</v>
      </c>
      <c r="N102">
        <f>IF(Table2[[#This Row],[Embarked]]="C", 1, 0)</f>
        <v>1</v>
      </c>
      <c r="O102">
        <f>IF(Table2[[#This Row],[Sex]]="male", 1, 0)</f>
        <v>1</v>
      </c>
      <c r="P102">
        <v>1</v>
      </c>
      <c r="AC102" s="6"/>
      <c r="AD102" s="6"/>
    </row>
    <row r="103" spans="1:30" x14ac:dyDescent="0.2">
      <c r="A103">
        <v>1</v>
      </c>
      <c r="B103" t="s">
        <v>15</v>
      </c>
      <c r="C103">
        <v>3</v>
      </c>
      <c r="D103" t="s">
        <v>13</v>
      </c>
      <c r="E103">
        <v>24</v>
      </c>
      <c r="F103">
        <v>7.1417000000000002</v>
      </c>
      <c r="G103">
        <v>0</v>
      </c>
      <c r="H103">
        <v>0</v>
      </c>
      <c r="I103" s="6">
        <f>Table2[[#This Row],[Age]]/$E$1</f>
        <v>0.3</v>
      </c>
      <c r="J103" s="6">
        <f>LOG10(Table2[[#This Row],[Fare]] +1)</f>
        <v>0.9107150957411293</v>
      </c>
      <c r="K103">
        <f>IF(Table2[[#This Row],[Pclass]]=1, 1, 0)</f>
        <v>0</v>
      </c>
      <c r="L103">
        <f>IF(Table2[[#This Row],[Pclass]]=2, 1,0)</f>
        <v>0</v>
      </c>
      <c r="M103">
        <f>IF(Table2[[#This Row],[Embarked]]="S", 1, 0)</f>
        <v>1</v>
      </c>
      <c r="N103">
        <f>IF(Table2[[#This Row],[Embarked]]="C", 1, 0)</f>
        <v>0</v>
      </c>
      <c r="O103">
        <f>IF(Table2[[#This Row],[Sex]]="male", 1, 0)</f>
        <v>1</v>
      </c>
      <c r="P103">
        <v>1</v>
      </c>
      <c r="AC103" s="6"/>
      <c r="AD103" s="6"/>
    </row>
    <row r="104" spans="1:30" x14ac:dyDescent="0.2">
      <c r="A104">
        <v>0</v>
      </c>
      <c r="B104" t="s">
        <v>15</v>
      </c>
      <c r="C104">
        <v>3</v>
      </c>
      <c r="D104" t="s">
        <v>13</v>
      </c>
      <c r="E104">
        <v>45</v>
      </c>
      <c r="F104">
        <v>6.9749999999999996</v>
      </c>
      <c r="G104">
        <v>0</v>
      </c>
      <c r="H104">
        <v>0</v>
      </c>
      <c r="I104" s="6">
        <f>Table2[[#This Row],[Age]]/$E$1</f>
        <v>0.5625</v>
      </c>
      <c r="J104" s="6">
        <f>LOG10(Table2[[#This Row],[Fare]] +1)</f>
        <v>0.90173069172921871</v>
      </c>
      <c r="K104">
        <f>IF(Table2[[#This Row],[Pclass]]=1, 1, 0)</f>
        <v>0</v>
      </c>
      <c r="L104">
        <f>IF(Table2[[#This Row],[Pclass]]=2, 1,0)</f>
        <v>0</v>
      </c>
      <c r="M104">
        <f>IF(Table2[[#This Row],[Embarked]]="S", 1, 0)</f>
        <v>1</v>
      </c>
      <c r="N104">
        <f>IF(Table2[[#This Row],[Embarked]]="C", 1, 0)</f>
        <v>0</v>
      </c>
      <c r="O104">
        <f>IF(Table2[[#This Row],[Sex]]="male", 1, 0)</f>
        <v>1</v>
      </c>
      <c r="P104">
        <v>1</v>
      </c>
      <c r="AC104" s="6"/>
      <c r="AD104" s="6"/>
    </row>
    <row r="105" spans="1:30" x14ac:dyDescent="0.2">
      <c r="A105">
        <v>0</v>
      </c>
      <c r="B105" t="s">
        <v>20</v>
      </c>
      <c r="C105">
        <v>3</v>
      </c>
      <c r="D105" t="s">
        <v>13</v>
      </c>
      <c r="E105">
        <v>33</v>
      </c>
      <c r="F105">
        <v>7.8958000000000004</v>
      </c>
      <c r="G105">
        <v>0</v>
      </c>
      <c r="H105">
        <v>0</v>
      </c>
      <c r="I105" s="6">
        <f>Table2[[#This Row],[Age]]/$E$1</f>
        <v>0.41249999999999998</v>
      </c>
      <c r="J105" s="6">
        <f>LOG10(Table2[[#This Row],[Fare]] +1)</f>
        <v>0.94918501031343461</v>
      </c>
      <c r="K105">
        <f>IF(Table2[[#This Row],[Pclass]]=1, 1, 0)</f>
        <v>0</v>
      </c>
      <c r="L105">
        <f>IF(Table2[[#This Row],[Pclass]]=2, 1,0)</f>
        <v>0</v>
      </c>
      <c r="M105">
        <f>IF(Table2[[#This Row],[Embarked]]="S", 1, 0)</f>
        <v>0</v>
      </c>
      <c r="N105">
        <f>IF(Table2[[#This Row],[Embarked]]="C", 1, 0)</f>
        <v>1</v>
      </c>
      <c r="O105">
        <f>IF(Table2[[#This Row],[Sex]]="male", 1, 0)</f>
        <v>1</v>
      </c>
      <c r="P105">
        <v>1</v>
      </c>
      <c r="AC105" s="6"/>
      <c r="AD105" s="6"/>
    </row>
    <row r="106" spans="1:30" x14ac:dyDescent="0.2">
      <c r="A106">
        <v>0</v>
      </c>
      <c r="B106" t="s">
        <v>15</v>
      </c>
      <c r="C106">
        <v>3</v>
      </c>
      <c r="D106" t="s">
        <v>13</v>
      </c>
      <c r="E106">
        <v>20</v>
      </c>
      <c r="F106">
        <v>7.05</v>
      </c>
      <c r="G106">
        <v>0</v>
      </c>
      <c r="H106">
        <v>0</v>
      </c>
      <c r="I106" s="6">
        <f>Table2[[#This Row],[Age]]/$E$1</f>
        <v>0.25</v>
      </c>
      <c r="J106" s="6">
        <f>LOG10(Table2[[#This Row],[Fare]] +1)</f>
        <v>0.90579588036786851</v>
      </c>
      <c r="K106">
        <f>IF(Table2[[#This Row],[Pclass]]=1, 1, 0)</f>
        <v>0</v>
      </c>
      <c r="L106">
        <f>IF(Table2[[#This Row],[Pclass]]=2, 1,0)</f>
        <v>0</v>
      </c>
      <c r="M106">
        <f>IF(Table2[[#This Row],[Embarked]]="S", 1, 0)</f>
        <v>1</v>
      </c>
      <c r="N106">
        <f>IF(Table2[[#This Row],[Embarked]]="C", 1, 0)</f>
        <v>0</v>
      </c>
      <c r="O106">
        <f>IF(Table2[[#This Row],[Sex]]="male", 1, 0)</f>
        <v>1</v>
      </c>
      <c r="P106">
        <v>1</v>
      </c>
      <c r="AC106" s="6"/>
      <c r="AD106" s="6"/>
    </row>
    <row r="107" spans="1:30" x14ac:dyDescent="0.2">
      <c r="A107">
        <v>0</v>
      </c>
      <c r="B107" t="s">
        <v>15</v>
      </c>
      <c r="C107">
        <v>3</v>
      </c>
      <c r="D107" t="s">
        <v>17</v>
      </c>
      <c r="E107">
        <v>47</v>
      </c>
      <c r="F107">
        <v>14.5</v>
      </c>
      <c r="G107">
        <v>1</v>
      </c>
      <c r="H107">
        <v>0</v>
      </c>
      <c r="I107" s="6">
        <f>Table2[[#This Row],[Age]]/$E$1</f>
        <v>0.58750000000000002</v>
      </c>
      <c r="J107" s="6">
        <f>LOG10(Table2[[#This Row],[Fare]] +1)</f>
        <v>1.1903316981702914</v>
      </c>
      <c r="K107">
        <f>IF(Table2[[#This Row],[Pclass]]=1, 1, 0)</f>
        <v>0</v>
      </c>
      <c r="L107">
        <f>IF(Table2[[#This Row],[Pclass]]=2, 1,0)</f>
        <v>0</v>
      </c>
      <c r="M107">
        <f>IF(Table2[[#This Row],[Embarked]]="S", 1, 0)</f>
        <v>1</v>
      </c>
      <c r="N107">
        <f>IF(Table2[[#This Row],[Embarked]]="C", 1, 0)</f>
        <v>0</v>
      </c>
      <c r="O107">
        <f>IF(Table2[[#This Row],[Sex]]="male", 1, 0)</f>
        <v>0</v>
      </c>
      <c r="P107">
        <v>1</v>
      </c>
      <c r="AC107" s="6"/>
      <c r="AD107" s="6"/>
    </row>
    <row r="108" spans="1:30" x14ac:dyDescent="0.2">
      <c r="A108">
        <v>1</v>
      </c>
      <c r="B108" t="s">
        <v>15</v>
      </c>
      <c r="C108">
        <v>2</v>
      </c>
      <c r="D108" t="s">
        <v>17</v>
      </c>
      <c r="E108">
        <v>29</v>
      </c>
      <c r="F108">
        <v>26</v>
      </c>
      <c r="G108">
        <v>1</v>
      </c>
      <c r="H108">
        <v>0</v>
      </c>
      <c r="I108" s="6">
        <f>Table2[[#This Row],[Age]]/$E$1</f>
        <v>0.36249999999999999</v>
      </c>
      <c r="J108" s="6">
        <f>LOG10(Table2[[#This Row],[Fare]] +1)</f>
        <v>1.4313637641589874</v>
      </c>
      <c r="K108">
        <f>IF(Table2[[#This Row],[Pclass]]=1, 1, 0)</f>
        <v>0</v>
      </c>
      <c r="L108">
        <f>IF(Table2[[#This Row],[Pclass]]=2, 1,0)</f>
        <v>1</v>
      </c>
      <c r="M108">
        <f>IF(Table2[[#This Row],[Embarked]]="S", 1, 0)</f>
        <v>1</v>
      </c>
      <c r="N108">
        <f>IF(Table2[[#This Row],[Embarked]]="C", 1, 0)</f>
        <v>0</v>
      </c>
      <c r="O108">
        <f>IF(Table2[[#This Row],[Sex]]="male", 1, 0)</f>
        <v>0</v>
      </c>
      <c r="P108">
        <v>1</v>
      </c>
      <c r="AC108" s="6"/>
      <c r="AD108" s="6"/>
    </row>
    <row r="109" spans="1:30" x14ac:dyDescent="0.2">
      <c r="A109">
        <v>0</v>
      </c>
      <c r="B109" t="s">
        <v>15</v>
      </c>
      <c r="C109">
        <v>2</v>
      </c>
      <c r="D109" t="s">
        <v>13</v>
      </c>
      <c r="E109">
        <v>25</v>
      </c>
      <c r="F109">
        <v>13</v>
      </c>
      <c r="G109">
        <v>0</v>
      </c>
      <c r="H109">
        <v>0</v>
      </c>
      <c r="I109" s="6">
        <f>Table2[[#This Row],[Age]]/$E$1</f>
        <v>0.3125</v>
      </c>
      <c r="J109" s="6">
        <f>LOG10(Table2[[#This Row],[Fare]] +1)</f>
        <v>1.146128035678238</v>
      </c>
      <c r="K109">
        <f>IF(Table2[[#This Row],[Pclass]]=1, 1, 0)</f>
        <v>0</v>
      </c>
      <c r="L109">
        <f>IF(Table2[[#This Row],[Pclass]]=2, 1,0)</f>
        <v>1</v>
      </c>
      <c r="M109">
        <f>IF(Table2[[#This Row],[Embarked]]="S", 1, 0)</f>
        <v>1</v>
      </c>
      <c r="N109">
        <f>IF(Table2[[#This Row],[Embarked]]="C", 1, 0)</f>
        <v>0</v>
      </c>
      <c r="O109">
        <f>IF(Table2[[#This Row],[Sex]]="male", 1, 0)</f>
        <v>1</v>
      </c>
      <c r="P109">
        <v>1</v>
      </c>
      <c r="AC109" s="6"/>
      <c r="AD109" s="6"/>
    </row>
    <row r="110" spans="1:30" x14ac:dyDescent="0.2">
      <c r="A110">
        <v>0</v>
      </c>
      <c r="B110" t="s">
        <v>20</v>
      </c>
      <c r="C110">
        <v>2</v>
      </c>
      <c r="D110" t="s">
        <v>13</v>
      </c>
      <c r="E110">
        <v>23</v>
      </c>
      <c r="F110">
        <v>15.0458</v>
      </c>
      <c r="G110">
        <v>0</v>
      </c>
      <c r="H110">
        <v>0</v>
      </c>
      <c r="I110" s="6">
        <f>Table2[[#This Row],[Age]]/$E$1</f>
        <v>0.28749999999999998</v>
      </c>
      <c r="J110" s="6">
        <f>LOG10(Table2[[#This Row],[Fare]] +1)</f>
        <v>1.2053613747144323</v>
      </c>
      <c r="K110">
        <f>IF(Table2[[#This Row],[Pclass]]=1, 1, 0)</f>
        <v>0</v>
      </c>
      <c r="L110">
        <f>IF(Table2[[#This Row],[Pclass]]=2, 1,0)</f>
        <v>1</v>
      </c>
      <c r="M110">
        <f>IF(Table2[[#This Row],[Embarked]]="S", 1, 0)</f>
        <v>0</v>
      </c>
      <c r="N110">
        <f>IF(Table2[[#This Row],[Embarked]]="C", 1, 0)</f>
        <v>1</v>
      </c>
      <c r="O110">
        <f>IF(Table2[[#This Row],[Sex]]="male", 1, 0)</f>
        <v>1</v>
      </c>
      <c r="P110">
        <v>1</v>
      </c>
      <c r="AC110" s="6"/>
      <c r="AD110" s="6"/>
    </row>
    <row r="111" spans="1:30" x14ac:dyDescent="0.2">
      <c r="A111">
        <v>1</v>
      </c>
      <c r="B111" t="s">
        <v>15</v>
      </c>
      <c r="C111">
        <v>1</v>
      </c>
      <c r="D111" t="s">
        <v>17</v>
      </c>
      <c r="E111">
        <v>19</v>
      </c>
      <c r="F111">
        <v>26.283300000000001</v>
      </c>
      <c r="G111">
        <v>0</v>
      </c>
      <c r="H111">
        <v>2</v>
      </c>
      <c r="I111" s="6">
        <f>Table2[[#This Row],[Age]]/$E$1</f>
        <v>0.23749999999999999</v>
      </c>
      <c r="J111" s="6">
        <f>LOG10(Table2[[#This Row],[Fare]] +1)</f>
        <v>1.4358968984299505</v>
      </c>
      <c r="K111">
        <f>IF(Table2[[#This Row],[Pclass]]=1, 1, 0)</f>
        <v>1</v>
      </c>
      <c r="L111">
        <f>IF(Table2[[#This Row],[Pclass]]=2, 1,0)</f>
        <v>0</v>
      </c>
      <c r="M111">
        <f>IF(Table2[[#This Row],[Embarked]]="S", 1, 0)</f>
        <v>1</v>
      </c>
      <c r="N111">
        <f>IF(Table2[[#This Row],[Embarked]]="C", 1, 0)</f>
        <v>0</v>
      </c>
      <c r="O111">
        <f>IF(Table2[[#This Row],[Sex]]="male", 1, 0)</f>
        <v>0</v>
      </c>
      <c r="P111">
        <v>1</v>
      </c>
      <c r="AC111" s="6"/>
      <c r="AD111" s="6"/>
    </row>
    <row r="112" spans="1:30" x14ac:dyDescent="0.2">
      <c r="A112">
        <v>0</v>
      </c>
      <c r="B112" t="s">
        <v>15</v>
      </c>
      <c r="C112">
        <v>1</v>
      </c>
      <c r="D112" t="s">
        <v>13</v>
      </c>
      <c r="E112">
        <v>37</v>
      </c>
      <c r="F112">
        <v>53.1</v>
      </c>
      <c r="G112">
        <v>1</v>
      </c>
      <c r="H112">
        <v>0</v>
      </c>
      <c r="I112" s="6">
        <f>Table2[[#This Row],[Age]]/$E$1</f>
        <v>0.46250000000000002</v>
      </c>
      <c r="J112" s="6">
        <f>LOG10(Table2[[#This Row],[Fare]] +1)</f>
        <v>1.7331972651065695</v>
      </c>
      <c r="K112">
        <f>IF(Table2[[#This Row],[Pclass]]=1, 1, 0)</f>
        <v>1</v>
      </c>
      <c r="L112">
        <f>IF(Table2[[#This Row],[Pclass]]=2, 1,0)</f>
        <v>0</v>
      </c>
      <c r="M112">
        <f>IF(Table2[[#This Row],[Embarked]]="S", 1, 0)</f>
        <v>1</v>
      </c>
      <c r="N112">
        <f>IF(Table2[[#This Row],[Embarked]]="C", 1, 0)</f>
        <v>0</v>
      </c>
      <c r="O112">
        <f>IF(Table2[[#This Row],[Sex]]="male", 1, 0)</f>
        <v>1</v>
      </c>
      <c r="P112">
        <v>1</v>
      </c>
      <c r="AC112" s="6"/>
      <c r="AD112" s="6"/>
    </row>
    <row r="113" spans="1:30" x14ac:dyDescent="0.2">
      <c r="A113">
        <v>0</v>
      </c>
      <c r="B113" t="s">
        <v>15</v>
      </c>
      <c r="C113">
        <v>3</v>
      </c>
      <c r="D113" t="s">
        <v>13</v>
      </c>
      <c r="E113">
        <v>16</v>
      </c>
      <c r="F113">
        <v>9.2166999999999994</v>
      </c>
      <c r="G113">
        <v>0</v>
      </c>
      <c r="H113">
        <v>0</v>
      </c>
      <c r="I113" s="6">
        <f>Table2[[#This Row],[Age]]/$E$1</f>
        <v>0.2</v>
      </c>
      <c r="J113" s="6">
        <f>LOG10(Table2[[#This Row],[Fare]] +1)</f>
        <v>1.0093106410801986</v>
      </c>
      <c r="K113">
        <f>IF(Table2[[#This Row],[Pclass]]=1, 1, 0)</f>
        <v>0</v>
      </c>
      <c r="L113">
        <f>IF(Table2[[#This Row],[Pclass]]=2, 1,0)</f>
        <v>0</v>
      </c>
      <c r="M113">
        <f>IF(Table2[[#This Row],[Embarked]]="S", 1, 0)</f>
        <v>1</v>
      </c>
      <c r="N113">
        <f>IF(Table2[[#This Row],[Embarked]]="C", 1, 0)</f>
        <v>0</v>
      </c>
      <c r="O113">
        <f>IF(Table2[[#This Row],[Sex]]="male", 1, 0)</f>
        <v>1</v>
      </c>
      <c r="P113">
        <v>1</v>
      </c>
      <c r="AC113" s="6"/>
      <c r="AD113" s="6"/>
    </row>
    <row r="114" spans="1:30" x14ac:dyDescent="0.2">
      <c r="A114">
        <v>0</v>
      </c>
      <c r="B114" t="s">
        <v>20</v>
      </c>
      <c r="C114">
        <v>1</v>
      </c>
      <c r="D114" t="s">
        <v>13</v>
      </c>
      <c r="E114">
        <v>24</v>
      </c>
      <c r="F114">
        <v>79.2</v>
      </c>
      <c r="G114">
        <v>0</v>
      </c>
      <c r="H114">
        <v>0</v>
      </c>
      <c r="I114" s="6">
        <f>Table2[[#This Row],[Age]]/$E$1</f>
        <v>0.3</v>
      </c>
      <c r="J114" s="6">
        <f>LOG10(Table2[[#This Row],[Fare]] +1)</f>
        <v>1.9041743682841634</v>
      </c>
      <c r="K114">
        <f>IF(Table2[[#This Row],[Pclass]]=1, 1, 0)</f>
        <v>1</v>
      </c>
      <c r="L114">
        <f>IF(Table2[[#This Row],[Pclass]]=2, 1,0)</f>
        <v>0</v>
      </c>
      <c r="M114">
        <f>IF(Table2[[#This Row],[Embarked]]="S", 1, 0)</f>
        <v>0</v>
      </c>
      <c r="N114">
        <f>IF(Table2[[#This Row],[Embarked]]="C", 1, 0)</f>
        <v>1</v>
      </c>
      <c r="O114">
        <f>IF(Table2[[#This Row],[Sex]]="male", 1, 0)</f>
        <v>1</v>
      </c>
      <c r="P114">
        <v>1</v>
      </c>
      <c r="AC114" s="6"/>
      <c r="AD114" s="6"/>
    </row>
    <row r="115" spans="1:30" x14ac:dyDescent="0.2">
      <c r="A115">
        <v>1</v>
      </c>
      <c r="B115" t="s">
        <v>15</v>
      </c>
      <c r="C115">
        <v>3</v>
      </c>
      <c r="D115" t="s">
        <v>17</v>
      </c>
      <c r="E115">
        <v>22</v>
      </c>
      <c r="F115">
        <v>7.75</v>
      </c>
      <c r="G115">
        <v>0</v>
      </c>
      <c r="H115">
        <v>0</v>
      </c>
      <c r="I115" s="6">
        <f>Table2[[#This Row],[Age]]/$E$1</f>
        <v>0.27500000000000002</v>
      </c>
      <c r="J115" s="6">
        <f>LOG10(Table2[[#This Row],[Fare]] +1)</f>
        <v>0.94200805302231327</v>
      </c>
      <c r="K115">
        <f>IF(Table2[[#This Row],[Pclass]]=1, 1, 0)</f>
        <v>0</v>
      </c>
      <c r="L115">
        <f>IF(Table2[[#This Row],[Pclass]]=2, 1,0)</f>
        <v>0</v>
      </c>
      <c r="M115">
        <f>IF(Table2[[#This Row],[Embarked]]="S", 1, 0)</f>
        <v>1</v>
      </c>
      <c r="N115">
        <f>IF(Table2[[#This Row],[Embarked]]="C", 1, 0)</f>
        <v>0</v>
      </c>
      <c r="O115">
        <f>IF(Table2[[#This Row],[Sex]]="male", 1, 0)</f>
        <v>0</v>
      </c>
      <c r="P115">
        <v>1</v>
      </c>
      <c r="AC115" s="6"/>
      <c r="AD115" s="6"/>
    </row>
    <row r="116" spans="1:30" x14ac:dyDescent="0.2">
      <c r="A116">
        <v>1</v>
      </c>
      <c r="B116" t="s">
        <v>15</v>
      </c>
      <c r="C116">
        <v>3</v>
      </c>
      <c r="D116" t="s">
        <v>17</v>
      </c>
      <c r="E116">
        <v>24</v>
      </c>
      <c r="F116">
        <v>15.85</v>
      </c>
      <c r="G116">
        <v>1</v>
      </c>
      <c r="H116">
        <v>0</v>
      </c>
      <c r="I116" s="6">
        <f>Table2[[#This Row],[Age]]/$E$1</f>
        <v>0.3</v>
      </c>
      <c r="J116" s="6">
        <f>LOG10(Table2[[#This Row],[Fare]] +1)</f>
        <v>1.2265999052073575</v>
      </c>
      <c r="K116">
        <f>IF(Table2[[#This Row],[Pclass]]=1, 1, 0)</f>
        <v>0</v>
      </c>
      <c r="L116">
        <f>IF(Table2[[#This Row],[Pclass]]=2, 1,0)</f>
        <v>0</v>
      </c>
      <c r="M116">
        <f>IF(Table2[[#This Row],[Embarked]]="S", 1, 0)</f>
        <v>1</v>
      </c>
      <c r="N116">
        <f>IF(Table2[[#This Row],[Embarked]]="C", 1, 0)</f>
        <v>0</v>
      </c>
      <c r="O116">
        <f>IF(Table2[[#This Row],[Sex]]="male", 1, 0)</f>
        <v>0</v>
      </c>
      <c r="P116">
        <v>1</v>
      </c>
      <c r="AC116" s="6"/>
      <c r="AD116" s="6"/>
    </row>
    <row r="117" spans="1:30" x14ac:dyDescent="0.2">
      <c r="A117">
        <v>0</v>
      </c>
      <c r="B117" t="s">
        <v>27</v>
      </c>
      <c r="C117">
        <v>3</v>
      </c>
      <c r="D117" t="s">
        <v>13</v>
      </c>
      <c r="E117">
        <v>19</v>
      </c>
      <c r="F117">
        <v>6.75</v>
      </c>
      <c r="G117">
        <v>0</v>
      </c>
      <c r="H117">
        <v>0</v>
      </c>
      <c r="I117" s="6">
        <f>Table2[[#This Row],[Age]]/$E$1</f>
        <v>0.23749999999999999</v>
      </c>
      <c r="J117" s="6">
        <f>LOG10(Table2[[#This Row],[Fare]] +1)</f>
        <v>0.88930170250631024</v>
      </c>
      <c r="K117">
        <f>IF(Table2[[#This Row],[Pclass]]=1, 1, 0)</f>
        <v>0</v>
      </c>
      <c r="L117">
        <f>IF(Table2[[#This Row],[Pclass]]=2, 1,0)</f>
        <v>0</v>
      </c>
      <c r="M117">
        <f>IF(Table2[[#This Row],[Embarked]]="S", 1, 0)</f>
        <v>0</v>
      </c>
      <c r="N117">
        <f>IF(Table2[[#This Row],[Embarked]]="C", 1, 0)</f>
        <v>0</v>
      </c>
      <c r="O117">
        <f>IF(Table2[[#This Row],[Sex]]="male", 1, 0)</f>
        <v>1</v>
      </c>
      <c r="P117">
        <v>1</v>
      </c>
      <c r="AC117" s="6"/>
      <c r="AD117" s="6"/>
    </row>
    <row r="118" spans="1:30" x14ac:dyDescent="0.2">
      <c r="A118">
        <v>0</v>
      </c>
      <c r="B118" t="s">
        <v>15</v>
      </c>
      <c r="C118">
        <v>2</v>
      </c>
      <c r="D118" t="s">
        <v>13</v>
      </c>
      <c r="E118">
        <v>18</v>
      </c>
      <c r="F118">
        <v>11.5</v>
      </c>
      <c r="G118">
        <v>0</v>
      </c>
      <c r="H118">
        <v>0</v>
      </c>
      <c r="I118" s="6">
        <f>Table2[[#This Row],[Age]]/$E$1</f>
        <v>0.22500000000000001</v>
      </c>
      <c r="J118" s="6">
        <f>LOG10(Table2[[#This Row],[Fare]] +1)</f>
        <v>1.0969100130080565</v>
      </c>
      <c r="K118">
        <f>IF(Table2[[#This Row],[Pclass]]=1, 1, 0)</f>
        <v>0</v>
      </c>
      <c r="L118">
        <f>IF(Table2[[#This Row],[Pclass]]=2, 1,0)</f>
        <v>1</v>
      </c>
      <c r="M118">
        <f>IF(Table2[[#This Row],[Embarked]]="S", 1, 0)</f>
        <v>1</v>
      </c>
      <c r="N118">
        <f>IF(Table2[[#This Row],[Embarked]]="C", 1, 0)</f>
        <v>0</v>
      </c>
      <c r="O118">
        <f>IF(Table2[[#This Row],[Sex]]="male", 1, 0)</f>
        <v>1</v>
      </c>
      <c r="P118">
        <v>1</v>
      </c>
      <c r="AC118" s="6"/>
      <c r="AD118" s="6"/>
    </row>
    <row r="119" spans="1:30" x14ac:dyDescent="0.2">
      <c r="A119">
        <v>0</v>
      </c>
      <c r="B119" t="s">
        <v>15</v>
      </c>
      <c r="C119">
        <v>2</v>
      </c>
      <c r="D119" t="s">
        <v>13</v>
      </c>
      <c r="E119">
        <v>19</v>
      </c>
      <c r="F119">
        <v>36.75</v>
      </c>
      <c r="G119">
        <v>1</v>
      </c>
      <c r="H119">
        <v>1</v>
      </c>
      <c r="I119" s="6">
        <f>Table2[[#This Row],[Age]]/$E$1</f>
        <v>0.23749999999999999</v>
      </c>
      <c r="J119" s="6">
        <f>LOG10(Table2[[#This Row],[Fare]] +1)</f>
        <v>1.576916955965207</v>
      </c>
      <c r="K119">
        <f>IF(Table2[[#This Row],[Pclass]]=1, 1, 0)</f>
        <v>0</v>
      </c>
      <c r="L119">
        <f>IF(Table2[[#This Row],[Pclass]]=2, 1,0)</f>
        <v>1</v>
      </c>
      <c r="M119">
        <f>IF(Table2[[#This Row],[Embarked]]="S", 1, 0)</f>
        <v>1</v>
      </c>
      <c r="N119">
        <f>IF(Table2[[#This Row],[Embarked]]="C", 1, 0)</f>
        <v>0</v>
      </c>
      <c r="O119">
        <f>IF(Table2[[#This Row],[Sex]]="male", 1, 0)</f>
        <v>1</v>
      </c>
      <c r="P119">
        <v>1</v>
      </c>
      <c r="AC119" s="6"/>
      <c r="AD119" s="6"/>
    </row>
    <row r="120" spans="1:30" x14ac:dyDescent="0.2">
      <c r="A120">
        <v>1</v>
      </c>
      <c r="B120" t="s">
        <v>15</v>
      </c>
      <c r="C120">
        <v>3</v>
      </c>
      <c r="D120" t="s">
        <v>13</v>
      </c>
      <c r="E120">
        <v>27</v>
      </c>
      <c r="F120">
        <v>7.7957999999999998</v>
      </c>
      <c r="G120">
        <v>0</v>
      </c>
      <c r="H120">
        <v>0</v>
      </c>
      <c r="I120" s="6">
        <f>Table2[[#This Row],[Age]]/$E$1</f>
        <v>0.33750000000000002</v>
      </c>
      <c r="J120" s="6">
        <f>LOG10(Table2[[#This Row],[Fare]] +1)</f>
        <v>0.94427534575879857</v>
      </c>
      <c r="K120">
        <f>IF(Table2[[#This Row],[Pclass]]=1, 1, 0)</f>
        <v>0</v>
      </c>
      <c r="L120">
        <f>IF(Table2[[#This Row],[Pclass]]=2, 1,0)</f>
        <v>0</v>
      </c>
      <c r="M120">
        <f>IF(Table2[[#This Row],[Embarked]]="S", 1, 0)</f>
        <v>1</v>
      </c>
      <c r="N120">
        <f>IF(Table2[[#This Row],[Embarked]]="C", 1, 0)</f>
        <v>0</v>
      </c>
      <c r="O120">
        <f>IF(Table2[[#This Row],[Sex]]="male", 1, 0)</f>
        <v>1</v>
      </c>
      <c r="P120">
        <v>1</v>
      </c>
      <c r="AC120" s="6"/>
      <c r="AD120" s="6"/>
    </row>
    <row r="121" spans="1:30" x14ac:dyDescent="0.2">
      <c r="A121">
        <v>0</v>
      </c>
      <c r="B121" t="s">
        <v>15</v>
      </c>
      <c r="C121">
        <v>3</v>
      </c>
      <c r="D121" t="s">
        <v>17</v>
      </c>
      <c r="E121">
        <v>9</v>
      </c>
      <c r="F121">
        <v>34.375</v>
      </c>
      <c r="G121">
        <v>2</v>
      </c>
      <c r="H121">
        <v>2</v>
      </c>
      <c r="I121" s="6">
        <f>Table2[[#This Row],[Age]]/$E$1</f>
        <v>0.1125</v>
      </c>
      <c r="J121" s="6">
        <f>LOG10(Table2[[#This Row],[Fare]] +1)</f>
        <v>1.5486964485323467</v>
      </c>
      <c r="K121">
        <f>IF(Table2[[#This Row],[Pclass]]=1, 1, 0)</f>
        <v>0</v>
      </c>
      <c r="L121">
        <f>IF(Table2[[#This Row],[Pclass]]=2, 1,0)</f>
        <v>0</v>
      </c>
      <c r="M121">
        <f>IF(Table2[[#This Row],[Embarked]]="S", 1, 0)</f>
        <v>1</v>
      </c>
      <c r="N121">
        <f>IF(Table2[[#This Row],[Embarked]]="C", 1, 0)</f>
        <v>0</v>
      </c>
      <c r="O121">
        <f>IF(Table2[[#This Row],[Sex]]="male", 1, 0)</f>
        <v>0</v>
      </c>
      <c r="P121">
        <v>1</v>
      </c>
      <c r="AC121" s="6"/>
      <c r="AD121" s="6"/>
    </row>
    <row r="122" spans="1:30" x14ac:dyDescent="0.2">
      <c r="A122">
        <v>0</v>
      </c>
      <c r="B122" t="s">
        <v>15</v>
      </c>
      <c r="C122">
        <v>2</v>
      </c>
      <c r="D122" t="s">
        <v>13</v>
      </c>
      <c r="E122">
        <v>36.5</v>
      </c>
      <c r="F122">
        <v>26</v>
      </c>
      <c r="G122">
        <v>0</v>
      </c>
      <c r="H122">
        <v>2</v>
      </c>
      <c r="I122" s="6">
        <f>Table2[[#This Row],[Age]]/$E$1</f>
        <v>0.45624999999999999</v>
      </c>
      <c r="J122" s="6">
        <f>LOG10(Table2[[#This Row],[Fare]] +1)</f>
        <v>1.4313637641589874</v>
      </c>
      <c r="K122">
        <f>IF(Table2[[#This Row],[Pclass]]=1, 1, 0)</f>
        <v>0</v>
      </c>
      <c r="L122">
        <f>IF(Table2[[#This Row],[Pclass]]=2, 1,0)</f>
        <v>1</v>
      </c>
      <c r="M122">
        <f>IF(Table2[[#This Row],[Embarked]]="S", 1, 0)</f>
        <v>1</v>
      </c>
      <c r="N122">
        <f>IF(Table2[[#This Row],[Embarked]]="C", 1, 0)</f>
        <v>0</v>
      </c>
      <c r="O122">
        <f>IF(Table2[[#This Row],[Sex]]="male", 1, 0)</f>
        <v>1</v>
      </c>
      <c r="P122">
        <v>1</v>
      </c>
      <c r="AC122" s="6"/>
      <c r="AD122" s="6"/>
    </row>
    <row r="123" spans="1:30" x14ac:dyDescent="0.2">
      <c r="A123">
        <v>0</v>
      </c>
      <c r="B123" t="s">
        <v>15</v>
      </c>
      <c r="C123">
        <v>2</v>
      </c>
      <c r="D123" t="s">
        <v>13</v>
      </c>
      <c r="E123">
        <v>42</v>
      </c>
      <c r="F123">
        <v>13</v>
      </c>
      <c r="G123">
        <v>0</v>
      </c>
      <c r="H123">
        <v>0</v>
      </c>
      <c r="I123" s="6">
        <f>Table2[[#This Row],[Age]]/$E$1</f>
        <v>0.52500000000000002</v>
      </c>
      <c r="J123" s="6">
        <f>LOG10(Table2[[#This Row],[Fare]] +1)</f>
        <v>1.146128035678238</v>
      </c>
      <c r="K123">
        <f>IF(Table2[[#This Row],[Pclass]]=1, 1, 0)</f>
        <v>0</v>
      </c>
      <c r="L123">
        <f>IF(Table2[[#This Row],[Pclass]]=2, 1,0)</f>
        <v>1</v>
      </c>
      <c r="M123">
        <f>IF(Table2[[#This Row],[Embarked]]="S", 1, 0)</f>
        <v>1</v>
      </c>
      <c r="N123">
        <f>IF(Table2[[#This Row],[Embarked]]="C", 1, 0)</f>
        <v>0</v>
      </c>
      <c r="O123">
        <f>IF(Table2[[#This Row],[Sex]]="male", 1, 0)</f>
        <v>1</v>
      </c>
      <c r="P123">
        <v>1</v>
      </c>
      <c r="AC123" s="6"/>
      <c r="AD123" s="6"/>
    </row>
    <row r="124" spans="1:30" x14ac:dyDescent="0.2">
      <c r="A124">
        <v>0</v>
      </c>
      <c r="B124" t="s">
        <v>15</v>
      </c>
      <c r="C124">
        <v>2</v>
      </c>
      <c r="D124" t="s">
        <v>13</v>
      </c>
      <c r="E124">
        <v>51</v>
      </c>
      <c r="F124">
        <v>12.525</v>
      </c>
      <c r="G124">
        <v>0</v>
      </c>
      <c r="H124">
        <v>0</v>
      </c>
      <c r="I124" s="6">
        <f>Table2[[#This Row],[Age]]/$E$1</f>
        <v>0.63749999999999996</v>
      </c>
      <c r="J124" s="6">
        <f>LOG10(Table2[[#This Row],[Fare]] +1)</f>
        <v>1.131137273778607</v>
      </c>
      <c r="K124">
        <f>IF(Table2[[#This Row],[Pclass]]=1, 1, 0)</f>
        <v>0</v>
      </c>
      <c r="L124">
        <f>IF(Table2[[#This Row],[Pclass]]=2, 1,0)</f>
        <v>1</v>
      </c>
      <c r="M124">
        <f>IF(Table2[[#This Row],[Embarked]]="S", 1, 0)</f>
        <v>1</v>
      </c>
      <c r="N124">
        <f>IF(Table2[[#This Row],[Embarked]]="C", 1, 0)</f>
        <v>0</v>
      </c>
      <c r="O124">
        <f>IF(Table2[[#This Row],[Sex]]="male", 1, 0)</f>
        <v>1</v>
      </c>
      <c r="P124">
        <v>1</v>
      </c>
      <c r="AC124" s="6"/>
      <c r="AD124" s="6"/>
    </row>
    <row r="125" spans="1:30" x14ac:dyDescent="0.2">
      <c r="A125">
        <v>1</v>
      </c>
      <c r="B125" t="s">
        <v>15</v>
      </c>
      <c r="C125">
        <v>1</v>
      </c>
      <c r="D125" t="s">
        <v>17</v>
      </c>
      <c r="E125">
        <v>22</v>
      </c>
      <c r="F125">
        <v>66.599999999999994</v>
      </c>
      <c r="G125">
        <v>1</v>
      </c>
      <c r="H125">
        <v>0</v>
      </c>
      <c r="I125" s="6">
        <f>Table2[[#This Row],[Age]]/$E$1</f>
        <v>0.27500000000000002</v>
      </c>
      <c r="J125" s="6">
        <f>LOG10(Table2[[#This Row],[Fare]] +1)</f>
        <v>1.8299466959416359</v>
      </c>
      <c r="K125">
        <f>IF(Table2[[#This Row],[Pclass]]=1, 1, 0)</f>
        <v>1</v>
      </c>
      <c r="L125">
        <f>IF(Table2[[#This Row],[Pclass]]=2, 1,0)</f>
        <v>0</v>
      </c>
      <c r="M125">
        <f>IF(Table2[[#This Row],[Embarked]]="S", 1, 0)</f>
        <v>1</v>
      </c>
      <c r="N125">
        <f>IF(Table2[[#This Row],[Embarked]]="C", 1, 0)</f>
        <v>0</v>
      </c>
      <c r="O125">
        <f>IF(Table2[[#This Row],[Sex]]="male", 1, 0)</f>
        <v>0</v>
      </c>
      <c r="P125">
        <v>1</v>
      </c>
      <c r="AC125" s="6"/>
      <c r="AD125" s="6"/>
    </row>
    <row r="126" spans="1:30" x14ac:dyDescent="0.2">
      <c r="A126">
        <v>0</v>
      </c>
      <c r="B126" t="s">
        <v>15</v>
      </c>
      <c r="C126">
        <v>3</v>
      </c>
      <c r="D126" t="s">
        <v>13</v>
      </c>
      <c r="E126">
        <v>55.5</v>
      </c>
      <c r="F126">
        <v>8.0500000000000007</v>
      </c>
      <c r="G126">
        <v>0</v>
      </c>
      <c r="H126">
        <v>0</v>
      </c>
      <c r="I126" s="6">
        <f>Table2[[#This Row],[Age]]/$E$1</f>
        <v>0.69374999999999998</v>
      </c>
      <c r="J126" s="6">
        <f>LOG10(Table2[[#This Row],[Fare]] +1)</f>
        <v>0.9566485792052033</v>
      </c>
      <c r="K126">
        <f>IF(Table2[[#This Row],[Pclass]]=1, 1, 0)</f>
        <v>0</v>
      </c>
      <c r="L126">
        <f>IF(Table2[[#This Row],[Pclass]]=2, 1,0)</f>
        <v>0</v>
      </c>
      <c r="M126">
        <f>IF(Table2[[#This Row],[Embarked]]="S", 1, 0)</f>
        <v>1</v>
      </c>
      <c r="N126">
        <f>IF(Table2[[#This Row],[Embarked]]="C", 1, 0)</f>
        <v>0</v>
      </c>
      <c r="O126">
        <f>IF(Table2[[#This Row],[Sex]]="male", 1, 0)</f>
        <v>1</v>
      </c>
      <c r="P126">
        <v>1</v>
      </c>
      <c r="AC126" s="6"/>
      <c r="AD126" s="6"/>
    </row>
    <row r="127" spans="1:30" x14ac:dyDescent="0.2">
      <c r="A127">
        <v>0</v>
      </c>
      <c r="B127" t="s">
        <v>15</v>
      </c>
      <c r="C127">
        <v>3</v>
      </c>
      <c r="D127" t="s">
        <v>13</v>
      </c>
      <c r="E127">
        <v>40.5</v>
      </c>
      <c r="F127">
        <v>14.5</v>
      </c>
      <c r="G127">
        <v>0</v>
      </c>
      <c r="H127">
        <v>2</v>
      </c>
      <c r="I127" s="6">
        <f>Table2[[#This Row],[Age]]/$E$1</f>
        <v>0.50624999999999998</v>
      </c>
      <c r="J127" s="6">
        <f>LOG10(Table2[[#This Row],[Fare]] +1)</f>
        <v>1.1903316981702914</v>
      </c>
      <c r="K127">
        <f>IF(Table2[[#This Row],[Pclass]]=1, 1, 0)</f>
        <v>0</v>
      </c>
      <c r="L127">
        <f>IF(Table2[[#This Row],[Pclass]]=2, 1,0)</f>
        <v>0</v>
      </c>
      <c r="M127">
        <f>IF(Table2[[#This Row],[Embarked]]="S", 1, 0)</f>
        <v>1</v>
      </c>
      <c r="N127">
        <f>IF(Table2[[#This Row],[Embarked]]="C", 1, 0)</f>
        <v>0</v>
      </c>
      <c r="O127">
        <f>IF(Table2[[#This Row],[Sex]]="male", 1, 0)</f>
        <v>1</v>
      </c>
      <c r="P127">
        <v>1</v>
      </c>
      <c r="AC127" s="6"/>
      <c r="AD127" s="6"/>
    </row>
    <row r="128" spans="1:30" x14ac:dyDescent="0.2">
      <c r="A128">
        <v>0</v>
      </c>
      <c r="B128" t="s">
        <v>20</v>
      </c>
      <c r="C128">
        <v>1</v>
      </c>
      <c r="D128" t="s">
        <v>13</v>
      </c>
      <c r="E128">
        <v>51</v>
      </c>
      <c r="F128">
        <v>61.379199999999997</v>
      </c>
      <c r="G128">
        <v>0</v>
      </c>
      <c r="H128">
        <v>1</v>
      </c>
      <c r="I128" s="6">
        <f>Table2[[#This Row],[Age]]/$E$1</f>
        <v>0.63749999999999996</v>
      </c>
      <c r="J128" s="6">
        <f>LOG10(Table2[[#This Row],[Fare]] +1)</f>
        <v>1.7950398007222887</v>
      </c>
      <c r="K128">
        <f>IF(Table2[[#This Row],[Pclass]]=1, 1, 0)</f>
        <v>1</v>
      </c>
      <c r="L128">
        <f>IF(Table2[[#This Row],[Pclass]]=2, 1,0)</f>
        <v>0</v>
      </c>
      <c r="M128">
        <f>IF(Table2[[#This Row],[Embarked]]="S", 1, 0)</f>
        <v>0</v>
      </c>
      <c r="N128">
        <f>IF(Table2[[#This Row],[Embarked]]="C", 1, 0)</f>
        <v>1</v>
      </c>
      <c r="O128">
        <f>IF(Table2[[#This Row],[Sex]]="male", 1, 0)</f>
        <v>1</v>
      </c>
      <c r="P128">
        <v>1</v>
      </c>
      <c r="AC128" s="6"/>
      <c r="AD128" s="6"/>
    </row>
    <row r="129" spans="1:30" x14ac:dyDescent="0.2">
      <c r="A129">
        <v>1</v>
      </c>
      <c r="B129" t="s">
        <v>27</v>
      </c>
      <c r="C129">
        <v>3</v>
      </c>
      <c r="D129" t="s">
        <v>17</v>
      </c>
      <c r="E129">
        <v>16</v>
      </c>
      <c r="F129">
        <v>7.7332999999999998</v>
      </c>
      <c r="G129">
        <v>0</v>
      </c>
      <c r="H129">
        <v>0</v>
      </c>
      <c r="I129" s="6">
        <f>Table2[[#This Row],[Age]]/$E$1</f>
        <v>0.2</v>
      </c>
      <c r="J129" s="6">
        <f>LOG10(Table2[[#This Row],[Fare]] +1)</f>
        <v>0.94117837898439327</v>
      </c>
      <c r="K129">
        <f>IF(Table2[[#This Row],[Pclass]]=1, 1, 0)</f>
        <v>0</v>
      </c>
      <c r="L129">
        <f>IF(Table2[[#This Row],[Pclass]]=2, 1,0)</f>
        <v>0</v>
      </c>
      <c r="M129">
        <f>IF(Table2[[#This Row],[Embarked]]="S", 1, 0)</f>
        <v>0</v>
      </c>
      <c r="N129">
        <f>IF(Table2[[#This Row],[Embarked]]="C", 1, 0)</f>
        <v>0</v>
      </c>
      <c r="O129">
        <f>IF(Table2[[#This Row],[Sex]]="male", 1, 0)</f>
        <v>0</v>
      </c>
      <c r="P129">
        <v>1</v>
      </c>
      <c r="AC129" s="6"/>
      <c r="AD129" s="6"/>
    </row>
    <row r="130" spans="1:30" x14ac:dyDescent="0.2">
      <c r="A130">
        <v>0</v>
      </c>
      <c r="B130" t="s">
        <v>15</v>
      </c>
      <c r="C130">
        <v>3</v>
      </c>
      <c r="D130" t="s">
        <v>13</v>
      </c>
      <c r="E130">
        <v>30</v>
      </c>
      <c r="F130">
        <v>8.0500000000000007</v>
      </c>
      <c r="G130">
        <v>0</v>
      </c>
      <c r="H130">
        <v>0</v>
      </c>
      <c r="I130" s="6">
        <f>Table2[[#This Row],[Age]]/$E$1</f>
        <v>0.375</v>
      </c>
      <c r="J130" s="6">
        <f>LOG10(Table2[[#This Row],[Fare]] +1)</f>
        <v>0.9566485792052033</v>
      </c>
      <c r="K130">
        <f>IF(Table2[[#This Row],[Pclass]]=1, 1, 0)</f>
        <v>0</v>
      </c>
      <c r="L130">
        <f>IF(Table2[[#This Row],[Pclass]]=2, 1,0)</f>
        <v>0</v>
      </c>
      <c r="M130">
        <f>IF(Table2[[#This Row],[Embarked]]="S", 1, 0)</f>
        <v>1</v>
      </c>
      <c r="N130">
        <f>IF(Table2[[#This Row],[Embarked]]="C", 1, 0)</f>
        <v>0</v>
      </c>
      <c r="O130">
        <f>IF(Table2[[#This Row],[Sex]]="male", 1, 0)</f>
        <v>1</v>
      </c>
      <c r="P130">
        <v>1</v>
      </c>
      <c r="AC130" s="6"/>
      <c r="AD130" s="6"/>
    </row>
    <row r="131" spans="1:30" x14ac:dyDescent="0.2">
      <c r="A131">
        <v>0</v>
      </c>
      <c r="B131" t="s">
        <v>15</v>
      </c>
      <c r="C131">
        <v>3</v>
      </c>
      <c r="D131" t="s">
        <v>13</v>
      </c>
      <c r="E131">
        <v>44</v>
      </c>
      <c r="F131">
        <v>16.100000000000001</v>
      </c>
      <c r="G131">
        <v>0</v>
      </c>
      <c r="H131">
        <v>1</v>
      </c>
      <c r="I131" s="6">
        <f>Table2[[#This Row],[Age]]/$E$1</f>
        <v>0.55000000000000004</v>
      </c>
      <c r="J131" s="6">
        <f>LOG10(Table2[[#This Row],[Fare]] +1)</f>
        <v>1.2329961103921538</v>
      </c>
      <c r="K131">
        <f>IF(Table2[[#This Row],[Pclass]]=1, 1, 0)</f>
        <v>0</v>
      </c>
      <c r="L131">
        <f>IF(Table2[[#This Row],[Pclass]]=2, 1,0)</f>
        <v>0</v>
      </c>
      <c r="M131">
        <f>IF(Table2[[#This Row],[Embarked]]="S", 1, 0)</f>
        <v>1</v>
      </c>
      <c r="N131">
        <f>IF(Table2[[#This Row],[Embarked]]="C", 1, 0)</f>
        <v>0</v>
      </c>
      <c r="O131">
        <f>IF(Table2[[#This Row],[Sex]]="male", 1, 0)</f>
        <v>1</v>
      </c>
      <c r="P131">
        <v>1</v>
      </c>
      <c r="AC131" s="6"/>
      <c r="AD131" s="6"/>
    </row>
    <row r="132" spans="1:30" x14ac:dyDescent="0.2">
      <c r="A132">
        <v>1</v>
      </c>
      <c r="B132" t="s">
        <v>15</v>
      </c>
      <c r="C132">
        <v>2</v>
      </c>
      <c r="D132" t="s">
        <v>17</v>
      </c>
      <c r="E132">
        <v>40</v>
      </c>
      <c r="F132">
        <v>15.75</v>
      </c>
      <c r="G132">
        <v>0</v>
      </c>
      <c r="H132">
        <v>0</v>
      </c>
      <c r="I132" s="6">
        <f>Table2[[#This Row],[Age]]/$E$1</f>
        <v>0.5</v>
      </c>
      <c r="J132" s="6">
        <f>LOG10(Table2[[#This Row],[Fare]] +1)</f>
        <v>1.2240148113728639</v>
      </c>
      <c r="K132">
        <f>IF(Table2[[#This Row],[Pclass]]=1, 1, 0)</f>
        <v>0</v>
      </c>
      <c r="L132">
        <f>IF(Table2[[#This Row],[Pclass]]=2, 1,0)</f>
        <v>1</v>
      </c>
      <c r="M132">
        <f>IF(Table2[[#This Row],[Embarked]]="S", 1, 0)</f>
        <v>1</v>
      </c>
      <c r="N132">
        <f>IF(Table2[[#This Row],[Embarked]]="C", 1, 0)</f>
        <v>0</v>
      </c>
      <c r="O132">
        <f>IF(Table2[[#This Row],[Sex]]="male", 1, 0)</f>
        <v>0</v>
      </c>
      <c r="P132">
        <v>1</v>
      </c>
      <c r="AC132" s="6"/>
      <c r="AD132" s="6"/>
    </row>
    <row r="133" spans="1:30" x14ac:dyDescent="0.2">
      <c r="A133">
        <v>0</v>
      </c>
      <c r="B133" t="s">
        <v>15</v>
      </c>
      <c r="C133">
        <v>3</v>
      </c>
      <c r="D133" t="s">
        <v>13</v>
      </c>
      <c r="E133">
        <v>26</v>
      </c>
      <c r="F133">
        <v>7.7750000000000004</v>
      </c>
      <c r="G133">
        <v>0</v>
      </c>
      <c r="H133">
        <v>0</v>
      </c>
      <c r="I133" s="6">
        <f>Table2[[#This Row],[Age]]/$E$1</f>
        <v>0.32500000000000001</v>
      </c>
      <c r="J133" s="6">
        <f>LOG10(Table2[[#This Row],[Fare]] +1)</f>
        <v>0.94324712513786169</v>
      </c>
      <c r="K133">
        <f>IF(Table2[[#This Row],[Pclass]]=1, 1, 0)</f>
        <v>0</v>
      </c>
      <c r="L133">
        <f>IF(Table2[[#This Row],[Pclass]]=2, 1,0)</f>
        <v>0</v>
      </c>
      <c r="M133">
        <f>IF(Table2[[#This Row],[Embarked]]="S", 1, 0)</f>
        <v>1</v>
      </c>
      <c r="N133">
        <f>IF(Table2[[#This Row],[Embarked]]="C", 1, 0)</f>
        <v>0</v>
      </c>
      <c r="O133">
        <f>IF(Table2[[#This Row],[Sex]]="male", 1, 0)</f>
        <v>1</v>
      </c>
      <c r="P133">
        <v>1</v>
      </c>
      <c r="AC133" s="6"/>
      <c r="AD133" s="6"/>
    </row>
    <row r="134" spans="1:30" x14ac:dyDescent="0.2">
      <c r="A134">
        <v>0</v>
      </c>
      <c r="B134" t="s">
        <v>15</v>
      </c>
      <c r="C134">
        <v>3</v>
      </c>
      <c r="D134" t="s">
        <v>13</v>
      </c>
      <c r="E134">
        <v>17</v>
      </c>
      <c r="F134">
        <v>8.6624999999999996</v>
      </c>
      <c r="G134">
        <v>0</v>
      </c>
      <c r="H134">
        <v>0</v>
      </c>
      <c r="I134" s="6">
        <f>Table2[[#This Row],[Age]]/$E$1</f>
        <v>0.21249999999999999</v>
      </c>
      <c r="J134" s="6">
        <f>LOG10(Table2[[#This Row],[Fare]] +1)</f>
        <v>0.98508950692638131</v>
      </c>
      <c r="K134">
        <f>IF(Table2[[#This Row],[Pclass]]=1, 1, 0)</f>
        <v>0</v>
      </c>
      <c r="L134">
        <f>IF(Table2[[#This Row],[Pclass]]=2, 1,0)</f>
        <v>0</v>
      </c>
      <c r="M134">
        <f>IF(Table2[[#This Row],[Embarked]]="S", 1, 0)</f>
        <v>1</v>
      </c>
      <c r="N134">
        <f>IF(Table2[[#This Row],[Embarked]]="C", 1, 0)</f>
        <v>0</v>
      </c>
      <c r="O134">
        <f>IF(Table2[[#This Row],[Sex]]="male", 1, 0)</f>
        <v>1</v>
      </c>
      <c r="P134">
        <v>1</v>
      </c>
      <c r="AC134" s="6"/>
      <c r="AD134" s="6"/>
    </row>
    <row r="135" spans="1:30" x14ac:dyDescent="0.2">
      <c r="A135">
        <v>0</v>
      </c>
      <c r="B135" t="s">
        <v>15</v>
      </c>
      <c r="C135">
        <v>3</v>
      </c>
      <c r="D135" t="s">
        <v>13</v>
      </c>
      <c r="E135">
        <v>1</v>
      </c>
      <c r="F135">
        <v>39.6875</v>
      </c>
      <c r="G135">
        <v>4</v>
      </c>
      <c r="H135">
        <v>1</v>
      </c>
      <c r="I135" s="6">
        <f>Table2[[#This Row],[Age]]/$E$1</f>
        <v>1.2500000000000001E-2</v>
      </c>
      <c r="J135" s="6">
        <f>LOG10(Table2[[#This Row],[Fare]] +1)</f>
        <v>1.6094610059122672</v>
      </c>
      <c r="K135">
        <f>IF(Table2[[#This Row],[Pclass]]=1, 1, 0)</f>
        <v>0</v>
      </c>
      <c r="L135">
        <f>IF(Table2[[#This Row],[Pclass]]=2, 1,0)</f>
        <v>0</v>
      </c>
      <c r="M135">
        <f>IF(Table2[[#This Row],[Embarked]]="S", 1, 0)</f>
        <v>1</v>
      </c>
      <c r="N135">
        <f>IF(Table2[[#This Row],[Embarked]]="C", 1, 0)</f>
        <v>0</v>
      </c>
      <c r="O135">
        <f>IF(Table2[[#This Row],[Sex]]="male", 1, 0)</f>
        <v>1</v>
      </c>
      <c r="P135">
        <v>1</v>
      </c>
      <c r="AC135" s="6"/>
      <c r="AD135" s="6"/>
    </row>
    <row r="136" spans="1:30" x14ac:dyDescent="0.2">
      <c r="A136">
        <v>1</v>
      </c>
      <c r="B136" t="s">
        <v>15</v>
      </c>
      <c r="C136">
        <v>3</v>
      </c>
      <c r="D136" t="s">
        <v>13</v>
      </c>
      <c r="E136">
        <v>9</v>
      </c>
      <c r="F136">
        <v>20.524999999999999</v>
      </c>
      <c r="G136">
        <v>0</v>
      </c>
      <c r="H136">
        <v>2</v>
      </c>
      <c r="I136" s="6">
        <f>Table2[[#This Row],[Age]]/$E$1</f>
        <v>0.1125</v>
      </c>
      <c r="J136" s="6">
        <f>LOG10(Table2[[#This Row],[Fare]] +1)</f>
        <v>1.3329431601256923</v>
      </c>
      <c r="K136">
        <f>IF(Table2[[#This Row],[Pclass]]=1, 1, 0)</f>
        <v>0</v>
      </c>
      <c r="L136">
        <f>IF(Table2[[#This Row],[Pclass]]=2, 1,0)</f>
        <v>0</v>
      </c>
      <c r="M136">
        <f>IF(Table2[[#This Row],[Embarked]]="S", 1, 0)</f>
        <v>1</v>
      </c>
      <c r="N136">
        <f>IF(Table2[[#This Row],[Embarked]]="C", 1, 0)</f>
        <v>0</v>
      </c>
      <c r="O136">
        <f>IF(Table2[[#This Row],[Sex]]="male", 1, 0)</f>
        <v>1</v>
      </c>
      <c r="P136">
        <v>1</v>
      </c>
      <c r="AC136" s="6"/>
      <c r="AD136" s="6"/>
    </row>
    <row r="137" spans="1:30" x14ac:dyDescent="0.2">
      <c r="A137">
        <v>0</v>
      </c>
      <c r="B137" t="s">
        <v>15</v>
      </c>
      <c r="C137">
        <v>3</v>
      </c>
      <c r="D137" t="s">
        <v>17</v>
      </c>
      <c r="E137">
        <v>45</v>
      </c>
      <c r="F137">
        <v>27.9</v>
      </c>
      <c r="G137">
        <v>1</v>
      </c>
      <c r="H137">
        <v>4</v>
      </c>
      <c r="I137" s="6">
        <f>Table2[[#This Row],[Age]]/$E$1</f>
        <v>0.5625</v>
      </c>
      <c r="J137" s="6">
        <f>LOG10(Table2[[#This Row],[Fare]] +1)</f>
        <v>1.4608978427565478</v>
      </c>
      <c r="K137">
        <f>IF(Table2[[#This Row],[Pclass]]=1, 1, 0)</f>
        <v>0</v>
      </c>
      <c r="L137">
        <f>IF(Table2[[#This Row],[Pclass]]=2, 1,0)</f>
        <v>0</v>
      </c>
      <c r="M137">
        <f>IF(Table2[[#This Row],[Embarked]]="S", 1, 0)</f>
        <v>1</v>
      </c>
      <c r="N137">
        <f>IF(Table2[[#This Row],[Embarked]]="C", 1, 0)</f>
        <v>0</v>
      </c>
      <c r="O137">
        <f>IF(Table2[[#This Row],[Sex]]="male", 1, 0)</f>
        <v>0</v>
      </c>
      <c r="P137">
        <v>1</v>
      </c>
      <c r="AC137" s="6"/>
      <c r="AD137" s="6"/>
    </row>
    <row r="138" spans="1:30" x14ac:dyDescent="0.2">
      <c r="A138">
        <v>0</v>
      </c>
      <c r="B138" t="s">
        <v>15</v>
      </c>
      <c r="C138">
        <v>3</v>
      </c>
      <c r="D138" t="s">
        <v>13</v>
      </c>
      <c r="E138">
        <v>28</v>
      </c>
      <c r="F138">
        <v>56.495800000000003</v>
      </c>
      <c r="G138">
        <v>0</v>
      </c>
      <c r="H138">
        <v>0</v>
      </c>
      <c r="I138" s="6">
        <f>Table2[[#This Row],[Age]]/$E$1</f>
        <v>0.35</v>
      </c>
      <c r="J138" s="6">
        <f>LOG10(Table2[[#This Row],[Fare]] +1)</f>
        <v>1.7596361211514699</v>
      </c>
      <c r="K138">
        <f>IF(Table2[[#This Row],[Pclass]]=1, 1, 0)</f>
        <v>0</v>
      </c>
      <c r="L138">
        <f>IF(Table2[[#This Row],[Pclass]]=2, 1,0)</f>
        <v>0</v>
      </c>
      <c r="M138">
        <f>IF(Table2[[#This Row],[Embarked]]="S", 1, 0)</f>
        <v>1</v>
      </c>
      <c r="N138">
        <f>IF(Table2[[#This Row],[Embarked]]="C", 1, 0)</f>
        <v>0</v>
      </c>
      <c r="O138">
        <f>IF(Table2[[#This Row],[Sex]]="male", 1, 0)</f>
        <v>1</v>
      </c>
      <c r="P138">
        <v>1</v>
      </c>
      <c r="AC138" s="6"/>
      <c r="AD138" s="6"/>
    </row>
    <row r="139" spans="1:30" x14ac:dyDescent="0.2">
      <c r="A139">
        <v>0</v>
      </c>
      <c r="B139" t="s">
        <v>15</v>
      </c>
      <c r="C139">
        <v>1</v>
      </c>
      <c r="D139" t="s">
        <v>13</v>
      </c>
      <c r="E139">
        <v>61</v>
      </c>
      <c r="F139">
        <v>33.5</v>
      </c>
      <c r="G139">
        <v>0</v>
      </c>
      <c r="H139">
        <v>0</v>
      </c>
      <c r="I139" s="6">
        <f>Table2[[#This Row],[Age]]/$E$1</f>
        <v>0.76249999999999996</v>
      </c>
      <c r="J139" s="6">
        <f>LOG10(Table2[[#This Row],[Fare]] +1)</f>
        <v>1.5378190950732742</v>
      </c>
      <c r="K139">
        <f>IF(Table2[[#This Row],[Pclass]]=1, 1, 0)</f>
        <v>1</v>
      </c>
      <c r="L139">
        <f>IF(Table2[[#This Row],[Pclass]]=2, 1,0)</f>
        <v>0</v>
      </c>
      <c r="M139">
        <f>IF(Table2[[#This Row],[Embarked]]="S", 1, 0)</f>
        <v>1</v>
      </c>
      <c r="N139">
        <f>IF(Table2[[#This Row],[Embarked]]="C", 1, 0)</f>
        <v>0</v>
      </c>
      <c r="O139">
        <f>IF(Table2[[#This Row],[Sex]]="male", 1, 0)</f>
        <v>1</v>
      </c>
      <c r="P139">
        <v>1</v>
      </c>
      <c r="AC139" s="6"/>
      <c r="AD139" s="6"/>
    </row>
    <row r="140" spans="1:30" x14ac:dyDescent="0.2">
      <c r="A140">
        <v>0</v>
      </c>
      <c r="B140" t="s">
        <v>27</v>
      </c>
      <c r="C140">
        <v>3</v>
      </c>
      <c r="D140" t="s">
        <v>13</v>
      </c>
      <c r="E140">
        <v>4</v>
      </c>
      <c r="F140">
        <v>29.125</v>
      </c>
      <c r="G140">
        <v>4</v>
      </c>
      <c r="H140">
        <v>1</v>
      </c>
      <c r="I140" s="6">
        <f>Table2[[#This Row],[Age]]/$E$1</f>
        <v>0.05</v>
      </c>
      <c r="J140" s="6">
        <f>LOG10(Table2[[#This Row],[Fare]] +1)</f>
        <v>1.4789270555829248</v>
      </c>
      <c r="K140">
        <f>IF(Table2[[#This Row],[Pclass]]=1, 1, 0)</f>
        <v>0</v>
      </c>
      <c r="L140">
        <f>IF(Table2[[#This Row],[Pclass]]=2, 1,0)</f>
        <v>0</v>
      </c>
      <c r="M140">
        <f>IF(Table2[[#This Row],[Embarked]]="S", 1, 0)</f>
        <v>0</v>
      </c>
      <c r="N140">
        <f>IF(Table2[[#This Row],[Embarked]]="C", 1, 0)</f>
        <v>0</v>
      </c>
      <c r="O140">
        <f>IF(Table2[[#This Row],[Sex]]="male", 1, 0)</f>
        <v>1</v>
      </c>
      <c r="P140">
        <v>1</v>
      </c>
      <c r="AC140" s="6"/>
      <c r="AD140" s="6"/>
    </row>
    <row r="141" spans="1:30" x14ac:dyDescent="0.2">
      <c r="A141">
        <v>1</v>
      </c>
      <c r="B141" t="s">
        <v>15</v>
      </c>
      <c r="C141">
        <v>3</v>
      </c>
      <c r="D141" t="s">
        <v>17</v>
      </c>
      <c r="E141">
        <v>1</v>
      </c>
      <c r="F141">
        <v>11.1333</v>
      </c>
      <c r="G141">
        <v>1</v>
      </c>
      <c r="H141">
        <v>1</v>
      </c>
      <c r="I141" s="6">
        <f>Table2[[#This Row],[Age]]/$E$1</f>
        <v>1.2500000000000001E-2</v>
      </c>
      <c r="J141" s="6">
        <f>LOG10(Table2[[#This Row],[Fare]] +1)</f>
        <v>1.0839789358110461</v>
      </c>
      <c r="K141">
        <f>IF(Table2[[#This Row],[Pclass]]=1, 1, 0)</f>
        <v>0</v>
      </c>
      <c r="L141">
        <f>IF(Table2[[#This Row],[Pclass]]=2, 1,0)</f>
        <v>0</v>
      </c>
      <c r="M141">
        <f>IF(Table2[[#This Row],[Embarked]]="S", 1, 0)</f>
        <v>1</v>
      </c>
      <c r="N141">
        <f>IF(Table2[[#This Row],[Embarked]]="C", 1, 0)</f>
        <v>0</v>
      </c>
      <c r="O141">
        <f>IF(Table2[[#This Row],[Sex]]="male", 1, 0)</f>
        <v>0</v>
      </c>
      <c r="P141">
        <v>1</v>
      </c>
      <c r="AC141" s="6"/>
      <c r="AD141" s="6"/>
    </row>
    <row r="142" spans="1:30" x14ac:dyDescent="0.2">
      <c r="A142">
        <v>0</v>
      </c>
      <c r="B142" t="s">
        <v>15</v>
      </c>
      <c r="C142">
        <v>3</v>
      </c>
      <c r="D142" t="s">
        <v>13</v>
      </c>
      <c r="E142">
        <v>21</v>
      </c>
      <c r="F142">
        <v>7.9249999999999998</v>
      </c>
      <c r="G142">
        <v>0</v>
      </c>
      <c r="H142">
        <v>0</v>
      </c>
      <c r="I142" s="6">
        <f>Table2[[#This Row],[Age]]/$E$1</f>
        <v>0.26250000000000001</v>
      </c>
      <c r="J142" s="6">
        <f>LOG10(Table2[[#This Row],[Fare]] +1)</f>
        <v>0.95060822478423079</v>
      </c>
      <c r="K142">
        <f>IF(Table2[[#This Row],[Pclass]]=1, 1, 0)</f>
        <v>0</v>
      </c>
      <c r="L142">
        <f>IF(Table2[[#This Row],[Pclass]]=2, 1,0)</f>
        <v>0</v>
      </c>
      <c r="M142">
        <f>IF(Table2[[#This Row],[Embarked]]="S", 1, 0)</f>
        <v>1</v>
      </c>
      <c r="N142">
        <f>IF(Table2[[#This Row],[Embarked]]="C", 1, 0)</f>
        <v>0</v>
      </c>
      <c r="O142">
        <f>IF(Table2[[#This Row],[Sex]]="male", 1, 0)</f>
        <v>1</v>
      </c>
      <c r="P142">
        <v>1</v>
      </c>
      <c r="AC142" s="6"/>
      <c r="AD142" s="6"/>
    </row>
    <row r="143" spans="1:30" x14ac:dyDescent="0.2">
      <c r="A143">
        <v>0</v>
      </c>
      <c r="B143" t="s">
        <v>20</v>
      </c>
      <c r="C143">
        <v>1</v>
      </c>
      <c r="D143" t="s">
        <v>13</v>
      </c>
      <c r="E143">
        <v>56</v>
      </c>
      <c r="F143">
        <v>30.695799999999998</v>
      </c>
      <c r="G143">
        <v>0</v>
      </c>
      <c r="H143">
        <v>0</v>
      </c>
      <c r="I143" s="6">
        <f>Table2[[#This Row],[Age]]/$E$1</f>
        <v>0.7</v>
      </c>
      <c r="J143" s="6">
        <f>LOG10(Table2[[#This Row],[Fare]] +1)</f>
        <v>1.5010017178117605</v>
      </c>
      <c r="K143">
        <f>IF(Table2[[#This Row],[Pclass]]=1, 1, 0)</f>
        <v>1</v>
      </c>
      <c r="L143">
        <f>IF(Table2[[#This Row],[Pclass]]=2, 1,0)</f>
        <v>0</v>
      </c>
      <c r="M143">
        <f>IF(Table2[[#This Row],[Embarked]]="S", 1, 0)</f>
        <v>0</v>
      </c>
      <c r="N143">
        <f>IF(Table2[[#This Row],[Embarked]]="C", 1, 0)</f>
        <v>1</v>
      </c>
      <c r="O143">
        <f>IF(Table2[[#This Row],[Sex]]="male", 1, 0)</f>
        <v>1</v>
      </c>
      <c r="P143">
        <v>1</v>
      </c>
      <c r="AC143" s="6"/>
      <c r="AD143" s="6"/>
    </row>
    <row r="144" spans="1:30" x14ac:dyDescent="0.2">
      <c r="A144">
        <v>0</v>
      </c>
      <c r="B144" t="s">
        <v>15</v>
      </c>
      <c r="C144">
        <v>3</v>
      </c>
      <c r="D144" t="s">
        <v>13</v>
      </c>
      <c r="E144">
        <v>18</v>
      </c>
      <c r="F144">
        <v>7.8541999999999996</v>
      </c>
      <c r="G144">
        <v>1</v>
      </c>
      <c r="H144">
        <v>1</v>
      </c>
      <c r="I144" s="6">
        <f>Table2[[#This Row],[Age]]/$E$1</f>
        <v>0.22500000000000001</v>
      </c>
      <c r="J144" s="6">
        <f>LOG10(Table2[[#This Row],[Fare]] +1)</f>
        <v>0.94714932766263737</v>
      </c>
      <c r="K144">
        <f>IF(Table2[[#This Row],[Pclass]]=1, 1, 0)</f>
        <v>0</v>
      </c>
      <c r="L144">
        <f>IF(Table2[[#This Row],[Pclass]]=2, 1,0)</f>
        <v>0</v>
      </c>
      <c r="M144">
        <f>IF(Table2[[#This Row],[Embarked]]="S", 1, 0)</f>
        <v>1</v>
      </c>
      <c r="N144">
        <f>IF(Table2[[#This Row],[Embarked]]="C", 1, 0)</f>
        <v>0</v>
      </c>
      <c r="O144">
        <f>IF(Table2[[#This Row],[Sex]]="male", 1, 0)</f>
        <v>1</v>
      </c>
      <c r="P144">
        <v>1</v>
      </c>
      <c r="AC144" s="6"/>
      <c r="AD144" s="6"/>
    </row>
    <row r="145" spans="1:30" x14ac:dyDescent="0.2">
      <c r="A145">
        <v>0</v>
      </c>
      <c r="B145" t="s">
        <v>20</v>
      </c>
      <c r="C145">
        <v>1</v>
      </c>
      <c r="D145" t="s">
        <v>17</v>
      </c>
      <c r="E145">
        <v>50</v>
      </c>
      <c r="F145">
        <v>28.712499999999999</v>
      </c>
      <c r="G145">
        <v>0</v>
      </c>
      <c r="H145">
        <v>0</v>
      </c>
      <c r="I145" s="6">
        <f>Table2[[#This Row],[Age]]/$E$1</f>
        <v>0.625</v>
      </c>
      <c r="J145" s="6">
        <f>LOG10(Table2[[#This Row],[Fare]] +1)</f>
        <v>1.4729391947362367</v>
      </c>
      <c r="K145">
        <f>IF(Table2[[#This Row],[Pclass]]=1, 1, 0)</f>
        <v>1</v>
      </c>
      <c r="L145">
        <f>IF(Table2[[#This Row],[Pclass]]=2, 1,0)</f>
        <v>0</v>
      </c>
      <c r="M145">
        <f>IF(Table2[[#This Row],[Embarked]]="S", 1, 0)</f>
        <v>0</v>
      </c>
      <c r="N145">
        <f>IF(Table2[[#This Row],[Embarked]]="C", 1, 0)</f>
        <v>1</v>
      </c>
      <c r="O145">
        <f>IF(Table2[[#This Row],[Sex]]="male", 1, 0)</f>
        <v>0</v>
      </c>
      <c r="P145">
        <v>1</v>
      </c>
      <c r="AC145" s="6"/>
      <c r="AD145" s="6"/>
    </row>
    <row r="146" spans="1:30" x14ac:dyDescent="0.2">
      <c r="A146">
        <v>0</v>
      </c>
      <c r="B146" t="s">
        <v>15</v>
      </c>
      <c r="C146">
        <v>2</v>
      </c>
      <c r="D146" t="s">
        <v>13</v>
      </c>
      <c r="E146">
        <v>30</v>
      </c>
      <c r="F146">
        <v>13</v>
      </c>
      <c r="G146">
        <v>0</v>
      </c>
      <c r="H146">
        <v>0</v>
      </c>
      <c r="I146" s="6">
        <f>Table2[[#This Row],[Age]]/$E$1</f>
        <v>0.375</v>
      </c>
      <c r="J146" s="6">
        <f>LOG10(Table2[[#This Row],[Fare]] +1)</f>
        <v>1.146128035678238</v>
      </c>
      <c r="K146">
        <f>IF(Table2[[#This Row],[Pclass]]=1, 1, 0)</f>
        <v>0</v>
      </c>
      <c r="L146">
        <f>IF(Table2[[#This Row],[Pclass]]=2, 1,0)</f>
        <v>1</v>
      </c>
      <c r="M146">
        <f>IF(Table2[[#This Row],[Embarked]]="S", 1, 0)</f>
        <v>1</v>
      </c>
      <c r="N146">
        <f>IF(Table2[[#This Row],[Embarked]]="C", 1, 0)</f>
        <v>0</v>
      </c>
      <c r="O146">
        <f>IF(Table2[[#This Row],[Sex]]="male", 1, 0)</f>
        <v>1</v>
      </c>
      <c r="P146">
        <v>1</v>
      </c>
      <c r="AC146" s="6"/>
      <c r="AD146" s="6"/>
    </row>
    <row r="147" spans="1:30" x14ac:dyDescent="0.2">
      <c r="A147">
        <v>0</v>
      </c>
      <c r="B147" t="s">
        <v>15</v>
      </c>
      <c r="C147">
        <v>3</v>
      </c>
      <c r="D147" t="s">
        <v>13</v>
      </c>
      <c r="E147">
        <v>36</v>
      </c>
      <c r="F147">
        <v>0</v>
      </c>
      <c r="G147">
        <v>0</v>
      </c>
      <c r="H147">
        <v>0</v>
      </c>
      <c r="I147" s="6">
        <f>Table2[[#This Row],[Age]]/$E$1</f>
        <v>0.45</v>
      </c>
      <c r="J147" s="6">
        <f>LOG10(Table2[[#This Row],[Fare]] +1)</f>
        <v>0</v>
      </c>
      <c r="K147">
        <f>IF(Table2[[#This Row],[Pclass]]=1, 1, 0)</f>
        <v>0</v>
      </c>
      <c r="L147">
        <f>IF(Table2[[#This Row],[Pclass]]=2, 1,0)</f>
        <v>0</v>
      </c>
      <c r="M147">
        <f>IF(Table2[[#This Row],[Embarked]]="S", 1, 0)</f>
        <v>1</v>
      </c>
      <c r="N147">
        <f>IF(Table2[[#This Row],[Embarked]]="C", 1, 0)</f>
        <v>0</v>
      </c>
      <c r="O147">
        <f>IF(Table2[[#This Row],[Sex]]="male", 1, 0)</f>
        <v>1</v>
      </c>
      <c r="P147">
        <v>1</v>
      </c>
      <c r="AC147" s="6"/>
      <c r="AD147" s="6"/>
    </row>
    <row r="148" spans="1:30" x14ac:dyDescent="0.2">
      <c r="A148">
        <v>0</v>
      </c>
      <c r="B148" t="s">
        <v>15</v>
      </c>
      <c r="C148">
        <v>3</v>
      </c>
      <c r="D148" t="s">
        <v>13</v>
      </c>
      <c r="E148">
        <v>9</v>
      </c>
      <c r="F148">
        <v>31.387499999999999</v>
      </c>
      <c r="G148">
        <v>4</v>
      </c>
      <c r="H148">
        <v>2</v>
      </c>
      <c r="I148" s="6">
        <f>Table2[[#This Row],[Age]]/$E$1</f>
        <v>0.1125</v>
      </c>
      <c r="J148" s="6">
        <f>LOG10(Table2[[#This Row],[Fare]] +1)</f>
        <v>1.5103774259938814</v>
      </c>
      <c r="K148">
        <f>IF(Table2[[#This Row],[Pclass]]=1, 1, 0)</f>
        <v>0</v>
      </c>
      <c r="L148">
        <f>IF(Table2[[#This Row],[Pclass]]=2, 1,0)</f>
        <v>0</v>
      </c>
      <c r="M148">
        <f>IF(Table2[[#This Row],[Embarked]]="S", 1, 0)</f>
        <v>1</v>
      </c>
      <c r="N148">
        <f>IF(Table2[[#This Row],[Embarked]]="C", 1, 0)</f>
        <v>0</v>
      </c>
      <c r="O148">
        <f>IF(Table2[[#This Row],[Sex]]="male", 1, 0)</f>
        <v>1</v>
      </c>
      <c r="P148">
        <v>1</v>
      </c>
      <c r="AC148" s="6"/>
      <c r="AD148" s="6"/>
    </row>
    <row r="149" spans="1:30" x14ac:dyDescent="0.2">
      <c r="A149">
        <v>1</v>
      </c>
      <c r="B149" t="s">
        <v>15</v>
      </c>
      <c r="C149">
        <v>2</v>
      </c>
      <c r="D149" t="s">
        <v>13</v>
      </c>
      <c r="E149">
        <v>1</v>
      </c>
      <c r="F149">
        <v>39</v>
      </c>
      <c r="G149">
        <v>2</v>
      </c>
      <c r="H149">
        <v>1</v>
      </c>
      <c r="I149" s="6">
        <f>Table2[[#This Row],[Age]]/$E$1</f>
        <v>1.2500000000000001E-2</v>
      </c>
      <c r="J149" s="6">
        <f>LOG10(Table2[[#This Row],[Fare]] +1)</f>
        <v>1.6020599913279623</v>
      </c>
      <c r="K149">
        <f>IF(Table2[[#This Row],[Pclass]]=1, 1, 0)</f>
        <v>0</v>
      </c>
      <c r="L149">
        <f>IF(Table2[[#This Row],[Pclass]]=2, 1,0)</f>
        <v>1</v>
      </c>
      <c r="M149">
        <f>IF(Table2[[#This Row],[Embarked]]="S", 1, 0)</f>
        <v>1</v>
      </c>
      <c r="N149">
        <f>IF(Table2[[#This Row],[Embarked]]="C", 1, 0)</f>
        <v>0</v>
      </c>
      <c r="O149">
        <f>IF(Table2[[#This Row],[Sex]]="male", 1, 0)</f>
        <v>1</v>
      </c>
      <c r="P149">
        <v>1</v>
      </c>
      <c r="AC149" s="6"/>
      <c r="AD149" s="6"/>
    </row>
    <row r="150" spans="1:30" x14ac:dyDescent="0.2">
      <c r="A150">
        <v>1</v>
      </c>
      <c r="B150" t="s">
        <v>15</v>
      </c>
      <c r="C150">
        <v>3</v>
      </c>
      <c r="D150" t="s">
        <v>17</v>
      </c>
      <c r="E150">
        <v>4</v>
      </c>
      <c r="F150">
        <v>22.024999999999999</v>
      </c>
      <c r="G150">
        <v>0</v>
      </c>
      <c r="H150">
        <v>2</v>
      </c>
      <c r="I150" s="6">
        <f>Table2[[#This Row],[Age]]/$E$1</f>
        <v>0.05</v>
      </c>
      <c r="J150" s="6">
        <f>LOG10(Table2[[#This Row],[Fare]] +1)</f>
        <v>1.3621996388688864</v>
      </c>
      <c r="K150">
        <f>IF(Table2[[#This Row],[Pclass]]=1, 1, 0)</f>
        <v>0</v>
      </c>
      <c r="L150">
        <f>IF(Table2[[#This Row],[Pclass]]=2, 1,0)</f>
        <v>0</v>
      </c>
      <c r="M150">
        <f>IF(Table2[[#This Row],[Embarked]]="S", 1, 0)</f>
        <v>1</v>
      </c>
      <c r="N150">
        <f>IF(Table2[[#This Row],[Embarked]]="C", 1, 0)</f>
        <v>0</v>
      </c>
      <c r="O150">
        <f>IF(Table2[[#This Row],[Sex]]="male", 1, 0)</f>
        <v>0</v>
      </c>
      <c r="P150">
        <v>1</v>
      </c>
      <c r="AC150" s="6"/>
      <c r="AD150" s="6"/>
    </row>
    <row r="151" spans="1:30" x14ac:dyDescent="0.2">
      <c r="A151">
        <v>1</v>
      </c>
      <c r="B151" t="s">
        <v>15</v>
      </c>
      <c r="C151">
        <v>1</v>
      </c>
      <c r="D151" t="s">
        <v>13</v>
      </c>
      <c r="E151">
        <v>45</v>
      </c>
      <c r="F151">
        <v>26.55</v>
      </c>
      <c r="G151">
        <v>0</v>
      </c>
      <c r="H151">
        <v>0</v>
      </c>
      <c r="I151" s="6">
        <f>Table2[[#This Row],[Age]]/$E$1</f>
        <v>0.5625</v>
      </c>
      <c r="J151" s="6">
        <f>LOG10(Table2[[#This Row],[Fare]] +1)</f>
        <v>1.4401216031878039</v>
      </c>
      <c r="K151">
        <f>IF(Table2[[#This Row],[Pclass]]=1, 1, 0)</f>
        <v>1</v>
      </c>
      <c r="L151">
        <f>IF(Table2[[#This Row],[Pclass]]=2, 1,0)</f>
        <v>0</v>
      </c>
      <c r="M151">
        <f>IF(Table2[[#This Row],[Embarked]]="S", 1, 0)</f>
        <v>1</v>
      </c>
      <c r="N151">
        <f>IF(Table2[[#This Row],[Embarked]]="C", 1, 0)</f>
        <v>0</v>
      </c>
      <c r="O151">
        <f>IF(Table2[[#This Row],[Sex]]="male", 1, 0)</f>
        <v>1</v>
      </c>
      <c r="P151">
        <v>1</v>
      </c>
      <c r="AC151" s="6"/>
      <c r="AD151" s="6"/>
    </row>
    <row r="152" spans="1:30" x14ac:dyDescent="0.2">
      <c r="A152">
        <v>0</v>
      </c>
      <c r="B152" t="s">
        <v>27</v>
      </c>
      <c r="C152">
        <v>3</v>
      </c>
      <c r="D152" t="s">
        <v>13</v>
      </c>
      <c r="E152">
        <v>40</v>
      </c>
      <c r="F152">
        <v>15.5</v>
      </c>
      <c r="G152">
        <v>1</v>
      </c>
      <c r="H152">
        <v>1</v>
      </c>
      <c r="I152" s="6">
        <f>Table2[[#This Row],[Age]]/$E$1</f>
        <v>0.5</v>
      </c>
      <c r="J152" s="6">
        <f>LOG10(Table2[[#This Row],[Fare]] +1)</f>
        <v>1.2174839442139063</v>
      </c>
      <c r="K152">
        <f>IF(Table2[[#This Row],[Pclass]]=1, 1, 0)</f>
        <v>0</v>
      </c>
      <c r="L152">
        <f>IF(Table2[[#This Row],[Pclass]]=2, 1,0)</f>
        <v>0</v>
      </c>
      <c r="M152">
        <f>IF(Table2[[#This Row],[Embarked]]="S", 1, 0)</f>
        <v>0</v>
      </c>
      <c r="N152">
        <f>IF(Table2[[#This Row],[Embarked]]="C", 1, 0)</f>
        <v>0</v>
      </c>
      <c r="O152">
        <f>IF(Table2[[#This Row],[Sex]]="male", 1, 0)</f>
        <v>1</v>
      </c>
      <c r="P152">
        <v>1</v>
      </c>
      <c r="AC152" s="6"/>
      <c r="AD152" s="6"/>
    </row>
    <row r="153" spans="1:30" x14ac:dyDescent="0.2">
      <c r="A153">
        <v>0</v>
      </c>
      <c r="B153" t="s">
        <v>15</v>
      </c>
      <c r="C153">
        <v>3</v>
      </c>
      <c r="D153" t="s">
        <v>13</v>
      </c>
      <c r="E153">
        <v>36</v>
      </c>
      <c r="F153">
        <v>7.8958000000000004</v>
      </c>
      <c r="G153">
        <v>0</v>
      </c>
      <c r="H153">
        <v>0</v>
      </c>
      <c r="I153" s="6">
        <f>Table2[[#This Row],[Age]]/$E$1</f>
        <v>0.45</v>
      </c>
      <c r="J153" s="6">
        <f>LOG10(Table2[[#This Row],[Fare]] +1)</f>
        <v>0.94918501031343461</v>
      </c>
      <c r="K153">
        <f>IF(Table2[[#This Row],[Pclass]]=1, 1, 0)</f>
        <v>0</v>
      </c>
      <c r="L153">
        <f>IF(Table2[[#This Row],[Pclass]]=2, 1,0)</f>
        <v>0</v>
      </c>
      <c r="M153">
        <f>IF(Table2[[#This Row],[Embarked]]="S", 1, 0)</f>
        <v>1</v>
      </c>
      <c r="N153">
        <f>IF(Table2[[#This Row],[Embarked]]="C", 1, 0)</f>
        <v>0</v>
      </c>
      <c r="O153">
        <f>IF(Table2[[#This Row],[Sex]]="male", 1, 0)</f>
        <v>1</v>
      </c>
      <c r="P153">
        <v>1</v>
      </c>
      <c r="AC153" s="6"/>
      <c r="AD153" s="6"/>
    </row>
    <row r="154" spans="1:30" x14ac:dyDescent="0.2">
      <c r="A154">
        <v>1</v>
      </c>
      <c r="B154" t="s">
        <v>15</v>
      </c>
      <c r="C154">
        <v>2</v>
      </c>
      <c r="D154" t="s">
        <v>17</v>
      </c>
      <c r="E154">
        <v>32</v>
      </c>
      <c r="F154">
        <v>13</v>
      </c>
      <c r="G154">
        <v>0</v>
      </c>
      <c r="H154">
        <v>0</v>
      </c>
      <c r="I154" s="6">
        <f>Table2[[#This Row],[Age]]/$E$1</f>
        <v>0.4</v>
      </c>
      <c r="J154" s="6">
        <f>LOG10(Table2[[#This Row],[Fare]] +1)</f>
        <v>1.146128035678238</v>
      </c>
      <c r="K154">
        <f>IF(Table2[[#This Row],[Pclass]]=1, 1, 0)</f>
        <v>0</v>
      </c>
      <c r="L154">
        <f>IF(Table2[[#This Row],[Pclass]]=2, 1,0)</f>
        <v>1</v>
      </c>
      <c r="M154">
        <f>IF(Table2[[#This Row],[Embarked]]="S", 1, 0)</f>
        <v>1</v>
      </c>
      <c r="N154">
        <f>IF(Table2[[#This Row],[Embarked]]="C", 1, 0)</f>
        <v>0</v>
      </c>
      <c r="O154">
        <f>IF(Table2[[#This Row],[Sex]]="male", 1, 0)</f>
        <v>0</v>
      </c>
      <c r="P154">
        <v>1</v>
      </c>
      <c r="AC154" s="6"/>
      <c r="AD154" s="6"/>
    </row>
    <row r="155" spans="1:30" x14ac:dyDescent="0.2">
      <c r="A155">
        <v>0</v>
      </c>
      <c r="B155" t="s">
        <v>15</v>
      </c>
      <c r="C155">
        <v>2</v>
      </c>
      <c r="D155" t="s">
        <v>13</v>
      </c>
      <c r="E155">
        <v>19</v>
      </c>
      <c r="F155">
        <v>13</v>
      </c>
      <c r="G155">
        <v>0</v>
      </c>
      <c r="H155">
        <v>0</v>
      </c>
      <c r="I155" s="6">
        <f>Table2[[#This Row],[Age]]/$E$1</f>
        <v>0.23749999999999999</v>
      </c>
      <c r="J155" s="6">
        <f>LOG10(Table2[[#This Row],[Fare]] +1)</f>
        <v>1.146128035678238</v>
      </c>
      <c r="K155">
        <f>IF(Table2[[#This Row],[Pclass]]=1, 1, 0)</f>
        <v>0</v>
      </c>
      <c r="L155">
        <f>IF(Table2[[#This Row],[Pclass]]=2, 1,0)</f>
        <v>1</v>
      </c>
      <c r="M155">
        <f>IF(Table2[[#This Row],[Embarked]]="S", 1, 0)</f>
        <v>1</v>
      </c>
      <c r="N155">
        <f>IF(Table2[[#This Row],[Embarked]]="C", 1, 0)</f>
        <v>0</v>
      </c>
      <c r="O155">
        <f>IF(Table2[[#This Row],[Sex]]="male", 1, 0)</f>
        <v>1</v>
      </c>
      <c r="P155">
        <v>1</v>
      </c>
      <c r="AC155" s="6"/>
      <c r="AD155" s="6"/>
    </row>
    <row r="156" spans="1:30" x14ac:dyDescent="0.2">
      <c r="A156">
        <v>1</v>
      </c>
      <c r="B156" t="s">
        <v>15</v>
      </c>
      <c r="C156">
        <v>3</v>
      </c>
      <c r="D156" t="s">
        <v>17</v>
      </c>
      <c r="E156">
        <v>19</v>
      </c>
      <c r="F156">
        <v>7.8541999999999996</v>
      </c>
      <c r="G156">
        <v>1</v>
      </c>
      <c r="H156">
        <v>0</v>
      </c>
      <c r="I156" s="6">
        <f>Table2[[#This Row],[Age]]/$E$1</f>
        <v>0.23749999999999999</v>
      </c>
      <c r="J156" s="6">
        <f>LOG10(Table2[[#This Row],[Fare]] +1)</f>
        <v>0.94714932766263737</v>
      </c>
      <c r="K156">
        <f>IF(Table2[[#This Row],[Pclass]]=1, 1, 0)</f>
        <v>0</v>
      </c>
      <c r="L156">
        <f>IF(Table2[[#This Row],[Pclass]]=2, 1,0)</f>
        <v>0</v>
      </c>
      <c r="M156">
        <f>IF(Table2[[#This Row],[Embarked]]="S", 1, 0)</f>
        <v>1</v>
      </c>
      <c r="N156">
        <f>IF(Table2[[#This Row],[Embarked]]="C", 1, 0)</f>
        <v>0</v>
      </c>
      <c r="O156">
        <f>IF(Table2[[#This Row],[Sex]]="male", 1, 0)</f>
        <v>0</v>
      </c>
      <c r="P156">
        <v>1</v>
      </c>
      <c r="AC156" s="6"/>
      <c r="AD156" s="6"/>
    </row>
    <row r="157" spans="1:30" x14ac:dyDescent="0.2">
      <c r="A157">
        <v>1</v>
      </c>
      <c r="B157" t="s">
        <v>15</v>
      </c>
      <c r="C157">
        <v>2</v>
      </c>
      <c r="D157" t="s">
        <v>13</v>
      </c>
      <c r="E157">
        <v>3</v>
      </c>
      <c r="F157">
        <v>26</v>
      </c>
      <c r="G157">
        <v>1</v>
      </c>
      <c r="H157">
        <v>1</v>
      </c>
      <c r="I157" s="6">
        <f>Table2[[#This Row],[Age]]/$E$1</f>
        <v>3.7499999999999999E-2</v>
      </c>
      <c r="J157" s="6">
        <f>LOG10(Table2[[#This Row],[Fare]] +1)</f>
        <v>1.4313637641589874</v>
      </c>
      <c r="K157">
        <f>IF(Table2[[#This Row],[Pclass]]=1, 1, 0)</f>
        <v>0</v>
      </c>
      <c r="L157">
        <f>IF(Table2[[#This Row],[Pclass]]=2, 1,0)</f>
        <v>1</v>
      </c>
      <c r="M157">
        <f>IF(Table2[[#This Row],[Embarked]]="S", 1, 0)</f>
        <v>1</v>
      </c>
      <c r="N157">
        <f>IF(Table2[[#This Row],[Embarked]]="C", 1, 0)</f>
        <v>0</v>
      </c>
      <c r="O157">
        <f>IF(Table2[[#This Row],[Sex]]="male", 1, 0)</f>
        <v>1</v>
      </c>
      <c r="P157">
        <v>1</v>
      </c>
      <c r="AC157" s="6"/>
      <c r="AD157" s="6"/>
    </row>
    <row r="158" spans="1:30" x14ac:dyDescent="0.2">
      <c r="A158">
        <v>1</v>
      </c>
      <c r="B158" t="s">
        <v>20</v>
      </c>
      <c r="C158">
        <v>1</v>
      </c>
      <c r="D158" t="s">
        <v>17</v>
      </c>
      <c r="E158">
        <v>44</v>
      </c>
      <c r="F158">
        <v>27.720800000000001</v>
      </c>
      <c r="G158">
        <v>0</v>
      </c>
      <c r="H158">
        <v>0</v>
      </c>
      <c r="I158" s="6">
        <f>Table2[[#This Row],[Age]]/$E$1</f>
        <v>0.55000000000000004</v>
      </c>
      <c r="J158" s="6">
        <f>LOG10(Table2[[#This Row],[Fare]] +1)</f>
        <v>1.4581965327411079</v>
      </c>
      <c r="K158">
        <f>IF(Table2[[#This Row],[Pclass]]=1, 1, 0)</f>
        <v>1</v>
      </c>
      <c r="L158">
        <f>IF(Table2[[#This Row],[Pclass]]=2, 1,0)</f>
        <v>0</v>
      </c>
      <c r="M158">
        <f>IF(Table2[[#This Row],[Embarked]]="S", 1, 0)</f>
        <v>0</v>
      </c>
      <c r="N158">
        <f>IF(Table2[[#This Row],[Embarked]]="C", 1, 0)</f>
        <v>1</v>
      </c>
      <c r="O158">
        <f>IF(Table2[[#This Row],[Sex]]="male", 1, 0)</f>
        <v>0</v>
      </c>
      <c r="P158">
        <v>1</v>
      </c>
      <c r="AC158" s="6"/>
      <c r="AD158" s="6"/>
    </row>
    <row r="159" spans="1:30" x14ac:dyDescent="0.2">
      <c r="A159">
        <v>1</v>
      </c>
      <c r="B159" t="s">
        <v>20</v>
      </c>
      <c r="C159">
        <v>1</v>
      </c>
      <c r="D159" t="s">
        <v>17</v>
      </c>
      <c r="E159">
        <v>58</v>
      </c>
      <c r="F159">
        <v>146.52080000000001</v>
      </c>
      <c r="G159">
        <v>0</v>
      </c>
      <c r="H159">
        <v>0</v>
      </c>
      <c r="I159" s="6">
        <f>Table2[[#This Row],[Age]]/$E$1</f>
        <v>0.72499999999999998</v>
      </c>
      <c r="J159" s="6">
        <f>LOG10(Table2[[#This Row],[Fare]] +1)</f>
        <v>2.1688532588793175</v>
      </c>
      <c r="K159">
        <f>IF(Table2[[#This Row],[Pclass]]=1, 1, 0)</f>
        <v>1</v>
      </c>
      <c r="L159">
        <f>IF(Table2[[#This Row],[Pclass]]=2, 1,0)</f>
        <v>0</v>
      </c>
      <c r="M159">
        <f>IF(Table2[[#This Row],[Embarked]]="S", 1, 0)</f>
        <v>0</v>
      </c>
      <c r="N159">
        <f>IF(Table2[[#This Row],[Embarked]]="C", 1, 0)</f>
        <v>1</v>
      </c>
      <c r="O159">
        <f>IF(Table2[[#This Row],[Sex]]="male", 1, 0)</f>
        <v>0</v>
      </c>
      <c r="P159">
        <v>1</v>
      </c>
      <c r="AC159" s="6"/>
      <c r="AD159" s="6"/>
    </row>
    <row r="160" spans="1:30" x14ac:dyDescent="0.2">
      <c r="A160">
        <v>0</v>
      </c>
      <c r="B160" t="s">
        <v>15</v>
      </c>
      <c r="C160">
        <v>3</v>
      </c>
      <c r="D160" t="s">
        <v>13</v>
      </c>
      <c r="E160">
        <v>42</v>
      </c>
      <c r="F160">
        <v>8.4041999999999994</v>
      </c>
      <c r="G160">
        <v>0</v>
      </c>
      <c r="H160">
        <v>1</v>
      </c>
      <c r="I160" s="6">
        <f>Table2[[#This Row],[Age]]/$E$1</f>
        <v>0.52500000000000002</v>
      </c>
      <c r="J160" s="6">
        <f>LOG10(Table2[[#This Row],[Fare]] +1)</f>
        <v>0.97332185673243765</v>
      </c>
      <c r="K160">
        <f>IF(Table2[[#This Row],[Pclass]]=1, 1, 0)</f>
        <v>0</v>
      </c>
      <c r="L160">
        <f>IF(Table2[[#This Row],[Pclass]]=2, 1,0)</f>
        <v>0</v>
      </c>
      <c r="M160">
        <f>IF(Table2[[#This Row],[Embarked]]="S", 1, 0)</f>
        <v>1</v>
      </c>
      <c r="N160">
        <f>IF(Table2[[#This Row],[Embarked]]="C", 1, 0)</f>
        <v>0</v>
      </c>
      <c r="O160">
        <f>IF(Table2[[#This Row],[Sex]]="male", 1, 0)</f>
        <v>1</v>
      </c>
      <c r="P160">
        <v>1</v>
      </c>
      <c r="AC160" s="6"/>
      <c r="AD160" s="6"/>
    </row>
    <row r="161" spans="1:30" x14ac:dyDescent="0.2">
      <c r="A161">
        <v>0</v>
      </c>
      <c r="B161" t="s">
        <v>15</v>
      </c>
      <c r="C161">
        <v>2</v>
      </c>
      <c r="D161" t="s">
        <v>17</v>
      </c>
      <c r="E161">
        <v>24</v>
      </c>
      <c r="F161">
        <v>13</v>
      </c>
      <c r="G161">
        <v>0</v>
      </c>
      <c r="H161">
        <v>0</v>
      </c>
      <c r="I161" s="6">
        <f>Table2[[#This Row],[Age]]/$E$1</f>
        <v>0.3</v>
      </c>
      <c r="J161" s="6">
        <f>LOG10(Table2[[#This Row],[Fare]] +1)</f>
        <v>1.146128035678238</v>
      </c>
      <c r="K161">
        <f>IF(Table2[[#This Row],[Pclass]]=1, 1, 0)</f>
        <v>0</v>
      </c>
      <c r="L161">
        <f>IF(Table2[[#This Row],[Pclass]]=2, 1,0)</f>
        <v>1</v>
      </c>
      <c r="M161">
        <f>IF(Table2[[#This Row],[Embarked]]="S", 1, 0)</f>
        <v>1</v>
      </c>
      <c r="N161">
        <f>IF(Table2[[#This Row],[Embarked]]="C", 1, 0)</f>
        <v>0</v>
      </c>
      <c r="O161">
        <f>IF(Table2[[#This Row],[Sex]]="male", 1, 0)</f>
        <v>0</v>
      </c>
      <c r="P161">
        <v>1</v>
      </c>
      <c r="AC161" s="6"/>
      <c r="AD161" s="6"/>
    </row>
    <row r="162" spans="1:30" x14ac:dyDescent="0.2">
      <c r="A162">
        <v>0</v>
      </c>
      <c r="B162" t="s">
        <v>15</v>
      </c>
      <c r="C162">
        <v>3</v>
      </c>
      <c r="D162" t="s">
        <v>13</v>
      </c>
      <c r="E162">
        <v>28</v>
      </c>
      <c r="F162">
        <v>9.5</v>
      </c>
      <c r="G162">
        <v>0</v>
      </c>
      <c r="H162">
        <v>0</v>
      </c>
      <c r="I162" s="6">
        <f>Table2[[#This Row],[Age]]/$E$1</f>
        <v>0.35</v>
      </c>
      <c r="J162" s="6">
        <f>LOG10(Table2[[#This Row],[Fare]] +1)</f>
        <v>1.0211892990699381</v>
      </c>
      <c r="K162">
        <f>IF(Table2[[#This Row],[Pclass]]=1, 1, 0)</f>
        <v>0</v>
      </c>
      <c r="L162">
        <f>IF(Table2[[#This Row],[Pclass]]=2, 1,0)</f>
        <v>0</v>
      </c>
      <c r="M162">
        <f>IF(Table2[[#This Row],[Embarked]]="S", 1, 0)</f>
        <v>1</v>
      </c>
      <c r="N162">
        <f>IF(Table2[[#This Row],[Embarked]]="C", 1, 0)</f>
        <v>0</v>
      </c>
      <c r="O162">
        <f>IF(Table2[[#This Row],[Sex]]="male", 1, 0)</f>
        <v>1</v>
      </c>
      <c r="P162">
        <v>1</v>
      </c>
      <c r="AC162" s="6"/>
      <c r="AD162" s="6"/>
    </row>
    <row r="163" spans="1:30" x14ac:dyDescent="0.2">
      <c r="A163">
        <v>0</v>
      </c>
      <c r="B163" t="s">
        <v>15</v>
      </c>
      <c r="C163">
        <v>3</v>
      </c>
      <c r="D163" t="s">
        <v>13</v>
      </c>
      <c r="E163">
        <v>34</v>
      </c>
      <c r="F163">
        <v>6.4958</v>
      </c>
      <c r="G163">
        <v>0</v>
      </c>
      <c r="H163">
        <v>0</v>
      </c>
      <c r="I163" s="6">
        <f>Table2[[#This Row],[Age]]/$E$1</f>
        <v>0.42499999999999999</v>
      </c>
      <c r="J163" s="6">
        <f>LOG10(Table2[[#This Row],[Fare]] +1)</f>
        <v>0.87481799035902574</v>
      </c>
      <c r="K163">
        <f>IF(Table2[[#This Row],[Pclass]]=1, 1, 0)</f>
        <v>0</v>
      </c>
      <c r="L163">
        <f>IF(Table2[[#This Row],[Pclass]]=2, 1,0)</f>
        <v>0</v>
      </c>
      <c r="M163">
        <f>IF(Table2[[#This Row],[Embarked]]="S", 1, 0)</f>
        <v>1</v>
      </c>
      <c r="N163">
        <f>IF(Table2[[#This Row],[Embarked]]="C", 1, 0)</f>
        <v>0</v>
      </c>
      <c r="O163">
        <f>IF(Table2[[#This Row],[Sex]]="male", 1, 0)</f>
        <v>1</v>
      </c>
      <c r="P163">
        <v>1</v>
      </c>
      <c r="AC163" s="6"/>
      <c r="AD163" s="6"/>
    </row>
    <row r="164" spans="1:30" x14ac:dyDescent="0.2">
      <c r="A164">
        <v>0</v>
      </c>
      <c r="B164" t="s">
        <v>20</v>
      </c>
      <c r="C164">
        <v>3</v>
      </c>
      <c r="D164" t="s">
        <v>13</v>
      </c>
      <c r="E164">
        <v>45.5</v>
      </c>
      <c r="F164">
        <v>7.2249999999999996</v>
      </c>
      <c r="G164">
        <v>0</v>
      </c>
      <c r="H164">
        <v>0</v>
      </c>
      <c r="I164" s="6">
        <f>Table2[[#This Row],[Age]]/$E$1</f>
        <v>0.56874999999999998</v>
      </c>
      <c r="J164" s="6">
        <f>LOG10(Table2[[#This Row],[Fare]] +1)</f>
        <v>0.91513590662201194</v>
      </c>
      <c r="K164">
        <f>IF(Table2[[#This Row],[Pclass]]=1, 1, 0)</f>
        <v>0</v>
      </c>
      <c r="L164">
        <f>IF(Table2[[#This Row],[Pclass]]=2, 1,0)</f>
        <v>0</v>
      </c>
      <c r="M164">
        <f>IF(Table2[[#This Row],[Embarked]]="S", 1, 0)</f>
        <v>0</v>
      </c>
      <c r="N164">
        <f>IF(Table2[[#This Row],[Embarked]]="C", 1, 0)</f>
        <v>1</v>
      </c>
      <c r="O164">
        <f>IF(Table2[[#This Row],[Sex]]="male", 1, 0)</f>
        <v>1</v>
      </c>
      <c r="P164">
        <v>1</v>
      </c>
      <c r="AC164" s="6"/>
      <c r="AD164" s="6"/>
    </row>
    <row r="165" spans="1:30" x14ac:dyDescent="0.2">
      <c r="A165">
        <v>1</v>
      </c>
      <c r="B165" t="s">
        <v>15</v>
      </c>
      <c r="C165">
        <v>3</v>
      </c>
      <c r="D165" t="s">
        <v>13</v>
      </c>
      <c r="E165">
        <v>18</v>
      </c>
      <c r="F165">
        <v>8.0500000000000007</v>
      </c>
      <c r="G165">
        <v>0</v>
      </c>
      <c r="H165">
        <v>0</v>
      </c>
      <c r="I165" s="6">
        <f>Table2[[#This Row],[Age]]/$E$1</f>
        <v>0.22500000000000001</v>
      </c>
      <c r="J165" s="6">
        <f>LOG10(Table2[[#This Row],[Fare]] +1)</f>
        <v>0.9566485792052033</v>
      </c>
      <c r="K165">
        <f>IF(Table2[[#This Row],[Pclass]]=1, 1, 0)</f>
        <v>0</v>
      </c>
      <c r="L165">
        <f>IF(Table2[[#This Row],[Pclass]]=2, 1,0)</f>
        <v>0</v>
      </c>
      <c r="M165">
        <f>IF(Table2[[#This Row],[Embarked]]="S", 1, 0)</f>
        <v>1</v>
      </c>
      <c r="N165">
        <f>IF(Table2[[#This Row],[Embarked]]="C", 1, 0)</f>
        <v>0</v>
      </c>
      <c r="O165">
        <f>IF(Table2[[#This Row],[Sex]]="male", 1, 0)</f>
        <v>1</v>
      </c>
      <c r="P165">
        <v>1</v>
      </c>
      <c r="AC165" s="6"/>
      <c r="AD165" s="6"/>
    </row>
    <row r="166" spans="1:30" x14ac:dyDescent="0.2">
      <c r="A166">
        <v>0</v>
      </c>
      <c r="B166" t="s">
        <v>15</v>
      </c>
      <c r="C166">
        <v>3</v>
      </c>
      <c r="D166" t="s">
        <v>17</v>
      </c>
      <c r="E166">
        <v>2</v>
      </c>
      <c r="F166">
        <v>10.4625</v>
      </c>
      <c r="G166">
        <v>0</v>
      </c>
      <c r="H166">
        <v>1</v>
      </c>
      <c r="I166" s="6">
        <f>Table2[[#This Row],[Age]]/$E$1</f>
        <v>2.5000000000000001E-2</v>
      </c>
      <c r="J166" s="6">
        <f>LOG10(Table2[[#This Row],[Fare]] +1)</f>
        <v>1.0592793486780776</v>
      </c>
      <c r="K166">
        <f>IF(Table2[[#This Row],[Pclass]]=1, 1, 0)</f>
        <v>0</v>
      </c>
      <c r="L166">
        <f>IF(Table2[[#This Row],[Pclass]]=2, 1,0)</f>
        <v>0</v>
      </c>
      <c r="M166">
        <f>IF(Table2[[#This Row],[Embarked]]="S", 1, 0)</f>
        <v>1</v>
      </c>
      <c r="N166">
        <f>IF(Table2[[#This Row],[Embarked]]="C", 1, 0)</f>
        <v>0</v>
      </c>
      <c r="O166">
        <f>IF(Table2[[#This Row],[Sex]]="male", 1, 0)</f>
        <v>0</v>
      </c>
      <c r="P166">
        <v>1</v>
      </c>
      <c r="AC166" s="6"/>
      <c r="AD166" s="6"/>
    </row>
    <row r="167" spans="1:30" x14ac:dyDescent="0.2">
      <c r="A167">
        <v>0</v>
      </c>
      <c r="B167" t="s">
        <v>15</v>
      </c>
      <c r="C167">
        <v>3</v>
      </c>
      <c r="D167" t="s">
        <v>13</v>
      </c>
      <c r="E167">
        <v>32</v>
      </c>
      <c r="F167">
        <v>15.85</v>
      </c>
      <c r="G167">
        <v>1</v>
      </c>
      <c r="H167">
        <v>0</v>
      </c>
      <c r="I167" s="6">
        <f>Table2[[#This Row],[Age]]/$E$1</f>
        <v>0.4</v>
      </c>
      <c r="J167" s="6">
        <f>LOG10(Table2[[#This Row],[Fare]] +1)</f>
        <v>1.2265999052073575</v>
      </c>
      <c r="K167">
        <f>IF(Table2[[#This Row],[Pclass]]=1, 1, 0)</f>
        <v>0</v>
      </c>
      <c r="L167">
        <f>IF(Table2[[#This Row],[Pclass]]=2, 1,0)</f>
        <v>0</v>
      </c>
      <c r="M167">
        <f>IF(Table2[[#This Row],[Embarked]]="S", 1, 0)</f>
        <v>1</v>
      </c>
      <c r="N167">
        <f>IF(Table2[[#This Row],[Embarked]]="C", 1, 0)</f>
        <v>0</v>
      </c>
      <c r="O167">
        <f>IF(Table2[[#This Row],[Sex]]="male", 1, 0)</f>
        <v>1</v>
      </c>
      <c r="P167">
        <v>1</v>
      </c>
      <c r="AC167" s="6"/>
      <c r="AD167" s="6"/>
    </row>
    <row r="168" spans="1:30" x14ac:dyDescent="0.2">
      <c r="A168">
        <v>1</v>
      </c>
      <c r="B168" t="s">
        <v>20</v>
      </c>
      <c r="C168">
        <v>3</v>
      </c>
      <c r="D168" t="s">
        <v>13</v>
      </c>
      <c r="E168">
        <v>26</v>
      </c>
      <c r="F168">
        <v>18.787500000000001</v>
      </c>
      <c r="G168">
        <v>0</v>
      </c>
      <c r="H168">
        <v>0</v>
      </c>
      <c r="I168" s="6">
        <f>Table2[[#This Row],[Age]]/$E$1</f>
        <v>0.32500000000000001</v>
      </c>
      <c r="J168" s="6">
        <f>LOG10(Table2[[#This Row],[Fare]] +1)</f>
        <v>1.2963909278704124</v>
      </c>
      <c r="K168">
        <f>IF(Table2[[#This Row],[Pclass]]=1, 1, 0)</f>
        <v>0</v>
      </c>
      <c r="L168">
        <f>IF(Table2[[#This Row],[Pclass]]=2, 1,0)</f>
        <v>0</v>
      </c>
      <c r="M168">
        <f>IF(Table2[[#This Row],[Embarked]]="S", 1, 0)</f>
        <v>0</v>
      </c>
      <c r="N168">
        <f>IF(Table2[[#This Row],[Embarked]]="C", 1, 0)</f>
        <v>1</v>
      </c>
      <c r="O168">
        <f>IF(Table2[[#This Row],[Sex]]="male", 1, 0)</f>
        <v>1</v>
      </c>
      <c r="P168">
        <v>1</v>
      </c>
      <c r="AC168" s="6"/>
      <c r="AD168" s="6"/>
    </row>
    <row r="169" spans="1:30" x14ac:dyDescent="0.2">
      <c r="A169">
        <v>1</v>
      </c>
      <c r="B169" t="s">
        <v>27</v>
      </c>
      <c r="C169">
        <v>3</v>
      </c>
      <c r="D169" t="s">
        <v>17</v>
      </c>
      <c r="E169">
        <v>16</v>
      </c>
      <c r="F169">
        <v>7.75</v>
      </c>
      <c r="G169">
        <v>0</v>
      </c>
      <c r="H169">
        <v>0</v>
      </c>
      <c r="I169" s="6">
        <f>Table2[[#This Row],[Age]]/$E$1</f>
        <v>0.2</v>
      </c>
      <c r="J169" s="6">
        <f>LOG10(Table2[[#This Row],[Fare]] +1)</f>
        <v>0.94200805302231327</v>
      </c>
      <c r="K169">
        <f>IF(Table2[[#This Row],[Pclass]]=1, 1, 0)</f>
        <v>0</v>
      </c>
      <c r="L169">
        <f>IF(Table2[[#This Row],[Pclass]]=2, 1,0)</f>
        <v>0</v>
      </c>
      <c r="M169">
        <f>IF(Table2[[#This Row],[Embarked]]="S", 1, 0)</f>
        <v>0</v>
      </c>
      <c r="N169">
        <f>IF(Table2[[#This Row],[Embarked]]="C", 1, 0)</f>
        <v>0</v>
      </c>
      <c r="O169">
        <f>IF(Table2[[#This Row],[Sex]]="male", 1, 0)</f>
        <v>0</v>
      </c>
      <c r="P169">
        <v>1</v>
      </c>
      <c r="AC169" s="6"/>
      <c r="AD169" s="6"/>
    </row>
    <row r="170" spans="1:30" x14ac:dyDescent="0.2">
      <c r="A170">
        <v>1</v>
      </c>
      <c r="B170" t="s">
        <v>20</v>
      </c>
      <c r="C170">
        <v>1</v>
      </c>
      <c r="D170" t="s">
        <v>13</v>
      </c>
      <c r="E170">
        <v>40</v>
      </c>
      <c r="F170">
        <v>31</v>
      </c>
      <c r="G170">
        <v>0</v>
      </c>
      <c r="H170">
        <v>0</v>
      </c>
      <c r="I170" s="6">
        <f>Table2[[#This Row],[Age]]/$E$1</f>
        <v>0.5</v>
      </c>
      <c r="J170" s="6">
        <f>LOG10(Table2[[#This Row],[Fare]] +1)</f>
        <v>1.505149978319906</v>
      </c>
      <c r="K170">
        <f>IF(Table2[[#This Row],[Pclass]]=1, 1, 0)</f>
        <v>1</v>
      </c>
      <c r="L170">
        <f>IF(Table2[[#This Row],[Pclass]]=2, 1,0)</f>
        <v>0</v>
      </c>
      <c r="M170">
        <f>IF(Table2[[#This Row],[Embarked]]="S", 1, 0)</f>
        <v>0</v>
      </c>
      <c r="N170">
        <f>IF(Table2[[#This Row],[Embarked]]="C", 1, 0)</f>
        <v>1</v>
      </c>
      <c r="O170">
        <f>IF(Table2[[#This Row],[Sex]]="male", 1, 0)</f>
        <v>1</v>
      </c>
      <c r="P170">
        <v>1</v>
      </c>
      <c r="AC170" s="6"/>
      <c r="AD170" s="6"/>
    </row>
    <row r="171" spans="1:30" x14ac:dyDescent="0.2">
      <c r="A171">
        <v>0</v>
      </c>
      <c r="B171" t="s">
        <v>15</v>
      </c>
      <c r="C171">
        <v>3</v>
      </c>
      <c r="D171" t="s">
        <v>13</v>
      </c>
      <c r="E171">
        <v>24</v>
      </c>
      <c r="F171">
        <v>7.05</v>
      </c>
      <c r="G171">
        <v>0</v>
      </c>
      <c r="H171">
        <v>0</v>
      </c>
      <c r="I171" s="6">
        <f>Table2[[#This Row],[Age]]/$E$1</f>
        <v>0.3</v>
      </c>
      <c r="J171" s="6">
        <f>LOG10(Table2[[#This Row],[Fare]] +1)</f>
        <v>0.90579588036786851</v>
      </c>
      <c r="K171">
        <f>IF(Table2[[#This Row],[Pclass]]=1, 1, 0)</f>
        <v>0</v>
      </c>
      <c r="L171">
        <f>IF(Table2[[#This Row],[Pclass]]=2, 1,0)</f>
        <v>0</v>
      </c>
      <c r="M171">
        <f>IF(Table2[[#This Row],[Embarked]]="S", 1, 0)</f>
        <v>1</v>
      </c>
      <c r="N171">
        <f>IF(Table2[[#This Row],[Embarked]]="C", 1, 0)</f>
        <v>0</v>
      </c>
      <c r="O171">
        <f>IF(Table2[[#This Row],[Sex]]="male", 1, 0)</f>
        <v>1</v>
      </c>
      <c r="P171">
        <v>1</v>
      </c>
      <c r="AC171" s="6"/>
      <c r="AD171" s="6"/>
    </row>
    <row r="172" spans="1:30" x14ac:dyDescent="0.2">
      <c r="A172">
        <v>1</v>
      </c>
      <c r="B172" t="s">
        <v>15</v>
      </c>
      <c r="C172">
        <v>2</v>
      </c>
      <c r="D172" t="s">
        <v>17</v>
      </c>
      <c r="E172">
        <v>35</v>
      </c>
      <c r="F172">
        <v>21</v>
      </c>
      <c r="G172">
        <v>0</v>
      </c>
      <c r="H172">
        <v>0</v>
      </c>
      <c r="I172" s="6">
        <f>Table2[[#This Row],[Age]]/$E$1</f>
        <v>0.4375</v>
      </c>
      <c r="J172" s="6">
        <f>LOG10(Table2[[#This Row],[Fare]] +1)</f>
        <v>1.3424226808222062</v>
      </c>
      <c r="K172">
        <f>IF(Table2[[#This Row],[Pclass]]=1, 1, 0)</f>
        <v>0</v>
      </c>
      <c r="L172">
        <f>IF(Table2[[#This Row],[Pclass]]=2, 1,0)</f>
        <v>1</v>
      </c>
      <c r="M172">
        <f>IF(Table2[[#This Row],[Embarked]]="S", 1, 0)</f>
        <v>1</v>
      </c>
      <c r="N172">
        <f>IF(Table2[[#This Row],[Embarked]]="C", 1, 0)</f>
        <v>0</v>
      </c>
      <c r="O172">
        <f>IF(Table2[[#This Row],[Sex]]="male", 1, 0)</f>
        <v>0</v>
      </c>
      <c r="P172">
        <v>1</v>
      </c>
      <c r="AC172" s="6"/>
      <c r="AD172" s="6"/>
    </row>
    <row r="173" spans="1:30" x14ac:dyDescent="0.2">
      <c r="A173">
        <v>0</v>
      </c>
      <c r="B173" t="s">
        <v>15</v>
      </c>
      <c r="C173">
        <v>3</v>
      </c>
      <c r="D173" t="s">
        <v>13</v>
      </c>
      <c r="E173">
        <v>22</v>
      </c>
      <c r="F173">
        <v>7.25</v>
      </c>
      <c r="G173">
        <v>0</v>
      </c>
      <c r="H173">
        <v>0</v>
      </c>
      <c r="I173" s="6">
        <f>Table2[[#This Row],[Age]]/$E$1</f>
        <v>0.27500000000000002</v>
      </c>
      <c r="J173" s="6">
        <f>LOG10(Table2[[#This Row],[Fare]] +1)</f>
        <v>0.91645394854992512</v>
      </c>
      <c r="K173">
        <f>IF(Table2[[#This Row],[Pclass]]=1, 1, 0)</f>
        <v>0</v>
      </c>
      <c r="L173">
        <f>IF(Table2[[#This Row],[Pclass]]=2, 1,0)</f>
        <v>0</v>
      </c>
      <c r="M173">
        <f>IF(Table2[[#This Row],[Embarked]]="S", 1, 0)</f>
        <v>1</v>
      </c>
      <c r="N173">
        <f>IF(Table2[[#This Row],[Embarked]]="C", 1, 0)</f>
        <v>0</v>
      </c>
      <c r="O173">
        <f>IF(Table2[[#This Row],[Sex]]="male", 1, 0)</f>
        <v>1</v>
      </c>
      <c r="P173">
        <v>1</v>
      </c>
      <c r="AC173" s="6"/>
      <c r="AD173" s="6"/>
    </row>
    <row r="174" spans="1:30" x14ac:dyDescent="0.2">
      <c r="A174">
        <v>0</v>
      </c>
      <c r="B174" t="s">
        <v>15</v>
      </c>
      <c r="C174">
        <v>2</v>
      </c>
      <c r="D174" t="s">
        <v>13</v>
      </c>
      <c r="E174">
        <v>30</v>
      </c>
      <c r="F174">
        <v>13</v>
      </c>
      <c r="G174">
        <v>0</v>
      </c>
      <c r="H174">
        <v>0</v>
      </c>
      <c r="I174" s="6">
        <f>Table2[[#This Row],[Age]]/$E$1</f>
        <v>0.375</v>
      </c>
      <c r="J174" s="6">
        <f>LOG10(Table2[[#This Row],[Fare]] +1)</f>
        <v>1.146128035678238</v>
      </c>
      <c r="K174">
        <f>IF(Table2[[#This Row],[Pclass]]=1, 1, 0)</f>
        <v>0</v>
      </c>
      <c r="L174">
        <f>IF(Table2[[#This Row],[Pclass]]=2, 1,0)</f>
        <v>1</v>
      </c>
      <c r="M174">
        <f>IF(Table2[[#This Row],[Embarked]]="S", 1, 0)</f>
        <v>1</v>
      </c>
      <c r="N174">
        <f>IF(Table2[[#This Row],[Embarked]]="C", 1, 0)</f>
        <v>0</v>
      </c>
      <c r="O174">
        <f>IF(Table2[[#This Row],[Sex]]="male", 1, 0)</f>
        <v>1</v>
      </c>
      <c r="P174">
        <v>1</v>
      </c>
      <c r="AC174" s="6"/>
      <c r="AD174" s="6"/>
    </row>
    <row r="175" spans="1:30" x14ac:dyDescent="0.2">
      <c r="A175">
        <v>1</v>
      </c>
      <c r="B175" t="s">
        <v>20</v>
      </c>
      <c r="C175">
        <v>1</v>
      </c>
      <c r="D175" t="s">
        <v>17</v>
      </c>
      <c r="E175">
        <v>31</v>
      </c>
      <c r="F175">
        <v>113.27500000000001</v>
      </c>
      <c r="G175">
        <v>1</v>
      </c>
      <c r="H175">
        <v>0</v>
      </c>
      <c r="I175" s="6">
        <f>Table2[[#This Row],[Age]]/$E$1</f>
        <v>0.38750000000000001</v>
      </c>
      <c r="J175" s="6">
        <f>LOG10(Table2[[#This Row],[Fare]] +1)</f>
        <v>2.0579512299613683</v>
      </c>
      <c r="K175">
        <f>IF(Table2[[#This Row],[Pclass]]=1, 1, 0)</f>
        <v>1</v>
      </c>
      <c r="L175">
        <f>IF(Table2[[#This Row],[Pclass]]=2, 1,0)</f>
        <v>0</v>
      </c>
      <c r="M175">
        <f>IF(Table2[[#This Row],[Embarked]]="S", 1, 0)</f>
        <v>0</v>
      </c>
      <c r="N175">
        <f>IF(Table2[[#This Row],[Embarked]]="C", 1, 0)</f>
        <v>1</v>
      </c>
      <c r="O175">
        <f>IF(Table2[[#This Row],[Sex]]="male", 1, 0)</f>
        <v>0</v>
      </c>
      <c r="P175">
        <v>1</v>
      </c>
      <c r="AC175" s="6"/>
      <c r="AD175" s="6"/>
    </row>
    <row r="176" spans="1:30" x14ac:dyDescent="0.2">
      <c r="A176">
        <v>1</v>
      </c>
      <c r="B176" t="s">
        <v>15</v>
      </c>
      <c r="C176">
        <v>3</v>
      </c>
      <c r="D176" t="s">
        <v>17</v>
      </c>
      <c r="E176">
        <v>27</v>
      </c>
      <c r="F176">
        <v>7.9249999999999998</v>
      </c>
      <c r="G176">
        <v>0</v>
      </c>
      <c r="H176">
        <v>0</v>
      </c>
      <c r="I176" s="6">
        <f>Table2[[#This Row],[Age]]/$E$1</f>
        <v>0.33750000000000002</v>
      </c>
      <c r="J176" s="6">
        <f>LOG10(Table2[[#This Row],[Fare]] +1)</f>
        <v>0.95060822478423079</v>
      </c>
      <c r="K176">
        <f>IF(Table2[[#This Row],[Pclass]]=1, 1, 0)</f>
        <v>0</v>
      </c>
      <c r="L176">
        <f>IF(Table2[[#This Row],[Pclass]]=2, 1,0)</f>
        <v>0</v>
      </c>
      <c r="M176">
        <f>IF(Table2[[#This Row],[Embarked]]="S", 1, 0)</f>
        <v>1</v>
      </c>
      <c r="N176">
        <f>IF(Table2[[#This Row],[Embarked]]="C", 1, 0)</f>
        <v>0</v>
      </c>
      <c r="O176">
        <f>IF(Table2[[#This Row],[Sex]]="male", 1, 0)</f>
        <v>0</v>
      </c>
      <c r="P176">
        <v>1</v>
      </c>
      <c r="AC176" s="6"/>
      <c r="AD176" s="6"/>
    </row>
    <row r="177" spans="1:30" x14ac:dyDescent="0.2">
      <c r="A177">
        <v>0</v>
      </c>
      <c r="B177" t="s">
        <v>15</v>
      </c>
      <c r="C177">
        <v>2</v>
      </c>
      <c r="D177" t="s">
        <v>13</v>
      </c>
      <c r="E177">
        <v>42</v>
      </c>
      <c r="F177">
        <v>27</v>
      </c>
      <c r="G177">
        <v>1</v>
      </c>
      <c r="H177">
        <v>0</v>
      </c>
      <c r="I177" s="6">
        <f>Table2[[#This Row],[Age]]/$E$1</f>
        <v>0.52500000000000002</v>
      </c>
      <c r="J177" s="6">
        <f>LOG10(Table2[[#This Row],[Fare]] +1)</f>
        <v>1.4471580313422192</v>
      </c>
      <c r="K177">
        <f>IF(Table2[[#This Row],[Pclass]]=1, 1, 0)</f>
        <v>0</v>
      </c>
      <c r="L177">
        <f>IF(Table2[[#This Row],[Pclass]]=2, 1,0)</f>
        <v>1</v>
      </c>
      <c r="M177">
        <f>IF(Table2[[#This Row],[Embarked]]="S", 1, 0)</f>
        <v>1</v>
      </c>
      <c r="N177">
        <f>IF(Table2[[#This Row],[Embarked]]="C", 1, 0)</f>
        <v>0</v>
      </c>
      <c r="O177">
        <f>IF(Table2[[#This Row],[Sex]]="male", 1, 0)</f>
        <v>1</v>
      </c>
      <c r="P177">
        <v>1</v>
      </c>
      <c r="AC177" s="6"/>
      <c r="AD177" s="6"/>
    </row>
    <row r="178" spans="1:30" x14ac:dyDescent="0.2">
      <c r="A178">
        <v>1</v>
      </c>
      <c r="B178" t="s">
        <v>20</v>
      </c>
      <c r="C178">
        <v>1</v>
      </c>
      <c r="D178" t="s">
        <v>17</v>
      </c>
      <c r="E178">
        <v>32</v>
      </c>
      <c r="F178">
        <v>76.291700000000006</v>
      </c>
      <c r="G178">
        <v>0</v>
      </c>
      <c r="H178">
        <v>0</v>
      </c>
      <c r="I178" s="6">
        <f>Table2[[#This Row],[Age]]/$E$1</f>
        <v>0.4</v>
      </c>
      <c r="J178" s="6">
        <f>LOG10(Table2[[#This Row],[Fare]] +1)</f>
        <v>1.8881328595362299</v>
      </c>
      <c r="K178">
        <f>IF(Table2[[#This Row],[Pclass]]=1, 1, 0)</f>
        <v>1</v>
      </c>
      <c r="L178">
        <f>IF(Table2[[#This Row],[Pclass]]=2, 1,0)</f>
        <v>0</v>
      </c>
      <c r="M178">
        <f>IF(Table2[[#This Row],[Embarked]]="S", 1, 0)</f>
        <v>0</v>
      </c>
      <c r="N178">
        <f>IF(Table2[[#This Row],[Embarked]]="C", 1, 0)</f>
        <v>1</v>
      </c>
      <c r="O178">
        <f>IF(Table2[[#This Row],[Sex]]="male", 1, 0)</f>
        <v>0</v>
      </c>
      <c r="P178">
        <v>1</v>
      </c>
      <c r="AC178" s="6"/>
      <c r="AD178" s="6"/>
    </row>
    <row r="179" spans="1:30" x14ac:dyDescent="0.2">
      <c r="A179">
        <v>0</v>
      </c>
      <c r="B179" t="s">
        <v>15</v>
      </c>
      <c r="C179">
        <v>2</v>
      </c>
      <c r="D179" t="s">
        <v>13</v>
      </c>
      <c r="E179">
        <v>30</v>
      </c>
      <c r="F179">
        <v>10.5</v>
      </c>
      <c r="G179">
        <v>0</v>
      </c>
      <c r="H179">
        <v>0</v>
      </c>
      <c r="I179" s="6">
        <f>Table2[[#This Row],[Age]]/$E$1</f>
        <v>0.375</v>
      </c>
      <c r="J179" s="6">
        <f>LOG10(Table2[[#This Row],[Fare]] +1)</f>
        <v>1.0606978403536116</v>
      </c>
      <c r="K179">
        <f>IF(Table2[[#This Row],[Pclass]]=1, 1, 0)</f>
        <v>0</v>
      </c>
      <c r="L179">
        <f>IF(Table2[[#This Row],[Pclass]]=2, 1,0)</f>
        <v>1</v>
      </c>
      <c r="M179">
        <f>IF(Table2[[#This Row],[Embarked]]="S", 1, 0)</f>
        <v>1</v>
      </c>
      <c r="N179">
        <f>IF(Table2[[#This Row],[Embarked]]="C", 1, 0)</f>
        <v>0</v>
      </c>
      <c r="O179">
        <f>IF(Table2[[#This Row],[Sex]]="male", 1, 0)</f>
        <v>1</v>
      </c>
      <c r="P179">
        <v>1</v>
      </c>
      <c r="AC179" s="6"/>
      <c r="AD179" s="6"/>
    </row>
    <row r="180" spans="1:30" x14ac:dyDescent="0.2">
      <c r="A180">
        <v>1</v>
      </c>
      <c r="B180" t="s">
        <v>15</v>
      </c>
      <c r="C180">
        <v>3</v>
      </c>
      <c r="D180" t="s">
        <v>13</v>
      </c>
      <c r="E180">
        <v>16</v>
      </c>
      <c r="F180">
        <v>8.0500000000000007</v>
      </c>
      <c r="G180">
        <v>0</v>
      </c>
      <c r="H180">
        <v>0</v>
      </c>
      <c r="I180" s="6">
        <f>Table2[[#This Row],[Age]]/$E$1</f>
        <v>0.2</v>
      </c>
      <c r="J180" s="6">
        <f>LOG10(Table2[[#This Row],[Fare]] +1)</f>
        <v>0.9566485792052033</v>
      </c>
      <c r="K180">
        <f>IF(Table2[[#This Row],[Pclass]]=1, 1, 0)</f>
        <v>0</v>
      </c>
      <c r="L180">
        <f>IF(Table2[[#This Row],[Pclass]]=2, 1,0)</f>
        <v>0</v>
      </c>
      <c r="M180">
        <f>IF(Table2[[#This Row],[Embarked]]="S", 1, 0)</f>
        <v>1</v>
      </c>
      <c r="N180">
        <f>IF(Table2[[#This Row],[Embarked]]="C", 1, 0)</f>
        <v>0</v>
      </c>
      <c r="O180">
        <f>IF(Table2[[#This Row],[Sex]]="male", 1, 0)</f>
        <v>1</v>
      </c>
      <c r="P180">
        <v>1</v>
      </c>
      <c r="AC180" s="6"/>
      <c r="AD180" s="6"/>
    </row>
    <row r="181" spans="1:30" x14ac:dyDescent="0.2">
      <c r="A181">
        <v>0</v>
      </c>
      <c r="B181" t="s">
        <v>15</v>
      </c>
      <c r="C181">
        <v>2</v>
      </c>
      <c r="D181" t="s">
        <v>13</v>
      </c>
      <c r="E181">
        <v>27</v>
      </c>
      <c r="F181">
        <v>13</v>
      </c>
      <c r="G181">
        <v>0</v>
      </c>
      <c r="H181">
        <v>0</v>
      </c>
      <c r="I181" s="6">
        <f>Table2[[#This Row],[Age]]/$E$1</f>
        <v>0.33750000000000002</v>
      </c>
      <c r="J181" s="6">
        <f>LOG10(Table2[[#This Row],[Fare]] +1)</f>
        <v>1.146128035678238</v>
      </c>
      <c r="K181">
        <f>IF(Table2[[#This Row],[Pclass]]=1, 1, 0)</f>
        <v>0</v>
      </c>
      <c r="L181">
        <f>IF(Table2[[#This Row],[Pclass]]=2, 1,0)</f>
        <v>1</v>
      </c>
      <c r="M181">
        <f>IF(Table2[[#This Row],[Embarked]]="S", 1, 0)</f>
        <v>1</v>
      </c>
      <c r="N181">
        <f>IF(Table2[[#This Row],[Embarked]]="C", 1, 0)</f>
        <v>0</v>
      </c>
      <c r="O181">
        <f>IF(Table2[[#This Row],[Sex]]="male", 1, 0)</f>
        <v>1</v>
      </c>
      <c r="P181">
        <v>1</v>
      </c>
      <c r="AC181" s="6"/>
      <c r="AD181" s="6"/>
    </row>
    <row r="182" spans="1:30" x14ac:dyDescent="0.2">
      <c r="A182">
        <v>0</v>
      </c>
      <c r="B182" t="s">
        <v>15</v>
      </c>
      <c r="C182">
        <v>3</v>
      </c>
      <c r="D182" t="s">
        <v>13</v>
      </c>
      <c r="E182">
        <v>51</v>
      </c>
      <c r="F182">
        <v>8.0500000000000007</v>
      </c>
      <c r="G182">
        <v>0</v>
      </c>
      <c r="H182">
        <v>0</v>
      </c>
      <c r="I182" s="6">
        <f>Table2[[#This Row],[Age]]/$E$1</f>
        <v>0.63749999999999996</v>
      </c>
      <c r="J182" s="6">
        <f>LOG10(Table2[[#This Row],[Fare]] +1)</f>
        <v>0.9566485792052033</v>
      </c>
      <c r="K182">
        <f>IF(Table2[[#This Row],[Pclass]]=1, 1, 0)</f>
        <v>0</v>
      </c>
      <c r="L182">
        <f>IF(Table2[[#This Row],[Pclass]]=2, 1,0)</f>
        <v>0</v>
      </c>
      <c r="M182">
        <f>IF(Table2[[#This Row],[Embarked]]="S", 1, 0)</f>
        <v>1</v>
      </c>
      <c r="N182">
        <f>IF(Table2[[#This Row],[Embarked]]="C", 1, 0)</f>
        <v>0</v>
      </c>
      <c r="O182">
        <f>IF(Table2[[#This Row],[Sex]]="male", 1, 0)</f>
        <v>1</v>
      </c>
      <c r="P182">
        <v>1</v>
      </c>
      <c r="AC182" s="6"/>
      <c r="AD182" s="6"/>
    </row>
    <row r="183" spans="1:30" x14ac:dyDescent="0.2">
      <c r="A183">
        <v>1</v>
      </c>
      <c r="B183" t="s">
        <v>15</v>
      </c>
      <c r="C183">
        <v>1</v>
      </c>
      <c r="D183" t="s">
        <v>13</v>
      </c>
      <c r="E183">
        <v>38</v>
      </c>
      <c r="F183">
        <v>90</v>
      </c>
      <c r="G183">
        <v>1</v>
      </c>
      <c r="H183">
        <v>0</v>
      </c>
      <c r="I183" s="6">
        <f>Table2[[#This Row],[Age]]/$E$1</f>
        <v>0.47499999999999998</v>
      </c>
      <c r="J183" s="6">
        <f>LOG10(Table2[[#This Row],[Fare]] +1)</f>
        <v>1.9590413923210936</v>
      </c>
      <c r="K183">
        <f>IF(Table2[[#This Row],[Pclass]]=1, 1, 0)</f>
        <v>1</v>
      </c>
      <c r="L183">
        <f>IF(Table2[[#This Row],[Pclass]]=2, 1,0)</f>
        <v>0</v>
      </c>
      <c r="M183">
        <f>IF(Table2[[#This Row],[Embarked]]="S", 1, 0)</f>
        <v>1</v>
      </c>
      <c r="N183">
        <f>IF(Table2[[#This Row],[Embarked]]="C", 1, 0)</f>
        <v>0</v>
      </c>
      <c r="O183">
        <f>IF(Table2[[#This Row],[Sex]]="male", 1, 0)</f>
        <v>1</v>
      </c>
      <c r="P183">
        <v>1</v>
      </c>
      <c r="AC183" s="6"/>
      <c r="AD183" s="6"/>
    </row>
    <row r="184" spans="1:30" x14ac:dyDescent="0.2">
      <c r="A184">
        <v>0</v>
      </c>
      <c r="B184" t="s">
        <v>15</v>
      </c>
      <c r="C184">
        <v>3</v>
      </c>
      <c r="D184" t="s">
        <v>13</v>
      </c>
      <c r="E184">
        <v>22</v>
      </c>
      <c r="F184">
        <v>9.35</v>
      </c>
      <c r="G184">
        <v>0</v>
      </c>
      <c r="H184">
        <v>0</v>
      </c>
      <c r="I184" s="6">
        <f>Table2[[#This Row],[Age]]/$E$1</f>
        <v>0.27500000000000002</v>
      </c>
      <c r="J184" s="6">
        <f>LOG10(Table2[[#This Row],[Fare]] +1)</f>
        <v>1.0149403497929366</v>
      </c>
      <c r="K184">
        <f>IF(Table2[[#This Row],[Pclass]]=1, 1, 0)</f>
        <v>0</v>
      </c>
      <c r="L184">
        <f>IF(Table2[[#This Row],[Pclass]]=2, 1,0)</f>
        <v>0</v>
      </c>
      <c r="M184">
        <f>IF(Table2[[#This Row],[Embarked]]="S", 1, 0)</f>
        <v>1</v>
      </c>
      <c r="N184">
        <f>IF(Table2[[#This Row],[Embarked]]="C", 1, 0)</f>
        <v>0</v>
      </c>
      <c r="O184">
        <f>IF(Table2[[#This Row],[Sex]]="male", 1, 0)</f>
        <v>1</v>
      </c>
      <c r="P184">
        <v>1</v>
      </c>
      <c r="AC184" s="6"/>
      <c r="AD184" s="6"/>
    </row>
    <row r="185" spans="1:30" x14ac:dyDescent="0.2">
      <c r="A185">
        <v>1</v>
      </c>
      <c r="B185" t="s">
        <v>15</v>
      </c>
      <c r="C185">
        <v>2</v>
      </c>
      <c r="D185" t="s">
        <v>13</v>
      </c>
      <c r="E185">
        <v>19</v>
      </c>
      <c r="F185">
        <v>10.5</v>
      </c>
      <c r="G185">
        <v>0</v>
      </c>
      <c r="H185">
        <v>0</v>
      </c>
      <c r="I185" s="6">
        <f>Table2[[#This Row],[Age]]/$E$1</f>
        <v>0.23749999999999999</v>
      </c>
      <c r="J185" s="6">
        <f>LOG10(Table2[[#This Row],[Fare]] +1)</f>
        <v>1.0606978403536116</v>
      </c>
      <c r="K185">
        <f>IF(Table2[[#This Row],[Pclass]]=1, 1, 0)</f>
        <v>0</v>
      </c>
      <c r="L185">
        <f>IF(Table2[[#This Row],[Pclass]]=2, 1,0)</f>
        <v>1</v>
      </c>
      <c r="M185">
        <f>IF(Table2[[#This Row],[Embarked]]="S", 1, 0)</f>
        <v>1</v>
      </c>
      <c r="N185">
        <f>IF(Table2[[#This Row],[Embarked]]="C", 1, 0)</f>
        <v>0</v>
      </c>
      <c r="O185">
        <f>IF(Table2[[#This Row],[Sex]]="male", 1, 0)</f>
        <v>1</v>
      </c>
      <c r="P185">
        <v>1</v>
      </c>
      <c r="AC185" s="6"/>
      <c r="AD185" s="6"/>
    </row>
    <row r="186" spans="1:30" x14ac:dyDescent="0.2">
      <c r="A186">
        <v>0</v>
      </c>
      <c r="B186" t="s">
        <v>15</v>
      </c>
      <c r="C186">
        <v>3</v>
      </c>
      <c r="D186" t="s">
        <v>13</v>
      </c>
      <c r="E186">
        <v>20.5</v>
      </c>
      <c r="F186">
        <v>7.25</v>
      </c>
      <c r="G186">
        <v>0</v>
      </c>
      <c r="H186">
        <v>0</v>
      </c>
      <c r="I186" s="6">
        <f>Table2[[#This Row],[Age]]/$E$1</f>
        <v>0.25624999999999998</v>
      </c>
      <c r="J186" s="6">
        <f>LOG10(Table2[[#This Row],[Fare]] +1)</f>
        <v>0.91645394854992512</v>
      </c>
      <c r="K186">
        <f>IF(Table2[[#This Row],[Pclass]]=1, 1, 0)</f>
        <v>0</v>
      </c>
      <c r="L186">
        <f>IF(Table2[[#This Row],[Pclass]]=2, 1,0)</f>
        <v>0</v>
      </c>
      <c r="M186">
        <f>IF(Table2[[#This Row],[Embarked]]="S", 1, 0)</f>
        <v>1</v>
      </c>
      <c r="N186">
        <f>IF(Table2[[#This Row],[Embarked]]="C", 1, 0)</f>
        <v>0</v>
      </c>
      <c r="O186">
        <f>IF(Table2[[#This Row],[Sex]]="male", 1, 0)</f>
        <v>1</v>
      </c>
      <c r="P186">
        <v>1</v>
      </c>
      <c r="AC186" s="6"/>
      <c r="AD186" s="6"/>
    </row>
    <row r="187" spans="1:30" x14ac:dyDescent="0.2">
      <c r="A187">
        <v>0</v>
      </c>
      <c r="B187" t="s">
        <v>15</v>
      </c>
      <c r="C187">
        <v>2</v>
      </c>
      <c r="D187" t="s">
        <v>13</v>
      </c>
      <c r="E187">
        <v>18</v>
      </c>
      <c r="F187">
        <v>13</v>
      </c>
      <c r="G187">
        <v>0</v>
      </c>
      <c r="H187">
        <v>0</v>
      </c>
      <c r="I187" s="6">
        <f>Table2[[#This Row],[Age]]/$E$1</f>
        <v>0.22500000000000001</v>
      </c>
      <c r="J187" s="6">
        <f>LOG10(Table2[[#This Row],[Fare]] +1)</f>
        <v>1.146128035678238</v>
      </c>
      <c r="K187">
        <f>IF(Table2[[#This Row],[Pclass]]=1, 1, 0)</f>
        <v>0</v>
      </c>
      <c r="L187">
        <f>IF(Table2[[#This Row],[Pclass]]=2, 1,0)</f>
        <v>1</v>
      </c>
      <c r="M187">
        <f>IF(Table2[[#This Row],[Embarked]]="S", 1, 0)</f>
        <v>1</v>
      </c>
      <c r="N187">
        <f>IF(Table2[[#This Row],[Embarked]]="C", 1, 0)</f>
        <v>0</v>
      </c>
      <c r="O187">
        <f>IF(Table2[[#This Row],[Sex]]="male", 1, 0)</f>
        <v>1</v>
      </c>
      <c r="P187">
        <v>1</v>
      </c>
      <c r="AC187" s="6"/>
      <c r="AD187" s="6"/>
    </row>
    <row r="188" spans="1:30" x14ac:dyDescent="0.2">
      <c r="A188">
        <v>1</v>
      </c>
      <c r="B188" t="s">
        <v>15</v>
      </c>
      <c r="C188">
        <v>1</v>
      </c>
      <c r="D188" t="s">
        <v>17</v>
      </c>
      <c r="E188">
        <v>35</v>
      </c>
      <c r="F188">
        <v>83.474999999999994</v>
      </c>
      <c r="G188">
        <v>1</v>
      </c>
      <c r="H188">
        <v>0</v>
      </c>
      <c r="I188" s="6">
        <f>Table2[[#This Row],[Age]]/$E$1</f>
        <v>0.4375</v>
      </c>
      <c r="J188" s="6">
        <f>LOG10(Table2[[#This Row],[Fare]] +1)</f>
        <v>1.9267282004469339</v>
      </c>
      <c r="K188">
        <f>IF(Table2[[#This Row],[Pclass]]=1, 1, 0)</f>
        <v>1</v>
      </c>
      <c r="L188">
        <f>IF(Table2[[#This Row],[Pclass]]=2, 1,0)</f>
        <v>0</v>
      </c>
      <c r="M188">
        <f>IF(Table2[[#This Row],[Embarked]]="S", 1, 0)</f>
        <v>1</v>
      </c>
      <c r="N188">
        <f>IF(Table2[[#This Row],[Embarked]]="C", 1, 0)</f>
        <v>0</v>
      </c>
      <c r="O188">
        <f>IF(Table2[[#This Row],[Sex]]="male", 1, 0)</f>
        <v>0</v>
      </c>
      <c r="P188">
        <v>1</v>
      </c>
      <c r="AC188" s="6"/>
      <c r="AD188" s="6"/>
    </row>
    <row r="189" spans="1:30" x14ac:dyDescent="0.2">
      <c r="A189">
        <v>0</v>
      </c>
      <c r="B189" t="s">
        <v>15</v>
      </c>
      <c r="C189">
        <v>3</v>
      </c>
      <c r="D189" t="s">
        <v>13</v>
      </c>
      <c r="E189">
        <v>29</v>
      </c>
      <c r="F189">
        <v>7.7750000000000004</v>
      </c>
      <c r="G189">
        <v>0</v>
      </c>
      <c r="H189">
        <v>0</v>
      </c>
      <c r="I189" s="6">
        <f>Table2[[#This Row],[Age]]/$E$1</f>
        <v>0.36249999999999999</v>
      </c>
      <c r="J189" s="6">
        <f>LOG10(Table2[[#This Row],[Fare]] +1)</f>
        <v>0.94324712513786169</v>
      </c>
      <c r="K189">
        <f>IF(Table2[[#This Row],[Pclass]]=1, 1, 0)</f>
        <v>0</v>
      </c>
      <c r="L189">
        <f>IF(Table2[[#This Row],[Pclass]]=2, 1,0)</f>
        <v>0</v>
      </c>
      <c r="M189">
        <f>IF(Table2[[#This Row],[Embarked]]="S", 1, 0)</f>
        <v>1</v>
      </c>
      <c r="N189">
        <f>IF(Table2[[#This Row],[Embarked]]="C", 1, 0)</f>
        <v>0</v>
      </c>
      <c r="O189">
        <f>IF(Table2[[#This Row],[Sex]]="male", 1, 0)</f>
        <v>1</v>
      </c>
      <c r="P189">
        <v>1</v>
      </c>
      <c r="AC189" s="6"/>
      <c r="AD189" s="6"/>
    </row>
    <row r="190" spans="1:30" x14ac:dyDescent="0.2">
      <c r="A190">
        <v>0</v>
      </c>
      <c r="B190" t="s">
        <v>15</v>
      </c>
      <c r="C190">
        <v>2</v>
      </c>
      <c r="D190" t="s">
        <v>13</v>
      </c>
      <c r="E190">
        <v>59</v>
      </c>
      <c r="F190">
        <v>13.5</v>
      </c>
      <c r="G190">
        <v>0</v>
      </c>
      <c r="H190">
        <v>0</v>
      </c>
      <c r="I190" s="6">
        <f>Table2[[#This Row],[Age]]/$E$1</f>
        <v>0.73750000000000004</v>
      </c>
      <c r="J190" s="6">
        <f>LOG10(Table2[[#This Row],[Fare]] +1)</f>
        <v>1.1613680022349748</v>
      </c>
      <c r="K190">
        <f>IF(Table2[[#This Row],[Pclass]]=1, 1, 0)</f>
        <v>0</v>
      </c>
      <c r="L190">
        <f>IF(Table2[[#This Row],[Pclass]]=2, 1,0)</f>
        <v>1</v>
      </c>
      <c r="M190">
        <f>IF(Table2[[#This Row],[Embarked]]="S", 1, 0)</f>
        <v>1</v>
      </c>
      <c r="N190">
        <f>IF(Table2[[#This Row],[Embarked]]="C", 1, 0)</f>
        <v>0</v>
      </c>
      <c r="O190">
        <f>IF(Table2[[#This Row],[Sex]]="male", 1, 0)</f>
        <v>1</v>
      </c>
      <c r="P190">
        <v>1</v>
      </c>
      <c r="AC190" s="6"/>
      <c r="AD190" s="6"/>
    </row>
    <row r="191" spans="1:30" x14ac:dyDescent="0.2">
      <c r="A191">
        <v>1</v>
      </c>
      <c r="B191" t="s">
        <v>15</v>
      </c>
      <c r="C191">
        <v>3</v>
      </c>
      <c r="D191" t="s">
        <v>17</v>
      </c>
      <c r="E191">
        <v>5</v>
      </c>
      <c r="F191">
        <v>31.387499999999999</v>
      </c>
      <c r="G191">
        <v>4</v>
      </c>
      <c r="H191">
        <v>2</v>
      </c>
      <c r="I191" s="6">
        <f>Table2[[#This Row],[Age]]/$E$1</f>
        <v>6.25E-2</v>
      </c>
      <c r="J191" s="6">
        <f>LOG10(Table2[[#This Row],[Fare]] +1)</f>
        <v>1.5103774259938814</v>
      </c>
      <c r="K191">
        <f>IF(Table2[[#This Row],[Pclass]]=1, 1, 0)</f>
        <v>0</v>
      </c>
      <c r="L191">
        <f>IF(Table2[[#This Row],[Pclass]]=2, 1,0)</f>
        <v>0</v>
      </c>
      <c r="M191">
        <f>IF(Table2[[#This Row],[Embarked]]="S", 1, 0)</f>
        <v>1</v>
      </c>
      <c r="N191">
        <f>IF(Table2[[#This Row],[Embarked]]="C", 1, 0)</f>
        <v>0</v>
      </c>
      <c r="O191">
        <f>IF(Table2[[#This Row],[Sex]]="male", 1, 0)</f>
        <v>0</v>
      </c>
      <c r="P191">
        <v>1</v>
      </c>
      <c r="AC191" s="6"/>
      <c r="AD191" s="6"/>
    </row>
    <row r="192" spans="1:30" x14ac:dyDescent="0.2">
      <c r="A192">
        <v>0</v>
      </c>
      <c r="B192" t="s">
        <v>15</v>
      </c>
      <c r="C192">
        <v>2</v>
      </c>
      <c r="D192" t="s">
        <v>13</v>
      </c>
      <c r="E192">
        <v>24</v>
      </c>
      <c r="F192">
        <v>10.5</v>
      </c>
      <c r="G192">
        <v>0</v>
      </c>
      <c r="H192">
        <v>0</v>
      </c>
      <c r="I192" s="6">
        <f>Table2[[#This Row],[Age]]/$E$1</f>
        <v>0.3</v>
      </c>
      <c r="J192" s="6">
        <f>LOG10(Table2[[#This Row],[Fare]] +1)</f>
        <v>1.0606978403536116</v>
      </c>
      <c r="K192">
        <f>IF(Table2[[#This Row],[Pclass]]=1, 1, 0)</f>
        <v>0</v>
      </c>
      <c r="L192">
        <f>IF(Table2[[#This Row],[Pclass]]=2, 1,0)</f>
        <v>1</v>
      </c>
      <c r="M192">
        <f>IF(Table2[[#This Row],[Embarked]]="S", 1, 0)</f>
        <v>1</v>
      </c>
      <c r="N192">
        <f>IF(Table2[[#This Row],[Embarked]]="C", 1, 0)</f>
        <v>0</v>
      </c>
      <c r="O192">
        <f>IF(Table2[[#This Row],[Sex]]="male", 1, 0)</f>
        <v>1</v>
      </c>
      <c r="P192">
        <v>1</v>
      </c>
      <c r="AC192" s="6"/>
      <c r="AD192" s="6"/>
    </row>
    <row r="193" spans="1:30" x14ac:dyDescent="0.2">
      <c r="A193">
        <v>0</v>
      </c>
      <c r="B193" t="s">
        <v>15</v>
      </c>
      <c r="C193">
        <v>2</v>
      </c>
      <c r="D193" t="s">
        <v>13</v>
      </c>
      <c r="E193">
        <v>44</v>
      </c>
      <c r="F193">
        <v>26</v>
      </c>
      <c r="G193">
        <v>1</v>
      </c>
      <c r="H193">
        <v>0</v>
      </c>
      <c r="I193" s="6">
        <f>Table2[[#This Row],[Age]]/$E$1</f>
        <v>0.55000000000000004</v>
      </c>
      <c r="J193" s="6">
        <f>LOG10(Table2[[#This Row],[Fare]] +1)</f>
        <v>1.4313637641589874</v>
      </c>
      <c r="K193">
        <f>IF(Table2[[#This Row],[Pclass]]=1, 1, 0)</f>
        <v>0</v>
      </c>
      <c r="L193">
        <f>IF(Table2[[#This Row],[Pclass]]=2, 1,0)</f>
        <v>1</v>
      </c>
      <c r="M193">
        <f>IF(Table2[[#This Row],[Embarked]]="S", 1, 0)</f>
        <v>1</v>
      </c>
      <c r="N193">
        <f>IF(Table2[[#This Row],[Embarked]]="C", 1, 0)</f>
        <v>0</v>
      </c>
      <c r="O193">
        <f>IF(Table2[[#This Row],[Sex]]="male", 1, 0)</f>
        <v>1</v>
      </c>
      <c r="P193">
        <v>1</v>
      </c>
      <c r="AC193" s="6"/>
      <c r="AD193" s="6"/>
    </row>
    <row r="194" spans="1:30" x14ac:dyDescent="0.2">
      <c r="A194">
        <v>1</v>
      </c>
      <c r="B194" t="s">
        <v>15</v>
      </c>
      <c r="C194">
        <v>2</v>
      </c>
      <c r="D194" t="s">
        <v>17</v>
      </c>
      <c r="E194">
        <v>8</v>
      </c>
      <c r="F194">
        <v>26.25</v>
      </c>
      <c r="G194">
        <v>0</v>
      </c>
      <c r="H194">
        <v>2</v>
      </c>
      <c r="I194" s="6">
        <f>Table2[[#This Row],[Age]]/$E$1</f>
        <v>0.1</v>
      </c>
      <c r="J194" s="6">
        <f>LOG10(Table2[[#This Row],[Fare]] +1)</f>
        <v>1.4353665066126613</v>
      </c>
      <c r="K194">
        <f>IF(Table2[[#This Row],[Pclass]]=1, 1, 0)</f>
        <v>0</v>
      </c>
      <c r="L194">
        <f>IF(Table2[[#This Row],[Pclass]]=2, 1,0)</f>
        <v>1</v>
      </c>
      <c r="M194">
        <f>IF(Table2[[#This Row],[Embarked]]="S", 1, 0)</f>
        <v>1</v>
      </c>
      <c r="N194">
        <f>IF(Table2[[#This Row],[Embarked]]="C", 1, 0)</f>
        <v>0</v>
      </c>
      <c r="O194">
        <f>IF(Table2[[#This Row],[Sex]]="male", 1, 0)</f>
        <v>0</v>
      </c>
      <c r="P194">
        <v>1</v>
      </c>
      <c r="AC194" s="6"/>
      <c r="AD194" s="6"/>
    </row>
    <row r="195" spans="1:30" x14ac:dyDescent="0.2">
      <c r="A195">
        <v>0</v>
      </c>
      <c r="B195" t="s">
        <v>15</v>
      </c>
      <c r="C195">
        <v>2</v>
      </c>
      <c r="D195" t="s">
        <v>13</v>
      </c>
      <c r="E195">
        <v>19</v>
      </c>
      <c r="F195">
        <v>10.5</v>
      </c>
      <c r="G195">
        <v>0</v>
      </c>
      <c r="H195">
        <v>0</v>
      </c>
      <c r="I195" s="6">
        <f>Table2[[#This Row],[Age]]/$E$1</f>
        <v>0.23749999999999999</v>
      </c>
      <c r="J195" s="6">
        <f>LOG10(Table2[[#This Row],[Fare]] +1)</f>
        <v>1.0606978403536116</v>
      </c>
      <c r="K195">
        <f>IF(Table2[[#This Row],[Pclass]]=1, 1, 0)</f>
        <v>0</v>
      </c>
      <c r="L195">
        <f>IF(Table2[[#This Row],[Pclass]]=2, 1,0)</f>
        <v>1</v>
      </c>
      <c r="M195">
        <f>IF(Table2[[#This Row],[Embarked]]="S", 1, 0)</f>
        <v>1</v>
      </c>
      <c r="N195">
        <f>IF(Table2[[#This Row],[Embarked]]="C", 1, 0)</f>
        <v>0</v>
      </c>
      <c r="O195">
        <f>IF(Table2[[#This Row],[Sex]]="male", 1, 0)</f>
        <v>1</v>
      </c>
      <c r="P195">
        <v>1</v>
      </c>
      <c r="AC195" s="6"/>
      <c r="AD195" s="6"/>
    </row>
    <row r="196" spans="1:30" x14ac:dyDescent="0.2">
      <c r="A196">
        <v>0</v>
      </c>
      <c r="B196" t="s">
        <v>15</v>
      </c>
      <c r="C196">
        <v>2</v>
      </c>
      <c r="D196" t="s">
        <v>13</v>
      </c>
      <c r="E196">
        <v>33</v>
      </c>
      <c r="F196">
        <v>12.275</v>
      </c>
      <c r="G196">
        <v>0</v>
      </c>
      <c r="H196">
        <v>0</v>
      </c>
      <c r="I196" s="6">
        <f>Table2[[#This Row],[Age]]/$E$1</f>
        <v>0.41249999999999998</v>
      </c>
      <c r="J196" s="6">
        <f>LOG10(Table2[[#This Row],[Fare]] +1)</f>
        <v>1.1230345297535067</v>
      </c>
      <c r="K196">
        <f>IF(Table2[[#This Row],[Pclass]]=1, 1, 0)</f>
        <v>0</v>
      </c>
      <c r="L196">
        <f>IF(Table2[[#This Row],[Pclass]]=2, 1,0)</f>
        <v>1</v>
      </c>
      <c r="M196">
        <f>IF(Table2[[#This Row],[Embarked]]="S", 1, 0)</f>
        <v>1</v>
      </c>
      <c r="N196">
        <f>IF(Table2[[#This Row],[Embarked]]="C", 1, 0)</f>
        <v>0</v>
      </c>
      <c r="O196">
        <f>IF(Table2[[#This Row],[Sex]]="male", 1, 0)</f>
        <v>1</v>
      </c>
      <c r="P196">
        <v>1</v>
      </c>
      <c r="AC196" s="6"/>
      <c r="AD196" s="6"/>
    </row>
    <row r="197" spans="1:30" x14ac:dyDescent="0.2">
      <c r="A197">
        <v>0</v>
      </c>
      <c r="B197" t="s">
        <v>15</v>
      </c>
      <c r="C197">
        <v>2</v>
      </c>
      <c r="D197" t="s">
        <v>13</v>
      </c>
      <c r="E197">
        <v>29</v>
      </c>
      <c r="F197">
        <v>10.5</v>
      </c>
      <c r="G197">
        <v>0</v>
      </c>
      <c r="H197">
        <v>0</v>
      </c>
      <c r="I197" s="6">
        <f>Table2[[#This Row],[Age]]/$E$1</f>
        <v>0.36249999999999999</v>
      </c>
      <c r="J197" s="6">
        <f>LOG10(Table2[[#This Row],[Fare]] +1)</f>
        <v>1.0606978403536116</v>
      </c>
      <c r="K197">
        <f>IF(Table2[[#This Row],[Pclass]]=1, 1, 0)</f>
        <v>0</v>
      </c>
      <c r="L197">
        <f>IF(Table2[[#This Row],[Pclass]]=2, 1,0)</f>
        <v>1</v>
      </c>
      <c r="M197">
        <f>IF(Table2[[#This Row],[Embarked]]="S", 1, 0)</f>
        <v>1</v>
      </c>
      <c r="N197">
        <f>IF(Table2[[#This Row],[Embarked]]="C", 1, 0)</f>
        <v>0</v>
      </c>
      <c r="O197">
        <f>IF(Table2[[#This Row],[Sex]]="male", 1, 0)</f>
        <v>1</v>
      </c>
      <c r="P197">
        <v>1</v>
      </c>
      <c r="AC197" s="6"/>
      <c r="AD197" s="6"/>
    </row>
    <row r="198" spans="1:30" x14ac:dyDescent="0.2">
      <c r="A198">
        <v>0</v>
      </c>
      <c r="B198" t="s">
        <v>15</v>
      </c>
      <c r="C198">
        <v>3</v>
      </c>
      <c r="D198" t="s">
        <v>13</v>
      </c>
      <c r="E198">
        <v>22</v>
      </c>
      <c r="F198">
        <v>7.125</v>
      </c>
      <c r="G198">
        <v>0</v>
      </c>
      <c r="H198">
        <v>0</v>
      </c>
      <c r="I198" s="6">
        <f>Table2[[#This Row],[Age]]/$E$1</f>
        <v>0.27500000000000002</v>
      </c>
      <c r="J198" s="6">
        <f>LOG10(Table2[[#This Row],[Fare]] +1)</f>
        <v>0.90982336965091204</v>
      </c>
      <c r="K198">
        <f>IF(Table2[[#This Row],[Pclass]]=1, 1, 0)</f>
        <v>0</v>
      </c>
      <c r="L198">
        <f>IF(Table2[[#This Row],[Pclass]]=2, 1,0)</f>
        <v>0</v>
      </c>
      <c r="M198">
        <f>IF(Table2[[#This Row],[Embarked]]="S", 1, 0)</f>
        <v>1</v>
      </c>
      <c r="N198">
        <f>IF(Table2[[#This Row],[Embarked]]="C", 1, 0)</f>
        <v>0</v>
      </c>
      <c r="O198">
        <f>IF(Table2[[#This Row],[Sex]]="male", 1, 0)</f>
        <v>1</v>
      </c>
      <c r="P198">
        <v>1</v>
      </c>
      <c r="AC198" s="6"/>
      <c r="AD198" s="6"/>
    </row>
    <row r="199" spans="1:30" x14ac:dyDescent="0.2">
      <c r="A199">
        <v>0</v>
      </c>
      <c r="B199" t="s">
        <v>20</v>
      </c>
      <c r="C199">
        <v>3</v>
      </c>
      <c r="D199" t="s">
        <v>13</v>
      </c>
      <c r="E199">
        <v>30</v>
      </c>
      <c r="F199">
        <v>7.2249999999999996</v>
      </c>
      <c r="G199">
        <v>0</v>
      </c>
      <c r="H199">
        <v>0</v>
      </c>
      <c r="I199" s="6">
        <f>Table2[[#This Row],[Age]]/$E$1</f>
        <v>0.375</v>
      </c>
      <c r="J199" s="6">
        <f>LOG10(Table2[[#This Row],[Fare]] +1)</f>
        <v>0.91513590662201194</v>
      </c>
      <c r="K199">
        <f>IF(Table2[[#This Row],[Pclass]]=1, 1, 0)</f>
        <v>0</v>
      </c>
      <c r="L199">
        <f>IF(Table2[[#This Row],[Pclass]]=2, 1,0)</f>
        <v>0</v>
      </c>
      <c r="M199">
        <f>IF(Table2[[#This Row],[Embarked]]="S", 1, 0)</f>
        <v>0</v>
      </c>
      <c r="N199">
        <f>IF(Table2[[#This Row],[Embarked]]="C", 1, 0)</f>
        <v>1</v>
      </c>
      <c r="O199">
        <f>IF(Table2[[#This Row],[Sex]]="male", 1, 0)</f>
        <v>1</v>
      </c>
      <c r="P199">
        <v>1</v>
      </c>
      <c r="AC199" s="6"/>
      <c r="AD199" s="6"/>
    </row>
    <row r="200" spans="1:30" x14ac:dyDescent="0.2">
      <c r="A200">
        <v>0</v>
      </c>
      <c r="B200" t="s">
        <v>27</v>
      </c>
      <c r="C200">
        <v>1</v>
      </c>
      <c r="D200" t="s">
        <v>13</v>
      </c>
      <c r="E200">
        <v>44</v>
      </c>
      <c r="F200">
        <v>90</v>
      </c>
      <c r="G200">
        <v>2</v>
      </c>
      <c r="H200">
        <v>0</v>
      </c>
      <c r="I200" s="6">
        <f>Table2[[#This Row],[Age]]/$E$1</f>
        <v>0.55000000000000004</v>
      </c>
      <c r="J200" s="6">
        <f>LOG10(Table2[[#This Row],[Fare]] +1)</f>
        <v>1.9590413923210936</v>
      </c>
      <c r="K200">
        <f>IF(Table2[[#This Row],[Pclass]]=1, 1, 0)</f>
        <v>1</v>
      </c>
      <c r="L200">
        <f>IF(Table2[[#This Row],[Pclass]]=2, 1,0)</f>
        <v>0</v>
      </c>
      <c r="M200">
        <f>IF(Table2[[#This Row],[Embarked]]="S", 1, 0)</f>
        <v>0</v>
      </c>
      <c r="N200">
        <f>IF(Table2[[#This Row],[Embarked]]="C", 1, 0)</f>
        <v>0</v>
      </c>
      <c r="O200">
        <f>IF(Table2[[#This Row],[Sex]]="male", 1, 0)</f>
        <v>1</v>
      </c>
      <c r="P200">
        <v>1</v>
      </c>
      <c r="AC200" s="6"/>
      <c r="AD200" s="6"/>
    </row>
    <row r="201" spans="1:30" x14ac:dyDescent="0.2">
      <c r="A201">
        <v>0</v>
      </c>
      <c r="B201" t="s">
        <v>15</v>
      </c>
      <c r="C201">
        <v>3</v>
      </c>
      <c r="D201" t="s">
        <v>17</v>
      </c>
      <c r="E201">
        <v>25</v>
      </c>
      <c r="F201">
        <v>7.7750000000000004</v>
      </c>
      <c r="G201">
        <v>0</v>
      </c>
      <c r="H201">
        <v>0</v>
      </c>
      <c r="I201" s="6">
        <f>Table2[[#This Row],[Age]]/$E$1</f>
        <v>0.3125</v>
      </c>
      <c r="J201" s="6">
        <f>LOG10(Table2[[#This Row],[Fare]] +1)</f>
        <v>0.94324712513786169</v>
      </c>
      <c r="K201">
        <f>IF(Table2[[#This Row],[Pclass]]=1, 1, 0)</f>
        <v>0</v>
      </c>
      <c r="L201">
        <f>IF(Table2[[#This Row],[Pclass]]=2, 1,0)</f>
        <v>0</v>
      </c>
      <c r="M201">
        <f>IF(Table2[[#This Row],[Embarked]]="S", 1, 0)</f>
        <v>1</v>
      </c>
      <c r="N201">
        <f>IF(Table2[[#This Row],[Embarked]]="C", 1, 0)</f>
        <v>0</v>
      </c>
      <c r="O201">
        <f>IF(Table2[[#This Row],[Sex]]="male", 1, 0)</f>
        <v>0</v>
      </c>
      <c r="P201">
        <v>1</v>
      </c>
      <c r="AC201" s="6"/>
      <c r="AD201" s="6"/>
    </row>
    <row r="202" spans="1:30" x14ac:dyDescent="0.2">
      <c r="A202">
        <v>1</v>
      </c>
      <c r="B202" t="s">
        <v>15</v>
      </c>
      <c r="C202">
        <v>2</v>
      </c>
      <c r="D202" t="s">
        <v>17</v>
      </c>
      <c r="E202">
        <v>24</v>
      </c>
      <c r="F202">
        <v>14.5</v>
      </c>
      <c r="G202">
        <v>0</v>
      </c>
      <c r="H202">
        <v>2</v>
      </c>
      <c r="I202" s="6">
        <f>Table2[[#This Row],[Age]]/$E$1</f>
        <v>0.3</v>
      </c>
      <c r="J202" s="6">
        <f>LOG10(Table2[[#This Row],[Fare]] +1)</f>
        <v>1.1903316981702914</v>
      </c>
      <c r="K202">
        <f>IF(Table2[[#This Row],[Pclass]]=1, 1, 0)</f>
        <v>0</v>
      </c>
      <c r="L202">
        <f>IF(Table2[[#This Row],[Pclass]]=2, 1,0)</f>
        <v>1</v>
      </c>
      <c r="M202">
        <f>IF(Table2[[#This Row],[Embarked]]="S", 1, 0)</f>
        <v>1</v>
      </c>
      <c r="N202">
        <f>IF(Table2[[#This Row],[Embarked]]="C", 1, 0)</f>
        <v>0</v>
      </c>
      <c r="O202">
        <f>IF(Table2[[#This Row],[Sex]]="male", 1, 0)</f>
        <v>0</v>
      </c>
      <c r="P202">
        <v>1</v>
      </c>
      <c r="AC202" s="6"/>
      <c r="AD202" s="6"/>
    </row>
    <row r="203" spans="1:30" x14ac:dyDescent="0.2">
      <c r="A203">
        <v>1</v>
      </c>
      <c r="B203" t="s">
        <v>15</v>
      </c>
      <c r="C203">
        <v>1</v>
      </c>
      <c r="D203" t="s">
        <v>13</v>
      </c>
      <c r="E203">
        <v>37</v>
      </c>
      <c r="F203">
        <v>52.554200000000002</v>
      </c>
      <c r="G203">
        <v>1</v>
      </c>
      <c r="H203">
        <v>1</v>
      </c>
      <c r="I203" s="6">
        <f>Table2[[#This Row],[Age]]/$E$1</f>
        <v>0.46250000000000002</v>
      </c>
      <c r="J203" s="6">
        <f>LOG10(Table2[[#This Row],[Fare]] +1)</f>
        <v>1.7287935361444735</v>
      </c>
      <c r="K203">
        <f>IF(Table2[[#This Row],[Pclass]]=1, 1, 0)</f>
        <v>1</v>
      </c>
      <c r="L203">
        <f>IF(Table2[[#This Row],[Pclass]]=2, 1,0)</f>
        <v>0</v>
      </c>
      <c r="M203">
        <f>IF(Table2[[#This Row],[Embarked]]="S", 1, 0)</f>
        <v>1</v>
      </c>
      <c r="N203">
        <f>IF(Table2[[#This Row],[Embarked]]="C", 1, 0)</f>
        <v>0</v>
      </c>
      <c r="O203">
        <f>IF(Table2[[#This Row],[Sex]]="male", 1, 0)</f>
        <v>1</v>
      </c>
      <c r="P203">
        <v>1</v>
      </c>
      <c r="AC203" s="6"/>
      <c r="AD203" s="6"/>
    </row>
    <row r="204" spans="1:30" x14ac:dyDescent="0.2">
      <c r="A204">
        <v>0</v>
      </c>
      <c r="B204" t="s">
        <v>15</v>
      </c>
      <c r="C204">
        <v>2</v>
      </c>
      <c r="D204" t="s">
        <v>13</v>
      </c>
      <c r="E204">
        <v>54</v>
      </c>
      <c r="F204">
        <v>26</v>
      </c>
      <c r="G204">
        <v>1</v>
      </c>
      <c r="H204">
        <v>0</v>
      </c>
      <c r="I204" s="6">
        <f>Table2[[#This Row],[Age]]/$E$1</f>
        <v>0.67500000000000004</v>
      </c>
      <c r="J204" s="6">
        <f>LOG10(Table2[[#This Row],[Fare]] +1)</f>
        <v>1.4313637641589874</v>
      </c>
      <c r="K204">
        <f>IF(Table2[[#This Row],[Pclass]]=1, 1, 0)</f>
        <v>0</v>
      </c>
      <c r="L204">
        <f>IF(Table2[[#This Row],[Pclass]]=2, 1,0)</f>
        <v>1</v>
      </c>
      <c r="M204">
        <f>IF(Table2[[#This Row],[Embarked]]="S", 1, 0)</f>
        <v>1</v>
      </c>
      <c r="N204">
        <f>IF(Table2[[#This Row],[Embarked]]="C", 1, 0)</f>
        <v>0</v>
      </c>
      <c r="O204">
        <f>IF(Table2[[#This Row],[Sex]]="male", 1, 0)</f>
        <v>1</v>
      </c>
      <c r="P204">
        <v>1</v>
      </c>
      <c r="AC204" s="6"/>
      <c r="AD204" s="6"/>
    </row>
    <row r="205" spans="1:30" x14ac:dyDescent="0.2">
      <c r="A205">
        <v>0</v>
      </c>
      <c r="B205" t="s">
        <v>15</v>
      </c>
      <c r="C205">
        <v>3</v>
      </c>
      <c r="D205" t="s">
        <v>17</v>
      </c>
      <c r="E205">
        <v>29</v>
      </c>
      <c r="F205">
        <v>10.4625</v>
      </c>
      <c r="G205">
        <v>1</v>
      </c>
      <c r="H205">
        <v>1</v>
      </c>
      <c r="I205" s="6">
        <f>Table2[[#This Row],[Age]]/$E$1</f>
        <v>0.36249999999999999</v>
      </c>
      <c r="J205" s="6">
        <f>LOG10(Table2[[#This Row],[Fare]] +1)</f>
        <v>1.0592793486780776</v>
      </c>
      <c r="K205">
        <f>IF(Table2[[#This Row],[Pclass]]=1, 1, 0)</f>
        <v>0</v>
      </c>
      <c r="L205">
        <f>IF(Table2[[#This Row],[Pclass]]=2, 1,0)</f>
        <v>0</v>
      </c>
      <c r="M205">
        <f>IF(Table2[[#This Row],[Embarked]]="S", 1, 0)</f>
        <v>1</v>
      </c>
      <c r="N205">
        <f>IF(Table2[[#This Row],[Embarked]]="C", 1, 0)</f>
        <v>0</v>
      </c>
      <c r="O205">
        <f>IF(Table2[[#This Row],[Sex]]="male", 1, 0)</f>
        <v>0</v>
      </c>
      <c r="P205">
        <v>1</v>
      </c>
      <c r="AC205" s="6"/>
      <c r="AD205" s="6"/>
    </row>
    <row r="206" spans="1:30" x14ac:dyDescent="0.2">
      <c r="A206">
        <v>0</v>
      </c>
      <c r="B206" t="s">
        <v>15</v>
      </c>
      <c r="C206">
        <v>1</v>
      </c>
      <c r="D206" t="s">
        <v>13</v>
      </c>
      <c r="E206">
        <v>62</v>
      </c>
      <c r="F206">
        <v>26.55</v>
      </c>
      <c r="G206">
        <v>0</v>
      </c>
      <c r="H206">
        <v>0</v>
      </c>
      <c r="I206" s="6">
        <f>Table2[[#This Row],[Age]]/$E$1</f>
        <v>0.77500000000000002</v>
      </c>
      <c r="J206" s="6">
        <f>LOG10(Table2[[#This Row],[Fare]] +1)</f>
        <v>1.4401216031878039</v>
      </c>
      <c r="K206">
        <f>IF(Table2[[#This Row],[Pclass]]=1, 1, 0)</f>
        <v>1</v>
      </c>
      <c r="L206">
        <f>IF(Table2[[#This Row],[Pclass]]=2, 1,0)</f>
        <v>0</v>
      </c>
      <c r="M206">
        <f>IF(Table2[[#This Row],[Embarked]]="S", 1, 0)</f>
        <v>1</v>
      </c>
      <c r="N206">
        <f>IF(Table2[[#This Row],[Embarked]]="C", 1, 0)</f>
        <v>0</v>
      </c>
      <c r="O206">
        <f>IF(Table2[[#This Row],[Sex]]="male", 1, 0)</f>
        <v>1</v>
      </c>
      <c r="P206">
        <v>1</v>
      </c>
      <c r="AC206" s="6"/>
      <c r="AD206" s="6"/>
    </row>
    <row r="207" spans="1:30" x14ac:dyDescent="0.2">
      <c r="A207">
        <v>0</v>
      </c>
      <c r="B207" t="s">
        <v>15</v>
      </c>
      <c r="C207">
        <v>3</v>
      </c>
      <c r="D207" t="s">
        <v>13</v>
      </c>
      <c r="E207">
        <v>30</v>
      </c>
      <c r="F207">
        <v>16.100000000000001</v>
      </c>
      <c r="G207">
        <v>1</v>
      </c>
      <c r="H207">
        <v>0</v>
      </c>
      <c r="I207" s="6">
        <f>Table2[[#This Row],[Age]]/$E$1</f>
        <v>0.375</v>
      </c>
      <c r="J207" s="6">
        <f>LOG10(Table2[[#This Row],[Fare]] +1)</f>
        <v>1.2329961103921538</v>
      </c>
      <c r="K207">
        <f>IF(Table2[[#This Row],[Pclass]]=1, 1, 0)</f>
        <v>0</v>
      </c>
      <c r="L207">
        <f>IF(Table2[[#This Row],[Pclass]]=2, 1,0)</f>
        <v>0</v>
      </c>
      <c r="M207">
        <f>IF(Table2[[#This Row],[Embarked]]="S", 1, 0)</f>
        <v>1</v>
      </c>
      <c r="N207">
        <f>IF(Table2[[#This Row],[Embarked]]="C", 1, 0)</f>
        <v>0</v>
      </c>
      <c r="O207">
        <f>IF(Table2[[#This Row],[Sex]]="male", 1, 0)</f>
        <v>1</v>
      </c>
      <c r="P207">
        <v>1</v>
      </c>
      <c r="AC207" s="6"/>
      <c r="AD207" s="6"/>
    </row>
    <row r="208" spans="1:30" x14ac:dyDescent="0.2">
      <c r="A208">
        <v>0</v>
      </c>
      <c r="B208" t="s">
        <v>15</v>
      </c>
      <c r="C208">
        <v>3</v>
      </c>
      <c r="D208" t="s">
        <v>17</v>
      </c>
      <c r="E208">
        <v>41</v>
      </c>
      <c r="F208">
        <v>20.212499999999999</v>
      </c>
      <c r="G208">
        <v>0</v>
      </c>
      <c r="H208">
        <v>2</v>
      </c>
      <c r="I208" s="6">
        <f>Table2[[#This Row],[Age]]/$E$1</f>
        <v>0.51249999999999996</v>
      </c>
      <c r="J208" s="6">
        <f>LOG10(Table2[[#This Row],[Fare]] +1)</f>
        <v>1.3265918553257321</v>
      </c>
      <c r="K208">
        <f>IF(Table2[[#This Row],[Pclass]]=1, 1, 0)</f>
        <v>0</v>
      </c>
      <c r="L208">
        <f>IF(Table2[[#This Row],[Pclass]]=2, 1,0)</f>
        <v>0</v>
      </c>
      <c r="M208">
        <f>IF(Table2[[#This Row],[Embarked]]="S", 1, 0)</f>
        <v>1</v>
      </c>
      <c r="N208">
        <f>IF(Table2[[#This Row],[Embarked]]="C", 1, 0)</f>
        <v>0</v>
      </c>
      <c r="O208">
        <f>IF(Table2[[#This Row],[Sex]]="male", 1, 0)</f>
        <v>0</v>
      </c>
      <c r="P208">
        <v>1</v>
      </c>
      <c r="AC208" s="6"/>
      <c r="AD208" s="6"/>
    </row>
    <row r="209" spans="1:30" x14ac:dyDescent="0.2">
      <c r="A209">
        <v>1</v>
      </c>
      <c r="B209" t="s">
        <v>20</v>
      </c>
      <c r="C209">
        <v>3</v>
      </c>
      <c r="D209" t="s">
        <v>17</v>
      </c>
      <c r="E209">
        <v>29</v>
      </c>
      <c r="F209">
        <v>15.245799999999999</v>
      </c>
      <c r="G209">
        <v>0</v>
      </c>
      <c r="H209">
        <v>2</v>
      </c>
      <c r="I209" s="6">
        <f>Table2[[#This Row],[Age]]/$E$1</f>
        <v>0.36249999999999999</v>
      </c>
      <c r="J209" s="6">
        <f>LOG10(Table2[[#This Row],[Fare]] +1)</f>
        <v>1.2107411023865056</v>
      </c>
      <c r="K209">
        <f>IF(Table2[[#This Row],[Pclass]]=1, 1, 0)</f>
        <v>0</v>
      </c>
      <c r="L209">
        <f>IF(Table2[[#This Row],[Pclass]]=2, 1,0)</f>
        <v>0</v>
      </c>
      <c r="M209">
        <f>IF(Table2[[#This Row],[Embarked]]="S", 1, 0)</f>
        <v>0</v>
      </c>
      <c r="N209">
        <f>IF(Table2[[#This Row],[Embarked]]="C", 1, 0)</f>
        <v>1</v>
      </c>
      <c r="O209">
        <f>IF(Table2[[#This Row],[Sex]]="male", 1, 0)</f>
        <v>0</v>
      </c>
      <c r="P209">
        <v>1</v>
      </c>
      <c r="AC209" s="6"/>
      <c r="AD209" s="6"/>
    </row>
    <row r="210" spans="1:30" x14ac:dyDescent="0.2">
      <c r="A210">
        <v>1</v>
      </c>
      <c r="B210" t="s">
        <v>15</v>
      </c>
      <c r="C210">
        <v>1</v>
      </c>
      <c r="D210" t="s">
        <v>17</v>
      </c>
      <c r="E210">
        <v>30</v>
      </c>
      <c r="F210">
        <v>86.5</v>
      </c>
      <c r="G210">
        <v>0</v>
      </c>
      <c r="H210">
        <v>0</v>
      </c>
      <c r="I210" s="6">
        <f>Table2[[#This Row],[Age]]/$E$1</f>
        <v>0.375</v>
      </c>
      <c r="J210" s="6">
        <f>LOG10(Table2[[#This Row],[Fare]] +1)</f>
        <v>1.9420080530223132</v>
      </c>
      <c r="K210">
        <f>IF(Table2[[#This Row],[Pclass]]=1, 1, 0)</f>
        <v>1</v>
      </c>
      <c r="L210">
        <f>IF(Table2[[#This Row],[Pclass]]=2, 1,0)</f>
        <v>0</v>
      </c>
      <c r="M210">
        <f>IF(Table2[[#This Row],[Embarked]]="S", 1, 0)</f>
        <v>1</v>
      </c>
      <c r="N210">
        <f>IF(Table2[[#This Row],[Embarked]]="C", 1, 0)</f>
        <v>0</v>
      </c>
      <c r="O210">
        <f>IF(Table2[[#This Row],[Sex]]="male", 1, 0)</f>
        <v>0</v>
      </c>
      <c r="P210">
        <v>1</v>
      </c>
      <c r="AC210" s="6"/>
      <c r="AD210" s="6"/>
    </row>
    <row r="211" spans="1:30" x14ac:dyDescent="0.2">
      <c r="A211">
        <v>1</v>
      </c>
      <c r="B211" t="s">
        <v>20</v>
      </c>
      <c r="C211">
        <v>1</v>
      </c>
      <c r="D211" t="s">
        <v>17</v>
      </c>
      <c r="E211">
        <v>35</v>
      </c>
      <c r="F211">
        <v>512.32920000000001</v>
      </c>
      <c r="G211">
        <v>0</v>
      </c>
      <c r="H211">
        <v>0</v>
      </c>
      <c r="I211" s="6">
        <f>Table2[[#This Row],[Age]]/$E$1</f>
        <v>0.4375</v>
      </c>
      <c r="J211" s="6">
        <f>LOG10(Table2[[#This Row],[Fare]] +1)</f>
        <v>2.7103959691861146</v>
      </c>
      <c r="K211">
        <f>IF(Table2[[#This Row],[Pclass]]=1, 1, 0)</f>
        <v>1</v>
      </c>
      <c r="L211">
        <f>IF(Table2[[#This Row],[Pclass]]=2, 1,0)</f>
        <v>0</v>
      </c>
      <c r="M211">
        <f>IF(Table2[[#This Row],[Embarked]]="S", 1, 0)</f>
        <v>0</v>
      </c>
      <c r="N211">
        <f>IF(Table2[[#This Row],[Embarked]]="C", 1, 0)</f>
        <v>1</v>
      </c>
      <c r="O211">
        <f>IF(Table2[[#This Row],[Sex]]="male", 1, 0)</f>
        <v>0</v>
      </c>
      <c r="P211">
        <v>1</v>
      </c>
      <c r="AC211" s="6"/>
      <c r="AD211" s="6"/>
    </row>
    <row r="212" spans="1:30" x14ac:dyDescent="0.2">
      <c r="A212">
        <v>1</v>
      </c>
      <c r="B212" t="s">
        <v>15</v>
      </c>
      <c r="C212">
        <v>2</v>
      </c>
      <c r="D212" t="s">
        <v>17</v>
      </c>
      <c r="E212">
        <v>50</v>
      </c>
      <c r="F212">
        <v>26</v>
      </c>
      <c r="G212">
        <v>0</v>
      </c>
      <c r="H212">
        <v>1</v>
      </c>
      <c r="I212" s="6">
        <f>Table2[[#This Row],[Age]]/$E$1</f>
        <v>0.625</v>
      </c>
      <c r="J212" s="6">
        <f>LOG10(Table2[[#This Row],[Fare]] +1)</f>
        <v>1.4313637641589874</v>
      </c>
      <c r="K212">
        <f>IF(Table2[[#This Row],[Pclass]]=1, 1, 0)</f>
        <v>0</v>
      </c>
      <c r="L212">
        <f>IF(Table2[[#This Row],[Pclass]]=2, 1,0)</f>
        <v>1</v>
      </c>
      <c r="M212">
        <f>IF(Table2[[#This Row],[Embarked]]="S", 1, 0)</f>
        <v>1</v>
      </c>
      <c r="N212">
        <f>IF(Table2[[#This Row],[Embarked]]="C", 1, 0)</f>
        <v>0</v>
      </c>
      <c r="O212">
        <f>IF(Table2[[#This Row],[Sex]]="male", 1, 0)</f>
        <v>0</v>
      </c>
      <c r="P212">
        <v>1</v>
      </c>
      <c r="AC212" s="6"/>
      <c r="AD212" s="6"/>
    </row>
    <row r="213" spans="1:30" x14ac:dyDescent="0.2">
      <c r="A213">
        <v>1</v>
      </c>
      <c r="B213" t="s">
        <v>15</v>
      </c>
      <c r="C213">
        <v>3</v>
      </c>
      <c r="D213" t="s">
        <v>13</v>
      </c>
      <c r="E213">
        <v>3</v>
      </c>
      <c r="F213">
        <v>31.387499999999999</v>
      </c>
      <c r="G213">
        <v>4</v>
      </c>
      <c r="H213">
        <v>2</v>
      </c>
      <c r="I213" s="6">
        <f>Table2[[#This Row],[Age]]/$E$1</f>
        <v>3.7499999999999999E-2</v>
      </c>
      <c r="J213" s="6">
        <f>LOG10(Table2[[#This Row],[Fare]] +1)</f>
        <v>1.5103774259938814</v>
      </c>
      <c r="K213">
        <f>IF(Table2[[#This Row],[Pclass]]=1, 1, 0)</f>
        <v>0</v>
      </c>
      <c r="L213">
        <f>IF(Table2[[#This Row],[Pclass]]=2, 1,0)</f>
        <v>0</v>
      </c>
      <c r="M213">
        <f>IF(Table2[[#This Row],[Embarked]]="S", 1, 0)</f>
        <v>1</v>
      </c>
      <c r="N213">
        <f>IF(Table2[[#This Row],[Embarked]]="C", 1, 0)</f>
        <v>0</v>
      </c>
      <c r="O213">
        <f>IF(Table2[[#This Row],[Sex]]="male", 1, 0)</f>
        <v>1</v>
      </c>
      <c r="P213">
        <v>1</v>
      </c>
      <c r="AC213" s="6"/>
      <c r="AD213" s="6"/>
    </row>
    <row r="214" spans="1:30" x14ac:dyDescent="0.2">
      <c r="A214">
        <v>0</v>
      </c>
      <c r="B214" t="s">
        <v>15</v>
      </c>
      <c r="C214">
        <v>1</v>
      </c>
      <c r="D214" t="s">
        <v>13</v>
      </c>
      <c r="E214">
        <v>52</v>
      </c>
      <c r="F214">
        <v>79.650000000000006</v>
      </c>
      <c r="G214">
        <v>1</v>
      </c>
      <c r="H214">
        <v>1</v>
      </c>
      <c r="I214" s="6">
        <f>Table2[[#This Row],[Age]]/$E$1</f>
        <v>0.65</v>
      </c>
      <c r="J214" s="6">
        <f>LOG10(Table2[[#This Row],[Fare]] +1)</f>
        <v>1.9066043717249803</v>
      </c>
      <c r="K214">
        <f>IF(Table2[[#This Row],[Pclass]]=1, 1, 0)</f>
        <v>1</v>
      </c>
      <c r="L214">
        <f>IF(Table2[[#This Row],[Pclass]]=2, 1,0)</f>
        <v>0</v>
      </c>
      <c r="M214">
        <f>IF(Table2[[#This Row],[Embarked]]="S", 1, 0)</f>
        <v>1</v>
      </c>
      <c r="N214">
        <f>IF(Table2[[#This Row],[Embarked]]="C", 1, 0)</f>
        <v>0</v>
      </c>
      <c r="O214">
        <f>IF(Table2[[#This Row],[Sex]]="male", 1, 0)</f>
        <v>1</v>
      </c>
      <c r="P214">
        <v>1</v>
      </c>
      <c r="AC214" s="6"/>
      <c r="AD214" s="6"/>
    </row>
    <row r="215" spans="1:30" x14ac:dyDescent="0.2">
      <c r="A215">
        <v>0</v>
      </c>
      <c r="B215" t="s">
        <v>15</v>
      </c>
      <c r="C215">
        <v>1</v>
      </c>
      <c r="D215" t="s">
        <v>13</v>
      </c>
      <c r="E215">
        <v>40</v>
      </c>
      <c r="F215">
        <v>0</v>
      </c>
      <c r="G215">
        <v>0</v>
      </c>
      <c r="H215">
        <v>0</v>
      </c>
      <c r="I215" s="6">
        <f>Table2[[#This Row],[Age]]/$E$1</f>
        <v>0.5</v>
      </c>
      <c r="J215" s="6">
        <f>LOG10(Table2[[#This Row],[Fare]] +1)</f>
        <v>0</v>
      </c>
      <c r="K215">
        <f>IF(Table2[[#This Row],[Pclass]]=1, 1, 0)</f>
        <v>1</v>
      </c>
      <c r="L215">
        <f>IF(Table2[[#This Row],[Pclass]]=2, 1,0)</f>
        <v>0</v>
      </c>
      <c r="M215">
        <f>IF(Table2[[#This Row],[Embarked]]="S", 1, 0)</f>
        <v>1</v>
      </c>
      <c r="N215">
        <f>IF(Table2[[#This Row],[Embarked]]="C", 1, 0)</f>
        <v>0</v>
      </c>
      <c r="O215">
        <f>IF(Table2[[#This Row],[Sex]]="male", 1, 0)</f>
        <v>1</v>
      </c>
      <c r="P215">
        <v>1</v>
      </c>
      <c r="AC215" s="6"/>
      <c r="AD215" s="6"/>
    </row>
    <row r="216" spans="1:30" x14ac:dyDescent="0.2">
      <c r="A216">
        <v>0</v>
      </c>
      <c r="B216" t="s">
        <v>15</v>
      </c>
      <c r="C216">
        <v>2</v>
      </c>
      <c r="D216" t="s">
        <v>13</v>
      </c>
      <c r="E216">
        <v>36</v>
      </c>
      <c r="F216">
        <v>10.5</v>
      </c>
      <c r="G216">
        <v>0</v>
      </c>
      <c r="H216">
        <v>0</v>
      </c>
      <c r="I216" s="6">
        <f>Table2[[#This Row],[Age]]/$E$1</f>
        <v>0.45</v>
      </c>
      <c r="J216" s="6">
        <f>LOG10(Table2[[#This Row],[Fare]] +1)</f>
        <v>1.0606978403536116</v>
      </c>
      <c r="K216">
        <f>IF(Table2[[#This Row],[Pclass]]=1, 1, 0)</f>
        <v>0</v>
      </c>
      <c r="L216">
        <f>IF(Table2[[#This Row],[Pclass]]=2, 1,0)</f>
        <v>1</v>
      </c>
      <c r="M216">
        <f>IF(Table2[[#This Row],[Embarked]]="S", 1, 0)</f>
        <v>1</v>
      </c>
      <c r="N216">
        <f>IF(Table2[[#This Row],[Embarked]]="C", 1, 0)</f>
        <v>0</v>
      </c>
      <c r="O216">
        <f>IF(Table2[[#This Row],[Sex]]="male", 1, 0)</f>
        <v>1</v>
      </c>
      <c r="P216">
        <v>1</v>
      </c>
      <c r="AC216" s="6"/>
      <c r="AD216" s="6"/>
    </row>
    <row r="217" spans="1:30" x14ac:dyDescent="0.2">
      <c r="A217">
        <v>0</v>
      </c>
      <c r="B217" t="s">
        <v>15</v>
      </c>
      <c r="C217">
        <v>3</v>
      </c>
      <c r="D217" t="s">
        <v>13</v>
      </c>
      <c r="E217">
        <v>16</v>
      </c>
      <c r="F217">
        <v>39.6875</v>
      </c>
      <c r="G217">
        <v>4</v>
      </c>
      <c r="H217">
        <v>1</v>
      </c>
      <c r="I217" s="6">
        <f>Table2[[#This Row],[Age]]/$E$1</f>
        <v>0.2</v>
      </c>
      <c r="J217" s="6">
        <f>LOG10(Table2[[#This Row],[Fare]] +1)</f>
        <v>1.6094610059122672</v>
      </c>
      <c r="K217">
        <f>IF(Table2[[#This Row],[Pclass]]=1, 1, 0)</f>
        <v>0</v>
      </c>
      <c r="L217">
        <f>IF(Table2[[#This Row],[Pclass]]=2, 1,0)</f>
        <v>0</v>
      </c>
      <c r="M217">
        <f>IF(Table2[[#This Row],[Embarked]]="S", 1, 0)</f>
        <v>1</v>
      </c>
      <c r="N217">
        <f>IF(Table2[[#This Row],[Embarked]]="C", 1, 0)</f>
        <v>0</v>
      </c>
      <c r="O217">
        <f>IF(Table2[[#This Row],[Sex]]="male", 1, 0)</f>
        <v>1</v>
      </c>
      <c r="P217">
        <v>1</v>
      </c>
      <c r="AC217" s="6"/>
      <c r="AD217" s="6"/>
    </row>
    <row r="218" spans="1:30" x14ac:dyDescent="0.2">
      <c r="A218">
        <v>1</v>
      </c>
      <c r="B218" t="s">
        <v>15</v>
      </c>
      <c r="C218">
        <v>3</v>
      </c>
      <c r="D218" t="s">
        <v>13</v>
      </c>
      <c r="E218">
        <v>25</v>
      </c>
      <c r="F218">
        <v>7.7750000000000004</v>
      </c>
      <c r="G218">
        <v>1</v>
      </c>
      <c r="H218">
        <v>0</v>
      </c>
      <c r="I218" s="6">
        <f>Table2[[#This Row],[Age]]/$E$1</f>
        <v>0.3125</v>
      </c>
      <c r="J218" s="6">
        <f>LOG10(Table2[[#This Row],[Fare]] +1)</f>
        <v>0.94324712513786169</v>
      </c>
      <c r="K218">
        <f>IF(Table2[[#This Row],[Pclass]]=1, 1, 0)</f>
        <v>0</v>
      </c>
      <c r="L218">
        <f>IF(Table2[[#This Row],[Pclass]]=2, 1,0)</f>
        <v>0</v>
      </c>
      <c r="M218">
        <f>IF(Table2[[#This Row],[Embarked]]="S", 1, 0)</f>
        <v>1</v>
      </c>
      <c r="N218">
        <f>IF(Table2[[#This Row],[Embarked]]="C", 1, 0)</f>
        <v>0</v>
      </c>
      <c r="O218">
        <f>IF(Table2[[#This Row],[Sex]]="male", 1, 0)</f>
        <v>1</v>
      </c>
      <c r="P218">
        <v>1</v>
      </c>
      <c r="AC218" s="6"/>
      <c r="AD218" s="6"/>
    </row>
    <row r="219" spans="1:30" x14ac:dyDescent="0.2">
      <c r="A219">
        <v>1</v>
      </c>
      <c r="B219" t="s">
        <v>15</v>
      </c>
      <c r="C219">
        <v>1</v>
      </c>
      <c r="D219" t="s">
        <v>17</v>
      </c>
      <c r="E219">
        <v>58</v>
      </c>
      <c r="F219">
        <v>153.46250000000001</v>
      </c>
      <c r="G219">
        <v>0</v>
      </c>
      <c r="H219">
        <v>1</v>
      </c>
      <c r="I219" s="6">
        <f>Table2[[#This Row],[Age]]/$E$1</f>
        <v>0.72499999999999998</v>
      </c>
      <c r="J219" s="6">
        <f>LOG10(Table2[[#This Row],[Fare]] +1)</f>
        <v>2.1888230596841365</v>
      </c>
      <c r="K219">
        <f>IF(Table2[[#This Row],[Pclass]]=1, 1, 0)</f>
        <v>1</v>
      </c>
      <c r="L219">
        <f>IF(Table2[[#This Row],[Pclass]]=2, 1,0)</f>
        <v>0</v>
      </c>
      <c r="M219">
        <f>IF(Table2[[#This Row],[Embarked]]="S", 1, 0)</f>
        <v>1</v>
      </c>
      <c r="N219">
        <f>IF(Table2[[#This Row],[Embarked]]="C", 1, 0)</f>
        <v>0</v>
      </c>
      <c r="O219">
        <f>IF(Table2[[#This Row],[Sex]]="male", 1, 0)</f>
        <v>0</v>
      </c>
      <c r="P219">
        <v>1</v>
      </c>
      <c r="AC219" s="6"/>
      <c r="AD219" s="6"/>
    </row>
    <row r="220" spans="1:30" x14ac:dyDescent="0.2">
      <c r="A220">
        <v>1</v>
      </c>
      <c r="B220" t="s">
        <v>15</v>
      </c>
      <c r="C220">
        <v>1</v>
      </c>
      <c r="D220" t="s">
        <v>17</v>
      </c>
      <c r="E220">
        <v>35</v>
      </c>
      <c r="F220">
        <v>135.63329999999999</v>
      </c>
      <c r="G220">
        <v>0</v>
      </c>
      <c r="H220">
        <v>0</v>
      </c>
      <c r="I220" s="6">
        <f>Table2[[#This Row],[Age]]/$E$1</f>
        <v>0.4375</v>
      </c>
      <c r="J220" s="6">
        <f>LOG10(Table2[[#This Row],[Fare]] +1)</f>
        <v>2.1355565576455011</v>
      </c>
      <c r="K220">
        <f>IF(Table2[[#This Row],[Pclass]]=1, 1, 0)</f>
        <v>1</v>
      </c>
      <c r="L220">
        <f>IF(Table2[[#This Row],[Pclass]]=2, 1,0)</f>
        <v>0</v>
      </c>
      <c r="M220">
        <f>IF(Table2[[#This Row],[Embarked]]="S", 1, 0)</f>
        <v>1</v>
      </c>
      <c r="N220">
        <f>IF(Table2[[#This Row],[Embarked]]="C", 1, 0)</f>
        <v>0</v>
      </c>
      <c r="O220">
        <f>IF(Table2[[#This Row],[Sex]]="male", 1, 0)</f>
        <v>0</v>
      </c>
      <c r="P220">
        <v>1</v>
      </c>
      <c r="AC220" s="6"/>
      <c r="AD220" s="6"/>
    </row>
    <row r="221" spans="1:30" x14ac:dyDescent="0.2">
      <c r="A221">
        <v>1</v>
      </c>
      <c r="B221" t="s">
        <v>15</v>
      </c>
      <c r="C221">
        <v>3</v>
      </c>
      <c r="D221" t="s">
        <v>13</v>
      </c>
      <c r="E221">
        <v>25</v>
      </c>
      <c r="F221">
        <v>0</v>
      </c>
      <c r="G221">
        <v>0</v>
      </c>
      <c r="H221">
        <v>0</v>
      </c>
      <c r="I221" s="6">
        <f>Table2[[#This Row],[Age]]/$E$1</f>
        <v>0.3125</v>
      </c>
      <c r="J221" s="6">
        <f>LOG10(Table2[[#This Row],[Fare]] +1)</f>
        <v>0</v>
      </c>
      <c r="K221">
        <f>IF(Table2[[#This Row],[Pclass]]=1, 1, 0)</f>
        <v>0</v>
      </c>
      <c r="L221">
        <f>IF(Table2[[#This Row],[Pclass]]=2, 1,0)</f>
        <v>0</v>
      </c>
      <c r="M221">
        <f>IF(Table2[[#This Row],[Embarked]]="S", 1, 0)</f>
        <v>1</v>
      </c>
      <c r="N221">
        <f>IF(Table2[[#This Row],[Embarked]]="C", 1, 0)</f>
        <v>0</v>
      </c>
      <c r="O221">
        <f>IF(Table2[[#This Row],[Sex]]="male", 1, 0)</f>
        <v>1</v>
      </c>
      <c r="P221">
        <v>1</v>
      </c>
      <c r="AC221" s="6"/>
      <c r="AD221" s="6"/>
    </row>
    <row r="222" spans="1:30" x14ac:dyDescent="0.2">
      <c r="A222">
        <v>1</v>
      </c>
      <c r="B222" t="s">
        <v>15</v>
      </c>
      <c r="C222">
        <v>2</v>
      </c>
      <c r="D222" t="s">
        <v>17</v>
      </c>
      <c r="E222">
        <v>41</v>
      </c>
      <c r="F222">
        <v>19.5</v>
      </c>
      <c r="G222">
        <v>0</v>
      </c>
      <c r="H222">
        <v>1</v>
      </c>
      <c r="I222" s="6">
        <f>Table2[[#This Row],[Age]]/$E$1</f>
        <v>0.51249999999999996</v>
      </c>
      <c r="J222" s="6">
        <f>LOG10(Table2[[#This Row],[Fare]] +1)</f>
        <v>1.3117538610557542</v>
      </c>
      <c r="K222">
        <f>IF(Table2[[#This Row],[Pclass]]=1, 1, 0)</f>
        <v>0</v>
      </c>
      <c r="L222">
        <f>IF(Table2[[#This Row],[Pclass]]=2, 1,0)</f>
        <v>1</v>
      </c>
      <c r="M222">
        <f>IF(Table2[[#This Row],[Embarked]]="S", 1, 0)</f>
        <v>1</v>
      </c>
      <c r="N222">
        <f>IF(Table2[[#This Row],[Embarked]]="C", 1, 0)</f>
        <v>0</v>
      </c>
      <c r="O222">
        <f>IF(Table2[[#This Row],[Sex]]="male", 1, 0)</f>
        <v>0</v>
      </c>
      <c r="P222">
        <v>1</v>
      </c>
      <c r="AC222" s="6"/>
      <c r="AD222" s="6"/>
    </row>
    <row r="223" spans="1:30" x14ac:dyDescent="0.2">
      <c r="A223">
        <v>0</v>
      </c>
      <c r="B223" t="s">
        <v>20</v>
      </c>
      <c r="C223">
        <v>1</v>
      </c>
      <c r="D223" t="s">
        <v>13</v>
      </c>
      <c r="E223">
        <v>37</v>
      </c>
      <c r="F223">
        <v>29.7</v>
      </c>
      <c r="G223">
        <v>0</v>
      </c>
      <c r="H223">
        <v>1</v>
      </c>
      <c r="I223" s="6">
        <f>Table2[[#This Row],[Age]]/$E$1</f>
        <v>0.46250000000000002</v>
      </c>
      <c r="J223" s="6">
        <f>LOG10(Table2[[#This Row],[Fare]] +1)</f>
        <v>1.4871383754771865</v>
      </c>
      <c r="K223">
        <f>IF(Table2[[#This Row],[Pclass]]=1, 1, 0)</f>
        <v>1</v>
      </c>
      <c r="L223">
        <f>IF(Table2[[#This Row],[Pclass]]=2, 1,0)</f>
        <v>0</v>
      </c>
      <c r="M223">
        <f>IF(Table2[[#This Row],[Embarked]]="S", 1, 0)</f>
        <v>0</v>
      </c>
      <c r="N223">
        <f>IF(Table2[[#This Row],[Embarked]]="C", 1, 0)</f>
        <v>1</v>
      </c>
      <c r="O223">
        <f>IF(Table2[[#This Row],[Sex]]="male", 1, 0)</f>
        <v>1</v>
      </c>
      <c r="P223">
        <v>1</v>
      </c>
      <c r="AC223" s="6"/>
      <c r="AD223" s="6"/>
    </row>
    <row r="224" spans="1:30" x14ac:dyDescent="0.2">
      <c r="A224">
        <v>1</v>
      </c>
      <c r="B224" t="s">
        <v>15</v>
      </c>
      <c r="C224">
        <v>1</v>
      </c>
      <c r="D224" t="s">
        <v>17</v>
      </c>
      <c r="E224">
        <v>63</v>
      </c>
      <c r="F224">
        <v>77.958299999999994</v>
      </c>
      <c r="G224">
        <v>1</v>
      </c>
      <c r="H224">
        <v>0</v>
      </c>
      <c r="I224" s="6">
        <f>Table2[[#This Row],[Age]]/$E$1</f>
        <v>0.78749999999999998</v>
      </c>
      <c r="J224" s="6">
        <f>LOG10(Table2[[#This Row],[Fare]] +1)</f>
        <v>1.8973977892491294</v>
      </c>
      <c r="K224">
        <f>IF(Table2[[#This Row],[Pclass]]=1, 1, 0)</f>
        <v>1</v>
      </c>
      <c r="L224">
        <f>IF(Table2[[#This Row],[Pclass]]=2, 1,0)</f>
        <v>0</v>
      </c>
      <c r="M224">
        <f>IF(Table2[[#This Row],[Embarked]]="S", 1, 0)</f>
        <v>1</v>
      </c>
      <c r="N224">
        <f>IF(Table2[[#This Row],[Embarked]]="C", 1, 0)</f>
        <v>0</v>
      </c>
      <c r="O224">
        <f>IF(Table2[[#This Row],[Sex]]="male", 1, 0)</f>
        <v>0</v>
      </c>
      <c r="P224">
        <v>1</v>
      </c>
      <c r="AC224" s="6"/>
      <c r="AD224" s="6"/>
    </row>
    <row r="225" spans="1:30" x14ac:dyDescent="0.2">
      <c r="A225">
        <v>0</v>
      </c>
      <c r="B225" t="s">
        <v>15</v>
      </c>
      <c r="C225">
        <v>3</v>
      </c>
      <c r="D225" t="s">
        <v>17</v>
      </c>
      <c r="E225">
        <v>45</v>
      </c>
      <c r="F225">
        <v>7.75</v>
      </c>
      <c r="G225">
        <v>0</v>
      </c>
      <c r="H225">
        <v>0</v>
      </c>
      <c r="I225" s="6">
        <f>Table2[[#This Row],[Age]]/$E$1</f>
        <v>0.5625</v>
      </c>
      <c r="J225" s="6">
        <f>LOG10(Table2[[#This Row],[Fare]] +1)</f>
        <v>0.94200805302231327</v>
      </c>
      <c r="K225">
        <f>IF(Table2[[#This Row],[Pclass]]=1, 1, 0)</f>
        <v>0</v>
      </c>
      <c r="L225">
        <f>IF(Table2[[#This Row],[Pclass]]=2, 1,0)</f>
        <v>0</v>
      </c>
      <c r="M225">
        <f>IF(Table2[[#This Row],[Embarked]]="S", 1, 0)</f>
        <v>1</v>
      </c>
      <c r="N225">
        <f>IF(Table2[[#This Row],[Embarked]]="C", 1, 0)</f>
        <v>0</v>
      </c>
      <c r="O225">
        <f>IF(Table2[[#This Row],[Sex]]="male", 1, 0)</f>
        <v>0</v>
      </c>
      <c r="P225">
        <v>1</v>
      </c>
      <c r="AC225" s="6"/>
      <c r="AD225" s="6"/>
    </row>
    <row r="226" spans="1:30" x14ac:dyDescent="0.2">
      <c r="A226">
        <v>0</v>
      </c>
      <c r="B226" t="s">
        <v>27</v>
      </c>
      <c r="C226">
        <v>3</v>
      </c>
      <c r="D226" t="s">
        <v>13</v>
      </c>
      <c r="E226">
        <v>7</v>
      </c>
      <c r="F226">
        <v>29.125</v>
      </c>
      <c r="G226">
        <v>4</v>
      </c>
      <c r="H226">
        <v>1</v>
      </c>
      <c r="I226" s="6">
        <f>Table2[[#This Row],[Age]]/$E$1</f>
        <v>8.7499999999999994E-2</v>
      </c>
      <c r="J226" s="6">
        <f>LOG10(Table2[[#This Row],[Fare]] +1)</f>
        <v>1.4789270555829248</v>
      </c>
      <c r="K226">
        <f>IF(Table2[[#This Row],[Pclass]]=1, 1, 0)</f>
        <v>0</v>
      </c>
      <c r="L226">
        <f>IF(Table2[[#This Row],[Pclass]]=2, 1,0)</f>
        <v>0</v>
      </c>
      <c r="M226">
        <f>IF(Table2[[#This Row],[Embarked]]="S", 1, 0)</f>
        <v>0</v>
      </c>
      <c r="N226">
        <f>IF(Table2[[#This Row],[Embarked]]="C", 1, 0)</f>
        <v>0</v>
      </c>
      <c r="O226">
        <f>IF(Table2[[#This Row],[Sex]]="male", 1, 0)</f>
        <v>1</v>
      </c>
      <c r="P226">
        <v>1</v>
      </c>
      <c r="AC226" s="6"/>
      <c r="AD226" s="6"/>
    </row>
    <row r="227" spans="1:30" x14ac:dyDescent="0.2">
      <c r="A227">
        <v>1</v>
      </c>
      <c r="B227" t="s">
        <v>15</v>
      </c>
      <c r="C227">
        <v>3</v>
      </c>
      <c r="D227" t="s">
        <v>17</v>
      </c>
      <c r="E227">
        <v>35</v>
      </c>
      <c r="F227">
        <v>20.25</v>
      </c>
      <c r="G227">
        <v>1</v>
      </c>
      <c r="H227">
        <v>1</v>
      </c>
      <c r="I227" s="6">
        <f>Table2[[#This Row],[Age]]/$E$1</f>
        <v>0.4375</v>
      </c>
      <c r="J227" s="6">
        <f>LOG10(Table2[[#This Row],[Fare]] +1)</f>
        <v>1.3273589343863303</v>
      </c>
      <c r="K227">
        <f>IF(Table2[[#This Row],[Pclass]]=1, 1, 0)</f>
        <v>0</v>
      </c>
      <c r="L227">
        <f>IF(Table2[[#This Row],[Pclass]]=2, 1,0)</f>
        <v>0</v>
      </c>
      <c r="M227">
        <f>IF(Table2[[#This Row],[Embarked]]="S", 1, 0)</f>
        <v>1</v>
      </c>
      <c r="N227">
        <f>IF(Table2[[#This Row],[Embarked]]="C", 1, 0)</f>
        <v>0</v>
      </c>
      <c r="O227">
        <f>IF(Table2[[#This Row],[Sex]]="male", 1, 0)</f>
        <v>0</v>
      </c>
      <c r="P227">
        <v>1</v>
      </c>
      <c r="AC227" s="6"/>
      <c r="AD227" s="6"/>
    </row>
    <row r="228" spans="1:30" x14ac:dyDescent="0.2">
      <c r="A228">
        <v>0</v>
      </c>
      <c r="B228" t="s">
        <v>27</v>
      </c>
      <c r="C228">
        <v>3</v>
      </c>
      <c r="D228" t="s">
        <v>13</v>
      </c>
      <c r="E228">
        <v>65</v>
      </c>
      <c r="F228">
        <v>7.75</v>
      </c>
      <c r="G228">
        <v>0</v>
      </c>
      <c r="H228">
        <v>0</v>
      </c>
      <c r="I228" s="6">
        <f>Table2[[#This Row],[Age]]/$E$1</f>
        <v>0.8125</v>
      </c>
      <c r="J228" s="6">
        <f>LOG10(Table2[[#This Row],[Fare]] +1)</f>
        <v>0.94200805302231327</v>
      </c>
      <c r="K228">
        <f>IF(Table2[[#This Row],[Pclass]]=1, 1, 0)</f>
        <v>0</v>
      </c>
      <c r="L228">
        <f>IF(Table2[[#This Row],[Pclass]]=2, 1,0)</f>
        <v>0</v>
      </c>
      <c r="M228">
        <f>IF(Table2[[#This Row],[Embarked]]="S", 1, 0)</f>
        <v>0</v>
      </c>
      <c r="N228">
        <f>IF(Table2[[#This Row],[Embarked]]="C", 1, 0)</f>
        <v>0</v>
      </c>
      <c r="O228">
        <f>IF(Table2[[#This Row],[Sex]]="male", 1, 0)</f>
        <v>1</v>
      </c>
      <c r="P228">
        <v>1</v>
      </c>
      <c r="AC228" s="6"/>
      <c r="AD228" s="6"/>
    </row>
    <row r="229" spans="1:30" x14ac:dyDescent="0.2">
      <c r="A229">
        <v>0</v>
      </c>
      <c r="B229" t="s">
        <v>15</v>
      </c>
      <c r="C229">
        <v>3</v>
      </c>
      <c r="D229" t="s">
        <v>13</v>
      </c>
      <c r="E229">
        <v>28</v>
      </c>
      <c r="F229">
        <v>7.8541999999999996</v>
      </c>
      <c r="G229">
        <v>0</v>
      </c>
      <c r="H229">
        <v>0</v>
      </c>
      <c r="I229" s="6">
        <f>Table2[[#This Row],[Age]]/$E$1</f>
        <v>0.35</v>
      </c>
      <c r="J229" s="6">
        <f>LOG10(Table2[[#This Row],[Fare]] +1)</f>
        <v>0.94714932766263737</v>
      </c>
      <c r="K229">
        <f>IF(Table2[[#This Row],[Pclass]]=1, 1, 0)</f>
        <v>0</v>
      </c>
      <c r="L229">
        <f>IF(Table2[[#This Row],[Pclass]]=2, 1,0)</f>
        <v>0</v>
      </c>
      <c r="M229">
        <f>IF(Table2[[#This Row],[Embarked]]="S", 1, 0)</f>
        <v>1</v>
      </c>
      <c r="N229">
        <f>IF(Table2[[#This Row],[Embarked]]="C", 1, 0)</f>
        <v>0</v>
      </c>
      <c r="O229">
        <f>IF(Table2[[#This Row],[Sex]]="male", 1, 0)</f>
        <v>1</v>
      </c>
      <c r="P229">
        <v>1</v>
      </c>
      <c r="AC229" s="6"/>
      <c r="AD229" s="6"/>
    </row>
    <row r="230" spans="1:30" x14ac:dyDescent="0.2">
      <c r="A230">
        <v>0</v>
      </c>
      <c r="B230" t="s">
        <v>15</v>
      </c>
      <c r="C230">
        <v>3</v>
      </c>
      <c r="D230" t="s">
        <v>13</v>
      </c>
      <c r="E230">
        <v>16</v>
      </c>
      <c r="F230">
        <v>9.5</v>
      </c>
      <c r="G230">
        <v>0</v>
      </c>
      <c r="H230">
        <v>0</v>
      </c>
      <c r="I230" s="6">
        <f>Table2[[#This Row],[Age]]/$E$1</f>
        <v>0.2</v>
      </c>
      <c r="J230" s="6">
        <f>LOG10(Table2[[#This Row],[Fare]] +1)</f>
        <v>1.0211892990699381</v>
      </c>
      <c r="K230">
        <f>IF(Table2[[#This Row],[Pclass]]=1, 1, 0)</f>
        <v>0</v>
      </c>
      <c r="L230">
        <f>IF(Table2[[#This Row],[Pclass]]=2, 1,0)</f>
        <v>0</v>
      </c>
      <c r="M230">
        <f>IF(Table2[[#This Row],[Embarked]]="S", 1, 0)</f>
        <v>1</v>
      </c>
      <c r="N230">
        <f>IF(Table2[[#This Row],[Embarked]]="C", 1, 0)</f>
        <v>0</v>
      </c>
      <c r="O230">
        <f>IF(Table2[[#This Row],[Sex]]="male", 1, 0)</f>
        <v>1</v>
      </c>
      <c r="P230">
        <v>1</v>
      </c>
      <c r="AC230" s="6"/>
      <c r="AD230" s="6"/>
    </row>
    <row r="231" spans="1:30" x14ac:dyDescent="0.2">
      <c r="A231">
        <v>1</v>
      </c>
      <c r="B231" t="s">
        <v>15</v>
      </c>
      <c r="C231">
        <v>3</v>
      </c>
      <c r="D231" t="s">
        <v>13</v>
      </c>
      <c r="E231">
        <v>19</v>
      </c>
      <c r="F231">
        <v>8.0500000000000007</v>
      </c>
      <c r="G231">
        <v>0</v>
      </c>
      <c r="H231">
        <v>0</v>
      </c>
      <c r="I231" s="6">
        <f>Table2[[#This Row],[Age]]/$E$1</f>
        <v>0.23749999999999999</v>
      </c>
      <c r="J231" s="6">
        <f>LOG10(Table2[[#This Row],[Fare]] +1)</f>
        <v>0.9566485792052033</v>
      </c>
      <c r="K231">
        <f>IF(Table2[[#This Row],[Pclass]]=1, 1, 0)</f>
        <v>0</v>
      </c>
      <c r="L231">
        <f>IF(Table2[[#This Row],[Pclass]]=2, 1,0)</f>
        <v>0</v>
      </c>
      <c r="M231">
        <f>IF(Table2[[#This Row],[Embarked]]="S", 1, 0)</f>
        <v>1</v>
      </c>
      <c r="N231">
        <f>IF(Table2[[#This Row],[Embarked]]="C", 1, 0)</f>
        <v>0</v>
      </c>
      <c r="O231">
        <f>IF(Table2[[#This Row],[Sex]]="male", 1, 0)</f>
        <v>1</v>
      </c>
      <c r="P231">
        <v>1</v>
      </c>
      <c r="AC231" s="6"/>
      <c r="AD231" s="6"/>
    </row>
    <row r="232" spans="1:30" x14ac:dyDescent="0.2">
      <c r="A232">
        <v>0</v>
      </c>
      <c r="B232" t="s">
        <v>20</v>
      </c>
      <c r="C232">
        <v>3</v>
      </c>
      <c r="D232" t="s">
        <v>13</v>
      </c>
      <c r="E232">
        <v>33</v>
      </c>
      <c r="F232">
        <v>8.6624999999999996</v>
      </c>
      <c r="G232">
        <v>0</v>
      </c>
      <c r="H232">
        <v>0</v>
      </c>
      <c r="I232" s="6">
        <f>Table2[[#This Row],[Age]]/$E$1</f>
        <v>0.41249999999999998</v>
      </c>
      <c r="J232" s="6">
        <f>LOG10(Table2[[#This Row],[Fare]] +1)</f>
        <v>0.98508950692638131</v>
      </c>
      <c r="K232">
        <f>IF(Table2[[#This Row],[Pclass]]=1, 1, 0)</f>
        <v>0</v>
      </c>
      <c r="L232">
        <f>IF(Table2[[#This Row],[Pclass]]=2, 1,0)</f>
        <v>0</v>
      </c>
      <c r="M232">
        <f>IF(Table2[[#This Row],[Embarked]]="S", 1, 0)</f>
        <v>0</v>
      </c>
      <c r="N232">
        <f>IF(Table2[[#This Row],[Embarked]]="C", 1, 0)</f>
        <v>1</v>
      </c>
      <c r="O232">
        <f>IF(Table2[[#This Row],[Sex]]="male", 1, 0)</f>
        <v>1</v>
      </c>
      <c r="P232">
        <v>1</v>
      </c>
      <c r="AC232" s="6"/>
      <c r="AD232" s="6"/>
    </row>
    <row r="233" spans="1:30" x14ac:dyDescent="0.2">
      <c r="A233">
        <v>1</v>
      </c>
      <c r="B233" t="s">
        <v>15</v>
      </c>
      <c r="C233">
        <v>3</v>
      </c>
      <c r="D233" t="s">
        <v>13</v>
      </c>
      <c r="E233">
        <v>30</v>
      </c>
      <c r="F233">
        <v>9.5</v>
      </c>
      <c r="G233">
        <v>0</v>
      </c>
      <c r="H233">
        <v>0</v>
      </c>
      <c r="I233" s="6">
        <f>Table2[[#This Row],[Age]]/$E$1</f>
        <v>0.375</v>
      </c>
      <c r="J233" s="6">
        <f>LOG10(Table2[[#This Row],[Fare]] +1)</f>
        <v>1.0211892990699381</v>
      </c>
      <c r="K233">
        <f>IF(Table2[[#This Row],[Pclass]]=1, 1, 0)</f>
        <v>0</v>
      </c>
      <c r="L233">
        <f>IF(Table2[[#This Row],[Pclass]]=2, 1,0)</f>
        <v>0</v>
      </c>
      <c r="M233">
        <f>IF(Table2[[#This Row],[Embarked]]="S", 1, 0)</f>
        <v>1</v>
      </c>
      <c r="N233">
        <f>IF(Table2[[#This Row],[Embarked]]="C", 1, 0)</f>
        <v>0</v>
      </c>
      <c r="O233">
        <f>IF(Table2[[#This Row],[Sex]]="male", 1, 0)</f>
        <v>1</v>
      </c>
      <c r="P233">
        <v>1</v>
      </c>
      <c r="AC233" s="6"/>
      <c r="AD233" s="6"/>
    </row>
    <row r="234" spans="1:30" x14ac:dyDescent="0.2">
      <c r="A234">
        <v>0</v>
      </c>
      <c r="B234" t="s">
        <v>15</v>
      </c>
      <c r="C234">
        <v>3</v>
      </c>
      <c r="D234" t="s">
        <v>13</v>
      </c>
      <c r="E234">
        <v>22</v>
      </c>
      <c r="F234">
        <v>7.8958000000000004</v>
      </c>
      <c r="G234">
        <v>0</v>
      </c>
      <c r="H234">
        <v>0</v>
      </c>
      <c r="I234" s="6">
        <f>Table2[[#This Row],[Age]]/$E$1</f>
        <v>0.27500000000000002</v>
      </c>
      <c r="J234" s="6">
        <f>LOG10(Table2[[#This Row],[Fare]] +1)</f>
        <v>0.94918501031343461</v>
      </c>
      <c r="K234">
        <f>IF(Table2[[#This Row],[Pclass]]=1, 1, 0)</f>
        <v>0</v>
      </c>
      <c r="L234">
        <f>IF(Table2[[#This Row],[Pclass]]=2, 1,0)</f>
        <v>0</v>
      </c>
      <c r="M234">
        <f>IF(Table2[[#This Row],[Embarked]]="S", 1, 0)</f>
        <v>1</v>
      </c>
      <c r="N234">
        <f>IF(Table2[[#This Row],[Embarked]]="C", 1, 0)</f>
        <v>0</v>
      </c>
      <c r="O234">
        <f>IF(Table2[[#This Row],[Sex]]="male", 1, 0)</f>
        <v>1</v>
      </c>
      <c r="P234">
        <v>1</v>
      </c>
      <c r="AC234" s="6"/>
      <c r="AD234" s="6"/>
    </row>
    <row r="235" spans="1:30" x14ac:dyDescent="0.2">
      <c r="A235">
        <v>1</v>
      </c>
      <c r="B235" t="s">
        <v>15</v>
      </c>
      <c r="C235">
        <v>2</v>
      </c>
      <c r="D235" t="s">
        <v>13</v>
      </c>
      <c r="E235">
        <v>42</v>
      </c>
      <c r="F235">
        <v>13</v>
      </c>
      <c r="G235">
        <v>0</v>
      </c>
      <c r="H235">
        <v>0</v>
      </c>
      <c r="I235" s="6">
        <f>Table2[[#This Row],[Age]]/$E$1</f>
        <v>0.52500000000000002</v>
      </c>
      <c r="J235" s="6">
        <f>LOG10(Table2[[#This Row],[Fare]] +1)</f>
        <v>1.146128035678238</v>
      </c>
      <c r="K235">
        <f>IF(Table2[[#This Row],[Pclass]]=1, 1, 0)</f>
        <v>0</v>
      </c>
      <c r="L235">
        <f>IF(Table2[[#This Row],[Pclass]]=2, 1,0)</f>
        <v>1</v>
      </c>
      <c r="M235">
        <f>IF(Table2[[#This Row],[Embarked]]="S", 1, 0)</f>
        <v>1</v>
      </c>
      <c r="N235">
        <f>IF(Table2[[#This Row],[Embarked]]="C", 1, 0)</f>
        <v>0</v>
      </c>
      <c r="O235">
        <f>IF(Table2[[#This Row],[Sex]]="male", 1, 0)</f>
        <v>1</v>
      </c>
      <c r="P235">
        <v>1</v>
      </c>
      <c r="AC235" s="6"/>
      <c r="AD235" s="6"/>
    </row>
    <row r="236" spans="1:30" x14ac:dyDescent="0.2">
      <c r="A236">
        <v>1</v>
      </c>
      <c r="B236" t="s">
        <v>27</v>
      </c>
      <c r="C236">
        <v>3</v>
      </c>
      <c r="D236" t="s">
        <v>17</v>
      </c>
      <c r="E236">
        <v>22</v>
      </c>
      <c r="F236">
        <v>7.75</v>
      </c>
      <c r="G236">
        <v>0</v>
      </c>
      <c r="H236">
        <v>0</v>
      </c>
      <c r="I236" s="6">
        <f>Table2[[#This Row],[Age]]/$E$1</f>
        <v>0.27500000000000002</v>
      </c>
      <c r="J236" s="6">
        <f>LOG10(Table2[[#This Row],[Fare]] +1)</f>
        <v>0.94200805302231327</v>
      </c>
      <c r="K236">
        <f>IF(Table2[[#This Row],[Pclass]]=1, 1, 0)</f>
        <v>0</v>
      </c>
      <c r="L236">
        <f>IF(Table2[[#This Row],[Pclass]]=2, 1,0)</f>
        <v>0</v>
      </c>
      <c r="M236">
        <f>IF(Table2[[#This Row],[Embarked]]="S", 1, 0)</f>
        <v>0</v>
      </c>
      <c r="N236">
        <f>IF(Table2[[#This Row],[Embarked]]="C", 1, 0)</f>
        <v>0</v>
      </c>
      <c r="O236">
        <f>IF(Table2[[#This Row],[Sex]]="male", 1, 0)</f>
        <v>0</v>
      </c>
      <c r="P236">
        <v>1</v>
      </c>
      <c r="AC236" s="6"/>
      <c r="AD236" s="6"/>
    </row>
    <row r="237" spans="1:30" x14ac:dyDescent="0.2">
      <c r="A237">
        <v>1</v>
      </c>
      <c r="B237" t="s">
        <v>15</v>
      </c>
      <c r="C237">
        <v>1</v>
      </c>
      <c r="D237" t="s">
        <v>17</v>
      </c>
      <c r="E237">
        <v>26</v>
      </c>
      <c r="F237">
        <v>78.849999999999994</v>
      </c>
      <c r="G237">
        <v>0</v>
      </c>
      <c r="H237">
        <v>0</v>
      </c>
      <c r="I237" s="6">
        <f>Table2[[#This Row],[Age]]/$E$1</f>
        <v>0.32500000000000001</v>
      </c>
      <c r="J237" s="6">
        <f>LOG10(Table2[[#This Row],[Fare]] +1)</f>
        <v>1.9022749204745018</v>
      </c>
      <c r="K237">
        <f>IF(Table2[[#This Row],[Pclass]]=1, 1, 0)</f>
        <v>1</v>
      </c>
      <c r="L237">
        <f>IF(Table2[[#This Row],[Pclass]]=2, 1,0)</f>
        <v>0</v>
      </c>
      <c r="M237">
        <f>IF(Table2[[#This Row],[Embarked]]="S", 1, 0)</f>
        <v>1</v>
      </c>
      <c r="N237">
        <f>IF(Table2[[#This Row],[Embarked]]="C", 1, 0)</f>
        <v>0</v>
      </c>
      <c r="O237">
        <f>IF(Table2[[#This Row],[Sex]]="male", 1, 0)</f>
        <v>0</v>
      </c>
      <c r="P237">
        <v>1</v>
      </c>
      <c r="AC237" s="6"/>
      <c r="AD237" s="6"/>
    </row>
    <row r="238" spans="1:30" x14ac:dyDescent="0.2">
      <c r="A238">
        <v>1</v>
      </c>
      <c r="B238" t="s">
        <v>20</v>
      </c>
      <c r="C238">
        <v>1</v>
      </c>
      <c r="D238" t="s">
        <v>17</v>
      </c>
      <c r="E238">
        <v>19</v>
      </c>
      <c r="F238">
        <v>91.0792</v>
      </c>
      <c r="G238">
        <v>1</v>
      </c>
      <c r="H238">
        <v>0</v>
      </c>
      <c r="I238" s="6">
        <f>Table2[[#This Row],[Age]]/$E$1</f>
        <v>0.23749999999999999</v>
      </c>
      <c r="J238" s="6">
        <f>LOG10(Table2[[#This Row],[Fare]] +1)</f>
        <v>1.9641615374126258</v>
      </c>
      <c r="K238">
        <f>IF(Table2[[#This Row],[Pclass]]=1, 1, 0)</f>
        <v>1</v>
      </c>
      <c r="L238">
        <f>IF(Table2[[#This Row],[Pclass]]=2, 1,0)</f>
        <v>0</v>
      </c>
      <c r="M238">
        <f>IF(Table2[[#This Row],[Embarked]]="S", 1, 0)</f>
        <v>0</v>
      </c>
      <c r="N238">
        <f>IF(Table2[[#This Row],[Embarked]]="C", 1, 0)</f>
        <v>1</v>
      </c>
      <c r="O238">
        <f>IF(Table2[[#This Row],[Sex]]="male", 1, 0)</f>
        <v>0</v>
      </c>
      <c r="P238">
        <v>1</v>
      </c>
      <c r="AC238" s="6"/>
      <c r="AD238" s="6"/>
    </row>
    <row r="239" spans="1:30" x14ac:dyDescent="0.2">
      <c r="A239">
        <v>0</v>
      </c>
      <c r="B239" t="s">
        <v>20</v>
      </c>
      <c r="C239">
        <v>2</v>
      </c>
      <c r="D239" t="s">
        <v>13</v>
      </c>
      <c r="E239">
        <v>36</v>
      </c>
      <c r="F239">
        <v>12.875</v>
      </c>
      <c r="G239">
        <v>0</v>
      </c>
      <c r="H239">
        <v>0</v>
      </c>
      <c r="I239" s="6">
        <f>Table2[[#This Row],[Age]]/$E$1</f>
        <v>0.45</v>
      </c>
      <c r="J239" s="6">
        <f>LOG10(Table2[[#This Row],[Fare]] +1)</f>
        <v>1.1422329917947138</v>
      </c>
      <c r="K239">
        <f>IF(Table2[[#This Row],[Pclass]]=1, 1, 0)</f>
        <v>0</v>
      </c>
      <c r="L239">
        <f>IF(Table2[[#This Row],[Pclass]]=2, 1,0)</f>
        <v>1</v>
      </c>
      <c r="M239">
        <f>IF(Table2[[#This Row],[Embarked]]="S", 1, 0)</f>
        <v>0</v>
      </c>
      <c r="N239">
        <f>IF(Table2[[#This Row],[Embarked]]="C", 1, 0)</f>
        <v>1</v>
      </c>
      <c r="O239">
        <f>IF(Table2[[#This Row],[Sex]]="male", 1, 0)</f>
        <v>1</v>
      </c>
      <c r="P239">
        <v>1</v>
      </c>
      <c r="AC239" s="6"/>
      <c r="AD239" s="6"/>
    </row>
    <row r="240" spans="1:30" x14ac:dyDescent="0.2">
      <c r="A240">
        <v>0</v>
      </c>
      <c r="B240" t="s">
        <v>15</v>
      </c>
      <c r="C240">
        <v>3</v>
      </c>
      <c r="D240" t="s">
        <v>17</v>
      </c>
      <c r="E240">
        <v>24</v>
      </c>
      <c r="F240">
        <v>8.85</v>
      </c>
      <c r="G240">
        <v>0</v>
      </c>
      <c r="H240">
        <v>0</v>
      </c>
      <c r="I240" s="6">
        <f>Table2[[#This Row],[Age]]/$E$1</f>
        <v>0.3</v>
      </c>
      <c r="J240" s="6">
        <f>LOG10(Table2[[#This Row],[Fare]] +1)</f>
        <v>0.99343623049761176</v>
      </c>
      <c r="K240">
        <f>IF(Table2[[#This Row],[Pclass]]=1, 1, 0)</f>
        <v>0</v>
      </c>
      <c r="L240">
        <f>IF(Table2[[#This Row],[Pclass]]=2, 1,0)</f>
        <v>0</v>
      </c>
      <c r="M240">
        <f>IF(Table2[[#This Row],[Embarked]]="S", 1, 0)</f>
        <v>1</v>
      </c>
      <c r="N240">
        <f>IF(Table2[[#This Row],[Embarked]]="C", 1, 0)</f>
        <v>0</v>
      </c>
      <c r="O240">
        <f>IF(Table2[[#This Row],[Sex]]="male", 1, 0)</f>
        <v>0</v>
      </c>
      <c r="P240">
        <v>1</v>
      </c>
      <c r="AC240" s="6"/>
      <c r="AD240" s="6"/>
    </row>
    <row r="241" spans="1:30" x14ac:dyDescent="0.2">
      <c r="A241">
        <v>0</v>
      </c>
      <c r="B241" t="s">
        <v>15</v>
      </c>
      <c r="C241">
        <v>3</v>
      </c>
      <c r="D241" t="s">
        <v>13</v>
      </c>
      <c r="E241">
        <v>24</v>
      </c>
      <c r="F241">
        <v>7.8958000000000004</v>
      </c>
      <c r="G241">
        <v>0</v>
      </c>
      <c r="H241">
        <v>0</v>
      </c>
      <c r="I241" s="6">
        <f>Table2[[#This Row],[Age]]/$E$1</f>
        <v>0.3</v>
      </c>
      <c r="J241" s="6">
        <f>LOG10(Table2[[#This Row],[Fare]] +1)</f>
        <v>0.94918501031343461</v>
      </c>
      <c r="K241">
        <f>IF(Table2[[#This Row],[Pclass]]=1, 1, 0)</f>
        <v>0</v>
      </c>
      <c r="L241">
        <f>IF(Table2[[#This Row],[Pclass]]=2, 1,0)</f>
        <v>0</v>
      </c>
      <c r="M241">
        <f>IF(Table2[[#This Row],[Embarked]]="S", 1, 0)</f>
        <v>1</v>
      </c>
      <c r="N241">
        <f>IF(Table2[[#This Row],[Embarked]]="C", 1, 0)</f>
        <v>0</v>
      </c>
      <c r="O241">
        <f>IF(Table2[[#This Row],[Sex]]="male", 1, 0)</f>
        <v>1</v>
      </c>
      <c r="P241">
        <v>1</v>
      </c>
      <c r="AC241" s="6"/>
      <c r="AD241" s="6"/>
    </row>
    <row r="242" spans="1:30" x14ac:dyDescent="0.2">
      <c r="A242">
        <v>0</v>
      </c>
      <c r="B242" t="s">
        <v>20</v>
      </c>
      <c r="C242">
        <v>3</v>
      </c>
      <c r="D242" t="s">
        <v>13</v>
      </c>
      <c r="E242">
        <v>23.5</v>
      </c>
      <c r="F242">
        <v>7.2291999999999996</v>
      </c>
      <c r="G242">
        <v>0</v>
      </c>
      <c r="H242">
        <v>0</v>
      </c>
      <c r="I242" s="6">
        <f>Table2[[#This Row],[Age]]/$E$1</f>
        <v>0.29375000000000001</v>
      </c>
      <c r="J242" s="6">
        <f>LOG10(Table2[[#This Row],[Fare]] +1)</f>
        <v>0.91535761741483168</v>
      </c>
      <c r="K242">
        <f>IF(Table2[[#This Row],[Pclass]]=1, 1, 0)</f>
        <v>0</v>
      </c>
      <c r="L242">
        <f>IF(Table2[[#This Row],[Pclass]]=2, 1,0)</f>
        <v>0</v>
      </c>
      <c r="M242">
        <f>IF(Table2[[#This Row],[Embarked]]="S", 1, 0)</f>
        <v>0</v>
      </c>
      <c r="N242">
        <f>IF(Table2[[#This Row],[Embarked]]="C", 1, 0)</f>
        <v>1</v>
      </c>
      <c r="O242">
        <f>IF(Table2[[#This Row],[Sex]]="male", 1, 0)</f>
        <v>1</v>
      </c>
      <c r="P242">
        <v>1</v>
      </c>
      <c r="AC242" s="6"/>
      <c r="AD242" s="6"/>
    </row>
    <row r="243" spans="1:30" x14ac:dyDescent="0.2">
      <c r="A243">
        <v>0</v>
      </c>
      <c r="B243" t="s">
        <v>15</v>
      </c>
      <c r="C243">
        <v>1</v>
      </c>
      <c r="D243" t="s">
        <v>17</v>
      </c>
      <c r="E243">
        <v>2</v>
      </c>
      <c r="F243">
        <v>151.55000000000001</v>
      </c>
      <c r="G243">
        <v>1</v>
      </c>
      <c r="H243">
        <v>2</v>
      </c>
      <c r="I243" s="6">
        <f>Table2[[#This Row],[Age]]/$E$1</f>
        <v>2.5000000000000001E-2</v>
      </c>
      <c r="J243" s="6">
        <f>LOG10(Table2[[#This Row],[Fare]] +1)</f>
        <v>2.1834122119784261</v>
      </c>
      <c r="K243">
        <f>IF(Table2[[#This Row],[Pclass]]=1, 1, 0)</f>
        <v>1</v>
      </c>
      <c r="L243">
        <f>IF(Table2[[#This Row],[Pclass]]=2, 1,0)</f>
        <v>0</v>
      </c>
      <c r="M243">
        <f>IF(Table2[[#This Row],[Embarked]]="S", 1, 0)</f>
        <v>1</v>
      </c>
      <c r="N243">
        <f>IF(Table2[[#This Row],[Embarked]]="C", 1, 0)</f>
        <v>0</v>
      </c>
      <c r="O243">
        <f>IF(Table2[[#This Row],[Sex]]="male", 1, 0)</f>
        <v>0</v>
      </c>
      <c r="P243">
        <v>1</v>
      </c>
      <c r="AC243" s="6"/>
      <c r="AD243" s="6"/>
    </row>
    <row r="244" spans="1:30" x14ac:dyDescent="0.2">
      <c r="A244">
        <v>1</v>
      </c>
      <c r="B244" t="s">
        <v>20</v>
      </c>
      <c r="C244">
        <v>1</v>
      </c>
      <c r="D244" t="s">
        <v>17</v>
      </c>
      <c r="E244">
        <v>50</v>
      </c>
      <c r="F244">
        <v>247.52080000000001</v>
      </c>
      <c r="G244">
        <v>0</v>
      </c>
      <c r="H244">
        <v>1</v>
      </c>
      <c r="I244" s="6">
        <f>Table2[[#This Row],[Age]]/$E$1</f>
        <v>0.625</v>
      </c>
      <c r="J244" s="6">
        <f>LOG10(Table2[[#This Row],[Fare]] +1)</f>
        <v>2.3953627429574396</v>
      </c>
      <c r="K244">
        <f>IF(Table2[[#This Row],[Pclass]]=1, 1, 0)</f>
        <v>1</v>
      </c>
      <c r="L244">
        <f>IF(Table2[[#This Row],[Pclass]]=2, 1,0)</f>
        <v>0</v>
      </c>
      <c r="M244">
        <f>IF(Table2[[#This Row],[Embarked]]="S", 1, 0)</f>
        <v>0</v>
      </c>
      <c r="N244">
        <f>IF(Table2[[#This Row],[Embarked]]="C", 1, 0)</f>
        <v>1</v>
      </c>
      <c r="O244">
        <f>IF(Table2[[#This Row],[Sex]]="male", 1, 0)</f>
        <v>0</v>
      </c>
      <c r="P244">
        <v>1</v>
      </c>
      <c r="AC244" s="6"/>
      <c r="AD244" s="6"/>
    </row>
    <row r="245" spans="1:30" x14ac:dyDescent="0.2">
      <c r="A245">
        <v>0</v>
      </c>
      <c r="B245" t="s">
        <v>15</v>
      </c>
      <c r="C245">
        <v>3</v>
      </c>
      <c r="D245" t="s">
        <v>13</v>
      </c>
      <c r="E245">
        <v>19</v>
      </c>
      <c r="F245">
        <v>0</v>
      </c>
      <c r="G245">
        <v>0</v>
      </c>
      <c r="H245">
        <v>0</v>
      </c>
      <c r="I245" s="6">
        <f>Table2[[#This Row],[Age]]/$E$1</f>
        <v>0.23749999999999999</v>
      </c>
      <c r="J245" s="6">
        <f>LOG10(Table2[[#This Row],[Fare]] +1)</f>
        <v>0</v>
      </c>
      <c r="K245">
        <f>IF(Table2[[#This Row],[Pclass]]=1, 1, 0)</f>
        <v>0</v>
      </c>
      <c r="L245">
        <f>IF(Table2[[#This Row],[Pclass]]=2, 1,0)</f>
        <v>0</v>
      </c>
      <c r="M245">
        <f>IF(Table2[[#This Row],[Embarked]]="S", 1, 0)</f>
        <v>1</v>
      </c>
      <c r="N245">
        <f>IF(Table2[[#This Row],[Embarked]]="C", 1, 0)</f>
        <v>0</v>
      </c>
      <c r="O245">
        <f>IF(Table2[[#This Row],[Sex]]="male", 1, 0)</f>
        <v>1</v>
      </c>
      <c r="P245">
        <v>1</v>
      </c>
      <c r="AC245" s="6"/>
      <c r="AD245" s="6"/>
    </row>
    <row r="246" spans="1:30" x14ac:dyDescent="0.2">
      <c r="A246">
        <v>1</v>
      </c>
      <c r="B246" t="s">
        <v>15</v>
      </c>
      <c r="C246">
        <v>1</v>
      </c>
      <c r="D246" t="s">
        <v>13</v>
      </c>
      <c r="E246">
        <v>0.92</v>
      </c>
      <c r="F246">
        <v>151.55000000000001</v>
      </c>
      <c r="G246">
        <v>1</v>
      </c>
      <c r="H246">
        <v>2</v>
      </c>
      <c r="I246" s="6">
        <f>Table2[[#This Row],[Age]]/$E$1</f>
        <v>1.15E-2</v>
      </c>
      <c r="J246" s="6">
        <f>LOG10(Table2[[#This Row],[Fare]] +1)</f>
        <v>2.1834122119784261</v>
      </c>
      <c r="K246">
        <f>IF(Table2[[#This Row],[Pclass]]=1, 1, 0)</f>
        <v>1</v>
      </c>
      <c r="L246">
        <f>IF(Table2[[#This Row],[Pclass]]=2, 1,0)</f>
        <v>0</v>
      </c>
      <c r="M246">
        <f>IF(Table2[[#This Row],[Embarked]]="S", 1, 0)</f>
        <v>1</v>
      </c>
      <c r="N246">
        <f>IF(Table2[[#This Row],[Embarked]]="C", 1, 0)</f>
        <v>0</v>
      </c>
      <c r="O246">
        <f>IF(Table2[[#This Row],[Sex]]="male", 1, 0)</f>
        <v>1</v>
      </c>
      <c r="P246">
        <v>1</v>
      </c>
      <c r="AC246" s="6"/>
      <c r="AD246" s="6"/>
    </row>
    <row r="247" spans="1:30" x14ac:dyDescent="0.2">
      <c r="A247">
        <v>1</v>
      </c>
      <c r="B247" t="s">
        <v>20</v>
      </c>
      <c r="C247">
        <v>1</v>
      </c>
      <c r="D247" t="s">
        <v>17</v>
      </c>
      <c r="E247">
        <v>17</v>
      </c>
      <c r="F247">
        <v>108.9</v>
      </c>
      <c r="G247">
        <v>1</v>
      </c>
      <c r="H247">
        <v>0</v>
      </c>
      <c r="I247" s="6">
        <f>Table2[[#This Row],[Age]]/$E$1</f>
        <v>0.21249999999999999</v>
      </c>
      <c r="J247" s="6">
        <f>LOG10(Table2[[#This Row],[Fare]] +1)</f>
        <v>2.0409976924234905</v>
      </c>
      <c r="K247">
        <f>IF(Table2[[#This Row],[Pclass]]=1, 1, 0)</f>
        <v>1</v>
      </c>
      <c r="L247">
        <f>IF(Table2[[#This Row],[Pclass]]=2, 1,0)</f>
        <v>0</v>
      </c>
      <c r="M247">
        <f>IF(Table2[[#This Row],[Embarked]]="S", 1, 0)</f>
        <v>0</v>
      </c>
      <c r="N247">
        <f>IF(Table2[[#This Row],[Embarked]]="C", 1, 0)</f>
        <v>1</v>
      </c>
      <c r="O247">
        <f>IF(Table2[[#This Row],[Sex]]="male", 1, 0)</f>
        <v>0</v>
      </c>
      <c r="P247">
        <v>1</v>
      </c>
      <c r="AC247" s="6"/>
      <c r="AD247" s="6"/>
    </row>
    <row r="248" spans="1:30" x14ac:dyDescent="0.2">
      <c r="A248">
        <v>0</v>
      </c>
      <c r="B248" t="s">
        <v>20</v>
      </c>
      <c r="C248">
        <v>2</v>
      </c>
      <c r="D248" t="s">
        <v>13</v>
      </c>
      <c r="E248">
        <v>30</v>
      </c>
      <c r="F248">
        <v>24</v>
      </c>
      <c r="G248">
        <v>1</v>
      </c>
      <c r="H248">
        <v>0</v>
      </c>
      <c r="I248" s="6">
        <f>Table2[[#This Row],[Age]]/$E$1</f>
        <v>0.375</v>
      </c>
      <c r="J248" s="6">
        <f>LOG10(Table2[[#This Row],[Fare]] +1)</f>
        <v>1.3979400086720377</v>
      </c>
      <c r="K248">
        <f>IF(Table2[[#This Row],[Pclass]]=1, 1, 0)</f>
        <v>0</v>
      </c>
      <c r="L248">
        <f>IF(Table2[[#This Row],[Pclass]]=2, 1,0)</f>
        <v>1</v>
      </c>
      <c r="M248">
        <f>IF(Table2[[#This Row],[Embarked]]="S", 1, 0)</f>
        <v>0</v>
      </c>
      <c r="N248">
        <f>IF(Table2[[#This Row],[Embarked]]="C", 1, 0)</f>
        <v>1</v>
      </c>
      <c r="O248">
        <f>IF(Table2[[#This Row],[Sex]]="male", 1, 0)</f>
        <v>1</v>
      </c>
      <c r="P248">
        <v>1</v>
      </c>
      <c r="AC248" s="6"/>
      <c r="AD248" s="6"/>
    </row>
    <row r="249" spans="1:30" x14ac:dyDescent="0.2">
      <c r="A249">
        <v>1</v>
      </c>
      <c r="B249" t="s">
        <v>20</v>
      </c>
      <c r="C249">
        <v>1</v>
      </c>
      <c r="D249" t="s">
        <v>17</v>
      </c>
      <c r="E249">
        <v>30</v>
      </c>
      <c r="F249">
        <v>56.929200000000002</v>
      </c>
      <c r="G249">
        <v>0</v>
      </c>
      <c r="H249">
        <v>0</v>
      </c>
      <c r="I249" s="6">
        <f>Table2[[#This Row],[Age]]/$E$1</f>
        <v>0.375</v>
      </c>
      <c r="J249" s="6">
        <f>LOG10(Table2[[#This Row],[Fare]] +1)</f>
        <v>1.7628975309505581</v>
      </c>
      <c r="K249">
        <f>IF(Table2[[#This Row],[Pclass]]=1, 1, 0)</f>
        <v>1</v>
      </c>
      <c r="L249">
        <f>IF(Table2[[#This Row],[Pclass]]=2, 1,0)</f>
        <v>0</v>
      </c>
      <c r="M249">
        <f>IF(Table2[[#This Row],[Embarked]]="S", 1, 0)</f>
        <v>0</v>
      </c>
      <c r="N249">
        <f>IF(Table2[[#This Row],[Embarked]]="C", 1, 0)</f>
        <v>1</v>
      </c>
      <c r="O249">
        <f>IF(Table2[[#This Row],[Sex]]="male", 1, 0)</f>
        <v>0</v>
      </c>
      <c r="P249">
        <v>1</v>
      </c>
      <c r="AC249" s="6"/>
      <c r="AD249" s="6"/>
    </row>
    <row r="250" spans="1:30" x14ac:dyDescent="0.2">
      <c r="A250">
        <v>1</v>
      </c>
      <c r="B250" t="s">
        <v>20</v>
      </c>
      <c r="C250">
        <v>1</v>
      </c>
      <c r="D250" t="s">
        <v>17</v>
      </c>
      <c r="E250">
        <v>24</v>
      </c>
      <c r="F250">
        <v>83.158299999999997</v>
      </c>
      <c r="G250">
        <v>0</v>
      </c>
      <c r="H250">
        <v>0</v>
      </c>
      <c r="I250" s="6">
        <f>Table2[[#This Row],[Age]]/$E$1</f>
        <v>0.3</v>
      </c>
      <c r="J250" s="6">
        <f>LOG10(Table2[[#This Row],[Fare]] +1)</f>
        <v>1.9250969541376577</v>
      </c>
      <c r="K250">
        <f>IF(Table2[[#This Row],[Pclass]]=1, 1, 0)</f>
        <v>1</v>
      </c>
      <c r="L250">
        <f>IF(Table2[[#This Row],[Pclass]]=2, 1,0)</f>
        <v>0</v>
      </c>
      <c r="M250">
        <f>IF(Table2[[#This Row],[Embarked]]="S", 1, 0)</f>
        <v>0</v>
      </c>
      <c r="N250">
        <f>IF(Table2[[#This Row],[Embarked]]="C", 1, 0)</f>
        <v>1</v>
      </c>
      <c r="O250">
        <f>IF(Table2[[#This Row],[Sex]]="male", 1, 0)</f>
        <v>0</v>
      </c>
      <c r="P250">
        <v>1</v>
      </c>
      <c r="AC250" s="6"/>
      <c r="AD250" s="6"/>
    </row>
    <row r="251" spans="1:30" x14ac:dyDescent="0.2">
      <c r="A251">
        <v>1</v>
      </c>
      <c r="B251" t="s">
        <v>20</v>
      </c>
      <c r="C251">
        <v>1</v>
      </c>
      <c r="D251" t="s">
        <v>17</v>
      </c>
      <c r="E251">
        <v>18</v>
      </c>
      <c r="F251">
        <v>262.375</v>
      </c>
      <c r="G251">
        <v>2</v>
      </c>
      <c r="H251">
        <v>2</v>
      </c>
      <c r="I251" s="6">
        <f>Table2[[#This Row],[Age]]/$E$1</f>
        <v>0.22500000000000001</v>
      </c>
      <c r="J251" s="6">
        <f>LOG10(Table2[[#This Row],[Fare]] +1)</f>
        <v>2.4205745486161567</v>
      </c>
      <c r="K251">
        <f>IF(Table2[[#This Row],[Pclass]]=1, 1, 0)</f>
        <v>1</v>
      </c>
      <c r="L251">
        <f>IF(Table2[[#This Row],[Pclass]]=2, 1,0)</f>
        <v>0</v>
      </c>
      <c r="M251">
        <f>IF(Table2[[#This Row],[Embarked]]="S", 1, 0)</f>
        <v>0</v>
      </c>
      <c r="N251">
        <f>IF(Table2[[#This Row],[Embarked]]="C", 1, 0)</f>
        <v>1</v>
      </c>
      <c r="O251">
        <f>IF(Table2[[#This Row],[Sex]]="male", 1, 0)</f>
        <v>0</v>
      </c>
      <c r="P251">
        <v>1</v>
      </c>
      <c r="AC251" s="6"/>
      <c r="AD251" s="6"/>
    </row>
    <row r="252" spans="1:30" x14ac:dyDescent="0.2">
      <c r="A252">
        <v>0</v>
      </c>
      <c r="B252" t="s">
        <v>15</v>
      </c>
      <c r="C252">
        <v>2</v>
      </c>
      <c r="D252" t="s">
        <v>17</v>
      </c>
      <c r="E252">
        <v>26</v>
      </c>
      <c r="F252">
        <v>26</v>
      </c>
      <c r="G252">
        <v>1</v>
      </c>
      <c r="H252">
        <v>1</v>
      </c>
      <c r="I252" s="6">
        <f>Table2[[#This Row],[Age]]/$E$1</f>
        <v>0.32500000000000001</v>
      </c>
      <c r="J252" s="6">
        <f>LOG10(Table2[[#This Row],[Fare]] +1)</f>
        <v>1.4313637641589874</v>
      </c>
      <c r="K252">
        <f>IF(Table2[[#This Row],[Pclass]]=1, 1, 0)</f>
        <v>0</v>
      </c>
      <c r="L252">
        <f>IF(Table2[[#This Row],[Pclass]]=2, 1,0)</f>
        <v>1</v>
      </c>
      <c r="M252">
        <f>IF(Table2[[#This Row],[Embarked]]="S", 1, 0)</f>
        <v>1</v>
      </c>
      <c r="N252">
        <f>IF(Table2[[#This Row],[Embarked]]="C", 1, 0)</f>
        <v>0</v>
      </c>
      <c r="O252">
        <f>IF(Table2[[#This Row],[Sex]]="male", 1, 0)</f>
        <v>0</v>
      </c>
      <c r="P252">
        <v>1</v>
      </c>
      <c r="AC252" s="6"/>
      <c r="AD252" s="6"/>
    </row>
    <row r="253" spans="1:30" x14ac:dyDescent="0.2">
      <c r="A253">
        <v>0</v>
      </c>
      <c r="B253" t="s">
        <v>15</v>
      </c>
      <c r="C253">
        <v>3</v>
      </c>
      <c r="D253" t="s">
        <v>13</v>
      </c>
      <c r="E253">
        <v>28</v>
      </c>
      <c r="F253">
        <v>7.8958000000000004</v>
      </c>
      <c r="G253">
        <v>0</v>
      </c>
      <c r="H253">
        <v>0</v>
      </c>
      <c r="I253" s="6">
        <f>Table2[[#This Row],[Age]]/$E$1</f>
        <v>0.35</v>
      </c>
      <c r="J253" s="6">
        <f>LOG10(Table2[[#This Row],[Fare]] +1)</f>
        <v>0.94918501031343461</v>
      </c>
      <c r="K253">
        <f>IF(Table2[[#This Row],[Pclass]]=1, 1, 0)</f>
        <v>0</v>
      </c>
      <c r="L253">
        <f>IF(Table2[[#This Row],[Pclass]]=2, 1,0)</f>
        <v>0</v>
      </c>
      <c r="M253">
        <f>IF(Table2[[#This Row],[Embarked]]="S", 1, 0)</f>
        <v>1</v>
      </c>
      <c r="N253">
        <f>IF(Table2[[#This Row],[Embarked]]="C", 1, 0)</f>
        <v>0</v>
      </c>
      <c r="O253">
        <f>IF(Table2[[#This Row],[Sex]]="male", 1, 0)</f>
        <v>1</v>
      </c>
      <c r="P253">
        <v>1</v>
      </c>
      <c r="AC253" s="6"/>
      <c r="AD253" s="6"/>
    </row>
    <row r="254" spans="1:30" x14ac:dyDescent="0.2">
      <c r="A254">
        <v>0</v>
      </c>
      <c r="B254" t="s">
        <v>15</v>
      </c>
      <c r="C254">
        <v>2</v>
      </c>
      <c r="D254" t="s">
        <v>13</v>
      </c>
      <c r="E254">
        <v>43</v>
      </c>
      <c r="F254">
        <v>26.25</v>
      </c>
      <c r="G254">
        <v>1</v>
      </c>
      <c r="H254">
        <v>1</v>
      </c>
      <c r="I254" s="6">
        <f>Table2[[#This Row],[Age]]/$E$1</f>
        <v>0.53749999999999998</v>
      </c>
      <c r="J254" s="6">
        <f>LOG10(Table2[[#This Row],[Fare]] +1)</f>
        <v>1.4353665066126613</v>
      </c>
      <c r="K254">
        <f>IF(Table2[[#This Row],[Pclass]]=1, 1, 0)</f>
        <v>0</v>
      </c>
      <c r="L254">
        <f>IF(Table2[[#This Row],[Pclass]]=2, 1,0)</f>
        <v>1</v>
      </c>
      <c r="M254">
        <f>IF(Table2[[#This Row],[Embarked]]="S", 1, 0)</f>
        <v>1</v>
      </c>
      <c r="N254">
        <f>IF(Table2[[#This Row],[Embarked]]="C", 1, 0)</f>
        <v>0</v>
      </c>
      <c r="O254">
        <f>IF(Table2[[#This Row],[Sex]]="male", 1, 0)</f>
        <v>1</v>
      </c>
      <c r="P254">
        <v>1</v>
      </c>
      <c r="AC254" s="6"/>
      <c r="AD254" s="6"/>
    </row>
    <row r="255" spans="1:30" x14ac:dyDescent="0.2">
      <c r="A255">
        <v>1</v>
      </c>
      <c r="B255" t="s">
        <v>15</v>
      </c>
      <c r="C255">
        <v>3</v>
      </c>
      <c r="D255" t="s">
        <v>17</v>
      </c>
      <c r="E255">
        <v>26</v>
      </c>
      <c r="F255">
        <v>7.8541999999999996</v>
      </c>
      <c r="G255">
        <v>0</v>
      </c>
      <c r="H255">
        <v>0</v>
      </c>
      <c r="I255" s="6">
        <f>Table2[[#This Row],[Age]]/$E$1</f>
        <v>0.32500000000000001</v>
      </c>
      <c r="J255" s="6">
        <f>LOG10(Table2[[#This Row],[Fare]] +1)</f>
        <v>0.94714932766263737</v>
      </c>
      <c r="K255">
        <f>IF(Table2[[#This Row],[Pclass]]=1, 1, 0)</f>
        <v>0</v>
      </c>
      <c r="L255">
        <f>IF(Table2[[#This Row],[Pclass]]=2, 1,0)</f>
        <v>0</v>
      </c>
      <c r="M255">
        <f>IF(Table2[[#This Row],[Embarked]]="S", 1, 0)</f>
        <v>1</v>
      </c>
      <c r="N255">
        <f>IF(Table2[[#This Row],[Embarked]]="C", 1, 0)</f>
        <v>0</v>
      </c>
      <c r="O255">
        <f>IF(Table2[[#This Row],[Sex]]="male", 1, 0)</f>
        <v>0</v>
      </c>
      <c r="P255">
        <v>1</v>
      </c>
      <c r="AC255" s="6"/>
      <c r="AD255" s="6"/>
    </row>
    <row r="256" spans="1:30" x14ac:dyDescent="0.2">
      <c r="A256">
        <v>1</v>
      </c>
      <c r="B256" t="s">
        <v>15</v>
      </c>
      <c r="C256">
        <v>2</v>
      </c>
      <c r="D256" t="s">
        <v>17</v>
      </c>
      <c r="E256">
        <v>24</v>
      </c>
      <c r="F256">
        <v>26</v>
      </c>
      <c r="G256">
        <v>1</v>
      </c>
      <c r="H256">
        <v>0</v>
      </c>
      <c r="I256" s="6">
        <f>Table2[[#This Row],[Age]]/$E$1</f>
        <v>0.3</v>
      </c>
      <c r="J256" s="6">
        <f>LOG10(Table2[[#This Row],[Fare]] +1)</f>
        <v>1.4313637641589874</v>
      </c>
      <c r="K256">
        <f>IF(Table2[[#This Row],[Pclass]]=1, 1, 0)</f>
        <v>0</v>
      </c>
      <c r="L256">
        <f>IF(Table2[[#This Row],[Pclass]]=2, 1,0)</f>
        <v>1</v>
      </c>
      <c r="M256">
        <f>IF(Table2[[#This Row],[Embarked]]="S", 1, 0)</f>
        <v>1</v>
      </c>
      <c r="N256">
        <f>IF(Table2[[#This Row],[Embarked]]="C", 1, 0)</f>
        <v>0</v>
      </c>
      <c r="O256">
        <f>IF(Table2[[#This Row],[Sex]]="male", 1, 0)</f>
        <v>0</v>
      </c>
      <c r="P256">
        <v>1</v>
      </c>
      <c r="AC256" s="6"/>
      <c r="AD256" s="6"/>
    </row>
    <row r="257" spans="1:30" x14ac:dyDescent="0.2">
      <c r="A257">
        <v>0</v>
      </c>
      <c r="B257" t="s">
        <v>15</v>
      </c>
      <c r="C257">
        <v>2</v>
      </c>
      <c r="D257" t="s">
        <v>13</v>
      </c>
      <c r="E257">
        <v>54</v>
      </c>
      <c r="F257">
        <v>14</v>
      </c>
      <c r="G257">
        <v>0</v>
      </c>
      <c r="H257">
        <v>0</v>
      </c>
      <c r="I257" s="6">
        <f>Table2[[#This Row],[Age]]/$E$1</f>
        <v>0.67500000000000004</v>
      </c>
      <c r="J257" s="6">
        <f>LOG10(Table2[[#This Row],[Fare]] +1)</f>
        <v>1.1760912590556813</v>
      </c>
      <c r="K257">
        <f>IF(Table2[[#This Row],[Pclass]]=1, 1, 0)</f>
        <v>0</v>
      </c>
      <c r="L257">
        <f>IF(Table2[[#This Row],[Pclass]]=2, 1,0)</f>
        <v>1</v>
      </c>
      <c r="M257">
        <f>IF(Table2[[#This Row],[Embarked]]="S", 1, 0)</f>
        <v>1</v>
      </c>
      <c r="N257">
        <f>IF(Table2[[#This Row],[Embarked]]="C", 1, 0)</f>
        <v>0</v>
      </c>
      <c r="O257">
        <f>IF(Table2[[#This Row],[Sex]]="male", 1, 0)</f>
        <v>1</v>
      </c>
      <c r="P257">
        <v>1</v>
      </c>
      <c r="AC257" s="6"/>
      <c r="AD257" s="6"/>
    </row>
    <row r="258" spans="1:30" x14ac:dyDescent="0.2">
      <c r="A258">
        <v>1</v>
      </c>
      <c r="B258" t="s">
        <v>15</v>
      </c>
      <c r="C258">
        <v>1</v>
      </c>
      <c r="D258" t="s">
        <v>17</v>
      </c>
      <c r="E258">
        <v>31</v>
      </c>
      <c r="F258">
        <v>164.86670000000001</v>
      </c>
      <c r="G258">
        <v>0</v>
      </c>
      <c r="H258">
        <v>2</v>
      </c>
      <c r="I258" s="6">
        <f>Table2[[#This Row],[Age]]/$E$1</f>
        <v>0.38750000000000001</v>
      </c>
      <c r="J258" s="6">
        <f>LOG10(Table2[[#This Row],[Fare]] +1)</f>
        <v>2.2197592042409209</v>
      </c>
      <c r="K258">
        <f>IF(Table2[[#This Row],[Pclass]]=1, 1, 0)</f>
        <v>1</v>
      </c>
      <c r="L258">
        <f>IF(Table2[[#This Row],[Pclass]]=2, 1,0)</f>
        <v>0</v>
      </c>
      <c r="M258">
        <f>IF(Table2[[#This Row],[Embarked]]="S", 1, 0)</f>
        <v>1</v>
      </c>
      <c r="N258">
        <f>IF(Table2[[#This Row],[Embarked]]="C", 1, 0)</f>
        <v>0</v>
      </c>
      <c r="O258">
        <f>IF(Table2[[#This Row],[Sex]]="male", 1, 0)</f>
        <v>0</v>
      </c>
      <c r="P258">
        <v>1</v>
      </c>
      <c r="AC258" s="6"/>
      <c r="AD258" s="6"/>
    </row>
    <row r="259" spans="1:30" x14ac:dyDescent="0.2">
      <c r="A259">
        <v>1</v>
      </c>
      <c r="B259" t="s">
        <v>20</v>
      </c>
      <c r="C259">
        <v>1</v>
      </c>
      <c r="D259" t="s">
        <v>17</v>
      </c>
      <c r="E259">
        <v>40</v>
      </c>
      <c r="F259">
        <v>134.5</v>
      </c>
      <c r="G259">
        <v>1</v>
      </c>
      <c r="H259">
        <v>1</v>
      </c>
      <c r="I259" s="6">
        <f>Table2[[#This Row],[Age]]/$E$1</f>
        <v>0.5</v>
      </c>
      <c r="J259" s="6">
        <f>LOG10(Table2[[#This Row],[Fare]] +1)</f>
        <v>2.1319392952104246</v>
      </c>
      <c r="K259">
        <f>IF(Table2[[#This Row],[Pclass]]=1, 1, 0)</f>
        <v>1</v>
      </c>
      <c r="L259">
        <f>IF(Table2[[#This Row],[Pclass]]=2, 1,0)</f>
        <v>0</v>
      </c>
      <c r="M259">
        <f>IF(Table2[[#This Row],[Embarked]]="S", 1, 0)</f>
        <v>0</v>
      </c>
      <c r="N259">
        <f>IF(Table2[[#This Row],[Embarked]]="C", 1, 0)</f>
        <v>1</v>
      </c>
      <c r="O259">
        <f>IF(Table2[[#This Row],[Sex]]="male", 1, 0)</f>
        <v>0</v>
      </c>
      <c r="P259">
        <v>1</v>
      </c>
      <c r="AC259" s="6"/>
      <c r="AD259" s="6"/>
    </row>
    <row r="260" spans="1:30" x14ac:dyDescent="0.2">
      <c r="A260">
        <v>0</v>
      </c>
      <c r="B260" t="s">
        <v>15</v>
      </c>
      <c r="C260">
        <v>3</v>
      </c>
      <c r="D260" t="s">
        <v>13</v>
      </c>
      <c r="E260">
        <v>22</v>
      </c>
      <c r="F260">
        <v>7.25</v>
      </c>
      <c r="G260">
        <v>0</v>
      </c>
      <c r="H260">
        <v>0</v>
      </c>
      <c r="I260" s="6">
        <f>Table2[[#This Row],[Age]]/$E$1</f>
        <v>0.27500000000000002</v>
      </c>
      <c r="J260" s="6">
        <f>LOG10(Table2[[#This Row],[Fare]] +1)</f>
        <v>0.91645394854992512</v>
      </c>
      <c r="K260">
        <f>IF(Table2[[#This Row],[Pclass]]=1, 1, 0)</f>
        <v>0</v>
      </c>
      <c r="L260">
        <f>IF(Table2[[#This Row],[Pclass]]=2, 1,0)</f>
        <v>0</v>
      </c>
      <c r="M260">
        <f>IF(Table2[[#This Row],[Embarked]]="S", 1, 0)</f>
        <v>1</v>
      </c>
      <c r="N260">
        <f>IF(Table2[[#This Row],[Embarked]]="C", 1, 0)</f>
        <v>0</v>
      </c>
      <c r="O260">
        <f>IF(Table2[[#This Row],[Sex]]="male", 1, 0)</f>
        <v>1</v>
      </c>
      <c r="P260">
        <v>1</v>
      </c>
      <c r="AC260" s="6"/>
      <c r="AD260" s="6"/>
    </row>
    <row r="261" spans="1:30" x14ac:dyDescent="0.2">
      <c r="A261">
        <v>0</v>
      </c>
      <c r="B261" t="s">
        <v>15</v>
      </c>
      <c r="C261">
        <v>3</v>
      </c>
      <c r="D261" t="s">
        <v>13</v>
      </c>
      <c r="E261">
        <v>27</v>
      </c>
      <c r="F261">
        <v>7.8958000000000004</v>
      </c>
      <c r="G261">
        <v>0</v>
      </c>
      <c r="H261">
        <v>0</v>
      </c>
      <c r="I261" s="6">
        <f>Table2[[#This Row],[Age]]/$E$1</f>
        <v>0.33750000000000002</v>
      </c>
      <c r="J261" s="6">
        <f>LOG10(Table2[[#This Row],[Fare]] +1)</f>
        <v>0.94918501031343461</v>
      </c>
      <c r="K261">
        <f>IF(Table2[[#This Row],[Pclass]]=1, 1, 0)</f>
        <v>0</v>
      </c>
      <c r="L261">
        <f>IF(Table2[[#This Row],[Pclass]]=2, 1,0)</f>
        <v>0</v>
      </c>
      <c r="M261">
        <f>IF(Table2[[#This Row],[Embarked]]="S", 1, 0)</f>
        <v>1</v>
      </c>
      <c r="N261">
        <f>IF(Table2[[#This Row],[Embarked]]="C", 1, 0)</f>
        <v>0</v>
      </c>
      <c r="O261">
        <f>IF(Table2[[#This Row],[Sex]]="male", 1, 0)</f>
        <v>1</v>
      </c>
      <c r="P261">
        <v>1</v>
      </c>
      <c r="AC261" s="6"/>
      <c r="AD261" s="6"/>
    </row>
    <row r="262" spans="1:30" x14ac:dyDescent="0.2">
      <c r="A262">
        <v>1</v>
      </c>
      <c r="B262" t="s">
        <v>27</v>
      </c>
      <c r="C262">
        <v>2</v>
      </c>
      <c r="D262" t="s">
        <v>17</v>
      </c>
      <c r="E262">
        <v>30</v>
      </c>
      <c r="F262">
        <v>12.35</v>
      </c>
      <c r="G262">
        <v>0</v>
      </c>
      <c r="H262">
        <v>0</v>
      </c>
      <c r="I262" s="6">
        <f>Table2[[#This Row],[Age]]/$E$1</f>
        <v>0.375</v>
      </c>
      <c r="J262" s="6">
        <f>LOG10(Table2[[#This Row],[Fare]] +1)</f>
        <v>1.1254812657005939</v>
      </c>
      <c r="K262">
        <f>IF(Table2[[#This Row],[Pclass]]=1, 1, 0)</f>
        <v>0</v>
      </c>
      <c r="L262">
        <f>IF(Table2[[#This Row],[Pclass]]=2, 1,0)</f>
        <v>1</v>
      </c>
      <c r="M262">
        <f>IF(Table2[[#This Row],[Embarked]]="S", 1, 0)</f>
        <v>0</v>
      </c>
      <c r="N262">
        <f>IF(Table2[[#This Row],[Embarked]]="C", 1, 0)</f>
        <v>0</v>
      </c>
      <c r="O262">
        <f>IF(Table2[[#This Row],[Sex]]="male", 1, 0)</f>
        <v>0</v>
      </c>
      <c r="P262">
        <v>1</v>
      </c>
      <c r="AC262" s="6"/>
      <c r="AD262" s="6"/>
    </row>
    <row r="263" spans="1:30" x14ac:dyDescent="0.2">
      <c r="A263">
        <v>1</v>
      </c>
      <c r="B263" t="s">
        <v>15</v>
      </c>
      <c r="C263">
        <v>2</v>
      </c>
      <c r="D263" t="s">
        <v>17</v>
      </c>
      <c r="E263">
        <v>22</v>
      </c>
      <c r="F263">
        <v>29</v>
      </c>
      <c r="G263">
        <v>1</v>
      </c>
      <c r="H263">
        <v>1</v>
      </c>
      <c r="I263" s="6">
        <f>Table2[[#This Row],[Age]]/$E$1</f>
        <v>0.27500000000000002</v>
      </c>
      <c r="J263" s="6">
        <f>LOG10(Table2[[#This Row],[Fare]] +1)</f>
        <v>1.4771212547196624</v>
      </c>
      <c r="K263">
        <f>IF(Table2[[#This Row],[Pclass]]=1, 1, 0)</f>
        <v>0</v>
      </c>
      <c r="L263">
        <f>IF(Table2[[#This Row],[Pclass]]=2, 1,0)</f>
        <v>1</v>
      </c>
      <c r="M263">
        <f>IF(Table2[[#This Row],[Embarked]]="S", 1, 0)</f>
        <v>1</v>
      </c>
      <c r="N263">
        <f>IF(Table2[[#This Row],[Embarked]]="C", 1, 0)</f>
        <v>0</v>
      </c>
      <c r="O263">
        <f>IF(Table2[[#This Row],[Sex]]="male", 1, 0)</f>
        <v>0</v>
      </c>
      <c r="P263">
        <v>1</v>
      </c>
      <c r="AC263" s="6"/>
      <c r="AD263" s="6"/>
    </row>
    <row r="264" spans="1:30" x14ac:dyDescent="0.2">
      <c r="A264">
        <v>1</v>
      </c>
      <c r="B264" t="s">
        <v>20</v>
      </c>
      <c r="C264">
        <v>1</v>
      </c>
      <c r="D264" t="s">
        <v>17</v>
      </c>
      <c r="E264">
        <v>36</v>
      </c>
      <c r="F264">
        <v>135.63329999999999</v>
      </c>
      <c r="G264">
        <v>0</v>
      </c>
      <c r="H264">
        <v>0</v>
      </c>
      <c r="I264" s="6">
        <f>Table2[[#This Row],[Age]]/$E$1</f>
        <v>0.45</v>
      </c>
      <c r="J264" s="6">
        <f>LOG10(Table2[[#This Row],[Fare]] +1)</f>
        <v>2.1355565576455011</v>
      </c>
      <c r="K264">
        <f>IF(Table2[[#This Row],[Pclass]]=1, 1, 0)</f>
        <v>1</v>
      </c>
      <c r="L264">
        <f>IF(Table2[[#This Row],[Pclass]]=2, 1,0)</f>
        <v>0</v>
      </c>
      <c r="M264">
        <f>IF(Table2[[#This Row],[Embarked]]="S", 1, 0)</f>
        <v>0</v>
      </c>
      <c r="N264">
        <f>IF(Table2[[#This Row],[Embarked]]="C", 1, 0)</f>
        <v>1</v>
      </c>
      <c r="O264">
        <f>IF(Table2[[#This Row],[Sex]]="male", 1, 0)</f>
        <v>0</v>
      </c>
      <c r="P264">
        <v>1</v>
      </c>
      <c r="AC264" s="6"/>
      <c r="AD264" s="6"/>
    </row>
    <row r="265" spans="1:30" x14ac:dyDescent="0.2">
      <c r="A265">
        <v>0</v>
      </c>
      <c r="B265" t="s">
        <v>15</v>
      </c>
      <c r="C265">
        <v>3</v>
      </c>
      <c r="D265" t="s">
        <v>13</v>
      </c>
      <c r="E265">
        <v>61</v>
      </c>
      <c r="F265">
        <v>6.2374999999999998</v>
      </c>
      <c r="G265">
        <v>0</v>
      </c>
      <c r="H265">
        <v>0</v>
      </c>
      <c r="I265" s="6">
        <f>Table2[[#This Row],[Age]]/$E$1</f>
        <v>0.76249999999999996</v>
      </c>
      <c r="J265" s="6">
        <f>LOG10(Table2[[#This Row],[Fare]] +1)</f>
        <v>0.8595885767354926</v>
      </c>
      <c r="K265">
        <f>IF(Table2[[#This Row],[Pclass]]=1, 1, 0)</f>
        <v>0</v>
      </c>
      <c r="L265">
        <f>IF(Table2[[#This Row],[Pclass]]=2, 1,0)</f>
        <v>0</v>
      </c>
      <c r="M265">
        <f>IF(Table2[[#This Row],[Embarked]]="S", 1, 0)</f>
        <v>1</v>
      </c>
      <c r="N265">
        <f>IF(Table2[[#This Row],[Embarked]]="C", 1, 0)</f>
        <v>0</v>
      </c>
      <c r="O265">
        <f>IF(Table2[[#This Row],[Sex]]="male", 1, 0)</f>
        <v>1</v>
      </c>
      <c r="P265">
        <v>1</v>
      </c>
      <c r="AC265" s="6"/>
      <c r="AD265" s="6"/>
    </row>
    <row r="266" spans="1:30" x14ac:dyDescent="0.2">
      <c r="A266">
        <v>1</v>
      </c>
      <c r="B266" t="s">
        <v>15</v>
      </c>
      <c r="C266">
        <v>2</v>
      </c>
      <c r="D266" t="s">
        <v>17</v>
      </c>
      <c r="E266">
        <v>36</v>
      </c>
      <c r="F266">
        <v>13</v>
      </c>
      <c r="G266">
        <v>0</v>
      </c>
      <c r="H266">
        <v>0</v>
      </c>
      <c r="I266" s="6">
        <f>Table2[[#This Row],[Age]]/$E$1</f>
        <v>0.45</v>
      </c>
      <c r="J266" s="6">
        <f>LOG10(Table2[[#This Row],[Fare]] +1)</f>
        <v>1.146128035678238</v>
      </c>
      <c r="K266">
        <f>IF(Table2[[#This Row],[Pclass]]=1, 1, 0)</f>
        <v>0</v>
      </c>
      <c r="L266">
        <f>IF(Table2[[#This Row],[Pclass]]=2, 1,0)</f>
        <v>1</v>
      </c>
      <c r="M266">
        <f>IF(Table2[[#This Row],[Embarked]]="S", 1, 0)</f>
        <v>1</v>
      </c>
      <c r="N266">
        <f>IF(Table2[[#This Row],[Embarked]]="C", 1, 0)</f>
        <v>0</v>
      </c>
      <c r="O266">
        <f>IF(Table2[[#This Row],[Sex]]="male", 1, 0)</f>
        <v>0</v>
      </c>
      <c r="P266">
        <v>1</v>
      </c>
      <c r="AC266" s="6"/>
      <c r="AD266" s="6"/>
    </row>
    <row r="267" spans="1:30" x14ac:dyDescent="0.2">
      <c r="A267">
        <v>1</v>
      </c>
      <c r="B267" t="s">
        <v>15</v>
      </c>
      <c r="C267">
        <v>3</v>
      </c>
      <c r="D267" t="s">
        <v>17</v>
      </c>
      <c r="E267">
        <v>31</v>
      </c>
      <c r="F267">
        <v>20.524999999999999</v>
      </c>
      <c r="G267">
        <v>1</v>
      </c>
      <c r="H267">
        <v>1</v>
      </c>
      <c r="I267" s="6">
        <f>Table2[[#This Row],[Age]]/$E$1</f>
        <v>0.38750000000000001</v>
      </c>
      <c r="J267" s="6">
        <f>LOG10(Table2[[#This Row],[Fare]] +1)</f>
        <v>1.3329431601256923</v>
      </c>
      <c r="K267">
        <f>IF(Table2[[#This Row],[Pclass]]=1, 1, 0)</f>
        <v>0</v>
      </c>
      <c r="L267">
        <f>IF(Table2[[#This Row],[Pclass]]=2, 1,0)</f>
        <v>0</v>
      </c>
      <c r="M267">
        <f>IF(Table2[[#This Row],[Embarked]]="S", 1, 0)</f>
        <v>1</v>
      </c>
      <c r="N267">
        <f>IF(Table2[[#This Row],[Embarked]]="C", 1, 0)</f>
        <v>0</v>
      </c>
      <c r="O267">
        <f>IF(Table2[[#This Row],[Sex]]="male", 1, 0)</f>
        <v>0</v>
      </c>
      <c r="P267">
        <v>1</v>
      </c>
      <c r="AC267" s="6"/>
      <c r="AD267" s="6"/>
    </row>
    <row r="268" spans="1:30" x14ac:dyDescent="0.2">
      <c r="A268">
        <v>1</v>
      </c>
      <c r="B268" t="s">
        <v>20</v>
      </c>
      <c r="C268">
        <v>1</v>
      </c>
      <c r="D268" t="s">
        <v>17</v>
      </c>
      <c r="E268">
        <v>16</v>
      </c>
      <c r="F268">
        <v>57.979199999999999</v>
      </c>
      <c r="G268">
        <v>0</v>
      </c>
      <c r="H268">
        <v>1</v>
      </c>
      <c r="I268" s="6">
        <f>Table2[[#This Row],[Age]]/$E$1</f>
        <v>0.2</v>
      </c>
      <c r="J268" s="6">
        <f>LOG10(Table2[[#This Row],[Fare]] +1)</f>
        <v>1.770698877440231</v>
      </c>
      <c r="K268">
        <f>IF(Table2[[#This Row],[Pclass]]=1, 1, 0)</f>
        <v>1</v>
      </c>
      <c r="L268">
        <f>IF(Table2[[#This Row],[Pclass]]=2, 1,0)</f>
        <v>0</v>
      </c>
      <c r="M268">
        <f>IF(Table2[[#This Row],[Embarked]]="S", 1, 0)</f>
        <v>0</v>
      </c>
      <c r="N268">
        <f>IF(Table2[[#This Row],[Embarked]]="C", 1, 0)</f>
        <v>1</v>
      </c>
      <c r="O268">
        <f>IF(Table2[[#This Row],[Sex]]="male", 1, 0)</f>
        <v>0</v>
      </c>
      <c r="P268">
        <v>1</v>
      </c>
      <c r="AC268" s="6"/>
      <c r="AD268" s="6"/>
    </row>
    <row r="269" spans="1:30" x14ac:dyDescent="0.2">
      <c r="A269">
        <v>0</v>
      </c>
      <c r="B269" t="s">
        <v>15</v>
      </c>
      <c r="C269">
        <v>1</v>
      </c>
      <c r="D269" t="s">
        <v>13</v>
      </c>
      <c r="E269">
        <v>45.5</v>
      </c>
      <c r="F269">
        <v>28.5</v>
      </c>
      <c r="G269">
        <v>0</v>
      </c>
      <c r="H269">
        <v>0</v>
      </c>
      <c r="I269" s="6">
        <f>Table2[[#This Row],[Age]]/$E$1</f>
        <v>0.56874999999999998</v>
      </c>
      <c r="J269" s="6">
        <f>LOG10(Table2[[#This Row],[Fare]] +1)</f>
        <v>1.469822015978163</v>
      </c>
      <c r="K269">
        <f>IF(Table2[[#This Row],[Pclass]]=1, 1, 0)</f>
        <v>1</v>
      </c>
      <c r="L269">
        <f>IF(Table2[[#This Row],[Pclass]]=2, 1,0)</f>
        <v>0</v>
      </c>
      <c r="M269">
        <f>IF(Table2[[#This Row],[Embarked]]="S", 1, 0)</f>
        <v>1</v>
      </c>
      <c r="N269">
        <f>IF(Table2[[#This Row],[Embarked]]="C", 1, 0)</f>
        <v>0</v>
      </c>
      <c r="O269">
        <f>IF(Table2[[#This Row],[Sex]]="male", 1, 0)</f>
        <v>1</v>
      </c>
      <c r="P269">
        <v>1</v>
      </c>
      <c r="AC269" s="6"/>
      <c r="AD269" s="6"/>
    </row>
    <row r="270" spans="1:30" x14ac:dyDescent="0.2">
      <c r="A270">
        <v>0</v>
      </c>
      <c r="B270" t="s">
        <v>15</v>
      </c>
      <c r="C270">
        <v>1</v>
      </c>
      <c r="D270" t="s">
        <v>13</v>
      </c>
      <c r="E270">
        <v>38</v>
      </c>
      <c r="F270">
        <v>153.46250000000001</v>
      </c>
      <c r="G270">
        <v>0</v>
      </c>
      <c r="H270">
        <v>1</v>
      </c>
      <c r="I270" s="6">
        <f>Table2[[#This Row],[Age]]/$E$1</f>
        <v>0.47499999999999998</v>
      </c>
      <c r="J270" s="6">
        <f>LOG10(Table2[[#This Row],[Fare]] +1)</f>
        <v>2.1888230596841365</v>
      </c>
      <c r="K270">
        <f>IF(Table2[[#This Row],[Pclass]]=1, 1, 0)</f>
        <v>1</v>
      </c>
      <c r="L270">
        <f>IF(Table2[[#This Row],[Pclass]]=2, 1,0)</f>
        <v>0</v>
      </c>
      <c r="M270">
        <f>IF(Table2[[#This Row],[Embarked]]="S", 1, 0)</f>
        <v>1</v>
      </c>
      <c r="N270">
        <f>IF(Table2[[#This Row],[Embarked]]="C", 1, 0)</f>
        <v>0</v>
      </c>
      <c r="O270">
        <f>IF(Table2[[#This Row],[Sex]]="male", 1, 0)</f>
        <v>1</v>
      </c>
      <c r="P270">
        <v>1</v>
      </c>
      <c r="AC270" s="6"/>
      <c r="AD270" s="6"/>
    </row>
    <row r="271" spans="1:30" x14ac:dyDescent="0.2">
      <c r="A271">
        <v>0</v>
      </c>
      <c r="B271" t="s">
        <v>15</v>
      </c>
      <c r="C271">
        <v>3</v>
      </c>
      <c r="D271" t="s">
        <v>13</v>
      </c>
      <c r="E271">
        <v>16</v>
      </c>
      <c r="F271">
        <v>18</v>
      </c>
      <c r="G271">
        <v>2</v>
      </c>
      <c r="H271">
        <v>0</v>
      </c>
      <c r="I271" s="6">
        <f>Table2[[#This Row],[Age]]/$E$1</f>
        <v>0.2</v>
      </c>
      <c r="J271" s="6">
        <f>LOG10(Table2[[#This Row],[Fare]] +1)</f>
        <v>1.2787536009528289</v>
      </c>
      <c r="K271">
        <f>IF(Table2[[#This Row],[Pclass]]=1, 1, 0)</f>
        <v>0</v>
      </c>
      <c r="L271">
        <f>IF(Table2[[#This Row],[Pclass]]=2, 1,0)</f>
        <v>0</v>
      </c>
      <c r="M271">
        <f>IF(Table2[[#This Row],[Embarked]]="S", 1, 0)</f>
        <v>1</v>
      </c>
      <c r="N271">
        <f>IF(Table2[[#This Row],[Embarked]]="C", 1, 0)</f>
        <v>0</v>
      </c>
      <c r="O271">
        <f>IF(Table2[[#This Row],[Sex]]="male", 1, 0)</f>
        <v>1</v>
      </c>
      <c r="P271">
        <v>1</v>
      </c>
      <c r="AC271" s="6"/>
      <c r="AD271" s="6"/>
    </row>
    <row r="272" spans="1:30" x14ac:dyDescent="0.2">
      <c r="A272">
        <v>0</v>
      </c>
      <c r="B272" t="s">
        <v>15</v>
      </c>
      <c r="C272">
        <v>1</v>
      </c>
      <c r="D272" t="s">
        <v>13</v>
      </c>
      <c r="E272">
        <v>29</v>
      </c>
      <c r="F272">
        <v>66.599999999999994</v>
      </c>
      <c r="G272">
        <v>1</v>
      </c>
      <c r="H272">
        <v>0</v>
      </c>
      <c r="I272" s="6">
        <f>Table2[[#This Row],[Age]]/$E$1</f>
        <v>0.36249999999999999</v>
      </c>
      <c r="J272" s="6">
        <f>LOG10(Table2[[#This Row],[Fare]] +1)</f>
        <v>1.8299466959416359</v>
      </c>
      <c r="K272">
        <f>IF(Table2[[#This Row],[Pclass]]=1, 1, 0)</f>
        <v>1</v>
      </c>
      <c r="L272">
        <f>IF(Table2[[#This Row],[Pclass]]=2, 1,0)</f>
        <v>0</v>
      </c>
      <c r="M272">
        <f>IF(Table2[[#This Row],[Embarked]]="S", 1, 0)</f>
        <v>1</v>
      </c>
      <c r="N272">
        <f>IF(Table2[[#This Row],[Embarked]]="C", 1, 0)</f>
        <v>0</v>
      </c>
      <c r="O272">
        <f>IF(Table2[[#This Row],[Sex]]="male", 1, 0)</f>
        <v>1</v>
      </c>
      <c r="P272">
        <v>1</v>
      </c>
      <c r="AC272" s="6"/>
      <c r="AD272" s="6"/>
    </row>
    <row r="273" spans="1:30" x14ac:dyDescent="0.2">
      <c r="A273">
        <v>1</v>
      </c>
      <c r="B273" t="s">
        <v>20</v>
      </c>
      <c r="C273">
        <v>1</v>
      </c>
      <c r="D273" t="s">
        <v>17</v>
      </c>
      <c r="E273">
        <v>41</v>
      </c>
      <c r="F273">
        <v>134.5</v>
      </c>
      <c r="G273">
        <v>0</v>
      </c>
      <c r="H273">
        <v>0</v>
      </c>
      <c r="I273" s="6">
        <f>Table2[[#This Row],[Age]]/$E$1</f>
        <v>0.51249999999999996</v>
      </c>
      <c r="J273" s="6">
        <f>LOG10(Table2[[#This Row],[Fare]] +1)</f>
        <v>2.1319392952104246</v>
      </c>
      <c r="K273">
        <f>IF(Table2[[#This Row],[Pclass]]=1, 1, 0)</f>
        <v>1</v>
      </c>
      <c r="L273">
        <f>IF(Table2[[#This Row],[Pclass]]=2, 1,0)</f>
        <v>0</v>
      </c>
      <c r="M273">
        <f>IF(Table2[[#This Row],[Embarked]]="S", 1, 0)</f>
        <v>0</v>
      </c>
      <c r="N273">
        <f>IF(Table2[[#This Row],[Embarked]]="C", 1, 0)</f>
        <v>1</v>
      </c>
      <c r="O273">
        <f>IF(Table2[[#This Row],[Sex]]="male", 1, 0)</f>
        <v>0</v>
      </c>
      <c r="P273">
        <v>1</v>
      </c>
      <c r="AC273" s="6"/>
      <c r="AD273" s="6"/>
    </row>
    <row r="274" spans="1:30" x14ac:dyDescent="0.2">
      <c r="A274">
        <v>1</v>
      </c>
      <c r="B274" t="s">
        <v>15</v>
      </c>
      <c r="C274">
        <v>3</v>
      </c>
      <c r="D274" t="s">
        <v>13</v>
      </c>
      <c r="E274">
        <v>45</v>
      </c>
      <c r="F274">
        <v>8.0500000000000007</v>
      </c>
      <c r="G274">
        <v>0</v>
      </c>
      <c r="H274">
        <v>0</v>
      </c>
      <c r="I274" s="6">
        <f>Table2[[#This Row],[Age]]/$E$1</f>
        <v>0.5625</v>
      </c>
      <c r="J274" s="6">
        <f>LOG10(Table2[[#This Row],[Fare]] +1)</f>
        <v>0.9566485792052033</v>
      </c>
      <c r="K274">
        <f>IF(Table2[[#This Row],[Pclass]]=1, 1, 0)</f>
        <v>0</v>
      </c>
      <c r="L274">
        <f>IF(Table2[[#This Row],[Pclass]]=2, 1,0)</f>
        <v>0</v>
      </c>
      <c r="M274">
        <f>IF(Table2[[#This Row],[Embarked]]="S", 1, 0)</f>
        <v>1</v>
      </c>
      <c r="N274">
        <f>IF(Table2[[#This Row],[Embarked]]="C", 1, 0)</f>
        <v>0</v>
      </c>
      <c r="O274">
        <f>IF(Table2[[#This Row],[Sex]]="male", 1, 0)</f>
        <v>1</v>
      </c>
      <c r="P274">
        <v>1</v>
      </c>
      <c r="AC274" s="6"/>
      <c r="AD274" s="6"/>
    </row>
    <row r="275" spans="1:30" x14ac:dyDescent="0.2">
      <c r="A275">
        <v>0</v>
      </c>
      <c r="B275" t="s">
        <v>15</v>
      </c>
      <c r="C275">
        <v>1</v>
      </c>
      <c r="D275" t="s">
        <v>13</v>
      </c>
      <c r="E275">
        <v>45</v>
      </c>
      <c r="F275">
        <v>35.5</v>
      </c>
      <c r="G275">
        <v>0</v>
      </c>
      <c r="H275">
        <v>0</v>
      </c>
      <c r="I275" s="6">
        <f>Table2[[#This Row],[Age]]/$E$1</f>
        <v>0.5625</v>
      </c>
      <c r="J275" s="6">
        <f>LOG10(Table2[[#This Row],[Fare]] +1)</f>
        <v>1.5622928644564746</v>
      </c>
      <c r="K275">
        <f>IF(Table2[[#This Row],[Pclass]]=1, 1, 0)</f>
        <v>1</v>
      </c>
      <c r="L275">
        <f>IF(Table2[[#This Row],[Pclass]]=2, 1,0)</f>
        <v>0</v>
      </c>
      <c r="M275">
        <f>IF(Table2[[#This Row],[Embarked]]="S", 1, 0)</f>
        <v>1</v>
      </c>
      <c r="N275">
        <f>IF(Table2[[#This Row],[Embarked]]="C", 1, 0)</f>
        <v>0</v>
      </c>
      <c r="O275">
        <f>IF(Table2[[#This Row],[Sex]]="male", 1, 0)</f>
        <v>1</v>
      </c>
      <c r="P275">
        <v>1</v>
      </c>
      <c r="AC275" s="6"/>
      <c r="AD275" s="6"/>
    </row>
    <row r="276" spans="1:30" x14ac:dyDescent="0.2">
      <c r="A276">
        <v>1</v>
      </c>
      <c r="B276" t="s">
        <v>15</v>
      </c>
      <c r="C276">
        <v>2</v>
      </c>
      <c r="D276" t="s">
        <v>13</v>
      </c>
      <c r="E276">
        <v>2</v>
      </c>
      <c r="F276">
        <v>26</v>
      </c>
      <c r="G276">
        <v>1</v>
      </c>
      <c r="H276">
        <v>1</v>
      </c>
      <c r="I276" s="6">
        <f>Table2[[#This Row],[Age]]/$E$1</f>
        <v>2.5000000000000001E-2</v>
      </c>
      <c r="J276" s="6">
        <f>LOG10(Table2[[#This Row],[Fare]] +1)</f>
        <v>1.4313637641589874</v>
      </c>
      <c r="K276">
        <f>IF(Table2[[#This Row],[Pclass]]=1, 1, 0)</f>
        <v>0</v>
      </c>
      <c r="L276">
        <f>IF(Table2[[#This Row],[Pclass]]=2, 1,0)</f>
        <v>1</v>
      </c>
      <c r="M276">
        <f>IF(Table2[[#This Row],[Embarked]]="S", 1, 0)</f>
        <v>1</v>
      </c>
      <c r="N276">
        <f>IF(Table2[[#This Row],[Embarked]]="C", 1, 0)</f>
        <v>0</v>
      </c>
      <c r="O276">
        <f>IF(Table2[[#This Row],[Sex]]="male", 1, 0)</f>
        <v>1</v>
      </c>
      <c r="P276">
        <v>1</v>
      </c>
      <c r="AC276" s="6"/>
      <c r="AD276" s="6"/>
    </row>
    <row r="277" spans="1:30" x14ac:dyDescent="0.2">
      <c r="A277">
        <v>1</v>
      </c>
      <c r="B277" t="s">
        <v>15</v>
      </c>
      <c r="C277">
        <v>1</v>
      </c>
      <c r="D277" t="s">
        <v>17</v>
      </c>
      <c r="E277">
        <v>24</v>
      </c>
      <c r="F277">
        <v>263</v>
      </c>
      <c r="G277">
        <v>3</v>
      </c>
      <c r="H277">
        <v>2</v>
      </c>
      <c r="I277" s="6">
        <f>Table2[[#This Row],[Age]]/$E$1</f>
        <v>0.3</v>
      </c>
      <c r="J277" s="6">
        <f>LOG10(Table2[[#This Row],[Fare]] +1)</f>
        <v>2.4216039268698313</v>
      </c>
      <c r="K277">
        <f>IF(Table2[[#This Row],[Pclass]]=1, 1, 0)</f>
        <v>1</v>
      </c>
      <c r="L277">
        <f>IF(Table2[[#This Row],[Pclass]]=2, 1,0)</f>
        <v>0</v>
      </c>
      <c r="M277">
        <f>IF(Table2[[#This Row],[Embarked]]="S", 1, 0)</f>
        <v>1</v>
      </c>
      <c r="N277">
        <f>IF(Table2[[#This Row],[Embarked]]="C", 1, 0)</f>
        <v>0</v>
      </c>
      <c r="O277">
        <f>IF(Table2[[#This Row],[Sex]]="male", 1, 0)</f>
        <v>0</v>
      </c>
      <c r="P277">
        <v>1</v>
      </c>
      <c r="AC277" s="6"/>
      <c r="AD277" s="6"/>
    </row>
    <row r="278" spans="1:30" x14ac:dyDescent="0.2">
      <c r="A278">
        <v>0</v>
      </c>
      <c r="B278" t="s">
        <v>15</v>
      </c>
      <c r="C278">
        <v>2</v>
      </c>
      <c r="D278" t="s">
        <v>13</v>
      </c>
      <c r="E278">
        <v>28</v>
      </c>
      <c r="F278">
        <v>13</v>
      </c>
      <c r="G278">
        <v>0</v>
      </c>
      <c r="H278">
        <v>0</v>
      </c>
      <c r="I278" s="6">
        <f>Table2[[#This Row],[Age]]/$E$1</f>
        <v>0.35</v>
      </c>
      <c r="J278" s="6">
        <f>LOG10(Table2[[#This Row],[Fare]] +1)</f>
        <v>1.146128035678238</v>
      </c>
      <c r="K278">
        <f>IF(Table2[[#This Row],[Pclass]]=1, 1, 0)</f>
        <v>0</v>
      </c>
      <c r="L278">
        <f>IF(Table2[[#This Row],[Pclass]]=2, 1,0)</f>
        <v>1</v>
      </c>
      <c r="M278">
        <f>IF(Table2[[#This Row],[Embarked]]="S", 1, 0)</f>
        <v>1</v>
      </c>
      <c r="N278">
        <f>IF(Table2[[#This Row],[Embarked]]="C", 1, 0)</f>
        <v>0</v>
      </c>
      <c r="O278">
        <f>IF(Table2[[#This Row],[Sex]]="male", 1, 0)</f>
        <v>1</v>
      </c>
      <c r="P278">
        <v>1</v>
      </c>
      <c r="AC278" s="6"/>
      <c r="AD278" s="6"/>
    </row>
    <row r="279" spans="1:30" x14ac:dyDescent="0.2">
      <c r="A279">
        <v>0</v>
      </c>
      <c r="B279" t="s">
        <v>15</v>
      </c>
      <c r="C279">
        <v>2</v>
      </c>
      <c r="D279" t="s">
        <v>13</v>
      </c>
      <c r="E279">
        <v>25</v>
      </c>
      <c r="F279">
        <v>13</v>
      </c>
      <c r="G279">
        <v>0</v>
      </c>
      <c r="H279">
        <v>0</v>
      </c>
      <c r="I279" s="6">
        <f>Table2[[#This Row],[Age]]/$E$1</f>
        <v>0.3125</v>
      </c>
      <c r="J279" s="6">
        <f>LOG10(Table2[[#This Row],[Fare]] +1)</f>
        <v>1.146128035678238</v>
      </c>
      <c r="K279">
        <f>IF(Table2[[#This Row],[Pclass]]=1, 1, 0)</f>
        <v>0</v>
      </c>
      <c r="L279">
        <f>IF(Table2[[#This Row],[Pclass]]=2, 1,0)</f>
        <v>1</v>
      </c>
      <c r="M279">
        <f>IF(Table2[[#This Row],[Embarked]]="S", 1, 0)</f>
        <v>1</v>
      </c>
      <c r="N279">
        <f>IF(Table2[[#This Row],[Embarked]]="C", 1, 0)</f>
        <v>0</v>
      </c>
      <c r="O279">
        <f>IF(Table2[[#This Row],[Sex]]="male", 1, 0)</f>
        <v>1</v>
      </c>
      <c r="P279">
        <v>1</v>
      </c>
      <c r="AC279" s="6"/>
      <c r="AD279" s="6"/>
    </row>
    <row r="280" spans="1:30" x14ac:dyDescent="0.2">
      <c r="A280">
        <v>0</v>
      </c>
      <c r="B280" t="s">
        <v>15</v>
      </c>
      <c r="C280">
        <v>2</v>
      </c>
      <c r="D280" t="s">
        <v>13</v>
      </c>
      <c r="E280">
        <v>36</v>
      </c>
      <c r="F280">
        <v>13</v>
      </c>
      <c r="G280">
        <v>0</v>
      </c>
      <c r="H280">
        <v>0</v>
      </c>
      <c r="I280" s="6">
        <f>Table2[[#This Row],[Age]]/$E$1</f>
        <v>0.45</v>
      </c>
      <c r="J280" s="6">
        <f>LOG10(Table2[[#This Row],[Fare]] +1)</f>
        <v>1.146128035678238</v>
      </c>
      <c r="K280">
        <f>IF(Table2[[#This Row],[Pclass]]=1, 1, 0)</f>
        <v>0</v>
      </c>
      <c r="L280">
        <f>IF(Table2[[#This Row],[Pclass]]=2, 1,0)</f>
        <v>1</v>
      </c>
      <c r="M280">
        <f>IF(Table2[[#This Row],[Embarked]]="S", 1, 0)</f>
        <v>1</v>
      </c>
      <c r="N280">
        <f>IF(Table2[[#This Row],[Embarked]]="C", 1, 0)</f>
        <v>0</v>
      </c>
      <c r="O280">
        <f>IF(Table2[[#This Row],[Sex]]="male", 1, 0)</f>
        <v>1</v>
      </c>
      <c r="P280">
        <v>1</v>
      </c>
      <c r="AC280" s="6"/>
      <c r="AD280" s="6"/>
    </row>
    <row r="281" spans="1:30" x14ac:dyDescent="0.2">
      <c r="A281">
        <v>1</v>
      </c>
      <c r="B281" t="s">
        <v>15</v>
      </c>
      <c r="C281">
        <v>2</v>
      </c>
      <c r="D281" t="s">
        <v>17</v>
      </c>
      <c r="E281">
        <v>24</v>
      </c>
      <c r="F281">
        <v>13</v>
      </c>
      <c r="G281">
        <v>0</v>
      </c>
      <c r="H281">
        <v>0</v>
      </c>
      <c r="I281" s="6">
        <f>Table2[[#This Row],[Age]]/$E$1</f>
        <v>0.3</v>
      </c>
      <c r="J281" s="6">
        <f>LOG10(Table2[[#This Row],[Fare]] +1)</f>
        <v>1.146128035678238</v>
      </c>
      <c r="K281">
        <f>IF(Table2[[#This Row],[Pclass]]=1, 1, 0)</f>
        <v>0</v>
      </c>
      <c r="L281">
        <f>IF(Table2[[#This Row],[Pclass]]=2, 1,0)</f>
        <v>1</v>
      </c>
      <c r="M281">
        <f>IF(Table2[[#This Row],[Embarked]]="S", 1, 0)</f>
        <v>1</v>
      </c>
      <c r="N281">
        <f>IF(Table2[[#This Row],[Embarked]]="C", 1, 0)</f>
        <v>0</v>
      </c>
      <c r="O281">
        <f>IF(Table2[[#This Row],[Sex]]="male", 1, 0)</f>
        <v>0</v>
      </c>
      <c r="P281">
        <v>1</v>
      </c>
      <c r="AC281" s="6"/>
      <c r="AD281" s="6"/>
    </row>
    <row r="282" spans="1:30" x14ac:dyDescent="0.2">
      <c r="A282">
        <v>1</v>
      </c>
      <c r="B282" t="s">
        <v>15</v>
      </c>
      <c r="C282">
        <v>2</v>
      </c>
      <c r="D282" t="s">
        <v>17</v>
      </c>
      <c r="E282">
        <v>40</v>
      </c>
      <c r="F282">
        <v>13</v>
      </c>
      <c r="G282">
        <v>0</v>
      </c>
      <c r="H282">
        <v>0</v>
      </c>
      <c r="I282" s="6">
        <f>Table2[[#This Row],[Age]]/$E$1</f>
        <v>0.5</v>
      </c>
      <c r="J282" s="6">
        <f>LOG10(Table2[[#This Row],[Fare]] +1)</f>
        <v>1.146128035678238</v>
      </c>
      <c r="K282">
        <f>IF(Table2[[#This Row],[Pclass]]=1, 1, 0)</f>
        <v>0</v>
      </c>
      <c r="L282">
        <f>IF(Table2[[#This Row],[Pclass]]=2, 1,0)</f>
        <v>1</v>
      </c>
      <c r="M282">
        <f>IF(Table2[[#This Row],[Embarked]]="S", 1, 0)</f>
        <v>1</v>
      </c>
      <c r="N282">
        <f>IF(Table2[[#This Row],[Embarked]]="C", 1, 0)</f>
        <v>0</v>
      </c>
      <c r="O282">
        <f>IF(Table2[[#This Row],[Sex]]="male", 1, 0)</f>
        <v>0</v>
      </c>
      <c r="P282">
        <v>1</v>
      </c>
      <c r="AC282" s="6"/>
      <c r="AD282" s="6"/>
    </row>
    <row r="283" spans="1:30" x14ac:dyDescent="0.2">
      <c r="A283">
        <v>1</v>
      </c>
      <c r="B283" t="s">
        <v>15</v>
      </c>
      <c r="C283">
        <v>3</v>
      </c>
      <c r="D283" t="s">
        <v>13</v>
      </c>
      <c r="E283">
        <v>3</v>
      </c>
      <c r="F283">
        <v>15.9</v>
      </c>
      <c r="G283">
        <v>1</v>
      </c>
      <c r="H283">
        <v>1</v>
      </c>
      <c r="I283" s="6">
        <f>Table2[[#This Row],[Age]]/$E$1</f>
        <v>3.7499999999999999E-2</v>
      </c>
      <c r="J283" s="6">
        <f>LOG10(Table2[[#This Row],[Fare]] +1)</f>
        <v>1.2278867046136734</v>
      </c>
      <c r="K283">
        <f>IF(Table2[[#This Row],[Pclass]]=1, 1, 0)</f>
        <v>0</v>
      </c>
      <c r="L283">
        <f>IF(Table2[[#This Row],[Pclass]]=2, 1,0)</f>
        <v>0</v>
      </c>
      <c r="M283">
        <f>IF(Table2[[#This Row],[Embarked]]="S", 1, 0)</f>
        <v>1</v>
      </c>
      <c r="N283">
        <f>IF(Table2[[#This Row],[Embarked]]="C", 1, 0)</f>
        <v>0</v>
      </c>
      <c r="O283">
        <f>IF(Table2[[#This Row],[Sex]]="male", 1, 0)</f>
        <v>1</v>
      </c>
      <c r="P283">
        <v>1</v>
      </c>
      <c r="AC283" s="6"/>
      <c r="AD283" s="6"/>
    </row>
    <row r="284" spans="1:30" x14ac:dyDescent="0.2">
      <c r="A284">
        <v>0</v>
      </c>
      <c r="B284" t="s">
        <v>15</v>
      </c>
      <c r="C284">
        <v>3</v>
      </c>
      <c r="D284" t="s">
        <v>13</v>
      </c>
      <c r="E284">
        <v>42</v>
      </c>
      <c r="F284">
        <v>8.6624999999999996</v>
      </c>
      <c r="G284">
        <v>0</v>
      </c>
      <c r="H284">
        <v>0</v>
      </c>
      <c r="I284" s="6">
        <f>Table2[[#This Row],[Age]]/$E$1</f>
        <v>0.52500000000000002</v>
      </c>
      <c r="J284" s="6">
        <f>LOG10(Table2[[#This Row],[Fare]] +1)</f>
        <v>0.98508950692638131</v>
      </c>
      <c r="K284">
        <f>IF(Table2[[#This Row],[Pclass]]=1, 1, 0)</f>
        <v>0</v>
      </c>
      <c r="L284">
        <f>IF(Table2[[#This Row],[Pclass]]=2, 1,0)</f>
        <v>0</v>
      </c>
      <c r="M284">
        <f>IF(Table2[[#This Row],[Embarked]]="S", 1, 0)</f>
        <v>1</v>
      </c>
      <c r="N284">
        <f>IF(Table2[[#This Row],[Embarked]]="C", 1, 0)</f>
        <v>0</v>
      </c>
      <c r="O284">
        <f>IF(Table2[[#This Row],[Sex]]="male", 1, 0)</f>
        <v>1</v>
      </c>
      <c r="P284">
        <v>1</v>
      </c>
      <c r="AC284" s="6"/>
      <c r="AD284" s="6"/>
    </row>
    <row r="285" spans="1:30" x14ac:dyDescent="0.2">
      <c r="A285">
        <v>0</v>
      </c>
      <c r="B285" t="s">
        <v>15</v>
      </c>
      <c r="C285">
        <v>3</v>
      </c>
      <c r="D285" t="s">
        <v>13</v>
      </c>
      <c r="E285">
        <v>23</v>
      </c>
      <c r="F285">
        <v>9.2249999999999996</v>
      </c>
      <c r="G285">
        <v>0</v>
      </c>
      <c r="H285">
        <v>0</v>
      </c>
      <c r="I285" s="6">
        <f>Table2[[#This Row],[Age]]/$E$1</f>
        <v>0.28749999999999998</v>
      </c>
      <c r="J285" s="6">
        <f>LOG10(Table2[[#This Row],[Fare]] +1)</f>
        <v>1.0096633166793794</v>
      </c>
      <c r="K285">
        <f>IF(Table2[[#This Row],[Pclass]]=1, 1, 0)</f>
        <v>0</v>
      </c>
      <c r="L285">
        <f>IF(Table2[[#This Row],[Pclass]]=2, 1,0)</f>
        <v>0</v>
      </c>
      <c r="M285">
        <f>IF(Table2[[#This Row],[Embarked]]="S", 1, 0)</f>
        <v>1</v>
      </c>
      <c r="N285">
        <f>IF(Table2[[#This Row],[Embarked]]="C", 1, 0)</f>
        <v>0</v>
      </c>
      <c r="O285">
        <f>IF(Table2[[#This Row],[Sex]]="male", 1, 0)</f>
        <v>1</v>
      </c>
      <c r="P285">
        <v>1</v>
      </c>
      <c r="AC285" s="6"/>
      <c r="AD285" s="6"/>
    </row>
    <row r="286" spans="1:30" x14ac:dyDescent="0.2">
      <c r="A286">
        <v>0</v>
      </c>
      <c r="B286" t="s">
        <v>20</v>
      </c>
      <c r="C286">
        <v>3</v>
      </c>
      <c r="D286" t="s">
        <v>13</v>
      </c>
      <c r="E286">
        <v>15</v>
      </c>
      <c r="F286">
        <v>7.2291999999999996</v>
      </c>
      <c r="G286">
        <v>1</v>
      </c>
      <c r="H286">
        <v>1</v>
      </c>
      <c r="I286" s="6">
        <f>Table2[[#This Row],[Age]]/$E$1</f>
        <v>0.1875</v>
      </c>
      <c r="J286" s="6">
        <f>LOG10(Table2[[#This Row],[Fare]] +1)</f>
        <v>0.91535761741483168</v>
      </c>
      <c r="K286">
        <f>IF(Table2[[#This Row],[Pclass]]=1, 1, 0)</f>
        <v>0</v>
      </c>
      <c r="L286">
        <f>IF(Table2[[#This Row],[Pclass]]=2, 1,0)</f>
        <v>0</v>
      </c>
      <c r="M286">
        <f>IF(Table2[[#This Row],[Embarked]]="S", 1, 0)</f>
        <v>0</v>
      </c>
      <c r="N286">
        <f>IF(Table2[[#This Row],[Embarked]]="C", 1, 0)</f>
        <v>1</v>
      </c>
      <c r="O286">
        <f>IF(Table2[[#This Row],[Sex]]="male", 1, 0)</f>
        <v>1</v>
      </c>
      <c r="P286">
        <v>1</v>
      </c>
      <c r="AC286" s="6"/>
      <c r="AD286" s="6"/>
    </row>
    <row r="287" spans="1:30" x14ac:dyDescent="0.2">
      <c r="A287">
        <v>0</v>
      </c>
      <c r="B287" t="s">
        <v>15</v>
      </c>
      <c r="C287">
        <v>3</v>
      </c>
      <c r="D287" t="s">
        <v>13</v>
      </c>
      <c r="E287">
        <v>25</v>
      </c>
      <c r="F287">
        <v>17.8</v>
      </c>
      <c r="G287">
        <v>1</v>
      </c>
      <c r="H287">
        <v>0</v>
      </c>
      <c r="I287" s="6">
        <f>Table2[[#This Row],[Age]]/$E$1</f>
        <v>0.3125</v>
      </c>
      <c r="J287" s="6">
        <f>LOG10(Table2[[#This Row],[Fare]] +1)</f>
        <v>1.2741578492636798</v>
      </c>
      <c r="K287">
        <f>IF(Table2[[#This Row],[Pclass]]=1, 1, 0)</f>
        <v>0</v>
      </c>
      <c r="L287">
        <f>IF(Table2[[#This Row],[Pclass]]=2, 1,0)</f>
        <v>0</v>
      </c>
      <c r="M287">
        <f>IF(Table2[[#This Row],[Embarked]]="S", 1, 0)</f>
        <v>1</v>
      </c>
      <c r="N287">
        <f>IF(Table2[[#This Row],[Embarked]]="C", 1, 0)</f>
        <v>0</v>
      </c>
      <c r="O287">
        <f>IF(Table2[[#This Row],[Sex]]="male", 1, 0)</f>
        <v>1</v>
      </c>
      <c r="P287">
        <v>1</v>
      </c>
      <c r="AC287" s="6"/>
      <c r="AD287" s="6"/>
    </row>
    <row r="288" spans="1:30" x14ac:dyDescent="0.2">
      <c r="A288">
        <v>0</v>
      </c>
      <c r="B288" t="s">
        <v>15</v>
      </c>
      <c r="C288">
        <v>3</v>
      </c>
      <c r="D288" t="s">
        <v>13</v>
      </c>
      <c r="E288">
        <v>28</v>
      </c>
      <c r="F288">
        <v>9.5</v>
      </c>
      <c r="G288">
        <v>0</v>
      </c>
      <c r="H288">
        <v>0</v>
      </c>
      <c r="I288" s="6">
        <f>Table2[[#This Row],[Age]]/$E$1</f>
        <v>0.35</v>
      </c>
      <c r="J288" s="6">
        <f>LOG10(Table2[[#This Row],[Fare]] +1)</f>
        <v>1.0211892990699381</v>
      </c>
      <c r="K288">
        <f>IF(Table2[[#This Row],[Pclass]]=1, 1, 0)</f>
        <v>0</v>
      </c>
      <c r="L288">
        <f>IF(Table2[[#This Row],[Pclass]]=2, 1,0)</f>
        <v>0</v>
      </c>
      <c r="M288">
        <f>IF(Table2[[#This Row],[Embarked]]="S", 1, 0)</f>
        <v>1</v>
      </c>
      <c r="N288">
        <f>IF(Table2[[#This Row],[Embarked]]="C", 1, 0)</f>
        <v>0</v>
      </c>
      <c r="O288">
        <f>IF(Table2[[#This Row],[Sex]]="male", 1, 0)</f>
        <v>1</v>
      </c>
      <c r="P288">
        <v>1</v>
      </c>
      <c r="AC288" s="6"/>
      <c r="AD288" s="6"/>
    </row>
    <row r="289" spans="1:30" x14ac:dyDescent="0.2">
      <c r="A289">
        <v>1</v>
      </c>
      <c r="B289" t="s">
        <v>15</v>
      </c>
      <c r="C289">
        <v>1</v>
      </c>
      <c r="D289" t="s">
        <v>17</v>
      </c>
      <c r="E289">
        <v>22</v>
      </c>
      <c r="F289">
        <v>55</v>
      </c>
      <c r="G289">
        <v>0</v>
      </c>
      <c r="H289">
        <v>1</v>
      </c>
      <c r="I289" s="6">
        <f>Table2[[#This Row],[Age]]/$E$1</f>
        <v>0.27500000000000002</v>
      </c>
      <c r="J289" s="6">
        <f>LOG10(Table2[[#This Row],[Fare]] +1)</f>
        <v>1.7481880270062005</v>
      </c>
      <c r="K289">
        <f>IF(Table2[[#This Row],[Pclass]]=1, 1, 0)</f>
        <v>1</v>
      </c>
      <c r="L289">
        <f>IF(Table2[[#This Row],[Pclass]]=2, 1,0)</f>
        <v>0</v>
      </c>
      <c r="M289">
        <f>IF(Table2[[#This Row],[Embarked]]="S", 1, 0)</f>
        <v>1</v>
      </c>
      <c r="N289">
        <f>IF(Table2[[#This Row],[Embarked]]="C", 1, 0)</f>
        <v>0</v>
      </c>
      <c r="O289">
        <f>IF(Table2[[#This Row],[Sex]]="male", 1, 0)</f>
        <v>0</v>
      </c>
      <c r="P289">
        <v>1</v>
      </c>
      <c r="AC289" s="6"/>
      <c r="AD289" s="6"/>
    </row>
    <row r="290" spans="1:30" x14ac:dyDescent="0.2">
      <c r="A290">
        <v>0</v>
      </c>
      <c r="B290" t="s">
        <v>15</v>
      </c>
      <c r="C290">
        <v>2</v>
      </c>
      <c r="D290" t="s">
        <v>17</v>
      </c>
      <c r="E290">
        <v>38</v>
      </c>
      <c r="F290">
        <v>13</v>
      </c>
      <c r="G290">
        <v>0</v>
      </c>
      <c r="H290">
        <v>0</v>
      </c>
      <c r="I290" s="6">
        <f>Table2[[#This Row],[Age]]/$E$1</f>
        <v>0.47499999999999998</v>
      </c>
      <c r="J290" s="6">
        <f>LOG10(Table2[[#This Row],[Fare]] +1)</f>
        <v>1.146128035678238</v>
      </c>
      <c r="K290">
        <f>IF(Table2[[#This Row],[Pclass]]=1, 1, 0)</f>
        <v>0</v>
      </c>
      <c r="L290">
        <f>IF(Table2[[#This Row],[Pclass]]=2, 1,0)</f>
        <v>1</v>
      </c>
      <c r="M290">
        <f>IF(Table2[[#This Row],[Embarked]]="S", 1, 0)</f>
        <v>1</v>
      </c>
      <c r="N290">
        <f>IF(Table2[[#This Row],[Embarked]]="C", 1, 0)</f>
        <v>0</v>
      </c>
      <c r="O290">
        <f>IF(Table2[[#This Row],[Sex]]="male", 1, 0)</f>
        <v>0</v>
      </c>
      <c r="P290">
        <v>1</v>
      </c>
      <c r="AC290" s="6"/>
      <c r="AD290" s="6"/>
    </row>
    <row r="291" spans="1:30" x14ac:dyDescent="0.2">
      <c r="A291">
        <v>0</v>
      </c>
      <c r="B291" t="s">
        <v>15</v>
      </c>
      <c r="C291">
        <v>3</v>
      </c>
      <c r="D291" t="s">
        <v>13</v>
      </c>
      <c r="E291">
        <v>40</v>
      </c>
      <c r="F291">
        <v>27.9</v>
      </c>
      <c r="G291">
        <v>1</v>
      </c>
      <c r="H291">
        <v>4</v>
      </c>
      <c r="I291" s="6">
        <f>Table2[[#This Row],[Age]]/$E$1</f>
        <v>0.5</v>
      </c>
      <c r="J291" s="6">
        <f>LOG10(Table2[[#This Row],[Fare]] +1)</f>
        <v>1.4608978427565478</v>
      </c>
      <c r="K291">
        <f>IF(Table2[[#This Row],[Pclass]]=1, 1, 0)</f>
        <v>0</v>
      </c>
      <c r="L291">
        <f>IF(Table2[[#This Row],[Pclass]]=2, 1,0)</f>
        <v>0</v>
      </c>
      <c r="M291">
        <f>IF(Table2[[#This Row],[Embarked]]="S", 1, 0)</f>
        <v>1</v>
      </c>
      <c r="N291">
        <f>IF(Table2[[#This Row],[Embarked]]="C", 1, 0)</f>
        <v>0</v>
      </c>
      <c r="O291">
        <f>IF(Table2[[#This Row],[Sex]]="male", 1, 0)</f>
        <v>1</v>
      </c>
      <c r="P291">
        <v>1</v>
      </c>
      <c r="AC291" s="6"/>
      <c r="AD291" s="6"/>
    </row>
    <row r="292" spans="1:30" x14ac:dyDescent="0.2">
      <c r="A292">
        <v>0</v>
      </c>
      <c r="B292" t="s">
        <v>20</v>
      </c>
      <c r="C292">
        <v>2</v>
      </c>
      <c r="D292" t="s">
        <v>13</v>
      </c>
      <c r="E292">
        <v>29</v>
      </c>
      <c r="F292">
        <v>27.720800000000001</v>
      </c>
      <c r="G292">
        <v>1</v>
      </c>
      <c r="H292">
        <v>0</v>
      </c>
      <c r="I292" s="6">
        <f>Table2[[#This Row],[Age]]/$E$1</f>
        <v>0.36249999999999999</v>
      </c>
      <c r="J292" s="6">
        <f>LOG10(Table2[[#This Row],[Fare]] +1)</f>
        <v>1.4581965327411079</v>
      </c>
      <c r="K292">
        <f>IF(Table2[[#This Row],[Pclass]]=1, 1, 0)</f>
        <v>0</v>
      </c>
      <c r="L292">
        <f>IF(Table2[[#This Row],[Pclass]]=2, 1,0)</f>
        <v>1</v>
      </c>
      <c r="M292">
        <f>IF(Table2[[#This Row],[Embarked]]="S", 1, 0)</f>
        <v>0</v>
      </c>
      <c r="N292">
        <f>IF(Table2[[#This Row],[Embarked]]="C", 1, 0)</f>
        <v>1</v>
      </c>
      <c r="O292">
        <f>IF(Table2[[#This Row],[Sex]]="male", 1, 0)</f>
        <v>1</v>
      </c>
      <c r="P292">
        <v>1</v>
      </c>
      <c r="AC292" s="6"/>
      <c r="AD292" s="6"/>
    </row>
    <row r="293" spans="1:30" x14ac:dyDescent="0.2">
      <c r="A293">
        <v>0</v>
      </c>
      <c r="B293" t="s">
        <v>20</v>
      </c>
      <c r="C293">
        <v>3</v>
      </c>
      <c r="D293" t="s">
        <v>17</v>
      </c>
      <c r="E293">
        <v>45</v>
      </c>
      <c r="F293">
        <v>14.4542</v>
      </c>
      <c r="G293">
        <v>0</v>
      </c>
      <c r="H293">
        <v>1</v>
      </c>
      <c r="I293" s="6">
        <f>Table2[[#This Row],[Age]]/$E$1</f>
        <v>0.5625</v>
      </c>
      <c r="J293" s="6">
        <f>LOG10(Table2[[#This Row],[Fare]] +1)</f>
        <v>1.1890465283525415</v>
      </c>
      <c r="K293">
        <f>IF(Table2[[#This Row],[Pclass]]=1, 1, 0)</f>
        <v>0</v>
      </c>
      <c r="L293">
        <f>IF(Table2[[#This Row],[Pclass]]=2, 1,0)</f>
        <v>0</v>
      </c>
      <c r="M293">
        <f>IF(Table2[[#This Row],[Embarked]]="S", 1, 0)</f>
        <v>0</v>
      </c>
      <c r="N293">
        <f>IF(Table2[[#This Row],[Embarked]]="C", 1, 0)</f>
        <v>1</v>
      </c>
      <c r="O293">
        <f>IF(Table2[[#This Row],[Sex]]="male", 1, 0)</f>
        <v>0</v>
      </c>
      <c r="P293">
        <v>1</v>
      </c>
      <c r="AC293" s="6"/>
      <c r="AD293" s="6"/>
    </row>
    <row r="294" spans="1:30" x14ac:dyDescent="0.2">
      <c r="A294">
        <v>0</v>
      </c>
      <c r="B294" t="s">
        <v>15</v>
      </c>
      <c r="C294">
        <v>3</v>
      </c>
      <c r="D294" t="s">
        <v>13</v>
      </c>
      <c r="E294">
        <v>35</v>
      </c>
      <c r="F294">
        <v>7.05</v>
      </c>
      <c r="G294">
        <v>0</v>
      </c>
      <c r="H294">
        <v>0</v>
      </c>
      <c r="I294" s="6">
        <f>Table2[[#This Row],[Age]]/$E$1</f>
        <v>0.4375</v>
      </c>
      <c r="J294" s="6">
        <f>LOG10(Table2[[#This Row],[Fare]] +1)</f>
        <v>0.90579588036786851</v>
      </c>
      <c r="K294">
        <f>IF(Table2[[#This Row],[Pclass]]=1, 1, 0)</f>
        <v>0</v>
      </c>
      <c r="L294">
        <f>IF(Table2[[#This Row],[Pclass]]=2, 1,0)</f>
        <v>0</v>
      </c>
      <c r="M294">
        <f>IF(Table2[[#This Row],[Embarked]]="S", 1, 0)</f>
        <v>1</v>
      </c>
      <c r="N294">
        <f>IF(Table2[[#This Row],[Embarked]]="C", 1, 0)</f>
        <v>0</v>
      </c>
      <c r="O294">
        <f>IF(Table2[[#This Row],[Sex]]="male", 1, 0)</f>
        <v>1</v>
      </c>
      <c r="P294">
        <v>1</v>
      </c>
      <c r="AC294" s="6"/>
      <c r="AD294" s="6"/>
    </row>
    <row r="295" spans="1:30" x14ac:dyDescent="0.2">
      <c r="A295">
        <v>0</v>
      </c>
      <c r="B295" t="s">
        <v>15</v>
      </c>
      <c r="C295">
        <v>3</v>
      </c>
      <c r="D295" t="s">
        <v>13</v>
      </c>
      <c r="E295">
        <v>30</v>
      </c>
      <c r="F295">
        <v>7.25</v>
      </c>
      <c r="G295">
        <v>0</v>
      </c>
      <c r="H295">
        <v>0</v>
      </c>
      <c r="I295" s="6">
        <f>Table2[[#This Row],[Age]]/$E$1</f>
        <v>0.375</v>
      </c>
      <c r="J295" s="6">
        <f>LOG10(Table2[[#This Row],[Fare]] +1)</f>
        <v>0.91645394854992512</v>
      </c>
      <c r="K295">
        <f>IF(Table2[[#This Row],[Pclass]]=1, 1, 0)</f>
        <v>0</v>
      </c>
      <c r="L295">
        <f>IF(Table2[[#This Row],[Pclass]]=2, 1,0)</f>
        <v>0</v>
      </c>
      <c r="M295">
        <f>IF(Table2[[#This Row],[Embarked]]="S", 1, 0)</f>
        <v>1</v>
      </c>
      <c r="N295">
        <f>IF(Table2[[#This Row],[Embarked]]="C", 1, 0)</f>
        <v>0</v>
      </c>
      <c r="O295">
        <f>IF(Table2[[#This Row],[Sex]]="male", 1, 0)</f>
        <v>1</v>
      </c>
      <c r="P295">
        <v>1</v>
      </c>
      <c r="AC295" s="6"/>
      <c r="AD295" s="6"/>
    </row>
    <row r="296" spans="1:30" x14ac:dyDescent="0.2">
      <c r="A296">
        <v>1</v>
      </c>
      <c r="B296" t="s">
        <v>20</v>
      </c>
      <c r="C296">
        <v>1</v>
      </c>
      <c r="D296" t="s">
        <v>17</v>
      </c>
      <c r="E296">
        <v>60</v>
      </c>
      <c r="F296">
        <v>75.25</v>
      </c>
      <c r="G296">
        <v>1</v>
      </c>
      <c r="H296">
        <v>0</v>
      </c>
      <c r="I296" s="6">
        <f>Table2[[#This Row],[Age]]/$E$1</f>
        <v>0.75</v>
      </c>
      <c r="J296" s="6">
        <f>LOG10(Table2[[#This Row],[Fare]] +1)</f>
        <v>1.8822398480188234</v>
      </c>
      <c r="K296">
        <f>IF(Table2[[#This Row],[Pclass]]=1, 1, 0)</f>
        <v>1</v>
      </c>
      <c r="L296">
        <f>IF(Table2[[#This Row],[Pclass]]=2, 1,0)</f>
        <v>0</v>
      </c>
      <c r="M296">
        <f>IF(Table2[[#This Row],[Embarked]]="S", 1, 0)</f>
        <v>0</v>
      </c>
      <c r="N296">
        <f>IF(Table2[[#This Row],[Embarked]]="C", 1, 0)</f>
        <v>1</v>
      </c>
      <c r="O296">
        <f>IF(Table2[[#This Row],[Sex]]="male", 1, 0)</f>
        <v>0</v>
      </c>
      <c r="P296">
        <v>1</v>
      </c>
      <c r="AC296" s="6"/>
      <c r="AD296" s="6"/>
    </row>
    <row r="297" spans="1:30" x14ac:dyDescent="0.2">
      <c r="A297">
        <v>1</v>
      </c>
      <c r="B297" t="s">
        <v>20</v>
      </c>
      <c r="C297">
        <v>1</v>
      </c>
      <c r="D297" t="s">
        <v>17</v>
      </c>
      <c r="E297">
        <v>24</v>
      </c>
      <c r="F297">
        <v>69.3</v>
      </c>
      <c r="G297">
        <v>0</v>
      </c>
      <c r="H297">
        <v>0</v>
      </c>
      <c r="I297" s="6">
        <f>Table2[[#This Row],[Age]]/$E$1</f>
        <v>0.3</v>
      </c>
      <c r="J297" s="6">
        <f>LOG10(Table2[[#This Row],[Fare]] +1)</f>
        <v>1.8469553250198238</v>
      </c>
      <c r="K297">
        <f>IF(Table2[[#This Row],[Pclass]]=1, 1, 0)</f>
        <v>1</v>
      </c>
      <c r="L297">
        <f>IF(Table2[[#This Row],[Pclass]]=2, 1,0)</f>
        <v>0</v>
      </c>
      <c r="M297">
        <f>IF(Table2[[#This Row],[Embarked]]="S", 1, 0)</f>
        <v>0</v>
      </c>
      <c r="N297">
        <f>IF(Table2[[#This Row],[Embarked]]="C", 1, 0)</f>
        <v>1</v>
      </c>
      <c r="O297">
        <f>IF(Table2[[#This Row],[Sex]]="male", 1, 0)</f>
        <v>0</v>
      </c>
      <c r="P297">
        <v>1</v>
      </c>
      <c r="AC297" s="6"/>
      <c r="AD297" s="6"/>
    </row>
    <row r="298" spans="1:30" x14ac:dyDescent="0.2">
      <c r="A298">
        <v>1</v>
      </c>
      <c r="B298" t="s">
        <v>20</v>
      </c>
      <c r="C298">
        <v>1</v>
      </c>
      <c r="D298" t="s">
        <v>13</v>
      </c>
      <c r="E298">
        <v>25</v>
      </c>
      <c r="F298">
        <v>55.441699999999997</v>
      </c>
      <c r="G298">
        <v>1</v>
      </c>
      <c r="H298">
        <v>0</v>
      </c>
      <c r="I298" s="6">
        <f>Table2[[#This Row],[Age]]/$E$1</f>
        <v>0.3125</v>
      </c>
      <c r="J298" s="6">
        <f>LOG10(Table2[[#This Row],[Fare]] +1)</f>
        <v>1.7516000860444023</v>
      </c>
      <c r="K298">
        <f>IF(Table2[[#This Row],[Pclass]]=1, 1, 0)</f>
        <v>1</v>
      </c>
      <c r="L298">
        <f>IF(Table2[[#This Row],[Pclass]]=2, 1,0)</f>
        <v>0</v>
      </c>
      <c r="M298">
        <f>IF(Table2[[#This Row],[Embarked]]="S", 1, 0)</f>
        <v>0</v>
      </c>
      <c r="N298">
        <f>IF(Table2[[#This Row],[Embarked]]="C", 1, 0)</f>
        <v>1</v>
      </c>
      <c r="O298">
        <f>IF(Table2[[#This Row],[Sex]]="male", 1, 0)</f>
        <v>1</v>
      </c>
      <c r="P298">
        <v>1</v>
      </c>
      <c r="AC298" s="6"/>
      <c r="AD298" s="6"/>
    </row>
    <row r="299" spans="1:30" x14ac:dyDescent="0.2">
      <c r="A299">
        <v>0</v>
      </c>
      <c r="B299" t="s">
        <v>15</v>
      </c>
      <c r="C299">
        <v>3</v>
      </c>
      <c r="D299" t="s">
        <v>13</v>
      </c>
      <c r="E299">
        <v>18</v>
      </c>
      <c r="F299">
        <v>6.4958</v>
      </c>
      <c r="G299">
        <v>1</v>
      </c>
      <c r="H299">
        <v>0</v>
      </c>
      <c r="I299" s="6">
        <f>Table2[[#This Row],[Age]]/$E$1</f>
        <v>0.22500000000000001</v>
      </c>
      <c r="J299" s="6">
        <f>LOG10(Table2[[#This Row],[Fare]] +1)</f>
        <v>0.87481799035902574</v>
      </c>
      <c r="K299">
        <f>IF(Table2[[#This Row],[Pclass]]=1, 1, 0)</f>
        <v>0</v>
      </c>
      <c r="L299">
        <f>IF(Table2[[#This Row],[Pclass]]=2, 1,0)</f>
        <v>0</v>
      </c>
      <c r="M299">
        <f>IF(Table2[[#This Row],[Embarked]]="S", 1, 0)</f>
        <v>1</v>
      </c>
      <c r="N299">
        <f>IF(Table2[[#This Row],[Embarked]]="C", 1, 0)</f>
        <v>0</v>
      </c>
      <c r="O299">
        <f>IF(Table2[[#This Row],[Sex]]="male", 1, 0)</f>
        <v>1</v>
      </c>
      <c r="P299">
        <v>1</v>
      </c>
      <c r="AC299" s="6"/>
      <c r="AD299" s="6"/>
    </row>
    <row r="300" spans="1:30" x14ac:dyDescent="0.2">
      <c r="A300">
        <v>0</v>
      </c>
      <c r="B300" t="s">
        <v>15</v>
      </c>
      <c r="C300">
        <v>3</v>
      </c>
      <c r="D300" t="s">
        <v>13</v>
      </c>
      <c r="E300">
        <v>19</v>
      </c>
      <c r="F300">
        <v>8.0500000000000007</v>
      </c>
      <c r="G300">
        <v>0</v>
      </c>
      <c r="H300">
        <v>0</v>
      </c>
      <c r="I300" s="6">
        <f>Table2[[#This Row],[Age]]/$E$1</f>
        <v>0.23749999999999999</v>
      </c>
      <c r="J300" s="6">
        <f>LOG10(Table2[[#This Row],[Fare]] +1)</f>
        <v>0.9566485792052033</v>
      </c>
      <c r="K300">
        <f>IF(Table2[[#This Row],[Pclass]]=1, 1, 0)</f>
        <v>0</v>
      </c>
      <c r="L300">
        <f>IF(Table2[[#This Row],[Pclass]]=2, 1,0)</f>
        <v>0</v>
      </c>
      <c r="M300">
        <f>IF(Table2[[#This Row],[Embarked]]="S", 1, 0)</f>
        <v>1</v>
      </c>
      <c r="N300">
        <f>IF(Table2[[#This Row],[Embarked]]="C", 1, 0)</f>
        <v>0</v>
      </c>
      <c r="O300">
        <f>IF(Table2[[#This Row],[Sex]]="male", 1, 0)</f>
        <v>1</v>
      </c>
      <c r="P300">
        <v>1</v>
      </c>
      <c r="AC300" s="6"/>
      <c r="AD300" s="6"/>
    </row>
    <row r="301" spans="1:30" x14ac:dyDescent="0.2">
      <c r="A301">
        <v>0</v>
      </c>
      <c r="B301" t="s">
        <v>20</v>
      </c>
      <c r="C301">
        <v>1</v>
      </c>
      <c r="D301" t="s">
        <v>13</v>
      </c>
      <c r="E301">
        <v>22</v>
      </c>
      <c r="F301">
        <v>135.63329999999999</v>
      </c>
      <c r="G301">
        <v>0</v>
      </c>
      <c r="H301">
        <v>0</v>
      </c>
      <c r="I301" s="6">
        <f>Table2[[#This Row],[Age]]/$E$1</f>
        <v>0.27500000000000002</v>
      </c>
      <c r="J301" s="6">
        <f>LOG10(Table2[[#This Row],[Fare]] +1)</f>
        <v>2.1355565576455011</v>
      </c>
      <c r="K301">
        <f>IF(Table2[[#This Row],[Pclass]]=1, 1, 0)</f>
        <v>1</v>
      </c>
      <c r="L301">
        <f>IF(Table2[[#This Row],[Pclass]]=2, 1,0)</f>
        <v>0</v>
      </c>
      <c r="M301">
        <f>IF(Table2[[#This Row],[Embarked]]="S", 1, 0)</f>
        <v>0</v>
      </c>
      <c r="N301">
        <f>IF(Table2[[#This Row],[Embarked]]="C", 1, 0)</f>
        <v>1</v>
      </c>
      <c r="O301">
        <f>IF(Table2[[#This Row],[Sex]]="male", 1, 0)</f>
        <v>1</v>
      </c>
      <c r="P301">
        <v>1</v>
      </c>
      <c r="AC301" s="6"/>
      <c r="AD301" s="6"/>
    </row>
    <row r="302" spans="1:30" x14ac:dyDescent="0.2">
      <c r="A302">
        <v>0</v>
      </c>
      <c r="B302" t="s">
        <v>15</v>
      </c>
      <c r="C302">
        <v>3</v>
      </c>
      <c r="D302" t="s">
        <v>17</v>
      </c>
      <c r="E302">
        <v>3</v>
      </c>
      <c r="F302">
        <v>21.074999999999999</v>
      </c>
      <c r="G302">
        <v>3</v>
      </c>
      <c r="H302">
        <v>1</v>
      </c>
      <c r="I302" s="6">
        <f>Table2[[#This Row],[Age]]/$E$1</f>
        <v>3.7499999999999999E-2</v>
      </c>
      <c r="J302" s="6">
        <f>LOG10(Table2[[#This Row],[Fare]] +1)</f>
        <v>1.3439007122496063</v>
      </c>
      <c r="K302">
        <f>IF(Table2[[#This Row],[Pclass]]=1, 1, 0)</f>
        <v>0</v>
      </c>
      <c r="L302">
        <f>IF(Table2[[#This Row],[Pclass]]=2, 1,0)</f>
        <v>0</v>
      </c>
      <c r="M302">
        <f>IF(Table2[[#This Row],[Embarked]]="S", 1, 0)</f>
        <v>1</v>
      </c>
      <c r="N302">
        <f>IF(Table2[[#This Row],[Embarked]]="C", 1, 0)</f>
        <v>0</v>
      </c>
      <c r="O302">
        <f>IF(Table2[[#This Row],[Sex]]="male", 1, 0)</f>
        <v>0</v>
      </c>
      <c r="P302">
        <v>1</v>
      </c>
      <c r="AC302" s="6"/>
      <c r="AD302" s="6"/>
    </row>
    <row r="303" spans="1:30" x14ac:dyDescent="0.2">
      <c r="A303">
        <v>1</v>
      </c>
      <c r="B303" t="s">
        <v>15</v>
      </c>
      <c r="C303">
        <v>3</v>
      </c>
      <c r="D303" t="s">
        <v>17</v>
      </c>
      <c r="E303">
        <v>22</v>
      </c>
      <c r="F303">
        <v>7.25</v>
      </c>
      <c r="G303">
        <v>0</v>
      </c>
      <c r="H303">
        <v>0</v>
      </c>
      <c r="I303" s="6">
        <f>Table2[[#This Row],[Age]]/$E$1</f>
        <v>0.27500000000000002</v>
      </c>
      <c r="J303" s="6">
        <f>LOG10(Table2[[#This Row],[Fare]] +1)</f>
        <v>0.91645394854992512</v>
      </c>
      <c r="K303">
        <f>IF(Table2[[#This Row],[Pclass]]=1, 1, 0)</f>
        <v>0</v>
      </c>
      <c r="L303">
        <f>IF(Table2[[#This Row],[Pclass]]=2, 1,0)</f>
        <v>0</v>
      </c>
      <c r="M303">
        <f>IF(Table2[[#This Row],[Embarked]]="S", 1, 0)</f>
        <v>1</v>
      </c>
      <c r="N303">
        <f>IF(Table2[[#This Row],[Embarked]]="C", 1, 0)</f>
        <v>0</v>
      </c>
      <c r="O303">
        <f>IF(Table2[[#This Row],[Sex]]="male", 1, 0)</f>
        <v>0</v>
      </c>
      <c r="P303">
        <v>1</v>
      </c>
      <c r="AC303" s="6"/>
      <c r="AD303" s="6"/>
    </row>
    <row r="304" spans="1:30" x14ac:dyDescent="0.2">
      <c r="A304">
        <v>0</v>
      </c>
      <c r="B304" t="s">
        <v>20</v>
      </c>
      <c r="C304">
        <v>1</v>
      </c>
      <c r="D304" t="s">
        <v>13</v>
      </c>
      <c r="E304">
        <v>27</v>
      </c>
      <c r="F304">
        <v>211.5</v>
      </c>
      <c r="G304">
        <v>0</v>
      </c>
      <c r="H304">
        <v>2</v>
      </c>
      <c r="I304" s="6">
        <f>Table2[[#This Row],[Age]]/$E$1</f>
        <v>0.33750000000000002</v>
      </c>
      <c r="J304" s="6">
        <f>LOG10(Table2[[#This Row],[Fare]] +1)</f>
        <v>2.3273589343863303</v>
      </c>
      <c r="K304">
        <f>IF(Table2[[#This Row],[Pclass]]=1, 1, 0)</f>
        <v>1</v>
      </c>
      <c r="L304">
        <f>IF(Table2[[#This Row],[Pclass]]=2, 1,0)</f>
        <v>0</v>
      </c>
      <c r="M304">
        <f>IF(Table2[[#This Row],[Embarked]]="S", 1, 0)</f>
        <v>0</v>
      </c>
      <c r="N304">
        <f>IF(Table2[[#This Row],[Embarked]]="C", 1, 0)</f>
        <v>1</v>
      </c>
      <c r="O304">
        <f>IF(Table2[[#This Row],[Sex]]="male", 1, 0)</f>
        <v>1</v>
      </c>
      <c r="P304">
        <v>1</v>
      </c>
      <c r="AC304" s="6"/>
      <c r="AD304" s="6"/>
    </row>
    <row r="305" spans="1:30" x14ac:dyDescent="0.2">
      <c r="A305">
        <v>0</v>
      </c>
      <c r="B305" t="s">
        <v>20</v>
      </c>
      <c r="C305">
        <v>3</v>
      </c>
      <c r="D305" t="s">
        <v>13</v>
      </c>
      <c r="E305">
        <v>20</v>
      </c>
      <c r="F305">
        <v>4.0125000000000002</v>
      </c>
      <c r="G305">
        <v>0</v>
      </c>
      <c r="H305">
        <v>0</v>
      </c>
      <c r="I305" s="6">
        <f>Table2[[#This Row],[Age]]/$E$1</f>
        <v>0.25</v>
      </c>
      <c r="J305" s="6">
        <f>LOG10(Table2[[#This Row],[Fare]] +1)</f>
        <v>0.70005438562823874</v>
      </c>
      <c r="K305">
        <f>IF(Table2[[#This Row],[Pclass]]=1, 1, 0)</f>
        <v>0</v>
      </c>
      <c r="L305">
        <f>IF(Table2[[#This Row],[Pclass]]=2, 1,0)</f>
        <v>0</v>
      </c>
      <c r="M305">
        <f>IF(Table2[[#This Row],[Embarked]]="S", 1, 0)</f>
        <v>0</v>
      </c>
      <c r="N305">
        <f>IF(Table2[[#This Row],[Embarked]]="C", 1, 0)</f>
        <v>1</v>
      </c>
      <c r="O305">
        <f>IF(Table2[[#This Row],[Sex]]="male", 1, 0)</f>
        <v>1</v>
      </c>
      <c r="P305">
        <v>1</v>
      </c>
      <c r="AC305" s="6"/>
      <c r="AD305" s="6"/>
    </row>
    <row r="306" spans="1:30" x14ac:dyDescent="0.2">
      <c r="A306">
        <v>0</v>
      </c>
      <c r="B306" t="s">
        <v>15</v>
      </c>
      <c r="C306">
        <v>3</v>
      </c>
      <c r="D306" t="s">
        <v>13</v>
      </c>
      <c r="E306">
        <v>19</v>
      </c>
      <c r="F306">
        <v>7.7750000000000004</v>
      </c>
      <c r="G306">
        <v>0</v>
      </c>
      <c r="H306">
        <v>0</v>
      </c>
      <c r="I306" s="6">
        <f>Table2[[#This Row],[Age]]/$E$1</f>
        <v>0.23749999999999999</v>
      </c>
      <c r="J306" s="6">
        <f>LOG10(Table2[[#This Row],[Fare]] +1)</f>
        <v>0.94324712513786169</v>
      </c>
      <c r="K306">
        <f>IF(Table2[[#This Row],[Pclass]]=1, 1, 0)</f>
        <v>0</v>
      </c>
      <c r="L306">
        <f>IF(Table2[[#This Row],[Pclass]]=2, 1,0)</f>
        <v>0</v>
      </c>
      <c r="M306">
        <f>IF(Table2[[#This Row],[Embarked]]="S", 1, 0)</f>
        <v>1</v>
      </c>
      <c r="N306">
        <f>IF(Table2[[#This Row],[Embarked]]="C", 1, 0)</f>
        <v>0</v>
      </c>
      <c r="O306">
        <f>IF(Table2[[#This Row],[Sex]]="male", 1, 0)</f>
        <v>1</v>
      </c>
      <c r="P306">
        <v>1</v>
      </c>
      <c r="AC306" s="6"/>
      <c r="AD306" s="6"/>
    </row>
    <row r="307" spans="1:30" x14ac:dyDescent="0.2">
      <c r="A307">
        <v>1</v>
      </c>
      <c r="B307" t="s">
        <v>20</v>
      </c>
      <c r="C307">
        <v>1</v>
      </c>
      <c r="D307" t="s">
        <v>17</v>
      </c>
      <c r="E307">
        <v>42</v>
      </c>
      <c r="F307">
        <v>227.52500000000001</v>
      </c>
      <c r="G307">
        <v>0</v>
      </c>
      <c r="H307">
        <v>0</v>
      </c>
      <c r="I307" s="6">
        <f>Table2[[#This Row],[Age]]/$E$1</f>
        <v>0.52500000000000002</v>
      </c>
      <c r="J307" s="6">
        <f>LOG10(Table2[[#This Row],[Fare]] +1)</f>
        <v>2.3589337176143736</v>
      </c>
      <c r="K307">
        <f>IF(Table2[[#This Row],[Pclass]]=1, 1, 0)</f>
        <v>1</v>
      </c>
      <c r="L307">
        <f>IF(Table2[[#This Row],[Pclass]]=2, 1,0)</f>
        <v>0</v>
      </c>
      <c r="M307">
        <f>IF(Table2[[#This Row],[Embarked]]="S", 1, 0)</f>
        <v>0</v>
      </c>
      <c r="N307">
        <f>IF(Table2[[#This Row],[Embarked]]="C", 1, 0)</f>
        <v>1</v>
      </c>
      <c r="O307">
        <f>IF(Table2[[#This Row],[Sex]]="male", 1, 0)</f>
        <v>0</v>
      </c>
      <c r="P307">
        <v>1</v>
      </c>
      <c r="AC307" s="6"/>
      <c r="AD307" s="6"/>
    </row>
    <row r="308" spans="1:30" x14ac:dyDescent="0.2">
      <c r="A308">
        <v>1</v>
      </c>
      <c r="B308" t="s">
        <v>20</v>
      </c>
      <c r="C308">
        <v>3</v>
      </c>
      <c r="D308" t="s">
        <v>17</v>
      </c>
      <c r="E308">
        <v>1</v>
      </c>
      <c r="F308">
        <v>15.7417</v>
      </c>
      <c r="G308">
        <v>0</v>
      </c>
      <c r="H308">
        <v>2</v>
      </c>
      <c r="I308" s="6">
        <f>Table2[[#This Row],[Age]]/$E$1</f>
        <v>1.2500000000000001E-2</v>
      </c>
      <c r="J308" s="6">
        <f>LOG10(Table2[[#This Row],[Fare]] +1)</f>
        <v>1.2237995553975871</v>
      </c>
      <c r="K308">
        <f>IF(Table2[[#This Row],[Pclass]]=1, 1, 0)</f>
        <v>0</v>
      </c>
      <c r="L308">
        <f>IF(Table2[[#This Row],[Pclass]]=2, 1,0)</f>
        <v>0</v>
      </c>
      <c r="M308">
        <f>IF(Table2[[#This Row],[Embarked]]="S", 1, 0)</f>
        <v>0</v>
      </c>
      <c r="N308">
        <f>IF(Table2[[#This Row],[Embarked]]="C", 1, 0)</f>
        <v>1</v>
      </c>
      <c r="O308">
        <f>IF(Table2[[#This Row],[Sex]]="male", 1, 0)</f>
        <v>0</v>
      </c>
      <c r="P308">
        <v>1</v>
      </c>
      <c r="AC308" s="6"/>
      <c r="AD308" s="6"/>
    </row>
    <row r="309" spans="1:30" x14ac:dyDescent="0.2">
      <c r="A309">
        <v>0</v>
      </c>
      <c r="B309" t="s">
        <v>15</v>
      </c>
      <c r="C309">
        <v>3</v>
      </c>
      <c r="D309" t="s">
        <v>13</v>
      </c>
      <c r="E309">
        <v>32</v>
      </c>
      <c r="F309">
        <v>7.9249999999999998</v>
      </c>
      <c r="G309">
        <v>0</v>
      </c>
      <c r="H309">
        <v>0</v>
      </c>
      <c r="I309" s="6">
        <f>Table2[[#This Row],[Age]]/$E$1</f>
        <v>0.4</v>
      </c>
      <c r="J309" s="6">
        <f>LOG10(Table2[[#This Row],[Fare]] +1)</f>
        <v>0.95060822478423079</v>
      </c>
      <c r="K309">
        <f>IF(Table2[[#This Row],[Pclass]]=1, 1, 0)</f>
        <v>0</v>
      </c>
      <c r="L309">
        <f>IF(Table2[[#This Row],[Pclass]]=2, 1,0)</f>
        <v>0</v>
      </c>
      <c r="M309">
        <f>IF(Table2[[#This Row],[Embarked]]="S", 1, 0)</f>
        <v>1</v>
      </c>
      <c r="N309">
        <f>IF(Table2[[#This Row],[Embarked]]="C", 1, 0)</f>
        <v>0</v>
      </c>
      <c r="O309">
        <f>IF(Table2[[#This Row],[Sex]]="male", 1, 0)</f>
        <v>1</v>
      </c>
      <c r="P309">
        <v>1</v>
      </c>
      <c r="AC309" s="6"/>
      <c r="AD309" s="6"/>
    </row>
    <row r="310" spans="1:30" x14ac:dyDescent="0.2">
      <c r="A310">
        <v>1</v>
      </c>
      <c r="B310" t="s">
        <v>15</v>
      </c>
      <c r="C310">
        <v>1</v>
      </c>
      <c r="D310" t="s">
        <v>17</v>
      </c>
      <c r="E310">
        <v>35</v>
      </c>
      <c r="F310">
        <v>52</v>
      </c>
      <c r="G310">
        <v>1</v>
      </c>
      <c r="H310">
        <v>0</v>
      </c>
      <c r="I310" s="6">
        <f>Table2[[#This Row],[Age]]/$E$1</f>
        <v>0.4375</v>
      </c>
      <c r="J310" s="6">
        <f>LOG10(Table2[[#This Row],[Fare]] +1)</f>
        <v>1.7242758696007889</v>
      </c>
      <c r="K310">
        <f>IF(Table2[[#This Row],[Pclass]]=1, 1, 0)</f>
        <v>1</v>
      </c>
      <c r="L310">
        <f>IF(Table2[[#This Row],[Pclass]]=2, 1,0)</f>
        <v>0</v>
      </c>
      <c r="M310">
        <f>IF(Table2[[#This Row],[Embarked]]="S", 1, 0)</f>
        <v>1</v>
      </c>
      <c r="N310">
        <f>IF(Table2[[#This Row],[Embarked]]="C", 1, 0)</f>
        <v>0</v>
      </c>
      <c r="O310">
        <f>IF(Table2[[#This Row],[Sex]]="male", 1, 0)</f>
        <v>0</v>
      </c>
      <c r="P310">
        <v>1</v>
      </c>
      <c r="AC310" s="6"/>
      <c r="AD310" s="6"/>
    </row>
    <row r="311" spans="1:30" x14ac:dyDescent="0.2">
      <c r="A311">
        <v>0</v>
      </c>
      <c r="B311" t="s">
        <v>15</v>
      </c>
      <c r="C311">
        <v>2</v>
      </c>
      <c r="D311" t="s">
        <v>13</v>
      </c>
      <c r="E311">
        <v>18</v>
      </c>
      <c r="F311">
        <v>73.5</v>
      </c>
      <c r="G311">
        <v>0</v>
      </c>
      <c r="H311">
        <v>0</v>
      </c>
      <c r="I311" s="6">
        <f>Table2[[#This Row],[Age]]/$E$1</f>
        <v>0.22500000000000001</v>
      </c>
      <c r="J311" s="6">
        <f>LOG10(Table2[[#This Row],[Fare]] +1)</f>
        <v>1.8721562727482928</v>
      </c>
      <c r="K311">
        <f>IF(Table2[[#This Row],[Pclass]]=1, 1, 0)</f>
        <v>0</v>
      </c>
      <c r="L311">
        <f>IF(Table2[[#This Row],[Pclass]]=2, 1,0)</f>
        <v>1</v>
      </c>
      <c r="M311">
        <f>IF(Table2[[#This Row],[Embarked]]="S", 1, 0)</f>
        <v>1</v>
      </c>
      <c r="N311">
        <f>IF(Table2[[#This Row],[Embarked]]="C", 1, 0)</f>
        <v>0</v>
      </c>
      <c r="O311">
        <f>IF(Table2[[#This Row],[Sex]]="male", 1, 0)</f>
        <v>1</v>
      </c>
      <c r="P311">
        <v>1</v>
      </c>
      <c r="AC311" s="6"/>
      <c r="AD311" s="6"/>
    </row>
    <row r="312" spans="1:30" x14ac:dyDescent="0.2">
      <c r="A312">
        <v>0</v>
      </c>
      <c r="B312" t="s">
        <v>15</v>
      </c>
      <c r="C312">
        <v>3</v>
      </c>
      <c r="D312" t="s">
        <v>13</v>
      </c>
      <c r="E312">
        <v>1</v>
      </c>
      <c r="F312">
        <v>46.9</v>
      </c>
      <c r="G312">
        <v>5</v>
      </c>
      <c r="H312">
        <v>2</v>
      </c>
      <c r="I312" s="6">
        <f>Table2[[#This Row],[Age]]/$E$1</f>
        <v>1.2500000000000001E-2</v>
      </c>
      <c r="J312" s="6">
        <f>LOG10(Table2[[#This Row],[Fare]] +1)</f>
        <v>1.6803355134145632</v>
      </c>
      <c r="K312">
        <f>IF(Table2[[#This Row],[Pclass]]=1, 1, 0)</f>
        <v>0</v>
      </c>
      <c r="L312">
        <f>IF(Table2[[#This Row],[Pclass]]=2, 1,0)</f>
        <v>0</v>
      </c>
      <c r="M312">
        <f>IF(Table2[[#This Row],[Embarked]]="S", 1, 0)</f>
        <v>1</v>
      </c>
      <c r="N312">
        <f>IF(Table2[[#This Row],[Embarked]]="C", 1, 0)</f>
        <v>0</v>
      </c>
      <c r="O312">
        <f>IF(Table2[[#This Row],[Sex]]="male", 1, 0)</f>
        <v>1</v>
      </c>
      <c r="P312">
        <v>1</v>
      </c>
      <c r="AC312" s="6"/>
      <c r="AD312" s="6"/>
    </row>
    <row r="313" spans="1:30" x14ac:dyDescent="0.2">
      <c r="A313">
        <v>1</v>
      </c>
      <c r="B313" t="s">
        <v>15</v>
      </c>
      <c r="C313">
        <v>2</v>
      </c>
      <c r="D313" t="s">
        <v>17</v>
      </c>
      <c r="E313">
        <v>36</v>
      </c>
      <c r="F313">
        <v>13</v>
      </c>
      <c r="G313">
        <v>0</v>
      </c>
      <c r="H313">
        <v>0</v>
      </c>
      <c r="I313" s="6">
        <f>Table2[[#This Row],[Age]]/$E$1</f>
        <v>0.45</v>
      </c>
      <c r="J313" s="6">
        <f>LOG10(Table2[[#This Row],[Fare]] +1)</f>
        <v>1.146128035678238</v>
      </c>
      <c r="K313">
        <f>IF(Table2[[#This Row],[Pclass]]=1, 1, 0)</f>
        <v>0</v>
      </c>
      <c r="L313">
        <f>IF(Table2[[#This Row],[Pclass]]=2, 1,0)</f>
        <v>1</v>
      </c>
      <c r="M313">
        <f>IF(Table2[[#This Row],[Embarked]]="S", 1, 0)</f>
        <v>1</v>
      </c>
      <c r="N313">
        <f>IF(Table2[[#This Row],[Embarked]]="C", 1, 0)</f>
        <v>0</v>
      </c>
      <c r="O313">
        <f>IF(Table2[[#This Row],[Sex]]="male", 1, 0)</f>
        <v>0</v>
      </c>
      <c r="P313">
        <v>1</v>
      </c>
      <c r="AC313" s="6"/>
      <c r="AD313" s="6"/>
    </row>
    <row r="314" spans="1:30" x14ac:dyDescent="0.2">
      <c r="A314">
        <v>1</v>
      </c>
      <c r="B314" t="s">
        <v>20</v>
      </c>
      <c r="C314">
        <v>2</v>
      </c>
      <c r="D314" t="s">
        <v>17</v>
      </c>
      <c r="E314">
        <v>17</v>
      </c>
      <c r="F314">
        <v>12</v>
      </c>
      <c r="G314">
        <v>0</v>
      </c>
      <c r="H314">
        <v>0</v>
      </c>
      <c r="I314" s="6">
        <f>Table2[[#This Row],[Age]]/$E$1</f>
        <v>0.21249999999999999</v>
      </c>
      <c r="J314" s="6">
        <f>LOG10(Table2[[#This Row],[Fare]] +1)</f>
        <v>1.1139433523068367</v>
      </c>
      <c r="K314">
        <f>IF(Table2[[#This Row],[Pclass]]=1, 1, 0)</f>
        <v>0</v>
      </c>
      <c r="L314">
        <f>IF(Table2[[#This Row],[Pclass]]=2, 1,0)</f>
        <v>1</v>
      </c>
      <c r="M314">
        <f>IF(Table2[[#This Row],[Embarked]]="S", 1, 0)</f>
        <v>0</v>
      </c>
      <c r="N314">
        <f>IF(Table2[[#This Row],[Embarked]]="C", 1, 0)</f>
        <v>1</v>
      </c>
      <c r="O314">
        <f>IF(Table2[[#This Row],[Sex]]="male", 1, 0)</f>
        <v>0</v>
      </c>
      <c r="P314">
        <v>1</v>
      </c>
      <c r="AC314" s="6"/>
      <c r="AD314" s="6"/>
    </row>
    <row r="315" spans="1:30" x14ac:dyDescent="0.2">
      <c r="A315">
        <v>1</v>
      </c>
      <c r="B315" t="s">
        <v>15</v>
      </c>
      <c r="C315">
        <v>1</v>
      </c>
      <c r="D315" t="s">
        <v>13</v>
      </c>
      <c r="E315">
        <v>36</v>
      </c>
      <c r="F315">
        <v>120</v>
      </c>
      <c r="G315">
        <v>1</v>
      </c>
      <c r="H315">
        <v>2</v>
      </c>
      <c r="I315" s="6">
        <f>Table2[[#This Row],[Age]]/$E$1</f>
        <v>0.45</v>
      </c>
      <c r="J315" s="6">
        <f>LOG10(Table2[[#This Row],[Fare]] +1)</f>
        <v>2.0827853703164503</v>
      </c>
      <c r="K315">
        <f>IF(Table2[[#This Row],[Pclass]]=1, 1, 0)</f>
        <v>1</v>
      </c>
      <c r="L315">
        <f>IF(Table2[[#This Row],[Pclass]]=2, 1,0)</f>
        <v>0</v>
      </c>
      <c r="M315">
        <f>IF(Table2[[#This Row],[Embarked]]="S", 1, 0)</f>
        <v>1</v>
      </c>
      <c r="N315">
        <f>IF(Table2[[#This Row],[Embarked]]="C", 1, 0)</f>
        <v>0</v>
      </c>
      <c r="O315">
        <f>IF(Table2[[#This Row],[Sex]]="male", 1, 0)</f>
        <v>1</v>
      </c>
      <c r="P315">
        <v>1</v>
      </c>
      <c r="AC315" s="6"/>
      <c r="AD315" s="6"/>
    </row>
    <row r="316" spans="1:30" x14ac:dyDescent="0.2">
      <c r="A316">
        <v>1</v>
      </c>
      <c r="B316" t="s">
        <v>15</v>
      </c>
      <c r="C316">
        <v>3</v>
      </c>
      <c r="D316" t="s">
        <v>13</v>
      </c>
      <c r="E316">
        <v>21</v>
      </c>
      <c r="F316">
        <v>7.7957999999999998</v>
      </c>
      <c r="G316">
        <v>0</v>
      </c>
      <c r="H316">
        <v>0</v>
      </c>
      <c r="I316" s="6">
        <f>Table2[[#This Row],[Age]]/$E$1</f>
        <v>0.26250000000000001</v>
      </c>
      <c r="J316" s="6">
        <f>LOG10(Table2[[#This Row],[Fare]] +1)</f>
        <v>0.94427534575879857</v>
      </c>
      <c r="K316">
        <f>IF(Table2[[#This Row],[Pclass]]=1, 1, 0)</f>
        <v>0</v>
      </c>
      <c r="L316">
        <f>IF(Table2[[#This Row],[Pclass]]=2, 1,0)</f>
        <v>0</v>
      </c>
      <c r="M316">
        <f>IF(Table2[[#This Row],[Embarked]]="S", 1, 0)</f>
        <v>1</v>
      </c>
      <c r="N316">
        <f>IF(Table2[[#This Row],[Embarked]]="C", 1, 0)</f>
        <v>0</v>
      </c>
      <c r="O316">
        <f>IF(Table2[[#This Row],[Sex]]="male", 1, 0)</f>
        <v>1</v>
      </c>
      <c r="P316">
        <v>1</v>
      </c>
      <c r="AC316" s="6"/>
      <c r="AD316" s="6"/>
    </row>
    <row r="317" spans="1:30" x14ac:dyDescent="0.2">
      <c r="A317">
        <v>0</v>
      </c>
      <c r="B317" t="s">
        <v>15</v>
      </c>
      <c r="C317">
        <v>3</v>
      </c>
      <c r="D317" t="s">
        <v>13</v>
      </c>
      <c r="E317">
        <v>28</v>
      </c>
      <c r="F317">
        <v>7.9249999999999998</v>
      </c>
      <c r="G317">
        <v>2</v>
      </c>
      <c r="H317">
        <v>0</v>
      </c>
      <c r="I317" s="6">
        <f>Table2[[#This Row],[Age]]/$E$1</f>
        <v>0.35</v>
      </c>
      <c r="J317" s="6">
        <f>LOG10(Table2[[#This Row],[Fare]] +1)</f>
        <v>0.95060822478423079</v>
      </c>
      <c r="K317">
        <f>IF(Table2[[#This Row],[Pclass]]=1, 1, 0)</f>
        <v>0</v>
      </c>
      <c r="L317">
        <f>IF(Table2[[#This Row],[Pclass]]=2, 1,0)</f>
        <v>0</v>
      </c>
      <c r="M317">
        <f>IF(Table2[[#This Row],[Embarked]]="S", 1, 0)</f>
        <v>1</v>
      </c>
      <c r="N317">
        <f>IF(Table2[[#This Row],[Embarked]]="C", 1, 0)</f>
        <v>0</v>
      </c>
      <c r="O317">
        <f>IF(Table2[[#This Row],[Sex]]="male", 1, 0)</f>
        <v>1</v>
      </c>
      <c r="P317">
        <v>1</v>
      </c>
      <c r="AC317" s="6"/>
      <c r="AD317" s="6"/>
    </row>
    <row r="318" spans="1:30" x14ac:dyDescent="0.2">
      <c r="A318">
        <v>1</v>
      </c>
      <c r="B318" t="s">
        <v>20</v>
      </c>
      <c r="C318">
        <v>1</v>
      </c>
      <c r="D318" t="s">
        <v>17</v>
      </c>
      <c r="E318">
        <v>23</v>
      </c>
      <c r="F318">
        <v>113.27500000000001</v>
      </c>
      <c r="G318">
        <v>1</v>
      </c>
      <c r="H318">
        <v>0</v>
      </c>
      <c r="I318" s="6">
        <f>Table2[[#This Row],[Age]]/$E$1</f>
        <v>0.28749999999999998</v>
      </c>
      <c r="J318" s="6">
        <f>LOG10(Table2[[#This Row],[Fare]] +1)</f>
        <v>2.0579512299613683</v>
      </c>
      <c r="K318">
        <f>IF(Table2[[#This Row],[Pclass]]=1, 1, 0)</f>
        <v>1</v>
      </c>
      <c r="L318">
        <f>IF(Table2[[#This Row],[Pclass]]=2, 1,0)</f>
        <v>0</v>
      </c>
      <c r="M318">
        <f>IF(Table2[[#This Row],[Embarked]]="S", 1, 0)</f>
        <v>0</v>
      </c>
      <c r="N318">
        <f>IF(Table2[[#This Row],[Embarked]]="C", 1, 0)</f>
        <v>1</v>
      </c>
      <c r="O318">
        <f>IF(Table2[[#This Row],[Sex]]="male", 1, 0)</f>
        <v>0</v>
      </c>
      <c r="P318">
        <v>1</v>
      </c>
      <c r="AC318" s="6"/>
      <c r="AD318" s="6"/>
    </row>
    <row r="319" spans="1:30" x14ac:dyDescent="0.2">
      <c r="A319">
        <v>1</v>
      </c>
      <c r="B319" t="s">
        <v>15</v>
      </c>
      <c r="C319">
        <v>3</v>
      </c>
      <c r="D319" t="s">
        <v>17</v>
      </c>
      <c r="E319">
        <v>24</v>
      </c>
      <c r="F319">
        <v>16.7</v>
      </c>
      <c r="G319">
        <v>0</v>
      </c>
      <c r="H319">
        <v>2</v>
      </c>
      <c r="I319" s="6">
        <f>Table2[[#This Row],[Age]]/$E$1</f>
        <v>0.3</v>
      </c>
      <c r="J319" s="6">
        <f>LOG10(Table2[[#This Row],[Fare]] +1)</f>
        <v>1.2479732663618066</v>
      </c>
      <c r="K319">
        <f>IF(Table2[[#This Row],[Pclass]]=1, 1, 0)</f>
        <v>0</v>
      </c>
      <c r="L319">
        <f>IF(Table2[[#This Row],[Pclass]]=2, 1,0)</f>
        <v>0</v>
      </c>
      <c r="M319">
        <f>IF(Table2[[#This Row],[Embarked]]="S", 1, 0)</f>
        <v>1</v>
      </c>
      <c r="N319">
        <f>IF(Table2[[#This Row],[Embarked]]="C", 1, 0)</f>
        <v>0</v>
      </c>
      <c r="O319">
        <f>IF(Table2[[#This Row],[Sex]]="male", 1, 0)</f>
        <v>0</v>
      </c>
      <c r="P319">
        <v>1</v>
      </c>
      <c r="AC319" s="6"/>
      <c r="AD319" s="6"/>
    </row>
    <row r="320" spans="1:30" x14ac:dyDescent="0.2">
      <c r="A320">
        <v>0</v>
      </c>
      <c r="B320" t="s">
        <v>15</v>
      </c>
      <c r="C320">
        <v>3</v>
      </c>
      <c r="D320" t="s">
        <v>13</v>
      </c>
      <c r="E320">
        <v>22</v>
      </c>
      <c r="F320">
        <v>7.7957999999999998</v>
      </c>
      <c r="G320">
        <v>0</v>
      </c>
      <c r="H320">
        <v>0</v>
      </c>
      <c r="I320" s="6">
        <f>Table2[[#This Row],[Age]]/$E$1</f>
        <v>0.27500000000000002</v>
      </c>
      <c r="J320" s="6">
        <f>LOG10(Table2[[#This Row],[Fare]] +1)</f>
        <v>0.94427534575879857</v>
      </c>
      <c r="K320">
        <f>IF(Table2[[#This Row],[Pclass]]=1, 1, 0)</f>
        <v>0</v>
      </c>
      <c r="L320">
        <f>IF(Table2[[#This Row],[Pclass]]=2, 1,0)</f>
        <v>0</v>
      </c>
      <c r="M320">
        <f>IF(Table2[[#This Row],[Embarked]]="S", 1, 0)</f>
        <v>1</v>
      </c>
      <c r="N320">
        <f>IF(Table2[[#This Row],[Embarked]]="C", 1, 0)</f>
        <v>0</v>
      </c>
      <c r="O320">
        <f>IF(Table2[[#This Row],[Sex]]="male", 1, 0)</f>
        <v>1</v>
      </c>
      <c r="P320">
        <v>1</v>
      </c>
      <c r="AC320" s="6"/>
      <c r="AD320" s="6"/>
    </row>
    <row r="321" spans="1:30" x14ac:dyDescent="0.2">
      <c r="A321">
        <v>0</v>
      </c>
      <c r="B321" t="s">
        <v>15</v>
      </c>
      <c r="C321">
        <v>3</v>
      </c>
      <c r="D321" t="s">
        <v>17</v>
      </c>
      <c r="E321">
        <v>31</v>
      </c>
      <c r="F321">
        <v>7.8541999999999996</v>
      </c>
      <c r="G321">
        <v>0</v>
      </c>
      <c r="H321">
        <v>0</v>
      </c>
      <c r="I321" s="6">
        <f>Table2[[#This Row],[Age]]/$E$1</f>
        <v>0.38750000000000001</v>
      </c>
      <c r="J321" s="6">
        <f>LOG10(Table2[[#This Row],[Fare]] +1)</f>
        <v>0.94714932766263737</v>
      </c>
      <c r="K321">
        <f>IF(Table2[[#This Row],[Pclass]]=1, 1, 0)</f>
        <v>0</v>
      </c>
      <c r="L321">
        <f>IF(Table2[[#This Row],[Pclass]]=2, 1,0)</f>
        <v>0</v>
      </c>
      <c r="M321">
        <f>IF(Table2[[#This Row],[Embarked]]="S", 1, 0)</f>
        <v>1</v>
      </c>
      <c r="N321">
        <f>IF(Table2[[#This Row],[Embarked]]="C", 1, 0)</f>
        <v>0</v>
      </c>
      <c r="O321">
        <f>IF(Table2[[#This Row],[Sex]]="male", 1, 0)</f>
        <v>0</v>
      </c>
      <c r="P321">
        <v>1</v>
      </c>
      <c r="AC321" s="6"/>
      <c r="AD321" s="6"/>
    </row>
    <row r="322" spans="1:30" x14ac:dyDescent="0.2">
      <c r="A322">
        <v>0</v>
      </c>
      <c r="B322" t="s">
        <v>15</v>
      </c>
      <c r="C322">
        <v>2</v>
      </c>
      <c r="D322" t="s">
        <v>13</v>
      </c>
      <c r="E322">
        <v>46</v>
      </c>
      <c r="F322">
        <v>26</v>
      </c>
      <c r="G322">
        <v>0</v>
      </c>
      <c r="H322">
        <v>0</v>
      </c>
      <c r="I322" s="6">
        <f>Table2[[#This Row],[Age]]/$E$1</f>
        <v>0.57499999999999996</v>
      </c>
      <c r="J322" s="6">
        <f>LOG10(Table2[[#This Row],[Fare]] +1)</f>
        <v>1.4313637641589874</v>
      </c>
      <c r="K322">
        <f>IF(Table2[[#This Row],[Pclass]]=1, 1, 0)</f>
        <v>0</v>
      </c>
      <c r="L322">
        <f>IF(Table2[[#This Row],[Pclass]]=2, 1,0)</f>
        <v>1</v>
      </c>
      <c r="M322">
        <f>IF(Table2[[#This Row],[Embarked]]="S", 1, 0)</f>
        <v>1</v>
      </c>
      <c r="N322">
        <f>IF(Table2[[#This Row],[Embarked]]="C", 1, 0)</f>
        <v>0</v>
      </c>
      <c r="O322">
        <f>IF(Table2[[#This Row],[Sex]]="male", 1, 0)</f>
        <v>1</v>
      </c>
      <c r="P322">
        <v>1</v>
      </c>
      <c r="AC322" s="6"/>
      <c r="AD322" s="6"/>
    </row>
    <row r="323" spans="1:30" x14ac:dyDescent="0.2">
      <c r="A323">
        <v>0</v>
      </c>
      <c r="B323" t="s">
        <v>15</v>
      </c>
      <c r="C323">
        <v>2</v>
      </c>
      <c r="D323" t="s">
        <v>13</v>
      </c>
      <c r="E323">
        <v>23</v>
      </c>
      <c r="F323">
        <v>10.5</v>
      </c>
      <c r="G323">
        <v>0</v>
      </c>
      <c r="H323">
        <v>0</v>
      </c>
      <c r="I323" s="6">
        <f>Table2[[#This Row],[Age]]/$E$1</f>
        <v>0.28749999999999998</v>
      </c>
      <c r="J323" s="6">
        <f>LOG10(Table2[[#This Row],[Fare]] +1)</f>
        <v>1.0606978403536116</v>
      </c>
      <c r="K323">
        <f>IF(Table2[[#This Row],[Pclass]]=1, 1, 0)</f>
        <v>0</v>
      </c>
      <c r="L323">
        <f>IF(Table2[[#This Row],[Pclass]]=2, 1,0)</f>
        <v>1</v>
      </c>
      <c r="M323">
        <f>IF(Table2[[#This Row],[Embarked]]="S", 1, 0)</f>
        <v>1</v>
      </c>
      <c r="N323">
        <f>IF(Table2[[#This Row],[Embarked]]="C", 1, 0)</f>
        <v>0</v>
      </c>
      <c r="O323">
        <f>IF(Table2[[#This Row],[Sex]]="male", 1, 0)</f>
        <v>1</v>
      </c>
      <c r="P323">
        <v>1</v>
      </c>
      <c r="AC323" s="6"/>
      <c r="AD323" s="6"/>
    </row>
    <row r="324" spans="1:30" x14ac:dyDescent="0.2">
      <c r="A324">
        <v>1</v>
      </c>
      <c r="B324" t="s">
        <v>15</v>
      </c>
      <c r="C324">
        <v>2</v>
      </c>
      <c r="D324" t="s">
        <v>17</v>
      </c>
      <c r="E324">
        <v>28</v>
      </c>
      <c r="F324">
        <v>12.65</v>
      </c>
      <c r="G324">
        <v>0</v>
      </c>
      <c r="H324">
        <v>0</v>
      </c>
      <c r="I324" s="6">
        <f>Table2[[#This Row],[Age]]/$E$1</f>
        <v>0.35</v>
      </c>
      <c r="J324" s="6">
        <f>LOG10(Table2[[#This Row],[Fare]] +1)</f>
        <v>1.1351326513767748</v>
      </c>
      <c r="K324">
        <f>IF(Table2[[#This Row],[Pclass]]=1, 1, 0)</f>
        <v>0</v>
      </c>
      <c r="L324">
        <f>IF(Table2[[#This Row],[Pclass]]=2, 1,0)</f>
        <v>1</v>
      </c>
      <c r="M324">
        <f>IF(Table2[[#This Row],[Embarked]]="S", 1, 0)</f>
        <v>1</v>
      </c>
      <c r="N324">
        <f>IF(Table2[[#This Row],[Embarked]]="C", 1, 0)</f>
        <v>0</v>
      </c>
      <c r="O324">
        <f>IF(Table2[[#This Row],[Sex]]="male", 1, 0)</f>
        <v>0</v>
      </c>
      <c r="P324">
        <v>1</v>
      </c>
      <c r="AC324" s="6"/>
      <c r="AD324" s="6"/>
    </row>
    <row r="325" spans="1:30" x14ac:dyDescent="0.2">
      <c r="A325">
        <v>1</v>
      </c>
      <c r="B325" t="s">
        <v>15</v>
      </c>
      <c r="C325">
        <v>3</v>
      </c>
      <c r="D325" t="s">
        <v>13</v>
      </c>
      <c r="E325">
        <v>39</v>
      </c>
      <c r="F325">
        <v>7.9249999999999998</v>
      </c>
      <c r="G325">
        <v>0</v>
      </c>
      <c r="H325">
        <v>0</v>
      </c>
      <c r="I325" s="6">
        <f>Table2[[#This Row],[Age]]/$E$1</f>
        <v>0.48749999999999999</v>
      </c>
      <c r="J325" s="6">
        <f>LOG10(Table2[[#This Row],[Fare]] +1)</f>
        <v>0.95060822478423079</v>
      </c>
      <c r="K325">
        <f>IF(Table2[[#This Row],[Pclass]]=1, 1, 0)</f>
        <v>0</v>
      </c>
      <c r="L325">
        <f>IF(Table2[[#This Row],[Pclass]]=2, 1,0)</f>
        <v>0</v>
      </c>
      <c r="M325">
        <f>IF(Table2[[#This Row],[Embarked]]="S", 1, 0)</f>
        <v>1</v>
      </c>
      <c r="N325">
        <f>IF(Table2[[#This Row],[Embarked]]="C", 1, 0)</f>
        <v>0</v>
      </c>
      <c r="O325">
        <f>IF(Table2[[#This Row],[Sex]]="male", 1, 0)</f>
        <v>1</v>
      </c>
      <c r="P325">
        <v>1</v>
      </c>
      <c r="AC325" s="6"/>
      <c r="AD325" s="6"/>
    </row>
    <row r="326" spans="1:30" x14ac:dyDescent="0.2">
      <c r="A326">
        <v>0</v>
      </c>
      <c r="B326" t="s">
        <v>15</v>
      </c>
      <c r="C326">
        <v>3</v>
      </c>
      <c r="D326" t="s">
        <v>13</v>
      </c>
      <c r="E326">
        <v>26</v>
      </c>
      <c r="F326">
        <v>8.0500000000000007</v>
      </c>
      <c r="G326">
        <v>0</v>
      </c>
      <c r="H326">
        <v>0</v>
      </c>
      <c r="I326" s="6">
        <f>Table2[[#This Row],[Age]]/$E$1</f>
        <v>0.32500000000000001</v>
      </c>
      <c r="J326" s="6">
        <f>LOG10(Table2[[#This Row],[Fare]] +1)</f>
        <v>0.9566485792052033</v>
      </c>
      <c r="K326">
        <f>IF(Table2[[#This Row],[Pclass]]=1, 1, 0)</f>
        <v>0</v>
      </c>
      <c r="L326">
        <f>IF(Table2[[#This Row],[Pclass]]=2, 1,0)</f>
        <v>0</v>
      </c>
      <c r="M326">
        <f>IF(Table2[[#This Row],[Embarked]]="S", 1, 0)</f>
        <v>1</v>
      </c>
      <c r="N326">
        <f>IF(Table2[[#This Row],[Embarked]]="C", 1, 0)</f>
        <v>0</v>
      </c>
      <c r="O326">
        <f>IF(Table2[[#This Row],[Sex]]="male", 1, 0)</f>
        <v>1</v>
      </c>
      <c r="P326">
        <v>1</v>
      </c>
      <c r="AC326" s="6"/>
      <c r="AD326" s="6"/>
    </row>
    <row r="327" spans="1:30" x14ac:dyDescent="0.2">
      <c r="A327">
        <v>0</v>
      </c>
      <c r="B327" t="s">
        <v>15</v>
      </c>
      <c r="C327">
        <v>3</v>
      </c>
      <c r="D327" t="s">
        <v>17</v>
      </c>
      <c r="E327">
        <v>21</v>
      </c>
      <c r="F327">
        <v>9.8249999999999993</v>
      </c>
      <c r="G327">
        <v>1</v>
      </c>
      <c r="H327">
        <v>0</v>
      </c>
      <c r="I327" s="6">
        <f>Table2[[#This Row],[Age]]/$E$1</f>
        <v>0.26250000000000001</v>
      </c>
      <c r="J327" s="6">
        <f>LOG10(Table2[[#This Row],[Fare]] +1)</f>
        <v>1.034427905025403</v>
      </c>
      <c r="K327">
        <f>IF(Table2[[#This Row],[Pclass]]=1, 1, 0)</f>
        <v>0</v>
      </c>
      <c r="L327">
        <f>IF(Table2[[#This Row],[Pclass]]=2, 1,0)</f>
        <v>0</v>
      </c>
      <c r="M327">
        <f>IF(Table2[[#This Row],[Embarked]]="S", 1, 0)</f>
        <v>1</v>
      </c>
      <c r="N327">
        <f>IF(Table2[[#This Row],[Embarked]]="C", 1, 0)</f>
        <v>0</v>
      </c>
      <c r="O327">
        <f>IF(Table2[[#This Row],[Sex]]="male", 1, 0)</f>
        <v>0</v>
      </c>
      <c r="P327">
        <v>1</v>
      </c>
      <c r="AC327" s="6"/>
      <c r="AD327" s="6"/>
    </row>
    <row r="328" spans="1:30" x14ac:dyDescent="0.2">
      <c r="A328">
        <v>0</v>
      </c>
      <c r="B328" t="s">
        <v>15</v>
      </c>
      <c r="C328">
        <v>3</v>
      </c>
      <c r="D328" t="s">
        <v>13</v>
      </c>
      <c r="E328">
        <v>28</v>
      </c>
      <c r="F328">
        <v>15.85</v>
      </c>
      <c r="G328">
        <v>1</v>
      </c>
      <c r="H328">
        <v>0</v>
      </c>
      <c r="I328" s="6">
        <f>Table2[[#This Row],[Age]]/$E$1</f>
        <v>0.35</v>
      </c>
      <c r="J328" s="6">
        <f>LOG10(Table2[[#This Row],[Fare]] +1)</f>
        <v>1.2265999052073575</v>
      </c>
      <c r="K328">
        <f>IF(Table2[[#This Row],[Pclass]]=1, 1, 0)</f>
        <v>0</v>
      </c>
      <c r="L328">
        <f>IF(Table2[[#This Row],[Pclass]]=2, 1,0)</f>
        <v>0</v>
      </c>
      <c r="M328">
        <f>IF(Table2[[#This Row],[Embarked]]="S", 1, 0)</f>
        <v>1</v>
      </c>
      <c r="N328">
        <f>IF(Table2[[#This Row],[Embarked]]="C", 1, 0)</f>
        <v>0</v>
      </c>
      <c r="O328">
        <f>IF(Table2[[#This Row],[Sex]]="male", 1, 0)</f>
        <v>1</v>
      </c>
      <c r="P328">
        <v>1</v>
      </c>
      <c r="AC328" s="6"/>
      <c r="AD328" s="6"/>
    </row>
    <row r="329" spans="1:30" x14ac:dyDescent="0.2">
      <c r="A329">
        <v>0</v>
      </c>
      <c r="B329" t="s">
        <v>15</v>
      </c>
      <c r="C329">
        <v>3</v>
      </c>
      <c r="D329" t="s">
        <v>17</v>
      </c>
      <c r="E329">
        <v>20</v>
      </c>
      <c r="F329">
        <v>8.6624999999999996</v>
      </c>
      <c r="G329">
        <v>0</v>
      </c>
      <c r="H329">
        <v>0</v>
      </c>
      <c r="I329" s="6">
        <f>Table2[[#This Row],[Age]]/$E$1</f>
        <v>0.25</v>
      </c>
      <c r="J329" s="6">
        <f>LOG10(Table2[[#This Row],[Fare]] +1)</f>
        <v>0.98508950692638131</v>
      </c>
      <c r="K329">
        <f>IF(Table2[[#This Row],[Pclass]]=1, 1, 0)</f>
        <v>0</v>
      </c>
      <c r="L329">
        <f>IF(Table2[[#This Row],[Pclass]]=2, 1,0)</f>
        <v>0</v>
      </c>
      <c r="M329">
        <f>IF(Table2[[#This Row],[Embarked]]="S", 1, 0)</f>
        <v>1</v>
      </c>
      <c r="N329">
        <f>IF(Table2[[#This Row],[Embarked]]="C", 1, 0)</f>
        <v>0</v>
      </c>
      <c r="O329">
        <f>IF(Table2[[#This Row],[Sex]]="male", 1, 0)</f>
        <v>0</v>
      </c>
      <c r="P329">
        <v>1</v>
      </c>
      <c r="AC329" s="6"/>
      <c r="AD329" s="6"/>
    </row>
    <row r="330" spans="1:30" x14ac:dyDescent="0.2">
      <c r="A330">
        <v>0</v>
      </c>
      <c r="B330" t="s">
        <v>15</v>
      </c>
      <c r="C330">
        <v>2</v>
      </c>
      <c r="D330" t="s">
        <v>13</v>
      </c>
      <c r="E330">
        <v>34</v>
      </c>
      <c r="F330">
        <v>21</v>
      </c>
      <c r="G330">
        <v>1</v>
      </c>
      <c r="H330">
        <v>0</v>
      </c>
      <c r="I330" s="6">
        <f>Table2[[#This Row],[Age]]/$E$1</f>
        <v>0.42499999999999999</v>
      </c>
      <c r="J330" s="6">
        <f>LOG10(Table2[[#This Row],[Fare]] +1)</f>
        <v>1.3424226808222062</v>
      </c>
      <c r="K330">
        <f>IF(Table2[[#This Row],[Pclass]]=1, 1, 0)</f>
        <v>0</v>
      </c>
      <c r="L330">
        <f>IF(Table2[[#This Row],[Pclass]]=2, 1,0)</f>
        <v>1</v>
      </c>
      <c r="M330">
        <f>IF(Table2[[#This Row],[Embarked]]="S", 1, 0)</f>
        <v>1</v>
      </c>
      <c r="N330">
        <f>IF(Table2[[#This Row],[Embarked]]="C", 1, 0)</f>
        <v>0</v>
      </c>
      <c r="O330">
        <f>IF(Table2[[#This Row],[Sex]]="male", 1, 0)</f>
        <v>1</v>
      </c>
      <c r="P330">
        <v>1</v>
      </c>
      <c r="AC330" s="6"/>
      <c r="AD330" s="6"/>
    </row>
    <row r="331" spans="1:30" x14ac:dyDescent="0.2">
      <c r="A331">
        <v>0</v>
      </c>
      <c r="B331" t="s">
        <v>15</v>
      </c>
      <c r="C331">
        <v>3</v>
      </c>
      <c r="D331" t="s">
        <v>13</v>
      </c>
      <c r="E331">
        <v>51</v>
      </c>
      <c r="F331">
        <v>7.75</v>
      </c>
      <c r="G331">
        <v>0</v>
      </c>
      <c r="H331">
        <v>0</v>
      </c>
      <c r="I331" s="6">
        <f>Table2[[#This Row],[Age]]/$E$1</f>
        <v>0.63749999999999996</v>
      </c>
      <c r="J331" s="6">
        <f>LOG10(Table2[[#This Row],[Fare]] +1)</f>
        <v>0.94200805302231327</v>
      </c>
      <c r="K331">
        <f>IF(Table2[[#This Row],[Pclass]]=1, 1, 0)</f>
        <v>0</v>
      </c>
      <c r="L331">
        <f>IF(Table2[[#This Row],[Pclass]]=2, 1,0)</f>
        <v>0</v>
      </c>
      <c r="M331">
        <f>IF(Table2[[#This Row],[Embarked]]="S", 1, 0)</f>
        <v>1</v>
      </c>
      <c r="N331">
        <f>IF(Table2[[#This Row],[Embarked]]="C", 1, 0)</f>
        <v>0</v>
      </c>
      <c r="O331">
        <f>IF(Table2[[#This Row],[Sex]]="male", 1, 0)</f>
        <v>1</v>
      </c>
      <c r="P331">
        <v>1</v>
      </c>
      <c r="AC331" s="6"/>
      <c r="AD331" s="6"/>
    </row>
    <row r="332" spans="1:30" x14ac:dyDescent="0.2">
      <c r="A332">
        <v>1</v>
      </c>
      <c r="B332" t="s">
        <v>15</v>
      </c>
      <c r="C332">
        <v>2</v>
      </c>
      <c r="D332" t="s">
        <v>13</v>
      </c>
      <c r="E332">
        <v>3</v>
      </c>
      <c r="F332">
        <v>18.75</v>
      </c>
      <c r="G332">
        <v>1</v>
      </c>
      <c r="H332">
        <v>1</v>
      </c>
      <c r="I332" s="6">
        <f>Table2[[#This Row],[Age]]/$E$1</f>
        <v>3.7499999999999999E-2</v>
      </c>
      <c r="J332" s="6">
        <f>LOG10(Table2[[#This Row],[Fare]] +1)</f>
        <v>1.2955670999624791</v>
      </c>
      <c r="K332">
        <f>IF(Table2[[#This Row],[Pclass]]=1, 1, 0)</f>
        <v>0</v>
      </c>
      <c r="L332">
        <f>IF(Table2[[#This Row],[Pclass]]=2, 1,0)</f>
        <v>1</v>
      </c>
      <c r="M332">
        <f>IF(Table2[[#This Row],[Embarked]]="S", 1, 0)</f>
        <v>1</v>
      </c>
      <c r="N332">
        <f>IF(Table2[[#This Row],[Embarked]]="C", 1, 0)</f>
        <v>0</v>
      </c>
      <c r="O332">
        <f>IF(Table2[[#This Row],[Sex]]="male", 1, 0)</f>
        <v>1</v>
      </c>
      <c r="P332">
        <v>1</v>
      </c>
      <c r="AC332" s="6"/>
      <c r="AD332" s="6"/>
    </row>
    <row r="333" spans="1:30" x14ac:dyDescent="0.2">
      <c r="A333">
        <v>0</v>
      </c>
      <c r="B333" t="s">
        <v>15</v>
      </c>
      <c r="C333">
        <v>3</v>
      </c>
      <c r="D333" t="s">
        <v>13</v>
      </c>
      <c r="E333">
        <v>21</v>
      </c>
      <c r="F333">
        <v>7.7750000000000004</v>
      </c>
      <c r="G333">
        <v>0</v>
      </c>
      <c r="H333">
        <v>0</v>
      </c>
      <c r="I333" s="6">
        <f>Table2[[#This Row],[Age]]/$E$1</f>
        <v>0.26250000000000001</v>
      </c>
      <c r="J333" s="6">
        <f>LOG10(Table2[[#This Row],[Fare]] +1)</f>
        <v>0.94324712513786169</v>
      </c>
      <c r="K333">
        <f>IF(Table2[[#This Row],[Pclass]]=1, 1, 0)</f>
        <v>0</v>
      </c>
      <c r="L333">
        <f>IF(Table2[[#This Row],[Pclass]]=2, 1,0)</f>
        <v>0</v>
      </c>
      <c r="M333">
        <f>IF(Table2[[#This Row],[Embarked]]="S", 1, 0)</f>
        <v>1</v>
      </c>
      <c r="N333">
        <f>IF(Table2[[#This Row],[Embarked]]="C", 1, 0)</f>
        <v>0</v>
      </c>
      <c r="O333">
        <f>IF(Table2[[#This Row],[Sex]]="male", 1, 0)</f>
        <v>1</v>
      </c>
      <c r="P333">
        <v>1</v>
      </c>
      <c r="AC333" s="6"/>
      <c r="AD333" s="6"/>
    </row>
    <row r="334" spans="1:30" x14ac:dyDescent="0.2">
      <c r="A334">
        <v>1</v>
      </c>
      <c r="B334" t="s">
        <v>27</v>
      </c>
      <c r="C334">
        <v>1</v>
      </c>
      <c r="D334" t="s">
        <v>17</v>
      </c>
      <c r="E334">
        <v>33</v>
      </c>
      <c r="F334">
        <v>90</v>
      </c>
      <c r="G334">
        <v>1</v>
      </c>
      <c r="H334">
        <v>0</v>
      </c>
      <c r="I334" s="6">
        <f>Table2[[#This Row],[Age]]/$E$1</f>
        <v>0.41249999999999998</v>
      </c>
      <c r="J334" s="6">
        <f>LOG10(Table2[[#This Row],[Fare]] +1)</f>
        <v>1.9590413923210936</v>
      </c>
      <c r="K334">
        <f>IF(Table2[[#This Row],[Pclass]]=1, 1, 0)</f>
        <v>1</v>
      </c>
      <c r="L334">
        <f>IF(Table2[[#This Row],[Pclass]]=2, 1,0)</f>
        <v>0</v>
      </c>
      <c r="M334">
        <f>IF(Table2[[#This Row],[Embarked]]="S", 1, 0)</f>
        <v>0</v>
      </c>
      <c r="N334">
        <f>IF(Table2[[#This Row],[Embarked]]="C", 1, 0)</f>
        <v>0</v>
      </c>
      <c r="O334">
        <f>IF(Table2[[#This Row],[Sex]]="male", 1, 0)</f>
        <v>0</v>
      </c>
      <c r="P334">
        <v>1</v>
      </c>
      <c r="AC334" s="6"/>
      <c r="AD334" s="6"/>
    </row>
    <row r="335" spans="1:30" x14ac:dyDescent="0.2">
      <c r="A335">
        <v>1</v>
      </c>
      <c r="B335" t="s">
        <v>15</v>
      </c>
      <c r="C335">
        <v>3</v>
      </c>
      <c r="D335" t="s">
        <v>13</v>
      </c>
      <c r="E335">
        <v>44</v>
      </c>
      <c r="F335">
        <v>7.9249999999999998</v>
      </c>
      <c r="G335">
        <v>0</v>
      </c>
      <c r="H335">
        <v>0</v>
      </c>
      <c r="I335" s="6">
        <f>Table2[[#This Row],[Age]]/$E$1</f>
        <v>0.55000000000000004</v>
      </c>
      <c r="J335" s="6">
        <f>LOG10(Table2[[#This Row],[Fare]] +1)</f>
        <v>0.95060822478423079</v>
      </c>
      <c r="K335">
        <f>IF(Table2[[#This Row],[Pclass]]=1, 1, 0)</f>
        <v>0</v>
      </c>
      <c r="L335">
        <f>IF(Table2[[#This Row],[Pclass]]=2, 1,0)</f>
        <v>0</v>
      </c>
      <c r="M335">
        <f>IF(Table2[[#This Row],[Embarked]]="S", 1, 0)</f>
        <v>1</v>
      </c>
      <c r="N335">
        <f>IF(Table2[[#This Row],[Embarked]]="C", 1, 0)</f>
        <v>0</v>
      </c>
      <c r="O335">
        <f>IF(Table2[[#This Row],[Sex]]="male", 1, 0)</f>
        <v>1</v>
      </c>
      <c r="P335">
        <v>1</v>
      </c>
      <c r="AC335" s="6"/>
      <c r="AD335" s="6"/>
    </row>
    <row r="336" spans="1:30" x14ac:dyDescent="0.2">
      <c r="A336">
        <v>1</v>
      </c>
      <c r="B336" t="s">
        <v>15</v>
      </c>
      <c r="C336">
        <v>2</v>
      </c>
      <c r="D336" t="s">
        <v>17</v>
      </c>
      <c r="E336">
        <v>34</v>
      </c>
      <c r="F336">
        <v>32.5</v>
      </c>
      <c r="G336">
        <v>1</v>
      </c>
      <c r="H336">
        <v>1</v>
      </c>
      <c r="I336" s="6">
        <f>Table2[[#This Row],[Age]]/$E$1</f>
        <v>0.42499999999999999</v>
      </c>
      <c r="J336" s="6">
        <f>LOG10(Table2[[#This Row],[Fare]] +1)</f>
        <v>1.5250448070368452</v>
      </c>
      <c r="K336">
        <f>IF(Table2[[#This Row],[Pclass]]=1, 1, 0)</f>
        <v>0</v>
      </c>
      <c r="L336">
        <f>IF(Table2[[#This Row],[Pclass]]=2, 1,0)</f>
        <v>1</v>
      </c>
      <c r="M336">
        <f>IF(Table2[[#This Row],[Embarked]]="S", 1, 0)</f>
        <v>1</v>
      </c>
      <c r="N336">
        <f>IF(Table2[[#This Row],[Embarked]]="C", 1, 0)</f>
        <v>0</v>
      </c>
      <c r="O336">
        <f>IF(Table2[[#This Row],[Sex]]="male", 1, 0)</f>
        <v>0</v>
      </c>
      <c r="P336">
        <v>1</v>
      </c>
      <c r="AC336" s="6"/>
      <c r="AD336" s="6"/>
    </row>
    <row r="337" spans="1:30" x14ac:dyDescent="0.2">
      <c r="A337">
        <v>1</v>
      </c>
      <c r="B337" t="s">
        <v>15</v>
      </c>
      <c r="C337">
        <v>2</v>
      </c>
      <c r="D337" t="s">
        <v>17</v>
      </c>
      <c r="E337">
        <v>18</v>
      </c>
      <c r="F337">
        <v>13</v>
      </c>
      <c r="G337">
        <v>0</v>
      </c>
      <c r="H337">
        <v>2</v>
      </c>
      <c r="I337" s="6">
        <f>Table2[[#This Row],[Age]]/$E$1</f>
        <v>0.22500000000000001</v>
      </c>
      <c r="J337" s="6">
        <f>LOG10(Table2[[#This Row],[Fare]] +1)</f>
        <v>1.146128035678238</v>
      </c>
      <c r="K337">
        <f>IF(Table2[[#This Row],[Pclass]]=1, 1, 0)</f>
        <v>0</v>
      </c>
      <c r="L337">
        <f>IF(Table2[[#This Row],[Pclass]]=2, 1,0)</f>
        <v>1</v>
      </c>
      <c r="M337">
        <f>IF(Table2[[#This Row],[Embarked]]="S", 1, 0)</f>
        <v>1</v>
      </c>
      <c r="N337">
        <f>IF(Table2[[#This Row],[Embarked]]="C", 1, 0)</f>
        <v>0</v>
      </c>
      <c r="O337">
        <f>IF(Table2[[#This Row],[Sex]]="male", 1, 0)</f>
        <v>0</v>
      </c>
      <c r="P337">
        <v>1</v>
      </c>
      <c r="AC337" s="6"/>
      <c r="AD337" s="6"/>
    </row>
    <row r="338" spans="1:30" x14ac:dyDescent="0.2">
      <c r="A338">
        <v>0</v>
      </c>
      <c r="B338" t="s">
        <v>15</v>
      </c>
      <c r="C338">
        <v>2</v>
      </c>
      <c r="D338" t="s">
        <v>13</v>
      </c>
      <c r="E338">
        <v>30</v>
      </c>
      <c r="F338">
        <v>13</v>
      </c>
      <c r="G338">
        <v>0</v>
      </c>
      <c r="H338">
        <v>0</v>
      </c>
      <c r="I338" s="6">
        <f>Table2[[#This Row],[Age]]/$E$1</f>
        <v>0.375</v>
      </c>
      <c r="J338" s="6">
        <f>LOG10(Table2[[#This Row],[Fare]] +1)</f>
        <v>1.146128035678238</v>
      </c>
      <c r="K338">
        <f>IF(Table2[[#This Row],[Pclass]]=1, 1, 0)</f>
        <v>0</v>
      </c>
      <c r="L338">
        <f>IF(Table2[[#This Row],[Pclass]]=2, 1,0)</f>
        <v>1</v>
      </c>
      <c r="M338">
        <f>IF(Table2[[#This Row],[Embarked]]="S", 1, 0)</f>
        <v>1</v>
      </c>
      <c r="N338">
        <f>IF(Table2[[#This Row],[Embarked]]="C", 1, 0)</f>
        <v>0</v>
      </c>
      <c r="O338">
        <f>IF(Table2[[#This Row],[Sex]]="male", 1, 0)</f>
        <v>1</v>
      </c>
      <c r="P338">
        <v>1</v>
      </c>
      <c r="AC338" s="6"/>
      <c r="AD338" s="6"/>
    </row>
    <row r="339" spans="1:30" x14ac:dyDescent="0.2">
      <c r="A339">
        <v>0</v>
      </c>
      <c r="B339" t="s">
        <v>15</v>
      </c>
      <c r="C339">
        <v>3</v>
      </c>
      <c r="D339" t="s">
        <v>17</v>
      </c>
      <c r="E339">
        <v>10</v>
      </c>
      <c r="F339">
        <v>24.15</v>
      </c>
      <c r="G339">
        <v>0</v>
      </c>
      <c r="H339">
        <v>2</v>
      </c>
      <c r="I339" s="6">
        <f>Table2[[#This Row],[Age]]/$E$1</f>
        <v>0.125</v>
      </c>
      <c r="J339" s="6">
        <f>LOG10(Table2[[#This Row],[Fare]] +1)</f>
        <v>1.4005379893919461</v>
      </c>
      <c r="K339">
        <f>IF(Table2[[#This Row],[Pclass]]=1, 1, 0)</f>
        <v>0</v>
      </c>
      <c r="L339">
        <f>IF(Table2[[#This Row],[Pclass]]=2, 1,0)</f>
        <v>0</v>
      </c>
      <c r="M339">
        <f>IF(Table2[[#This Row],[Embarked]]="S", 1, 0)</f>
        <v>1</v>
      </c>
      <c r="N339">
        <f>IF(Table2[[#This Row],[Embarked]]="C", 1, 0)</f>
        <v>0</v>
      </c>
      <c r="O339">
        <f>IF(Table2[[#This Row],[Sex]]="male", 1, 0)</f>
        <v>0</v>
      </c>
      <c r="P339">
        <v>1</v>
      </c>
      <c r="AC339" s="6"/>
      <c r="AD339" s="6"/>
    </row>
    <row r="340" spans="1:30" x14ac:dyDescent="0.2">
      <c r="A340">
        <v>0</v>
      </c>
      <c r="B340" t="s">
        <v>27</v>
      </c>
      <c r="C340">
        <v>3</v>
      </c>
      <c r="D340" t="s">
        <v>13</v>
      </c>
      <c r="E340">
        <v>21</v>
      </c>
      <c r="F340">
        <v>7.7332999999999998</v>
      </c>
      <c r="G340">
        <v>0</v>
      </c>
      <c r="H340">
        <v>0</v>
      </c>
      <c r="I340" s="6">
        <f>Table2[[#This Row],[Age]]/$E$1</f>
        <v>0.26250000000000001</v>
      </c>
      <c r="J340" s="6">
        <f>LOG10(Table2[[#This Row],[Fare]] +1)</f>
        <v>0.94117837898439327</v>
      </c>
      <c r="K340">
        <f>IF(Table2[[#This Row],[Pclass]]=1, 1, 0)</f>
        <v>0</v>
      </c>
      <c r="L340">
        <f>IF(Table2[[#This Row],[Pclass]]=2, 1,0)</f>
        <v>0</v>
      </c>
      <c r="M340">
        <f>IF(Table2[[#This Row],[Embarked]]="S", 1, 0)</f>
        <v>0</v>
      </c>
      <c r="N340">
        <f>IF(Table2[[#This Row],[Embarked]]="C", 1, 0)</f>
        <v>0</v>
      </c>
      <c r="O340">
        <f>IF(Table2[[#This Row],[Sex]]="male", 1, 0)</f>
        <v>1</v>
      </c>
      <c r="P340">
        <v>1</v>
      </c>
      <c r="AC340" s="6"/>
      <c r="AD340" s="6"/>
    </row>
    <row r="341" spans="1:30" x14ac:dyDescent="0.2">
      <c r="A341">
        <v>0</v>
      </c>
      <c r="B341" t="s">
        <v>15</v>
      </c>
      <c r="C341">
        <v>3</v>
      </c>
      <c r="D341" t="s">
        <v>13</v>
      </c>
      <c r="E341">
        <v>29</v>
      </c>
      <c r="F341">
        <v>7.875</v>
      </c>
      <c r="G341">
        <v>0</v>
      </c>
      <c r="H341">
        <v>0</v>
      </c>
      <c r="I341" s="6">
        <f>Table2[[#This Row],[Age]]/$E$1</f>
        <v>0.36249999999999999</v>
      </c>
      <c r="J341" s="6">
        <f>LOG10(Table2[[#This Row],[Fare]] +1)</f>
        <v>0.9481683617271317</v>
      </c>
      <c r="K341">
        <f>IF(Table2[[#This Row],[Pclass]]=1, 1, 0)</f>
        <v>0</v>
      </c>
      <c r="L341">
        <f>IF(Table2[[#This Row],[Pclass]]=2, 1,0)</f>
        <v>0</v>
      </c>
      <c r="M341">
        <f>IF(Table2[[#This Row],[Embarked]]="S", 1, 0)</f>
        <v>1</v>
      </c>
      <c r="N341">
        <f>IF(Table2[[#This Row],[Embarked]]="C", 1, 0)</f>
        <v>0</v>
      </c>
      <c r="O341">
        <f>IF(Table2[[#This Row],[Sex]]="male", 1, 0)</f>
        <v>1</v>
      </c>
      <c r="P341">
        <v>1</v>
      </c>
      <c r="AC341" s="6"/>
      <c r="AD341" s="6"/>
    </row>
    <row r="342" spans="1:30" x14ac:dyDescent="0.2">
      <c r="A342">
        <v>0</v>
      </c>
      <c r="B342" t="s">
        <v>15</v>
      </c>
      <c r="C342">
        <v>3</v>
      </c>
      <c r="D342" t="s">
        <v>17</v>
      </c>
      <c r="E342">
        <v>28</v>
      </c>
      <c r="F342">
        <v>14.4</v>
      </c>
      <c r="G342">
        <v>1</v>
      </c>
      <c r="H342">
        <v>1</v>
      </c>
      <c r="I342" s="6">
        <f>Table2[[#This Row],[Age]]/$E$1</f>
        <v>0.35</v>
      </c>
      <c r="J342" s="6">
        <f>LOG10(Table2[[#This Row],[Fare]] +1)</f>
        <v>1.1875207208364631</v>
      </c>
      <c r="K342">
        <f>IF(Table2[[#This Row],[Pclass]]=1, 1, 0)</f>
        <v>0</v>
      </c>
      <c r="L342">
        <f>IF(Table2[[#This Row],[Pclass]]=2, 1,0)</f>
        <v>0</v>
      </c>
      <c r="M342">
        <f>IF(Table2[[#This Row],[Embarked]]="S", 1, 0)</f>
        <v>1</v>
      </c>
      <c r="N342">
        <f>IF(Table2[[#This Row],[Embarked]]="C", 1, 0)</f>
        <v>0</v>
      </c>
      <c r="O342">
        <f>IF(Table2[[#This Row],[Sex]]="male", 1, 0)</f>
        <v>0</v>
      </c>
      <c r="P342">
        <v>1</v>
      </c>
      <c r="AC342" s="6"/>
      <c r="AD342" s="6"/>
    </row>
    <row r="343" spans="1:30" x14ac:dyDescent="0.2">
      <c r="A343">
        <v>0</v>
      </c>
      <c r="B343" t="s">
        <v>15</v>
      </c>
      <c r="C343">
        <v>3</v>
      </c>
      <c r="D343" t="s">
        <v>13</v>
      </c>
      <c r="E343">
        <v>18</v>
      </c>
      <c r="F343">
        <v>20.212499999999999</v>
      </c>
      <c r="G343">
        <v>1</v>
      </c>
      <c r="H343">
        <v>1</v>
      </c>
      <c r="I343" s="6">
        <f>Table2[[#This Row],[Age]]/$E$1</f>
        <v>0.22500000000000001</v>
      </c>
      <c r="J343" s="6">
        <f>LOG10(Table2[[#This Row],[Fare]] +1)</f>
        <v>1.3265918553257321</v>
      </c>
      <c r="K343">
        <f>IF(Table2[[#This Row],[Pclass]]=1, 1, 0)</f>
        <v>0</v>
      </c>
      <c r="L343">
        <f>IF(Table2[[#This Row],[Pclass]]=2, 1,0)</f>
        <v>0</v>
      </c>
      <c r="M343">
        <f>IF(Table2[[#This Row],[Embarked]]="S", 1, 0)</f>
        <v>1</v>
      </c>
      <c r="N343">
        <f>IF(Table2[[#This Row],[Embarked]]="C", 1, 0)</f>
        <v>0</v>
      </c>
      <c r="O343">
        <f>IF(Table2[[#This Row],[Sex]]="male", 1, 0)</f>
        <v>1</v>
      </c>
      <c r="P343">
        <v>1</v>
      </c>
      <c r="AC343" s="6"/>
      <c r="AD343" s="6"/>
    </row>
    <row r="344" spans="1:30" x14ac:dyDescent="0.2">
      <c r="A344">
        <v>1</v>
      </c>
      <c r="B344" t="s">
        <v>15</v>
      </c>
      <c r="C344">
        <v>2</v>
      </c>
      <c r="D344" t="s">
        <v>17</v>
      </c>
      <c r="E344">
        <v>28</v>
      </c>
      <c r="F344">
        <v>26</v>
      </c>
      <c r="G344">
        <v>1</v>
      </c>
      <c r="H344">
        <v>0</v>
      </c>
      <c r="I344" s="6">
        <f>Table2[[#This Row],[Age]]/$E$1</f>
        <v>0.35</v>
      </c>
      <c r="J344" s="6">
        <f>LOG10(Table2[[#This Row],[Fare]] +1)</f>
        <v>1.4313637641589874</v>
      </c>
      <c r="K344">
        <f>IF(Table2[[#This Row],[Pclass]]=1, 1, 0)</f>
        <v>0</v>
      </c>
      <c r="L344">
        <f>IF(Table2[[#This Row],[Pclass]]=2, 1,0)</f>
        <v>1</v>
      </c>
      <c r="M344">
        <f>IF(Table2[[#This Row],[Embarked]]="S", 1, 0)</f>
        <v>1</v>
      </c>
      <c r="N344">
        <f>IF(Table2[[#This Row],[Embarked]]="C", 1, 0)</f>
        <v>0</v>
      </c>
      <c r="O344">
        <f>IF(Table2[[#This Row],[Sex]]="male", 1, 0)</f>
        <v>0</v>
      </c>
      <c r="P344">
        <v>1</v>
      </c>
      <c r="AC344" s="6"/>
      <c r="AD344" s="6"/>
    </row>
    <row r="345" spans="1:30" x14ac:dyDescent="0.2">
      <c r="A345">
        <v>1</v>
      </c>
      <c r="B345" t="s">
        <v>15</v>
      </c>
      <c r="C345">
        <v>2</v>
      </c>
      <c r="D345" t="s">
        <v>17</v>
      </c>
      <c r="E345">
        <v>19</v>
      </c>
      <c r="F345">
        <v>26</v>
      </c>
      <c r="G345">
        <v>0</v>
      </c>
      <c r="H345">
        <v>0</v>
      </c>
      <c r="I345" s="6">
        <f>Table2[[#This Row],[Age]]/$E$1</f>
        <v>0.23749999999999999</v>
      </c>
      <c r="J345" s="6">
        <f>LOG10(Table2[[#This Row],[Fare]] +1)</f>
        <v>1.4313637641589874</v>
      </c>
      <c r="K345">
        <f>IF(Table2[[#This Row],[Pclass]]=1, 1, 0)</f>
        <v>0</v>
      </c>
      <c r="L345">
        <f>IF(Table2[[#This Row],[Pclass]]=2, 1,0)</f>
        <v>1</v>
      </c>
      <c r="M345">
        <f>IF(Table2[[#This Row],[Embarked]]="S", 1, 0)</f>
        <v>1</v>
      </c>
      <c r="N345">
        <f>IF(Table2[[#This Row],[Embarked]]="C", 1, 0)</f>
        <v>0</v>
      </c>
      <c r="O345">
        <f>IF(Table2[[#This Row],[Sex]]="male", 1, 0)</f>
        <v>0</v>
      </c>
      <c r="P345">
        <v>1</v>
      </c>
      <c r="AC345" s="6"/>
      <c r="AD345" s="6"/>
    </row>
    <row r="346" spans="1:30" x14ac:dyDescent="0.2">
      <c r="A346">
        <v>1</v>
      </c>
      <c r="B346" t="s">
        <v>15</v>
      </c>
      <c r="C346">
        <v>3</v>
      </c>
      <c r="D346" t="s">
        <v>13</v>
      </c>
      <c r="E346">
        <v>32</v>
      </c>
      <c r="F346">
        <v>8.0500000000000007</v>
      </c>
      <c r="G346">
        <v>0</v>
      </c>
      <c r="H346">
        <v>0</v>
      </c>
      <c r="I346" s="6">
        <f>Table2[[#This Row],[Age]]/$E$1</f>
        <v>0.4</v>
      </c>
      <c r="J346" s="6">
        <f>LOG10(Table2[[#This Row],[Fare]] +1)</f>
        <v>0.9566485792052033</v>
      </c>
      <c r="K346">
        <f>IF(Table2[[#This Row],[Pclass]]=1, 1, 0)</f>
        <v>0</v>
      </c>
      <c r="L346">
        <f>IF(Table2[[#This Row],[Pclass]]=2, 1,0)</f>
        <v>0</v>
      </c>
      <c r="M346">
        <f>IF(Table2[[#This Row],[Embarked]]="S", 1, 0)</f>
        <v>1</v>
      </c>
      <c r="N346">
        <f>IF(Table2[[#This Row],[Embarked]]="C", 1, 0)</f>
        <v>0</v>
      </c>
      <c r="O346">
        <f>IF(Table2[[#This Row],[Sex]]="male", 1, 0)</f>
        <v>1</v>
      </c>
      <c r="P346">
        <v>1</v>
      </c>
      <c r="AC346" s="6"/>
      <c r="AD346" s="6"/>
    </row>
    <row r="347" spans="1:30" x14ac:dyDescent="0.2">
      <c r="A347">
        <v>1</v>
      </c>
      <c r="B347" t="s">
        <v>15</v>
      </c>
      <c r="C347">
        <v>1</v>
      </c>
      <c r="D347" t="s">
        <v>13</v>
      </c>
      <c r="E347">
        <v>28</v>
      </c>
      <c r="F347">
        <v>26.55</v>
      </c>
      <c r="G347">
        <v>0</v>
      </c>
      <c r="H347">
        <v>0</v>
      </c>
      <c r="I347" s="6">
        <f>Table2[[#This Row],[Age]]/$E$1</f>
        <v>0.35</v>
      </c>
      <c r="J347" s="6">
        <f>LOG10(Table2[[#This Row],[Fare]] +1)</f>
        <v>1.4401216031878039</v>
      </c>
      <c r="K347">
        <f>IF(Table2[[#This Row],[Pclass]]=1, 1, 0)</f>
        <v>1</v>
      </c>
      <c r="L347">
        <f>IF(Table2[[#This Row],[Pclass]]=2, 1,0)</f>
        <v>0</v>
      </c>
      <c r="M347">
        <f>IF(Table2[[#This Row],[Embarked]]="S", 1, 0)</f>
        <v>1</v>
      </c>
      <c r="N347">
        <f>IF(Table2[[#This Row],[Embarked]]="C", 1, 0)</f>
        <v>0</v>
      </c>
      <c r="O347">
        <f>IF(Table2[[#This Row],[Sex]]="male", 1, 0)</f>
        <v>1</v>
      </c>
      <c r="P347">
        <v>1</v>
      </c>
      <c r="AC347" s="6"/>
      <c r="AD347" s="6"/>
    </row>
    <row r="348" spans="1:30" x14ac:dyDescent="0.2">
      <c r="A348">
        <v>1</v>
      </c>
      <c r="B348" t="s">
        <v>15</v>
      </c>
      <c r="C348">
        <v>2</v>
      </c>
      <c r="D348" t="s">
        <v>17</v>
      </c>
      <c r="E348">
        <v>42</v>
      </c>
      <c r="F348">
        <v>26</v>
      </c>
      <c r="G348">
        <v>1</v>
      </c>
      <c r="H348">
        <v>0</v>
      </c>
      <c r="I348" s="6">
        <f>Table2[[#This Row],[Age]]/$E$1</f>
        <v>0.52500000000000002</v>
      </c>
      <c r="J348" s="6">
        <f>LOG10(Table2[[#This Row],[Fare]] +1)</f>
        <v>1.4313637641589874</v>
      </c>
      <c r="K348">
        <f>IF(Table2[[#This Row],[Pclass]]=1, 1, 0)</f>
        <v>0</v>
      </c>
      <c r="L348">
        <f>IF(Table2[[#This Row],[Pclass]]=2, 1,0)</f>
        <v>1</v>
      </c>
      <c r="M348">
        <f>IF(Table2[[#This Row],[Embarked]]="S", 1, 0)</f>
        <v>1</v>
      </c>
      <c r="N348">
        <f>IF(Table2[[#This Row],[Embarked]]="C", 1, 0)</f>
        <v>0</v>
      </c>
      <c r="O348">
        <f>IF(Table2[[#This Row],[Sex]]="male", 1, 0)</f>
        <v>0</v>
      </c>
      <c r="P348">
        <v>1</v>
      </c>
      <c r="AC348" s="6"/>
      <c r="AD348" s="6"/>
    </row>
    <row r="349" spans="1:30" x14ac:dyDescent="0.2">
      <c r="A349">
        <v>0</v>
      </c>
      <c r="B349" t="s">
        <v>15</v>
      </c>
      <c r="C349">
        <v>3</v>
      </c>
      <c r="D349" t="s">
        <v>13</v>
      </c>
      <c r="E349">
        <v>17</v>
      </c>
      <c r="F349">
        <v>7.125</v>
      </c>
      <c r="G349">
        <v>0</v>
      </c>
      <c r="H349">
        <v>0</v>
      </c>
      <c r="I349" s="6">
        <f>Table2[[#This Row],[Age]]/$E$1</f>
        <v>0.21249999999999999</v>
      </c>
      <c r="J349" s="6">
        <f>LOG10(Table2[[#This Row],[Fare]] +1)</f>
        <v>0.90982336965091204</v>
      </c>
      <c r="K349">
        <f>IF(Table2[[#This Row],[Pclass]]=1, 1, 0)</f>
        <v>0</v>
      </c>
      <c r="L349">
        <f>IF(Table2[[#This Row],[Pclass]]=2, 1,0)</f>
        <v>0</v>
      </c>
      <c r="M349">
        <f>IF(Table2[[#This Row],[Embarked]]="S", 1, 0)</f>
        <v>1</v>
      </c>
      <c r="N349">
        <f>IF(Table2[[#This Row],[Embarked]]="C", 1, 0)</f>
        <v>0</v>
      </c>
      <c r="O349">
        <f>IF(Table2[[#This Row],[Sex]]="male", 1, 0)</f>
        <v>1</v>
      </c>
      <c r="P349">
        <v>1</v>
      </c>
      <c r="AC349" s="6"/>
      <c r="AD349" s="6"/>
    </row>
    <row r="350" spans="1:30" x14ac:dyDescent="0.2">
      <c r="A350">
        <v>0</v>
      </c>
      <c r="B350" t="s">
        <v>15</v>
      </c>
      <c r="C350">
        <v>1</v>
      </c>
      <c r="D350" t="s">
        <v>13</v>
      </c>
      <c r="E350">
        <v>50</v>
      </c>
      <c r="F350">
        <v>55.9</v>
      </c>
      <c r="G350">
        <v>1</v>
      </c>
      <c r="H350">
        <v>0</v>
      </c>
      <c r="I350" s="6">
        <f>Table2[[#This Row],[Age]]/$E$1</f>
        <v>0.625</v>
      </c>
      <c r="J350" s="6">
        <f>LOG10(Table2[[#This Row],[Fare]] +1)</f>
        <v>1.7551122663950711</v>
      </c>
      <c r="K350">
        <f>IF(Table2[[#This Row],[Pclass]]=1, 1, 0)</f>
        <v>1</v>
      </c>
      <c r="L350">
        <f>IF(Table2[[#This Row],[Pclass]]=2, 1,0)</f>
        <v>0</v>
      </c>
      <c r="M350">
        <f>IF(Table2[[#This Row],[Embarked]]="S", 1, 0)</f>
        <v>1</v>
      </c>
      <c r="N350">
        <f>IF(Table2[[#This Row],[Embarked]]="C", 1, 0)</f>
        <v>0</v>
      </c>
      <c r="O350">
        <f>IF(Table2[[#This Row],[Sex]]="male", 1, 0)</f>
        <v>1</v>
      </c>
      <c r="P350">
        <v>1</v>
      </c>
      <c r="AC350" s="6"/>
      <c r="AD350" s="6"/>
    </row>
    <row r="351" spans="1:30" x14ac:dyDescent="0.2">
      <c r="A351">
        <v>1</v>
      </c>
      <c r="B351" t="s">
        <v>15</v>
      </c>
      <c r="C351">
        <v>1</v>
      </c>
      <c r="D351" t="s">
        <v>17</v>
      </c>
      <c r="E351">
        <v>14</v>
      </c>
      <c r="F351">
        <v>120</v>
      </c>
      <c r="G351">
        <v>1</v>
      </c>
      <c r="H351">
        <v>2</v>
      </c>
      <c r="I351" s="6">
        <f>Table2[[#This Row],[Age]]/$E$1</f>
        <v>0.17499999999999999</v>
      </c>
      <c r="J351" s="6">
        <f>LOG10(Table2[[#This Row],[Fare]] +1)</f>
        <v>2.0827853703164503</v>
      </c>
      <c r="K351">
        <f>IF(Table2[[#This Row],[Pclass]]=1, 1, 0)</f>
        <v>1</v>
      </c>
      <c r="L351">
        <f>IF(Table2[[#This Row],[Pclass]]=2, 1,0)</f>
        <v>0</v>
      </c>
      <c r="M351">
        <f>IF(Table2[[#This Row],[Embarked]]="S", 1, 0)</f>
        <v>1</v>
      </c>
      <c r="N351">
        <f>IF(Table2[[#This Row],[Embarked]]="C", 1, 0)</f>
        <v>0</v>
      </c>
      <c r="O351">
        <f>IF(Table2[[#This Row],[Sex]]="male", 1, 0)</f>
        <v>0</v>
      </c>
      <c r="P351">
        <v>1</v>
      </c>
      <c r="AC351" s="6"/>
      <c r="AD351" s="6"/>
    </row>
    <row r="352" spans="1:30" x14ac:dyDescent="0.2">
      <c r="A352">
        <v>0</v>
      </c>
      <c r="B352" t="s">
        <v>15</v>
      </c>
      <c r="C352">
        <v>3</v>
      </c>
      <c r="D352" t="s">
        <v>17</v>
      </c>
      <c r="E352">
        <v>21</v>
      </c>
      <c r="F352">
        <v>34.375</v>
      </c>
      <c r="G352">
        <v>2</v>
      </c>
      <c r="H352">
        <v>2</v>
      </c>
      <c r="I352" s="6">
        <f>Table2[[#This Row],[Age]]/$E$1</f>
        <v>0.26250000000000001</v>
      </c>
      <c r="J352" s="6">
        <f>LOG10(Table2[[#This Row],[Fare]] +1)</f>
        <v>1.5486964485323467</v>
      </c>
      <c r="K352">
        <f>IF(Table2[[#This Row],[Pclass]]=1, 1, 0)</f>
        <v>0</v>
      </c>
      <c r="L352">
        <f>IF(Table2[[#This Row],[Pclass]]=2, 1,0)</f>
        <v>0</v>
      </c>
      <c r="M352">
        <f>IF(Table2[[#This Row],[Embarked]]="S", 1, 0)</f>
        <v>1</v>
      </c>
      <c r="N352">
        <f>IF(Table2[[#This Row],[Embarked]]="C", 1, 0)</f>
        <v>0</v>
      </c>
      <c r="O352">
        <f>IF(Table2[[#This Row],[Sex]]="male", 1, 0)</f>
        <v>0</v>
      </c>
      <c r="P352">
        <v>1</v>
      </c>
      <c r="AC352" s="6"/>
      <c r="AD352" s="6"/>
    </row>
    <row r="353" spans="1:30" x14ac:dyDescent="0.2">
      <c r="A353">
        <v>1</v>
      </c>
      <c r="B353" t="s">
        <v>15</v>
      </c>
      <c r="C353">
        <v>2</v>
      </c>
      <c r="D353" t="s">
        <v>17</v>
      </c>
      <c r="E353">
        <v>24</v>
      </c>
      <c r="F353">
        <v>18.75</v>
      </c>
      <c r="G353">
        <v>2</v>
      </c>
      <c r="H353">
        <v>3</v>
      </c>
      <c r="I353" s="6">
        <f>Table2[[#This Row],[Age]]/$E$1</f>
        <v>0.3</v>
      </c>
      <c r="J353" s="6">
        <f>LOG10(Table2[[#This Row],[Fare]] +1)</f>
        <v>1.2955670999624791</v>
      </c>
      <c r="K353">
        <f>IF(Table2[[#This Row],[Pclass]]=1, 1, 0)</f>
        <v>0</v>
      </c>
      <c r="L353">
        <f>IF(Table2[[#This Row],[Pclass]]=2, 1,0)</f>
        <v>1</v>
      </c>
      <c r="M353">
        <f>IF(Table2[[#This Row],[Embarked]]="S", 1, 0)</f>
        <v>1</v>
      </c>
      <c r="N353">
        <f>IF(Table2[[#This Row],[Embarked]]="C", 1, 0)</f>
        <v>0</v>
      </c>
      <c r="O353">
        <f>IF(Table2[[#This Row],[Sex]]="male", 1, 0)</f>
        <v>0</v>
      </c>
      <c r="P353">
        <v>1</v>
      </c>
      <c r="AC353" s="6"/>
      <c r="AD353" s="6"/>
    </row>
    <row r="354" spans="1:30" x14ac:dyDescent="0.2">
      <c r="A354">
        <v>0</v>
      </c>
      <c r="B354" t="s">
        <v>15</v>
      </c>
      <c r="C354">
        <v>1</v>
      </c>
      <c r="D354" t="s">
        <v>13</v>
      </c>
      <c r="E354">
        <v>64</v>
      </c>
      <c r="F354">
        <v>263</v>
      </c>
      <c r="G354">
        <v>1</v>
      </c>
      <c r="H354">
        <v>4</v>
      </c>
      <c r="I354" s="6">
        <f>Table2[[#This Row],[Age]]/$E$1</f>
        <v>0.8</v>
      </c>
      <c r="J354" s="6">
        <f>LOG10(Table2[[#This Row],[Fare]] +1)</f>
        <v>2.4216039268698313</v>
      </c>
      <c r="K354">
        <f>IF(Table2[[#This Row],[Pclass]]=1, 1, 0)</f>
        <v>1</v>
      </c>
      <c r="L354">
        <f>IF(Table2[[#This Row],[Pclass]]=2, 1,0)</f>
        <v>0</v>
      </c>
      <c r="M354">
        <f>IF(Table2[[#This Row],[Embarked]]="S", 1, 0)</f>
        <v>1</v>
      </c>
      <c r="N354">
        <f>IF(Table2[[#This Row],[Embarked]]="C", 1, 0)</f>
        <v>0</v>
      </c>
      <c r="O354">
        <f>IF(Table2[[#This Row],[Sex]]="male", 1, 0)</f>
        <v>1</v>
      </c>
      <c r="P354">
        <v>1</v>
      </c>
      <c r="AC354" s="6"/>
      <c r="AD354" s="6"/>
    </row>
    <row r="355" spans="1:30" x14ac:dyDescent="0.2">
      <c r="A355">
        <v>0</v>
      </c>
      <c r="B355" t="s">
        <v>15</v>
      </c>
      <c r="C355">
        <v>2</v>
      </c>
      <c r="D355" t="s">
        <v>13</v>
      </c>
      <c r="E355">
        <v>31</v>
      </c>
      <c r="F355">
        <v>10.5</v>
      </c>
      <c r="G355">
        <v>0</v>
      </c>
      <c r="H355">
        <v>0</v>
      </c>
      <c r="I355" s="6">
        <f>Table2[[#This Row],[Age]]/$E$1</f>
        <v>0.38750000000000001</v>
      </c>
      <c r="J355" s="6">
        <f>LOG10(Table2[[#This Row],[Fare]] +1)</f>
        <v>1.0606978403536116</v>
      </c>
      <c r="K355">
        <f>IF(Table2[[#This Row],[Pclass]]=1, 1, 0)</f>
        <v>0</v>
      </c>
      <c r="L355">
        <f>IF(Table2[[#This Row],[Pclass]]=2, 1,0)</f>
        <v>1</v>
      </c>
      <c r="M355">
        <f>IF(Table2[[#This Row],[Embarked]]="S", 1, 0)</f>
        <v>1</v>
      </c>
      <c r="N355">
        <f>IF(Table2[[#This Row],[Embarked]]="C", 1, 0)</f>
        <v>0</v>
      </c>
      <c r="O355">
        <f>IF(Table2[[#This Row],[Sex]]="male", 1, 0)</f>
        <v>1</v>
      </c>
      <c r="P355">
        <v>1</v>
      </c>
      <c r="AC355" s="6"/>
      <c r="AD355" s="6"/>
    </row>
    <row r="356" spans="1:30" x14ac:dyDescent="0.2">
      <c r="A356">
        <v>1</v>
      </c>
      <c r="B356" t="s">
        <v>15</v>
      </c>
      <c r="C356">
        <v>2</v>
      </c>
      <c r="D356" t="s">
        <v>17</v>
      </c>
      <c r="E356">
        <v>45</v>
      </c>
      <c r="F356">
        <v>26.25</v>
      </c>
      <c r="G356">
        <v>1</v>
      </c>
      <c r="H356">
        <v>1</v>
      </c>
      <c r="I356" s="6">
        <f>Table2[[#This Row],[Age]]/$E$1</f>
        <v>0.5625</v>
      </c>
      <c r="J356" s="6">
        <f>LOG10(Table2[[#This Row],[Fare]] +1)</f>
        <v>1.4353665066126613</v>
      </c>
      <c r="K356">
        <f>IF(Table2[[#This Row],[Pclass]]=1, 1, 0)</f>
        <v>0</v>
      </c>
      <c r="L356">
        <f>IF(Table2[[#This Row],[Pclass]]=2, 1,0)</f>
        <v>1</v>
      </c>
      <c r="M356">
        <f>IF(Table2[[#This Row],[Embarked]]="S", 1, 0)</f>
        <v>1</v>
      </c>
      <c r="N356">
        <f>IF(Table2[[#This Row],[Embarked]]="C", 1, 0)</f>
        <v>0</v>
      </c>
      <c r="O356">
        <f>IF(Table2[[#This Row],[Sex]]="male", 1, 0)</f>
        <v>0</v>
      </c>
      <c r="P356">
        <v>1</v>
      </c>
      <c r="AC356" s="6"/>
      <c r="AD356" s="6"/>
    </row>
    <row r="357" spans="1:30" x14ac:dyDescent="0.2">
      <c r="A357">
        <v>0</v>
      </c>
      <c r="B357" t="s">
        <v>15</v>
      </c>
      <c r="C357">
        <v>3</v>
      </c>
      <c r="D357" t="s">
        <v>13</v>
      </c>
      <c r="E357">
        <v>20</v>
      </c>
      <c r="F357">
        <v>9.5</v>
      </c>
      <c r="G357">
        <v>0</v>
      </c>
      <c r="H357">
        <v>0</v>
      </c>
      <c r="I357" s="6">
        <f>Table2[[#This Row],[Age]]/$E$1</f>
        <v>0.25</v>
      </c>
      <c r="J357" s="6">
        <f>LOG10(Table2[[#This Row],[Fare]] +1)</f>
        <v>1.0211892990699381</v>
      </c>
      <c r="K357">
        <f>IF(Table2[[#This Row],[Pclass]]=1, 1, 0)</f>
        <v>0</v>
      </c>
      <c r="L357">
        <f>IF(Table2[[#This Row],[Pclass]]=2, 1,0)</f>
        <v>0</v>
      </c>
      <c r="M357">
        <f>IF(Table2[[#This Row],[Embarked]]="S", 1, 0)</f>
        <v>1</v>
      </c>
      <c r="N357">
        <f>IF(Table2[[#This Row],[Embarked]]="C", 1, 0)</f>
        <v>0</v>
      </c>
      <c r="O357">
        <f>IF(Table2[[#This Row],[Sex]]="male", 1, 0)</f>
        <v>1</v>
      </c>
      <c r="P357">
        <v>1</v>
      </c>
      <c r="AC357" s="6"/>
      <c r="AD357" s="6"/>
    </row>
    <row r="358" spans="1:30" x14ac:dyDescent="0.2">
      <c r="A358">
        <v>0</v>
      </c>
      <c r="B358" t="s">
        <v>15</v>
      </c>
      <c r="C358">
        <v>3</v>
      </c>
      <c r="D358" t="s">
        <v>13</v>
      </c>
      <c r="E358">
        <v>25</v>
      </c>
      <c r="F358">
        <v>7.7750000000000004</v>
      </c>
      <c r="G358">
        <v>1</v>
      </c>
      <c r="H358">
        <v>0</v>
      </c>
      <c r="I358" s="6">
        <f>Table2[[#This Row],[Age]]/$E$1</f>
        <v>0.3125</v>
      </c>
      <c r="J358" s="6">
        <f>LOG10(Table2[[#This Row],[Fare]] +1)</f>
        <v>0.94324712513786169</v>
      </c>
      <c r="K358">
        <f>IF(Table2[[#This Row],[Pclass]]=1, 1, 0)</f>
        <v>0</v>
      </c>
      <c r="L358">
        <f>IF(Table2[[#This Row],[Pclass]]=2, 1,0)</f>
        <v>0</v>
      </c>
      <c r="M358">
        <f>IF(Table2[[#This Row],[Embarked]]="S", 1, 0)</f>
        <v>1</v>
      </c>
      <c r="N358">
        <f>IF(Table2[[#This Row],[Embarked]]="C", 1, 0)</f>
        <v>0</v>
      </c>
      <c r="O358">
        <f>IF(Table2[[#This Row],[Sex]]="male", 1, 0)</f>
        <v>1</v>
      </c>
      <c r="P358">
        <v>1</v>
      </c>
      <c r="AC358" s="6"/>
      <c r="AD358" s="6"/>
    </row>
    <row r="359" spans="1:30" x14ac:dyDescent="0.2">
      <c r="A359">
        <v>1</v>
      </c>
      <c r="B359" t="s">
        <v>15</v>
      </c>
      <c r="C359">
        <v>2</v>
      </c>
      <c r="D359" t="s">
        <v>17</v>
      </c>
      <c r="E359">
        <v>28</v>
      </c>
      <c r="F359">
        <v>13</v>
      </c>
      <c r="G359">
        <v>0</v>
      </c>
      <c r="H359">
        <v>0</v>
      </c>
      <c r="I359" s="6">
        <f>Table2[[#This Row],[Age]]/$E$1</f>
        <v>0.35</v>
      </c>
      <c r="J359" s="6">
        <f>LOG10(Table2[[#This Row],[Fare]] +1)</f>
        <v>1.146128035678238</v>
      </c>
      <c r="K359">
        <f>IF(Table2[[#This Row],[Pclass]]=1, 1, 0)</f>
        <v>0</v>
      </c>
      <c r="L359">
        <f>IF(Table2[[#This Row],[Pclass]]=2, 1,0)</f>
        <v>1</v>
      </c>
      <c r="M359">
        <f>IF(Table2[[#This Row],[Embarked]]="S", 1, 0)</f>
        <v>1</v>
      </c>
      <c r="N359">
        <f>IF(Table2[[#This Row],[Embarked]]="C", 1, 0)</f>
        <v>0</v>
      </c>
      <c r="O359">
        <f>IF(Table2[[#This Row],[Sex]]="male", 1, 0)</f>
        <v>0</v>
      </c>
      <c r="P359">
        <v>1</v>
      </c>
      <c r="AC359" s="6"/>
      <c r="AD359" s="6"/>
    </row>
    <row r="360" spans="1:30" x14ac:dyDescent="0.2">
      <c r="A360">
        <v>1</v>
      </c>
      <c r="B360" t="s">
        <v>15</v>
      </c>
      <c r="C360">
        <v>1</v>
      </c>
      <c r="D360" t="s">
        <v>13</v>
      </c>
      <c r="E360">
        <v>4</v>
      </c>
      <c r="F360">
        <v>81.8583</v>
      </c>
      <c r="G360">
        <v>0</v>
      </c>
      <c r="H360">
        <v>2</v>
      </c>
      <c r="I360" s="6">
        <f>Table2[[#This Row],[Age]]/$E$1</f>
        <v>0.05</v>
      </c>
      <c r="J360" s="6">
        <f>LOG10(Table2[[#This Row],[Fare]] +1)</f>
        <v>1.9183360186534042</v>
      </c>
      <c r="K360">
        <f>IF(Table2[[#This Row],[Pclass]]=1, 1, 0)</f>
        <v>1</v>
      </c>
      <c r="L360">
        <f>IF(Table2[[#This Row],[Pclass]]=2, 1,0)</f>
        <v>0</v>
      </c>
      <c r="M360">
        <f>IF(Table2[[#This Row],[Embarked]]="S", 1, 0)</f>
        <v>1</v>
      </c>
      <c r="N360">
        <f>IF(Table2[[#This Row],[Embarked]]="C", 1, 0)</f>
        <v>0</v>
      </c>
      <c r="O360">
        <f>IF(Table2[[#This Row],[Sex]]="male", 1, 0)</f>
        <v>1</v>
      </c>
      <c r="P360">
        <v>1</v>
      </c>
      <c r="AC360" s="6"/>
      <c r="AD360" s="6"/>
    </row>
    <row r="361" spans="1:30" x14ac:dyDescent="0.2">
      <c r="A361">
        <v>1</v>
      </c>
      <c r="B361" t="s">
        <v>15</v>
      </c>
      <c r="C361">
        <v>2</v>
      </c>
      <c r="D361" t="s">
        <v>17</v>
      </c>
      <c r="E361">
        <v>13</v>
      </c>
      <c r="F361">
        <v>19.5</v>
      </c>
      <c r="G361">
        <v>0</v>
      </c>
      <c r="H361">
        <v>1</v>
      </c>
      <c r="I361" s="6">
        <f>Table2[[#This Row],[Age]]/$E$1</f>
        <v>0.16250000000000001</v>
      </c>
      <c r="J361" s="6">
        <f>LOG10(Table2[[#This Row],[Fare]] +1)</f>
        <v>1.3117538610557542</v>
      </c>
      <c r="K361">
        <f>IF(Table2[[#This Row],[Pclass]]=1, 1, 0)</f>
        <v>0</v>
      </c>
      <c r="L361">
        <f>IF(Table2[[#This Row],[Pclass]]=2, 1,0)</f>
        <v>1</v>
      </c>
      <c r="M361">
        <f>IF(Table2[[#This Row],[Embarked]]="S", 1, 0)</f>
        <v>1</v>
      </c>
      <c r="N361">
        <f>IF(Table2[[#This Row],[Embarked]]="C", 1, 0)</f>
        <v>0</v>
      </c>
      <c r="O361">
        <f>IF(Table2[[#This Row],[Sex]]="male", 1, 0)</f>
        <v>0</v>
      </c>
      <c r="P361">
        <v>1</v>
      </c>
      <c r="AC361" s="6"/>
      <c r="AD361" s="6"/>
    </row>
    <row r="362" spans="1:30" x14ac:dyDescent="0.2">
      <c r="A362">
        <v>1</v>
      </c>
      <c r="B362" t="s">
        <v>15</v>
      </c>
      <c r="C362">
        <v>1</v>
      </c>
      <c r="D362" t="s">
        <v>13</v>
      </c>
      <c r="E362">
        <v>34</v>
      </c>
      <c r="F362">
        <v>26.55</v>
      </c>
      <c r="G362">
        <v>0</v>
      </c>
      <c r="H362">
        <v>0</v>
      </c>
      <c r="I362" s="6">
        <f>Table2[[#This Row],[Age]]/$E$1</f>
        <v>0.42499999999999999</v>
      </c>
      <c r="J362" s="6">
        <f>LOG10(Table2[[#This Row],[Fare]] +1)</f>
        <v>1.4401216031878039</v>
      </c>
      <c r="K362">
        <f>IF(Table2[[#This Row],[Pclass]]=1, 1, 0)</f>
        <v>1</v>
      </c>
      <c r="L362">
        <f>IF(Table2[[#This Row],[Pclass]]=2, 1,0)</f>
        <v>0</v>
      </c>
      <c r="M362">
        <f>IF(Table2[[#This Row],[Embarked]]="S", 1, 0)</f>
        <v>1</v>
      </c>
      <c r="N362">
        <f>IF(Table2[[#This Row],[Embarked]]="C", 1, 0)</f>
        <v>0</v>
      </c>
      <c r="O362">
        <f>IF(Table2[[#This Row],[Sex]]="male", 1, 0)</f>
        <v>1</v>
      </c>
      <c r="P362">
        <v>1</v>
      </c>
      <c r="AC362" s="6"/>
      <c r="AD362" s="6"/>
    </row>
    <row r="363" spans="1:30" x14ac:dyDescent="0.2">
      <c r="A363">
        <v>1</v>
      </c>
      <c r="B363" t="s">
        <v>20</v>
      </c>
      <c r="C363">
        <v>3</v>
      </c>
      <c r="D363" t="s">
        <v>17</v>
      </c>
      <c r="E363">
        <v>5</v>
      </c>
      <c r="F363">
        <v>19.258299999999998</v>
      </c>
      <c r="G363">
        <v>2</v>
      </c>
      <c r="H363">
        <v>1</v>
      </c>
      <c r="I363" s="6">
        <f>Table2[[#This Row],[Age]]/$E$1</f>
        <v>6.25E-2</v>
      </c>
      <c r="J363" s="6">
        <f>LOG10(Table2[[#This Row],[Fare]] +1)</f>
        <v>1.3066029982011584</v>
      </c>
      <c r="K363">
        <f>IF(Table2[[#This Row],[Pclass]]=1, 1, 0)</f>
        <v>0</v>
      </c>
      <c r="L363">
        <f>IF(Table2[[#This Row],[Pclass]]=2, 1,0)</f>
        <v>0</v>
      </c>
      <c r="M363">
        <f>IF(Table2[[#This Row],[Embarked]]="S", 1, 0)</f>
        <v>0</v>
      </c>
      <c r="N363">
        <f>IF(Table2[[#This Row],[Embarked]]="C", 1, 0)</f>
        <v>1</v>
      </c>
      <c r="O363">
        <f>IF(Table2[[#This Row],[Sex]]="male", 1, 0)</f>
        <v>0</v>
      </c>
      <c r="P363">
        <v>1</v>
      </c>
      <c r="AC363" s="6"/>
      <c r="AD363" s="6"/>
    </row>
    <row r="364" spans="1:30" x14ac:dyDescent="0.2">
      <c r="A364">
        <v>1</v>
      </c>
      <c r="B364" t="s">
        <v>15</v>
      </c>
      <c r="C364">
        <v>1</v>
      </c>
      <c r="D364" t="s">
        <v>13</v>
      </c>
      <c r="E364">
        <v>52</v>
      </c>
      <c r="F364">
        <v>30.5</v>
      </c>
      <c r="G364">
        <v>0</v>
      </c>
      <c r="H364">
        <v>0</v>
      </c>
      <c r="I364" s="6">
        <f>Table2[[#This Row],[Age]]/$E$1</f>
        <v>0.65</v>
      </c>
      <c r="J364" s="6">
        <f>LOG10(Table2[[#This Row],[Fare]] +1)</f>
        <v>1.4983105537896004</v>
      </c>
      <c r="K364">
        <f>IF(Table2[[#This Row],[Pclass]]=1, 1, 0)</f>
        <v>1</v>
      </c>
      <c r="L364">
        <f>IF(Table2[[#This Row],[Pclass]]=2, 1,0)</f>
        <v>0</v>
      </c>
      <c r="M364">
        <f>IF(Table2[[#This Row],[Embarked]]="S", 1, 0)</f>
        <v>1</v>
      </c>
      <c r="N364">
        <f>IF(Table2[[#This Row],[Embarked]]="C", 1, 0)</f>
        <v>0</v>
      </c>
      <c r="O364">
        <f>IF(Table2[[#This Row],[Sex]]="male", 1, 0)</f>
        <v>1</v>
      </c>
      <c r="P364">
        <v>1</v>
      </c>
      <c r="AC364" s="6"/>
      <c r="AD364" s="6"/>
    </row>
    <row r="365" spans="1:30" x14ac:dyDescent="0.2">
      <c r="A365">
        <v>0</v>
      </c>
      <c r="B365" t="s">
        <v>15</v>
      </c>
      <c r="C365">
        <v>2</v>
      </c>
      <c r="D365" t="s">
        <v>13</v>
      </c>
      <c r="E365">
        <v>36</v>
      </c>
      <c r="F365">
        <v>27.75</v>
      </c>
      <c r="G365">
        <v>1</v>
      </c>
      <c r="H365">
        <v>2</v>
      </c>
      <c r="I365" s="6">
        <f>Table2[[#This Row],[Age]]/$E$1</f>
        <v>0.45</v>
      </c>
      <c r="J365" s="6">
        <f>LOG10(Table2[[#This Row],[Fare]] +1)</f>
        <v>1.4586378490256493</v>
      </c>
      <c r="K365">
        <f>IF(Table2[[#This Row],[Pclass]]=1, 1, 0)</f>
        <v>0</v>
      </c>
      <c r="L365">
        <f>IF(Table2[[#This Row],[Pclass]]=2, 1,0)</f>
        <v>1</v>
      </c>
      <c r="M365">
        <f>IF(Table2[[#This Row],[Embarked]]="S", 1, 0)</f>
        <v>1</v>
      </c>
      <c r="N365">
        <f>IF(Table2[[#This Row],[Embarked]]="C", 1, 0)</f>
        <v>0</v>
      </c>
      <c r="O365">
        <f>IF(Table2[[#This Row],[Sex]]="male", 1, 0)</f>
        <v>1</v>
      </c>
      <c r="P365">
        <v>1</v>
      </c>
      <c r="AC365" s="6"/>
      <c r="AD365" s="6"/>
    </row>
    <row r="366" spans="1:30" x14ac:dyDescent="0.2">
      <c r="A366">
        <v>0</v>
      </c>
      <c r="B366" t="s">
        <v>20</v>
      </c>
      <c r="C366">
        <v>1</v>
      </c>
      <c r="D366" t="s">
        <v>13</v>
      </c>
      <c r="E366">
        <v>30</v>
      </c>
      <c r="F366">
        <v>27.75</v>
      </c>
      <c r="G366">
        <v>0</v>
      </c>
      <c r="H366">
        <v>0</v>
      </c>
      <c r="I366" s="6">
        <f>Table2[[#This Row],[Age]]/$E$1</f>
        <v>0.375</v>
      </c>
      <c r="J366" s="6">
        <f>LOG10(Table2[[#This Row],[Fare]] +1)</f>
        <v>1.4586378490256493</v>
      </c>
      <c r="K366">
        <f>IF(Table2[[#This Row],[Pclass]]=1, 1, 0)</f>
        <v>1</v>
      </c>
      <c r="L366">
        <f>IF(Table2[[#This Row],[Pclass]]=2, 1,0)</f>
        <v>0</v>
      </c>
      <c r="M366">
        <f>IF(Table2[[#This Row],[Embarked]]="S", 1, 0)</f>
        <v>0</v>
      </c>
      <c r="N366">
        <f>IF(Table2[[#This Row],[Embarked]]="C", 1, 0)</f>
        <v>1</v>
      </c>
      <c r="O366">
        <f>IF(Table2[[#This Row],[Sex]]="male", 1, 0)</f>
        <v>1</v>
      </c>
      <c r="P366">
        <v>1</v>
      </c>
      <c r="AC366" s="6"/>
      <c r="AD366" s="6"/>
    </row>
    <row r="367" spans="1:30" x14ac:dyDescent="0.2">
      <c r="A367">
        <v>1</v>
      </c>
      <c r="B367" t="s">
        <v>20</v>
      </c>
      <c r="C367">
        <v>1</v>
      </c>
      <c r="D367" t="s">
        <v>13</v>
      </c>
      <c r="E367">
        <v>49</v>
      </c>
      <c r="F367">
        <v>89.104200000000006</v>
      </c>
      <c r="G367">
        <v>1</v>
      </c>
      <c r="H367">
        <v>0</v>
      </c>
      <c r="I367" s="6">
        <f>Table2[[#This Row],[Age]]/$E$1</f>
        <v>0.61250000000000004</v>
      </c>
      <c r="J367" s="6">
        <f>LOG10(Table2[[#This Row],[Fare]] +1)</f>
        <v>1.9547450350890707</v>
      </c>
      <c r="K367">
        <f>IF(Table2[[#This Row],[Pclass]]=1, 1, 0)</f>
        <v>1</v>
      </c>
      <c r="L367">
        <f>IF(Table2[[#This Row],[Pclass]]=2, 1,0)</f>
        <v>0</v>
      </c>
      <c r="M367">
        <f>IF(Table2[[#This Row],[Embarked]]="S", 1, 0)</f>
        <v>0</v>
      </c>
      <c r="N367">
        <f>IF(Table2[[#This Row],[Embarked]]="C", 1, 0)</f>
        <v>1</v>
      </c>
      <c r="O367">
        <f>IF(Table2[[#This Row],[Sex]]="male", 1, 0)</f>
        <v>1</v>
      </c>
      <c r="P367">
        <v>1</v>
      </c>
      <c r="AC367" s="6"/>
      <c r="AD367" s="6"/>
    </row>
    <row r="368" spans="1:30" x14ac:dyDescent="0.2">
      <c r="A368">
        <v>1</v>
      </c>
      <c r="B368" t="s">
        <v>20</v>
      </c>
      <c r="C368">
        <v>3</v>
      </c>
      <c r="D368" t="s">
        <v>13</v>
      </c>
      <c r="E368">
        <v>29</v>
      </c>
      <c r="F368">
        <v>7.8958000000000004</v>
      </c>
      <c r="G368">
        <v>0</v>
      </c>
      <c r="H368">
        <v>0</v>
      </c>
      <c r="I368" s="6">
        <f>Table2[[#This Row],[Age]]/$E$1</f>
        <v>0.36249999999999999</v>
      </c>
      <c r="J368" s="6">
        <f>LOG10(Table2[[#This Row],[Fare]] +1)</f>
        <v>0.94918501031343461</v>
      </c>
      <c r="K368">
        <f>IF(Table2[[#This Row],[Pclass]]=1, 1, 0)</f>
        <v>0</v>
      </c>
      <c r="L368">
        <f>IF(Table2[[#This Row],[Pclass]]=2, 1,0)</f>
        <v>0</v>
      </c>
      <c r="M368">
        <f>IF(Table2[[#This Row],[Embarked]]="S", 1, 0)</f>
        <v>0</v>
      </c>
      <c r="N368">
        <f>IF(Table2[[#This Row],[Embarked]]="C", 1, 0)</f>
        <v>1</v>
      </c>
      <c r="O368">
        <f>IF(Table2[[#This Row],[Sex]]="male", 1, 0)</f>
        <v>1</v>
      </c>
      <c r="P368">
        <v>1</v>
      </c>
      <c r="AC368" s="6"/>
      <c r="AD368" s="6"/>
    </row>
    <row r="369" spans="1:30" x14ac:dyDescent="0.2">
      <c r="A369">
        <v>0</v>
      </c>
      <c r="B369" t="s">
        <v>15</v>
      </c>
      <c r="C369">
        <v>1</v>
      </c>
      <c r="D369" t="s">
        <v>13</v>
      </c>
      <c r="E369">
        <v>65</v>
      </c>
      <c r="F369">
        <v>26.55</v>
      </c>
      <c r="G369">
        <v>0</v>
      </c>
      <c r="H369">
        <v>0</v>
      </c>
      <c r="I369" s="6">
        <f>Table2[[#This Row],[Age]]/$E$1</f>
        <v>0.8125</v>
      </c>
      <c r="J369" s="6">
        <f>LOG10(Table2[[#This Row],[Fare]] +1)</f>
        <v>1.4401216031878039</v>
      </c>
      <c r="K369">
        <f>IF(Table2[[#This Row],[Pclass]]=1, 1, 0)</f>
        <v>1</v>
      </c>
      <c r="L369">
        <f>IF(Table2[[#This Row],[Pclass]]=2, 1,0)</f>
        <v>0</v>
      </c>
      <c r="M369">
        <f>IF(Table2[[#This Row],[Embarked]]="S", 1, 0)</f>
        <v>1</v>
      </c>
      <c r="N369">
        <f>IF(Table2[[#This Row],[Embarked]]="C", 1, 0)</f>
        <v>0</v>
      </c>
      <c r="O369">
        <f>IF(Table2[[#This Row],[Sex]]="male", 1, 0)</f>
        <v>1</v>
      </c>
      <c r="P369">
        <v>1</v>
      </c>
      <c r="AC369" s="6"/>
      <c r="AD369" s="6"/>
    </row>
    <row r="370" spans="1:30" x14ac:dyDescent="0.2">
      <c r="A370">
        <v>1</v>
      </c>
      <c r="B370" t="s">
        <v>15</v>
      </c>
      <c r="C370">
        <v>2</v>
      </c>
      <c r="D370" t="s">
        <v>17</v>
      </c>
      <c r="E370">
        <v>50</v>
      </c>
      <c r="F370">
        <v>10.5</v>
      </c>
      <c r="G370">
        <v>0</v>
      </c>
      <c r="H370">
        <v>0</v>
      </c>
      <c r="I370" s="6">
        <f>Table2[[#This Row],[Age]]/$E$1</f>
        <v>0.625</v>
      </c>
      <c r="J370" s="6">
        <f>LOG10(Table2[[#This Row],[Fare]] +1)</f>
        <v>1.0606978403536116</v>
      </c>
      <c r="K370">
        <f>IF(Table2[[#This Row],[Pclass]]=1, 1, 0)</f>
        <v>0</v>
      </c>
      <c r="L370">
        <f>IF(Table2[[#This Row],[Pclass]]=2, 1,0)</f>
        <v>1</v>
      </c>
      <c r="M370">
        <f>IF(Table2[[#This Row],[Embarked]]="S", 1, 0)</f>
        <v>1</v>
      </c>
      <c r="N370">
        <f>IF(Table2[[#This Row],[Embarked]]="C", 1, 0)</f>
        <v>0</v>
      </c>
      <c r="O370">
        <f>IF(Table2[[#This Row],[Sex]]="male", 1, 0)</f>
        <v>0</v>
      </c>
      <c r="P370">
        <v>1</v>
      </c>
      <c r="AC370" s="6"/>
      <c r="AD370" s="6"/>
    </row>
    <row r="371" spans="1:30" x14ac:dyDescent="0.2">
      <c r="A371">
        <v>1</v>
      </c>
      <c r="B371" t="s">
        <v>15</v>
      </c>
      <c r="C371">
        <v>1</v>
      </c>
      <c r="D371" t="s">
        <v>13</v>
      </c>
      <c r="E371">
        <v>48</v>
      </c>
      <c r="F371">
        <v>26.55</v>
      </c>
      <c r="G371">
        <v>0</v>
      </c>
      <c r="H371">
        <v>0</v>
      </c>
      <c r="I371" s="6">
        <f>Table2[[#This Row],[Age]]/$E$1</f>
        <v>0.6</v>
      </c>
      <c r="J371" s="6">
        <f>LOG10(Table2[[#This Row],[Fare]] +1)</f>
        <v>1.4401216031878039</v>
      </c>
      <c r="K371">
        <f>IF(Table2[[#This Row],[Pclass]]=1, 1, 0)</f>
        <v>1</v>
      </c>
      <c r="L371">
        <f>IF(Table2[[#This Row],[Pclass]]=2, 1,0)</f>
        <v>0</v>
      </c>
      <c r="M371">
        <f>IF(Table2[[#This Row],[Embarked]]="S", 1, 0)</f>
        <v>1</v>
      </c>
      <c r="N371">
        <f>IF(Table2[[#This Row],[Embarked]]="C", 1, 0)</f>
        <v>0</v>
      </c>
      <c r="O371">
        <f>IF(Table2[[#This Row],[Sex]]="male", 1, 0)</f>
        <v>1</v>
      </c>
      <c r="P371">
        <v>1</v>
      </c>
      <c r="AC371" s="6"/>
      <c r="AD371" s="6"/>
    </row>
    <row r="372" spans="1:30" x14ac:dyDescent="0.2">
      <c r="A372">
        <v>0</v>
      </c>
      <c r="B372" t="s">
        <v>15</v>
      </c>
      <c r="C372">
        <v>3</v>
      </c>
      <c r="D372" t="s">
        <v>13</v>
      </c>
      <c r="E372">
        <v>34</v>
      </c>
      <c r="F372">
        <v>8.0500000000000007</v>
      </c>
      <c r="G372">
        <v>0</v>
      </c>
      <c r="H372">
        <v>0</v>
      </c>
      <c r="I372" s="6">
        <f>Table2[[#This Row],[Age]]/$E$1</f>
        <v>0.42499999999999999</v>
      </c>
      <c r="J372" s="6">
        <f>LOG10(Table2[[#This Row],[Fare]] +1)</f>
        <v>0.9566485792052033</v>
      </c>
      <c r="K372">
        <f>IF(Table2[[#This Row],[Pclass]]=1, 1, 0)</f>
        <v>0</v>
      </c>
      <c r="L372">
        <f>IF(Table2[[#This Row],[Pclass]]=2, 1,0)</f>
        <v>0</v>
      </c>
      <c r="M372">
        <f>IF(Table2[[#This Row],[Embarked]]="S", 1, 0)</f>
        <v>1</v>
      </c>
      <c r="N372">
        <f>IF(Table2[[#This Row],[Embarked]]="C", 1, 0)</f>
        <v>0</v>
      </c>
      <c r="O372">
        <f>IF(Table2[[#This Row],[Sex]]="male", 1, 0)</f>
        <v>1</v>
      </c>
      <c r="P372">
        <v>1</v>
      </c>
      <c r="AC372" s="6"/>
      <c r="AD372" s="6"/>
    </row>
    <row r="373" spans="1:30" x14ac:dyDescent="0.2">
      <c r="A373">
        <v>0</v>
      </c>
      <c r="B373" t="s">
        <v>15</v>
      </c>
      <c r="C373">
        <v>1</v>
      </c>
      <c r="D373" t="s">
        <v>13</v>
      </c>
      <c r="E373">
        <v>47</v>
      </c>
      <c r="F373">
        <v>38.5</v>
      </c>
      <c r="G373">
        <v>0</v>
      </c>
      <c r="H373">
        <v>0</v>
      </c>
      <c r="I373" s="6">
        <f>Table2[[#This Row],[Age]]/$E$1</f>
        <v>0.58750000000000002</v>
      </c>
      <c r="J373" s="6">
        <f>LOG10(Table2[[#This Row],[Fare]] +1)</f>
        <v>1.5965970956264601</v>
      </c>
      <c r="K373">
        <f>IF(Table2[[#This Row],[Pclass]]=1, 1, 0)</f>
        <v>1</v>
      </c>
      <c r="L373">
        <f>IF(Table2[[#This Row],[Pclass]]=2, 1,0)</f>
        <v>0</v>
      </c>
      <c r="M373">
        <f>IF(Table2[[#This Row],[Embarked]]="S", 1, 0)</f>
        <v>1</v>
      </c>
      <c r="N373">
        <f>IF(Table2[[#This Row],[Embarked]]="C", 1, 0)</f>
        <v>0</v>
      </c>
      <c r="O373">
        <f>IF(Table2[[#This Row],[Sex]]="male", 1, 0)</f>
        <v>1</v>
      </c>
      <c r="P373">
        <v>1</v>
      </c>
      <c r="AC373" s="6"/>
      <c r="AD373" s="6"/>
    </row>
    <row r="374" spans="1:30" x14ac:dyDescent="0.2">
      <c r="A374">
        <v>0</v>
      </c>
      <c r="B374" t="s">
        <v>15</v>
      </c>
      <c r="C374">
        <v>2</v>
      </c>
      <c r="D374" t="s">
        <v>13</v>
      </c>
      <c r="E374">
        <v>48</v>
      </c>
      <c r="F374">
        <v>13</v>
      </c>
      <c r="G374">
        <v>0</v>
      </c>
      <c r="H374">
        <v>0</v>
      </c>
      <c r="I374" s="6">
        <f>Table2[[#This Row],[Age]]/$E$1</f>
        <v>0.6</v>
      </c>
      <c r="J374" s="6">
        <f>LOG10(Table2[[#This Row],[Fare]] +1)</f>
        <v>1.146128035678238</v>
      </c>
      <c r="K374">
        <f>IF(Table2[[#This Row],[Pclass]]=1, 1, 0)</f>
        <v>0</v>
      </c>
      <c r="L374">
        <f>IF(Table2[[#This Row],[Pclass]]=2, 1,0)</f>
        <v>1</v>
      </c>
      <c r="M374">
        <f>IF(Table2[[#This Row],[Embarked]]="S", 1, 0)</f>
        <v>1</v>
      </c>
      <c r="N374">
        <f>IF(Table2[[#This Row],[Embarked]]="C", 1, 0)</f>
        <v>0</v>
      </c>
      <c r="O374">
        <f>IF(Table2[[#This Row],[Sex]]="male", 1, 0)</f>
        <v>1</v>
      </c>
      <c r="P374">
        <v>1</v>
      </c>
      <c r="AC374" s="6"/>
      <c r="AD374" s="6"/>
    </row>
    <row r="375" spans="1:30" x14ac:dyDescent="0.2">
      <c r="A375">
        <v>0</v>
      </c>
      <c r="B375" t="s">
        <v>15</v>
      </c>
      <c r="C375">
        <v>3</v>
      </c>
      <c r="D375" t="s">
        <v>13</v>
      </c>
      <c r="E375">
        <v>38</v>
      </c>
      <c r="F375">
        <v>7.05</v>
      </c>
      <c r="G375">
        <v>0</v>
      </c>
      <c r="H375">
        <v>0</v>
      </c>
      <c r="I375" s="6">
        <f>Table2[[#This Row],[Age]]/$E$1</f>
        <v>0.47499999999999998</v>
      </c>
      <c r="J375" s="6">
        <f>LOG10(Table2[[#This Row],[Fare]] +1)</f>
        <v>0.90579588036786851</v>
      </c>
      <c r="K375">
        <f>IF(Table2[[#This Row],[Pclass]]=1, 1, 0)</f>
        <v>0</v>
      </c>
      <c r="L375">
        <f>IF(Table2[[#This Row],[Pclass]]=2, 1,0)</f>
        <v>0</v>
      </c>
      <c r="M375">
        <f>IF(Table2[[#This Row],[Embarked]]="S", 1, 0)</f>
        <v>1</v>
      </c>
      <c r="N375">
        <f>IF(Table2[[#This Row],[Embarked]]="C", 1, 0)</f>
        <v>0</v>
      </c>
      <c r="O375">
        <f>IF(Table2[[#This Row],[Sex]]="male", 1, 0)</f>
        <v>1</v>
      </c>
      <c r="P375">
        <v>1</v>
      </c>
      <c r="AC375" s="6"/>
      <c r="AD375" s="6"/>
    </row>
    <row r="376" spans="1:30" x14ac:dyDescent="0.2">
      <c r="A376">
        <v>0</v>
      </c>
      <c r="B376" t="s">
        <v>15</v>
      </c>
      <c r="C376">
        <v>1</v>
      </c>
      <c r="D376" t="s">
        <v>13</v>
      </c>
      <c r="E376">
        <v>56</v>
      </c>
      <c r="F376">
        <v>26.55</v>
      </c>
      <c r="G376">
        <v>0</v>
      </c>
      <c r="H376">
        <v>0</v>
      </c>
      <c r="I376" s="6">
        <f>Table2[[#This Row],[Age]]/$E$1</f>
        <v>0.7</v>
      </c>
      <c r="J376" s="6">
        <f>LOG10(Table2[[#This Row],[Fare]] +1)</f>
        <v>1.4401216031878039</v>
      </c>
      <c r="K376">
        <f>IF(Table2[[#This Row],[Pclass]]=1, 1, 0)</f>
        <v>1</v>
      </c>
      <c r="L376">
        <f>IF(Table2[[#This Row],[Pclass]]=2, 1,0)</f>
        <v>0</v>
      </c>
      <c r="M376">
        <f>IF(Table2[[#This Row],[Embarked]]="S", 1, 0)</f>
        <v>1</v>
      </c>
      <c r="N376">
        <f>IF(Table2[[#This Row],[Embarked]]="C", 1, 0)</f>
        <v>0</v>
      </c>
      <c r="O376">
        <f>IF(Table2[[#This Row],[Sex]]="male", 1, 0)</f>
        <v>1</v>
      </c>
      <c r="P376">
        <v>1</v>
      </c>
      <c r="AC376" s="6"/>
      <c r="AD376" s="6"/>
    </row>
    <row r="377" spans="1:30" x14ac:dyDescent="0.2">
      <c r="A377">
        <v>1</v>
      </c>
      <c r="B377" t="s">
        <v>20</v>
      </c>
      <c r="C377">
        <v>3</v>
      </c>
      <c r="D377" t="s">
        <v>17</v>
      </c>
      <c r="E377">
        <v>0.75</v>
      </c>
      <c r="F377">
        <v>19.258299999999998</v>
      </c>
      <c r="G377">
        <v>2</v>
      </c>
      <c r="H377">
        <v>1</v>
      </c>
      <c r="I377" s="6">
        <f>Table2[[#This Row],[Age]]/$E$1</f>
        <v>9.3749999999999997E-3</v>
      </c>
      <c r="J377" s="6">
        <f>LOG10(Table2[[#This Row],[Fare]] +1)</f>
        <v>1.3066029982011584</v>
      </c>
      <c r="K377">
        <f>IF(Table2[[#This Row],[Pclass]]=1, 1, 0)</f>
        <v>0</v>
      </c>
      <c r="L377">
        <f>IF(Table2[[#This Row],[Pclass]]=2, 1,0)</f>
        <v>0</v>
      </c>
      <c r="M377">
        <f>IF(Table2[[#This Row],[Embarked]]="S", 1, 0)</f>
        <v>0</v>
      </c>
      <c r="N377">
        <f>IF(Table2[[#This Row],[Embarked]]="C", 1, 0)</f>
        <v>1</v>
      </c>
      <c r="O377">
        <f>IF(Table2[[#This Row],[Sex]]="male", 1, 0)</f>
        <v>0</v>
      </c>
      <c r="P377">
        <v>1</v>
      </c>
      <c r="AC377" s="6"/>
      <c r="AD377" s="6"/>
    </row>
    <row r="378" spans="1:30" x14ac:dyDescent="0.2">
      <c r="A378">
        <v>0</v>
      </c>
      <c r="B378" t="s">
        <v>15</v>
      </c>
      <c r="C378">
        <v>3</v>
      </c>
      <c r="D378" t="s">
        <v>13</v>
      </c>
      <c r="E378">
        <v>38</v>
      </c>
      <c r="F378">
        <v>8.6624999999999996</v>
      </c>
      <c r="G378">
        <v>0</v>
      </c>
      <c r="H378">
        <v>0</v>
      </c>
      <c r="I378" s="6">
        <f>Table2[[#This Row],[Age]]/$E$1</f>
        <v>0.47499999999999998</v>
      </c>
      <c r="J378" s="6">
        <f>LOG10(Table2[[#This Row],[Fare]] +1)</f>
        <v>0.98508950692638131</v>
      </c>
      <c r="K378">
        <f>IF(Table2[[#This Row],[Pclass]]=1, 1, 0)</f>
        <v>0</v>
      </c>
      <c r="L378">
        <f>IF(Table2[[#This Row],[Pclass]]=2, 1,0)</f>
        <v>0</v>
      </c>
      <c r="M378">
        <f>IF(Table2[[#This Row],[Embarked]]="S", 1, 0)</f>
        <v>1</v>
      </c>
      <c r="N378">
        <f>IF(Table2[[#This Row],[Embarked]]="C", 1, 0)</f>
        <v>0</v>
      </c>
      <c r="O378">
        <f>IF(Table2[[#This Row],[Sex]]="male", 1, 0)</f>
        <v>1</v>
      </c>
      <c r="P378">
        <v>1</v>
      </c>
      <c r="AC378" s="6"/>
      <c r="AD378" s="6"/>
    </row>
    <row r="379" spans="1:30" x14ac:dyDescent="0.2">
      <c r="A379">
        <v>1</v>
      </c>
      <c r="B379" t="s">
        <v>15</v>
      </c>
      <c r="C379">
        <v>2</v>
      </c>
      <c r="D379" t="s">
        <v>17</v>
      </c>
      <c r="E379">
        <v>33</v>
      </c>
      <c r="F379">
        <v>27.75</v>
      </c>
      <c r="G379">
        <v>1</v>
      </c>
      <c r="H379">
        <v>2</v>
      </c>
      <c r="I379" s="6">
        <f>Table2[[#This Row],[Age]]/$E$1</f>
        <v>0.41249999999999998</v>
      </c>
      <c r="J379" s="6">
        <f>LOG10(Table2[[#This Row],[Fare]] +1)</f>
        <v>1.4586378490256493</v>
      </c>
      <c r="K379">
        <f>IF(Table2[[#This Row],[Pclass]]=1, 1, 0)</f>
        <v>0</v>
      </c>
      <c r="L379">
        <f>IF(Table2[[#This Row],[Pclass]]=2, 1,0)</f>
        <v>1</v>
      </c>
      <c r="M379">
        <f>IF(Table2[[#This Row],[Embarked]]="S", 1, 0)</f>
        <v>1</v>
      </c>
      <c r="N379">
        <f>IF(Table2[[#This Row],[Embarked]]="C", 1, 0)</f>
        <v>0</v>
      </c>
      <c r="O379">
        <f>IF(Table2[[#This Row],[Sex]]="male", 1, 0)</f>
        <v>0</v>
      </c>
      <c r="P379">
        <v>1</v>
      </c>
      <c r="AC379" s="6"/>
      <c r="AD379" s="6"/>
    </row>
    <row r="380" spans="1:30" x14ac:dyDescent="0.2">
      <c r="A380">
        <v>1</v>
      </c>
      <c r="B380" t="s">
        <v>20</v>
      </c>
      <c r="C380">
        <v>2</v>
      </c>
      <c r="D380" t="s">
        <v>17</v>
      </c>
      <c r="E380">
        <v>23</v>
      </c>
      <c r="F380">
        <v>13.791700000000001</v>
      </c>
      <c r="G380">
        <v>0</v>
      </c>
      <c r="H380">
        <v>0</v>
      </c>
      <c r="I380" s="6">
        <f>Table2[[#This Row],[Age]]/$E$1</f>
        <v>0.28749999999999998</v>
      </c>
      <c r="J380" s="6">
        <f>LOG10(Table2[[#This Row],[Fare]] +1)</f>
        <v>1.1700180900341755</v>
      </c>
      <c r="K380">
        <f>IF(Table2[[#This Row],[Pclass]]=1, 1, 0)</f>
        <v>0</v>
      </c>
      <c r="L380">
        <f>IF(Table2[[#This Row],[Pclass]]=2, 1,0)</f>
        <v>1</v>
      </c>
      <c r="M380">
        <f>IF(Table2[[#This Row],[Embarked]]="S", 1, 0)</f>
        <v>0</v>
      </c>
      <c r="N380">
        <f>IF(Table2[[#This Row],[Embarked]]="C", 1, 0)</f>
        <v>1</v>
      </c>
      <c r="O380">
        <f>IF(Table2[[#This Row],[Sex]]="male", 1, 0)</f>
        <v>0</v>
      </c>
      <c r="P380">
        <v>1</v>
      </c>
      <c r="AC380" s="6"/>
      <c r="AD380" s="6"/>
    </row>
    <row r="381" spans="1:30" x14ac:dyDescent="0.2">
      <c r="A381">
        <v>0</v>
      </c>
      <c r="B381" t="s">
        <v>15</v>
      </c>
      <c r="C381">
        <v>3</v>
      </c>
      <c r="D381" t="s">
        <v>17</v>
      </c>
      <c r="E381">
        <v>22</v>
      </c>
      <c r="F381">
        <v>9.8375000000000004</v>
      </c>
      <c r="G381">
        <v>0</v>
      </c>
      <c r="H381">
        <v>0</v>
      </c>
      <c r="I381" s="6">
        <f>Table2[[#This Row],[Age]]/$E$1</f>
        <v>0.27500000000000002</v>
      </c>
      <c r="J381" s="6">
        <f>LOG10(Table2[[#This Row],[Fare]] +1)</f>
        <v>1.0349291104842666</v>
      </c>
      <c r="K381">
        <f>IF(Table2[[#This Row],[Pclass]]=1, 1, 0)</f>
        <v>0</v>
      </c>
      <c r="L381">
        <f>IF(Table2[[#This Row],[Pclass]]=2, 1,0)</f>
        <v>0</v>
      </c>
      <c r="M381">
        <f>IF(Table2[[#This Row],[Embarked]]="S", 1, 0)</f>
        <v>1</v>
      </c>
      <c r="N381">
        <f>IF(Table2[[#This Row],[Embarked]]="C", 1, 0)</f>
        <v>0</v>
      </c>
      <c r="O381">
        <f>IF(Table2[[#This Row],[Sex]]="male", 1, 0)</f>
        <v>0</v>
      </c>
      <c r="P381">
        <v>1</v>
      </c>
      <c r="AC381" s="6"/>
      <c r="AD381" s="6"/>
    </row>
    <row r="382" spans="1:30" x14ac:dyDescent="0.2">
      <c r="A382">
        <v>0</v>
      </c>
      <c r="B382" t="s">
        <v>15</v>
      </c>
      <c r="C382">
        <v>2</v>
      </c>
      <c r="D382" t="s">
        <v>13</v>
      </c>
      <c r="E382">
        <v>34</v>
      </c>
      <c r="F382">
        <v>21</v>
      </c>
      <c r="G382">
        <v>1</v>
      </c>
      <c r="H382">
        <v>0</v>
      </c>
      <c r="I382" s="6">
        <f>Table2[[#This Row],[Age]]/$E$1</f>
        <v>0.42499999999999999</v>
      </c>
      <c r="J382" s="6">
        <f>LOG10(Table2[[#This Row],[Fare]] +1)</f>
        <v>1.3424226808222062</v>
      </c>
      <c r="K382">
        <f>IF(Table2[[#This Row],[Pclass]]=1, 1, 0)</f>
        <v>0</v>
      </c>
      <c r="L382">
        <f>IF(Table2[[#This Row],[Pclass]]=2, 1,0)</f>
        <v>1</v>
      </c>
      <c r="M382">
        <f>IF(Table2[[#This Row],[Embarked]]="S", 1, 0)</f>
        <v>1</v>
      </c>
      <c r="N382">
        <f>IF(Table2[[#This Row],[Embarked]]="C", 1, 0)</f>
        <v>0</v>
      </c>
      <c r="O382">
        <f>IF(Table2[[#This Row],[Sex]]="male", 1, 0)</f>
        <v>1</v>
      </c>
      <c r="P382">
        <v>1</v>
      </c>
      <c r="AC382" s="6"/>
      <c r="AD382" s="6"/>
    </row>
    <row r="383" spans="1:30" x14ac:dyDescent="0.2">
      <c r="A383">
        <v>0</v>
      </c>
      <c r="B383" t="s">
        <v>15</v>
      </c>
      <c r="C383">
        <v>3</v>
      </c>
      <c r="D383" t="s">
        <v>13</v>
      </c>
      <c r="E383">
        <v>29</v>
      </c>
      <c r="F383">
        <v>7.0457999999999998</v>
      </c>
      <c r="G383">
        <v>1</v>
      </c>
      <c r="H383">
        <v>0</v>
      </c>
      <c r="I383" s="6">
        <f>Table2[[#This Row],[Age]]/$E$1</f>
        <v>0.36249999999999999</v>
      </c>
      <c r="J383" s="6">
        <f>LOG10(Table2[[#This Row],[Fare]] +1)</f>
        <v>0.90556923281193558</v>
      </c>
      <c r="K383">
        <f>IF(Table2[[#This Row],[Pclass]]=1, 1, 0)</f>
        <v>0</v>
      </c>
      <c r="L383">
        <f>IF(Table2[[#This Row],[Pclass]]=2, 1,0)</f>
        <v>0</v>
      </c>
      <c r="M383">
        <f>IF(Table2[[#This Row],[Embarked]]="S", 1, 0)</f>
        <v>1</v>
      </c>
      <c r="N383">
        <f>IF(Table2[[#This Row],[Embarked]]="C", 1, 0)</f>
        <v>0</v>
      </c>
      <c r="O383">
        <f>IF(Table2[[#This Row],[Sex]]="male", 1, 0)</f>
        <v>1</v>
      </c>
      <c r="P383">
        <v>1</v>
      </c>
      <c r="AC383" s="6"/>
      <c r="AD383" s="6"/>
    </row>
    <row r="384" spans="1:30" x14ac:dyDescent="0.2">
      <c r="A384">
        <v>0</v>
      </c>
      <c r="B384" t="s">
        <v>15</v>
      </c>
      <c r="C384">
        <v>3</v>
      </c>
      <c r="D384" t="s">
        <v>13</v>
      </c>
      <c r="E384">
        <v>22</v>
      </c>
      <c r="F384">
        <v>7.5208000000000004</v>
      </c>
      <c r="G384">
        <v>0</v>
      </c>
      <c r="H384">
        <v>0</v>
      </c>
      <c r="I384" s="6">
        <f>Table2[[#This Row],[Age]]/$E$1</f>
        <v>0.27500000000000002</v>
      </c>
      <c r="J384" s="6">
        <f>LOG10(Table2[[#This Row],[Fare]] +1)</f>
        <v>0.93048037167691311</v>
      </c>
      <c r="K384">
        <f>IF(Table2[[#This Row],[Pclass]]=1, 1, 0)</f>
        <v>0</v>
      </c>
      <c r="L384">
        <f>IF(Table2[[#This Row],[Pclass]]=2, 1,0)</f>
        <v>0</v>
      </c>
      <c r="M384">
        <f>IF(Table2[[#This Row],[Embarked]]="S", 1, 0)</f>
        <v>1</v>
      </c>
      <c r="N384">
        <f>IF(Table2[[#This Row],[Embarked]]="C", 1, 0)</f>
        <v>0</v>
      </c>
      <c r="O384">
        <f>IF(Table2[[#This Row],[Sex]]="male", 1, 0)</f>
        <v>1</v>
      </c>
      <c r="P384">
        <v>1</v>
      </c>
      <c r="AC384" s="6"/>
      <c r="AD384" s="6"/>
    </row>
    <row r="385" spans="1:30" x14ac:dyDescent="0.2">
      <c r="A385">
        <v>1</v>
      </c>
      <c r="B385" t="s">
        <v>15</v>
      </c>
      <c r="C385">
        <v>3</v>
      </c>
      <c r="D385" t="s">
        <v>17</v>
      </c>
      <c r="E385">
        <v>2</v>
      </c>
      <c r="F385">
        <v>12.2875</v>
      </c>
      <c r="G385">
        <v>0</v>
      </c>
      <c r="H385">
        <v>1</v>
      </c>
      <c r="I385" s="6">
        <f>Table2[[#This Row],[Age]]/$E$1</f>
        <v>2.5000000000000001E-2</v>
      </c>
      <c r="J385" s="6">
        <f>LOG10(Table2[[#This Row],[Fare]] +1)</f>
        <v>1.1234432775313532</v>
      </c>
      <c r="K385">
        <f>IF(Table2[[#This Row],[Pclass]]=1, 1, 0)</f>
        <v>0</v>
      </c>
      <c r="L385">
        <f>IF(Table2[[#This Row],[Pclass]]=2, 1,0)</f>
        <v>0</v>
      </c>
      <c r="M385">
        <f>IF(Table2[[#This Row],[Embarked]]="S", 1, 0)</f>
        <v>1</v>
      </c>
      <c r="N385">
        <f>IF(Table2[[#This Row],[Embarked]]="C", 1, 0)</f>
        <v>0</v>
      </c>
      <c r="O385">
        <f>IF(Table2[[#This Row],[Sex]]="male", 1, 0)</f>
        <v>0</v>
      </c>
      <c r="P385">
        <v>1</v>
      </c>
      <c r="AC385" s="6"/>
      <c r="AD385" s="6"/>
    </row>
    <row r="386" spans="1:30" x14ac:dyDescent="0.2">
      <c r="A386">
        <v>0</v>
      </c>
      <c r="B386" t="s">
        <v>15</v>
      </c>
      <c r="C386">
        <v>3</v>
      </c>
      <c r="D386" t="s">
        <v>13</v>
      </c>
      <c r="E386">
        <v>9</v>
      </c>
      <c r="F386">
        <v>46.9</v>
      </c>
      <c r="G386">
        <v>5</v>
      </c>
      <c r="H386">
        <v>2</v>
      </c>
      <c r="I386" s="6">
        <f>Table2[[#This Row],[Age]]/$E$1</f>
        <v>0.1125</v>
      </c>
      <c r="J386" s="6">
        <f>LOG10(Table2[[#This Row],[Fare]] +1)</f>
        <v>1.6803355134145632</v>
      </c>
      <c r="K386">
        <f>IF(Table2[[#This Row],[Pclass]]=1, 1, 0)</f>
        <v>0</v>
      </c>
      <c r="L386">
        <f>IF(Table2[[#This Row],[Pclass]]=2, 1,0)</f>
        <v>0</v>
      </c>
      <c r="M386">
        <f>IF(Table2[[#This Row],[Embarked]]="S", 1, 0)</f>
        <v>1</v>
      </c>
      <c r="N386">
        <f>IF(Table2[[#This Row],[Embarked]]="C", 1, 0)</f>
        <v>0</v>
      </c>
      <c r="O386">
        <f>IF(Table2[[#This Row],[Sex]]="male", 1, 0)</f>
        <v>1</v>
      </c>
      <c r="P386">
        <v>1</v>
      </c>
      <c r="AC386" s="6"/>
      <c r="AD386" s="6"/>
    </row>
    <row r="387" spans="1:30" x14ac:dyDescent="0.2">
      <c r="A387">
        <v>0</v>
      </c>
      <c r="B387" t="s">
        <v>15</v>
      </c>
      <c r="C387">
        <v>3</v>
      </c>
      <c r="D387" t="s">
        <v>13</v>
      </c>
      <c r="E387">
        <v>50</v>
      </c>
      <c r="F387">
        <v>8.0500000000000007</v>
      </c>
      <c r="G387">
        <v>0</v>
      </c>
      <c r="H387">
        <v>0</v>
      </c>
      <c r="I387" s="6">
        <f>Table2[[#This Row],[Age]]/$E$1</f>
        <v>0.625</v>
      </c>
      <c r="J387" s="6">
        <f>LOG10(Table2[[#This Row],[Fare]] +1)</f>
        <v>0.9566485792052033</v>
      </c>
      <c r="K387">
        <f>IF(Table2[[#This Row],[Pclass]]=1, 1, 0)</f>
        <v>0</v>
      </c>
      <c r="L387">
        <f>IF(Table2[[#This Row],[Pclass]]=2, 1,0)</f>
        <v>0</v>
      </c>
      <c r="M387">
        <f>IF(Table2[[#This Row],[Embarked]]="S", 1, 0)</f>
        <v>1</v>
      </c>
      <c r="N387">
        <f>IF(Table2[[#This Row],[Embarked]]="C", 1, 0)</f>
        <v>0</v>
      </c>
      <c r="O387">
        <f>IF(Table2[[#This Row],[Sex]]="male", 1, 0)</f>
        <v>1</v>
      </c>
      <c r="P387">
        <v>1</v>
      </c>
      <c r="AC387" s="6"/>
      <c r="AD387" s="6"/>
    </row>
    <row r="388" spans="1:30" x14ac:dyDescent="0.2">
      <c r="A388">
        <v>1</v>
      </c>
      <c r="B388" t="s">
        <v>15</v>
      </c>
      <c r="C388">
        <v>3</v>
      </c>
      <c r="D388" t="s">
        <v>17</v>
      </c>
      <c r="E388">
        <v>63</v>
      </c>
      <c r="F388">
        <v>9.5875000000000004</v>
      </c>
      <c r="G388">
        <v>0</v>
      </c>
      <c r="H388">
        <v>0</v>
      </c>
      <c r="I388" s="6">
        <f>Table2[[#This Row],[Age]]/$E$1</f>
        <v>0.78749999999999998</v>
      </c>
      <c r="J388" s="6">
        <f>LOG10(Table2[[#This Row],[Fare]] +1)</f>
        <v>1.0247934233387634</v>
      </c>
      <c r="K388">
        <f>IF(Table2[[#This Row],[Pclass]]=1, 1, 0)</f>
        <v>0</v>
      </c>
      <c r="L388">
        <f>IF(Table2[[#This Row],[Pclass]]=2, 1,0)</f>
        <v>0</v>
      </c>
      <c r="M388">
        <f>IF(Table2[[#This Row],[Embarked]]="S", 1, 0)</f>
        <v>1</v>
      </c>
      <c r="N388">
        <f>IF(Table2[[#This Row],[Embarked]]="C", 1, 0)</f>
        <v>0</v>
      </c>
      <c r="O388">
        <f>IF(Table2[[#This Row],[Sex]]="male", 1, 0)</f>
        <v>0</v>
      </c>
      <c r="P388">
        <v>1</v>
      </c>
      <c r="AC388" s="6"/>
      <c r="AD388" s="6"/>
    </row>
    <row r="389" spans="1:30" x14ac:dyDescent="0.2">
      <c r="A389">
        <v>1</v>
      </c>
      <c r="B389" t="s">
        <v>20</v>
      </c>
      <c r="C389">
        <v>1</v>
      </c>
      <c r="D389" t="s">
        <v>13</v>
      </c>
      <c r="E389">
        <v>25</v>
      </c>
      <c r="F389">
        <v>91.0792</v>
      </c>
      <c r="G389">
        <v>1</v>
      </c>
      <c r="H389">
        <v>0</v>
      </c>
      <c r="I389" s="6">
        <f>Table2[[#This Row],[Age]]/$E$1</f>
        <v>0.3125</v>
      </c>
      <c r="J389" s="6">
        <f>LOG10(Table2[[#This Row],[Fare]] +1)</f>
        <v>1.9641615374126258</v>
      </c>
      <c r="K389">
        <f>IF(Table2[[#This Row],[Pclass]]=1, 1, 0)</f>
        <v>1</v>
      </c>
      <c r="L389">
        <f>IF(Table2[[#This Row],[Pclass]]=2, 1,0)</f>
        <v>0</v>
      </c>
      <c r="M389">
        <f>IF(Table2[[#This Row],[Embarked]]="S", 1, 0)</f>
        <v>0</v>
      </c>
      <c r="N389">
        <f>IF(Table2[[#This Row],[Embarked]]="C", 1, 0)</f>
        <v>1</v>
      </c>
      <c r="O389">
        <f>IF(Table2[[#This Row],[Sex]]="male", 1, 0)</f>
        <v>1</v>
      </c>
      <c r="P389">
        <v>1</v>
      </c>
      <c r="AC389" s="6"/>
      <c r="AD389" s="6"/>
    </row>
    <row r="390" spans="1:30" x14ac:dyDescent="0.2">
      <c r="A390">
        <v>1</v>
      </c>
      <c r="B390" t="s">
        <v>15</v>
      </c>
      <c r="C390">
        <v>1</v>
      </c>
      <c r="D390" t="s">
        <v>17</v>
      </c>
      <c r="E390">
        <v>35</v>
      </c>
      <c r="F390">
        <v>90</v>
      </c>
      <c r="G390">
        <v>1</v>
      </c>
      <c r="H390">
        <v>0</v>
      </c>
      <c r="I390" s="6">
        <f>Table2[[#This Row],[Age]]/$E$1</f>
        <v>0.4375</v>
      </c>
      <c r="J390" s="6">
        <f>LOG10(Table2[[#This Row],[Fare]] +1)</f>
        <v>1.9590413923210936</v>
      </c>
      <c r="K390">
        <f>IF(Table2[[#This Row],[Pclass]]=1, 1, 0)</f>
        <v>1</v>
      </c>
      <c r="L390">
        <f>IF(Table2[[#This Row],[Pclass]]=2, 1,0)</f>
        <v>0</v>
      </c>
      <c r="M390">
        <f>IF(Table2[[#This Row],[Embarked]]="S", 1, 0)</f>
        <v>1</v>
      </c>
      <c r="N390">
        <f>IF(Table2[[#This Row],[Embarked]]="C", 1, 0)</f>
        <v>0</v>
      </c>
      <c r="O390">
        <f>IF(Table2[[#This Row],[Sex]]="male", 1, 0)</f>
        <v>0</v>
      </c>
      <c r="P390">
        <v>1</v>
      </c>
      <c r="AC390" s="6"/>
      <c r="AD390" s="6"/>
    </row>
    <row r="391" spans="1:30" x14ac:dyDescent="0.2">
      <c r="A391">
        <v>0</v>
      </c>
      <c r="B391" t="s">
        <v>20</v>
      </c>
      <c r="C391">
        <v>1</v>
      </c>
      <c r="D391" t="s">
        <v>13</v>
      </c>
      <c r="E391">
        <v>58</v>
      </c>
      <c r="F391">
        <v>29.7</v>
      </c>
      <c r="G391">
        <v>0</v>
      </c>
      <c r="H391">
        <v>0</v>
      </c>
      <c r="I391" s="6">
        <f>Table2[[#This Row],[Age]]/$E$1</f>
        <v>0.72499999999999998</v>
      </c>
      <c r="J391" s="6">
        <f>LOG10(Table2[[#This Row],[Fare]] +1)</f>
        <v>1.4871383754771865</v>
      </c>
      <c r="K391">
        <f>IF(Table2[[#This Row],[Pclass]]=1, 1, 0)</f>
        <v>1</v>
      </c>
      <c r="L391">
        <f>IF(Table2[[#This Row],[Pclass]]=2, 1,0)</f>
        <v>0</v>
      </c>
      <c r="M391">
        <f>IF(Table2[[#This Row],[Embarked]]="S", 1, 0)</f>
        <v>0</v>
      </c>
      <c r="N391">
        <f>IF(Table2[[#This Row],[Embarked]]="C", 1, 0)</f>
        <v>1</v>
      </c>
      <c r="O391">
        <f>IF(Table2[[#This Row],[Sex]]="male", 1, 0)</f>
        <v>1</v>
      </c>
      <c r="P391">
        <v>1</v>
      </c>
      <c r="AC391" s="6"/>
      <c r="AD391" s="6"/>
    </row>
    <row r="392" spans="1:30" x14ac:dyDescent="0.2">
      <c r="A392">
        <v>0</v>
      </c>
      <c r="B392" t="s">
        <v>15</v>
      </c>
      <c r="C392">
        <v>3</v>
      </c>
      <c r="D392" t="s">
        <v>13</v>
      </c>
      <c r="E392">
        <v>30</v>
      </c>
      <c r="F392">
        <v>8.0500000000000007</v>
      </c>
      <c r="G392">
        <v>0</v>
      </c>
      <c r="H392">
        <v>0</v>
      </c>
      <c r="I392" s="6">
        <f>Table2[[#This Row],[Age]]/$E$1</f>
        <v>0.375</v>
      </c>
      <c r="J392" s="6">
        <f>LOG10(Table2[[#This Row],[Fare]] +1)</f>
        <v>0.9566485792052033</v>
      </c>
      <c r="K392">
        <f>IF(Table2[[#This Row],[Pclass]]=1, 1, 0)</f>
        <v>0</v>
      </c>
      <c r="L392">
        <f>IF(Table2[[#This Row],[Pclass]]=2, 1,0)</f>
        <v>0</v>
      </c>
      <c r="M392">
        <f>IF(Table2[[#This Row],[Embarked]]="S", 1, 0)</f>
        <v>1</v>
      </c>
      <c r="N392">
        <f>IF(Table2[[#This Row],[Embarked]]="C", 1, 0)</f>
        <v>0</v>
      </c>
      <c r="O392">
        <f>IF(Table2[[#This Row],[Sex]]="male", 1, 0)</f>
        <v>1</v>
      </c>
      <c r="P392">
        <v>1</v>
      </c>
      <c r="AC392" s="6"/>
      <c r="AD392" s="6"/>
    </row>
    <row r="393" spans="1:30" x14ac:dyDescent="0.2">
      <c r="A393">
        <v>1</v>
      </c>
      <c r="B393" t="s">
        <v>15</v>
      </c>
      <c r="C393">
        <v>3</v>
      </c>
      <c r="D393" t="s">
        <v>13</v>
      </c>
      <c r="E393">
        <v>9</v>
      </c>
      <c r="F393">
        <v>15.9</v>
      </c>
      <c r="G393">
        <v>1</v>
      </c>
      <c r="H393">
        <v>1</v>
      </c>
      <c r="I393" s="6">
        <f>Table2[[#This Row],[Age]]/$E$1</f>
        <v>0.1125</v>
      </c>
      <c r="J393" s="6">
        <f>LOG10(Table2[[#This Row],[Fare]] +1)</f>
        <v>1.2278867046136734</v>
      </c>
      <c r="K393">
        <f>IF(Table2[[#This Row],[Pclass]]=1, 1, 0)</f>
        <v>0</v>
      </c>
      <c r="L393">
        <f>IF(Table2[[#This Row],[Pclass]]=2, 1,0)</f>
        <v>0</v>
      </c>
      <c r="M393">
        <f>IF(Table2[[#This Row],[Embarked]]="S", 1, 0)</f>
        <v>1</v>
      </c>
      <c r="N393">
        <f>IF(Table2[[#This Row],[Embarked]]="C", 1, 0)</f>
        <v>0</v>
      </c>
      <c r="O393">
        <f>IF(Table2[[#This Row],[Sex]]="male", 1, 0)</f>
        <v>1</v>
      </c>
      <c r="P393">
        <v>1</v>
      </c>
      <c r="AC393" s="6"/>
      <c r="AD393" s="6"/>
    </row>
    <row r="394" spans="1:30" x14ac:dyDescent="0.2">
      <c r="A394">
        <v>0</v>
      </c>
      <c r="B394" t="s">
        <v>15</v>
      </c>
      <c r="C394">
        <v>3</v>
      </c>
      <c r="D394" t="s">
        <v>13</v>
      </c>
      <c r="E394">
        <v>21</v>
      </c>
      <c r="F394">
        <v>7.25</v>
      </c>
      <c r="G394">
        <v>0</v>
      </c>
      <c r="H394">
        <v>0</v>
      </c>
      <c r="I394" s="6">
        <f>Table2[[#This Row],[Age]]/$E$1</f>
        <v>0.26250000000000001</v>
      </c>
      <c r="J394" s="6">
        <f>LOG10(Table2[[#This Row],[Fare]] +1)</f>
        <v>0.91645394854992512</v>
      </c>
      <c r="K394">
        <f>IF(Table2[[#This Row],[Pclass]]=1, 1, 0)</f>
        <v>0</v>
      </c>
      <c r="L394">
        <f>IF(Table2[[#This Row],[Pclass]]=2, 1,0)</f>
        <v>0</v>
      </c>
      <c r="M394">
        <f>IF(Table2[[#This Row],[Embarked]]="S", 1, 0)</f>
        <v>1</v>
      </c>
      <c r="N394">
        <f>IF(Table2[[#This Row],[Embarked]]="C", 1, 0)</f>
        <v>0</v>
      </c>
      <c r="O394">
        <f>IF(Table2[[#This Row],[Sex]]="male", 1, 0)</f>
        <v>1</v>
      </c>
      <c r="P394">
        <v>1</v>
      </c>
      <c r="AC394" s="6"/>
      <c r="AD394" s="6"/>
    </row>
    <row r="395" spans="1:30" x14ac:dyDescent="0.2">
      <c r="A395">
        <v>0</v>
      </c>
      <c r="B395" t="s">
        <v>15</v>
      </c>
      <c r="C395">
        <v>1</v>
      </c>
      <c r="D395" t="s">
        <v>13</v>
      </c>
      <c r="E395">
        <v>55</v>
      </c>
      <c r="F395">
        <v>30.5</v>
      </c>
      <c r="G395">
        <v>0</v>
      </c>
      <c r="H395">
        <v>0</v>
      </c>
      <c r="I395" s="6">
        <f>Table2[[#This Row],[Age]]/$E$1</f>
        <v>0.6875</v>
      </c>
      <c r="J395" s="6">
        <f>LOG10(Table2[[#This Row],[Fare]] +1)</f>
        <v>1.4983105537896004</v>
      </c>
      <c r="K395">
        <f>IF(Table2[[#This Row],[Pclass]]=1, 1, 0)</f>
        <v>1</v>
      </c>
      <c r="L395">
        <f>IF(Table2[[#This Row],[Pclass]]=2, 1,0)</f>
        <v>0</v>
      </c>
      <c r="M395">
        <f>IF(Table2[[#This Row],[Embarked]]="S", 1, 0)</f>
        <v>1</v>
      </c>
      <c r="N395">
        <f>IF(Table2[[#This Row],[Embarked]]="C", 1, 0)</f>
        <v>0</v>
      </c>
      <c r="O395">
        <f>IF(Table2[[#This Row],[Sex]]="male", 1, 0)</f>
        <v>1</v>
      </c>
      <c r="P395">
        <v>1</v>
      </c>
      <c r="AC395" s="6"/>
      <c r="AD395" s="6"/>
    </row>
    <row r="396" spans="1:30" x14ac:dyDescent="0.2">
      <c r="A396">
        <v>0</v>
      </c>
      <c r="B396" t="s">
        <v>20</v>
      </c>
      <c r="C396">
        <v>1</v>
      </c>
      <c r="D396" t="s">
        <v>13</v>
      </c>
      <c r="E396">
        <v>71</v>
      </c>
      <c r="F396">
        <v>49.504199999999997</v>
      </c>
      <c r="G396">
        <v>0</v>
      </c>
      <c r="H396">
        <v>0</v>
      </c>
      <c r="I396" s="6">
        <f>Table2[[#This Row],[Age]]/$E$1</f>
        <v>0.88749999999999996</v>
      </c>
      <c r="J396" s="6">
        <f>LOG10(Table2[[#This Row],[Fare]] +1)</f>
        <v>1.7033274961578131</v>
      </c>
      <c r="K396">
        <f>IF(Table2[[#This Row],[Pclass]]=1, 1, 0)</f>
        <v>1</v>
      </c>
      <c r="L396">
        <f>IF(Table2[[#This Row],[Pclass]]=2, 1,0)</f>
        <v>0</v>
      </c>
      <c r="M396">
        <f>IF(Table2[[#This Row],[Embarked]]="S", 1, 0)</f>
        <v>0</v>
      </c>
      <c r="N396">
        <f>IF(Table2[[#This Row],[Embarked]]="C", 1, 0)</f>
        <v>1</v>
      </c>
      <c r="O396">
        <f>IF(Table2[[#This Row],[Sex]]="male", 1, 0)</f>
        <v>1</v>
      </c>
      <c r="P396">
        <v>1</v>
      </c>
      <c r="AC396" s="6"/>
      <c r="AD396" s="6"/>
    </row>
    <row r="397" spans="1:30" x14ac:dyDescent="0.2">
      <c r="A397">
        <v>0</v>
      </c>
      <c r="B397" t="s">
        <v>15</v>
      </c>
      <c r="C397">
        <v>3</v>
      </c>
      <c r="D397" t="s">
        <v>13</v>
      </c>
      <c r="E397">
        <v>21</v>
      </c>
      <c r="F397">
        <v>8.0500000000000007</v>
      </c>
      <c r="G397">
        <v>0</v>
      </c>
      <c r="H397">
        <v>0</v>
      </c>
      <c r="I397" s="6">
        <f>Table2[[#This Row],[Age]]/$E$1</f>
        <v>0.26250000000000001</v>
      </c>
      <c r="J397" s="6">
        <f>LOG10(Table2[[#This Row],[Fare]] +1)</f>
        <v>0.9566485792052033</v>
      </c>
      <c r="K397">
        <f>IF(Table2[[#This Row],[Pclass]]=1, 1, 0)</f>
        <v>0</v>
      </c>
      <c r="L397">
        <f>IF(Table2[[#This Row],[Pclass]]=2, 1,0)</f>
        <v>0</v>
      </c>
      <c r="M397">
        <f>IF(Table2[[#This Row],[Embarked]]="S", 1, 0)</f>
        <v>1</v>
      </c>
      <c r="N397">
        <f>IF(Table2[[#This Row],[Embarked]]="C", 1, 0)</f>
        <v>0</v>
      </c>
      <c r="O397">
        <f>IF(Table2[[#This Row],[Sex]]="male", 1, 0)</f>
        <v>1</v>
      </c>
      <c r="P397">
        <v>1</v>
      </c>
      <c r="AC397" s="6"/>
      <c r="AD397" s="6"/>
    </row>
    <row r="398" spans="1:30" x14ac:dyDescent="0.2">
      <c r="A398">
        <v>1</v>
      </c>
      <c r="B398" t="s">
        <v>20</v>
      </c>
      <c r="C398">
        <v>1</v>
      </c>
      <c r="D398" t="s">
        <v>17</v>
      </c>
      <c r="E398">
        <v>54</v>
      </c>
      <c r="F398">
        <v>78.2667</v>
      </c>
      <c r="G398">
        <v>1</v>
      </c>
      <c r="H398">
        <v>0</v>
      </c>
      <c r="I398" s="6">
        <f>Table2[[#This Row],[Age]]/$E$1</f>
        <v>0.67500000000000004</v>
      </c>
      <c r="J398" s="6">
        <f>LOG10(Table2[[#This Row],[Fare]] +1)</f>
        <v>1.8990907781931157</v>
      </c>
      <c r="K398">
        <f>IF(Table2[[#This Row],[Pclass]]=1, 1, 0)</f>
        <v>1</v>
      </c>
      <c r="L398">
        <f>IF(Table2[[#This Row],[Pclass]]=2, 1,0)</f>
        <v>0</v>
      </c>
      <c r="M398">
        <f>IF(Table2[[#This Row],[Embarked]]="S", 1, 0)</f>
        <v>0</v>
      </c>
      <c r="N398">
        <f>IF(Table2[[#This Row],[Embarked]]="C", 1, 0)</f>
        <v>1</v>
      </c>
      <c r="O398">
        <f>IF(Table2[[#This Row],[Sex]]="male", 1, 0)</f>
        <v>0</v>
      </c>
      <c r="P398">
        <v>1</v>
      </c>
      <c r="AC398" s="6"/>
      <c r="AD398" s="6"/>
    </row>
    <row r="399" spans="1:30" x14ac:dyDescent="0.2">
      <c r="A399">
        <v>0</v>
      </c>
      <c r="B399" t="s">
        <v>15</v>
      </c>
      <c r="C399">
        <v>1</v>
      </c>
      <c r="D399" t="s">
        <v>17</v>
      </c>
      <c r="E399">
        <v>25</v>
      </c>
      <c r="F399">
        <v>151.55000000000001</v>
      </c>
      <c r="G399">
        <v>1</v>
      </c>
      <c r="H399">
        <v>2</v>
      </c>
      <c r="I399" s="6">
        <f>Table2[[#This Row],[Age]]/$E$1</f>
        <v>0.3125</v>
      </c>
      <c r="J399" s="6">
        <f>LOG10(Table2[[#This Row],[Fare]] +1)</f>
        <v>2.1834122119784261</v>
      </c>
      <c r="K399">
        <f>IF(Table2[[#This Row],[Pclass]]=1, 1, 0)</f>
        <v>1</v>
      </c>
      <c r="L399">
        <f>IF(Table2[[#This Row],[Pclass]]=2, 1,0)</f>
        <v>0</v>
      </c>
      <c r="M399">
        <f>IF(Table2[[#This Row],[Embarked]]="S", 1, 0)</f>
        <v>1</v>
      </c>
      <c r="N399">
        <f>IF(Table2[[#This Row],[Embarked]]="C", 1, 0)</f>
        <v>0</v>
      </c>
      <c r="O399">
        <f>IF(Table2[[#This Row],[Sex]]="male", 1, 0)</f>
        <v>0</v>
      </c>
      <c r="P399">
        <v>1</v>
      </c>
      <c r="AC399" s="6"/>
      <c r="AD399" s="6"/>
    </row>
    <row r="400" spans="1:30" x14ac:dyDescent="0.2">
      <c r="A400">
        <v>0</v>
      </c>
      <c r="B400" t="s">
        <v>15</v>
      </c>
      <c r="C400">
        <v>3</v>
      </c>
      <c r="D400" t="s">
        <v>13</v>
      </c>
      <c r="E400">
        <v>24</v>
      </c>
      <c r="F400">
        <v>7.7957999999999998</v>
      </c>
      <c r="G400">
        <v>0</v>
      </c>
      <c r="H400">
        <v>0</v>
      </c>
      <c r="I400" s="6">
        <f>Table2[[#This Row],[Age]]/$E$1</f>
        <v>0.3</v>
      </c>
      <c r="J400" s="6">
        <f>LOG10(Table2[[#This Row],[Fare]] +1)</f>
        <v>0.94427534575879857</v>
      </c>
      <c r="K400">
        <f>IF(Table2[[#This Row],[Pclass]]=1, 1, 0)</f>
        <v>0</v>
      </c>
      <c r="L400">
        <f>IF(Table2[[#This Row],[Pclass]]=2, 1,0)</f>
        <v>0</v>
      </c>
      <c r="M400">
        <f>IF(Table2[[#This Row],[Embarked]]="S", 1, 0)</f>
        <v>1</v>
      </c>
      <c r="N400">
        <f>IF(Table2[[#This Row],[Embarked]]="C", 1, 0)</f>
        <v>0</v>
      </c>
      <c r="O400">
        <f>IF(Table2[[#This Row],[Sex]]="male", 1, 0)</f>
        <v>1</v>
      </c>
      <c r="P400">
        <v>1</v>
      </c>
      <c r="AC400" s="6"/>
      <c r="AD400" s="6"/>
    </row>
    <row r="401" spans="1:30" x14ac:dyDescent="0.2">
      <c r="A401">
        <v>0</v>
      </c>
      <c r="B401" t="s">
        <v>15</v>
      </c>
      <c r="C401">
        <v>3</v>
      </c>
      <c r="D401" t="s">
        <v>13</v>
      </c>
      <c r="E401">
        <v>17</v>
      </c>
      <c r="F401">
        <v>8.6624999999999996</v>
      </c>
      <c r="G401">
        <v>0</v>
      </c>
      <c r="H401">
        <v>0</v>
      </c>
      <c r="I401" s="6">
        <f>Table2[[#This Row],[Age]]/$E$1</f>
        <v>0.21249999999999999</v>
      </c>
      <c r="J401" s="6">
        <f>LOG10(Table2[[#This Row],[Fare]] +1)</f>
        <v>0.98508950692638131</v>
      </c>
      <c r="K401">
        <f>IF(Table2[[#This Row],[Pclass]]=1, 1, 0)</f>
        <v>0</v>
      </c>
      <c r="L401">
        <f>IF(Table2[[#This Row],[Pclass]]=2, 1,0)</f>
        <v>0</v>
      </c>
      <c r="M401">
        <f>IF(Table2[[#This Row],[Embarked]]="S", 1, 0)</f>
        <v>1</v>
      </c>
      <c r="N401">
        <f>IF(Table2[[#This Row],[Embarked]]="C", 1, 0)</f>
        <v>0</v>
      </c>
      <c r="O401">
        <f>IF(Table2[[#This Row],[Sex]]="male", 1, 0)</f>
        <v>1</v>
      </c>
      <c r="P401">
        <v>1</v>
      </c>
      <c r="AC401" s="6"/>
      <c r="AD401" s="6"/>
    </row>
    <row r="402" spans="1:30" x14ac:dyDescent="0.2">
      <c r="A402">
        <v>0</v>
      </c>
      <c r="B402" t="s">
        <v>27</v>
      </c>
      <c r="C402">
        <v>3</v>
      </c>
      <c r="D402" t="s">
        <v>17</v>
      </c>
      <c r="E402">
        <v>21</v>
      </c>
      <c r="F402">
        <v>7.75</v>
      </c>
      <c r="G402">
        <v>0</v>
      </c>
      <c r="H402">
        <v>0</v>
      </c>
      <c r="I402" s="6">
        <f>Table2[[#This Row],[Age]]/$E$1</f>
        <v>0.26250000000000001</v>
      </c>
      <c r="J402" s="6">
        <f>LOG10(Table2[[#This Row],[Fare]] +1)</f>
        <v>0.94200805302231327</v>
      </c>
      <c r="K402">
        <f>IF(Table2[[#This Row],[Pclass]]=1, 1, 0)</f>
        <v>0</v>
      </c>
      <c r="L402">
        <f>IF(Table2[[#This Row],[Pclass]]=2, 1,0)</f>
        <v>0</v>
      </c>
      <c r="M402">
        <f>IF(Table2[[#This Row],[Embarked]]="S", 1, 0)</f>
        <v>0</v>
      </c>
      <c r="N402">
        <f>IF(Table2[[#This Row],[Embarked]]="C", 1, 0)</f>
        <v>0</v>
      </c>
      <c r="O402">
        <f>IF(Table2[[#This Row],[Sex]]="male", 1, 0)</f>
        <v>0</v>
      </c>
      <c r="P402">
        <v>1</v>
      </c>
      <c r="AC402" s="6"/>
      <c r="AD402" s="6"/>
    </row>
    <row r="403" spans="1:30" x14ac:dyDescent="0.2">
      <c r="A403">
        <v>0</v>
      </c>
      <c r="B403" t="s">
        <v>15</v>
      </c>
      <c r="C403">
        <v>3</v>
      </c>
      <c r="D403" t="s">
        <v>17</v>
      </c>
      <c r="E403">
        <v>37</v>
      </c>
      <c r="F403">
        <v>9.5875000000000004</v>
      </c>
      <c r="G403">
        <v>0</v>
      </c>
      <c r="H403">
        <v>0</v>
      </c>
      <c r="I403" s="6">
        <f>Table2[[#This Row],[Age]]/$E$1</f>
        <v>0.46250000000000002</v>
      </c>
      <c r="J403" s="6">
        <f>LOG10(Table2[[#This Row],[Fare]] +1)</f>
        <v>1.0247934233387634</v>
      </c>
      <c r="K403">
        <f>IF(Table2[[#This Row],[Pclass]]=1, 1, 0)</f>
        <v>0</v>
      </c>
      <c r="L403">
        <f>IF(Table2[[#This Row],[Pclass]]=2, 1,0)</f>
        <v>0</v>
      </c>
      <c r="M403">
        <f>IF(Table2[[#This Row],[Embarked]]="S", 1, 0)</f>
        <v>1</v>
      </c>
      <c r="N403">
        <f>IF(Table2[[#This Row],[Embarked]]="C", 1, 0)</f>
        <v>0</v>
      </c>
      <c r="O403">
        <f>IF(Table2[[#This Row],[Sex]]="male", 1, 0)</f>
        <v>0</v>
      </c>
      <c r="P403">
        <v>1</v>
      </c>
      <c r="AC403" s="6"/>
      <c r="AD403" s="6"/>
    </row>
    <row r="404" spans="1:30" x14ac:dyDescent="0.2">
      <c r="A404">
        <v>1</v>
      </c>
      <c r="B404" t="s">
        <v>15</v>
      </c>
      <c r="C404">
        <v>1</v>
      </c>
      <c r="D404" t="s">
        <v>17</v>
      </c>
      <c r="E404">
        <v>16</v>
      </c>
      <c r="F404">
        <v>86.5</v>
      </c>
      <c r="G404">
        <v>0</v>
      </c>
      <c r="H404">
        <v>0</v>
      </c>
      <c r="I404" s="6">
        <f>Table2[[#This Row],[Age]]/$E$1</f>
        <v>0.2</v>
      </c>
      <c r="J404" s="6">
        <f>LOG10(Table2[[#This Row],[Fare]] +1)</f>
        <v>1.9420080530223132</v>
      </c>
      <c r="K404">
        <f>IF(Table2[[#This Row],[Pclass]]=1, 1, 0)</f>
        <v>1</v>
      </c>
      <c r="L404">
        <f>IF(Table2[[#This Row],[Pclass]]=2, 1,0)</f>
        <v>0</v>
      </c>
      <c r="M404">
        <f>IF(Table2[[#This Row],[Embarked]]="S", 1, 0)</f>
        <v>1</v>
      </c>
      <c r="N404">
        <f>IF(Table2[[#This Row],[Embarked]]="C", 1, 0)</f>
        <v>0</v>
      </c>
      <c r="O404">
        <f>IF(Table2[[#This Row],[Sex]]="male", 1, 0)</f>
        <v>0</v>
      </c>
      <c r="P404">
        <v>1</v>
      </c>
      <c r="AC404" s="6"/>
      <c r="AD404" s="6"/>
    </row>
    <row r="405" spans="1:30" x14ac:dyDescent="0.2">
      <c r="A405">
        <v>0</v>
      </c>
      <c r="B405" t="s">
        <v>20</v>
      </c>
      <c r="C405">
        <v>1</v>
      </c>
      <c r="D405" t="s">
        <v>13</v>
      </c>
      <c r="E405">
        <v>18</v>
      </c>
      <c r="F405">
        <v>108.9</v>
      </c>
      <c r="G405">
        <v>1</v>
      </c>
      <c r="H405">
        <v>0</v>
      </c>
      <c r="I405" s="6">
        <f>Table2[[#This Row],[Age]]/$E$1</f>
        <v>0.22500000000000001</v>
      </c>
      <c r="J405" s="6">
        <f>LOG10(Table2[[#This Row],[Fare]] +1)</f>
        <v>2.0409976924234905</v>
      </c>
      <c r="K405">
        <f>IF(Table2[[#This Row],[Pclass]]=1, 1, 0)</f>
        <v>1</v>
      </c>
      <c r="L405">
        <f>IF(Table2[[#This Row],[Pclass]]=2, 1,0)</f>
        <v>0</v>
      </c>
      <c r="M405">
        <f>IF(Table2[[#This Row],[Embarked]]="S", 1, 0)</f>
        <v>0</v>
      </c>
      <c r="N405">
        <f>IF(Table2[[#This Row],[Embarked]]="C", 1, 0)</f>
        <v>1</v>
      </c>
      <c r="O405">
        <f>IF(Table2[[#This Row],[Sex]]="male", 1, 0)</f>
        <v>1</v>
      </c>
      <c r="P405">
        <v>1</v>
      </c>
      <c r="AC405" s="6"/>
      <c r="AD405" s="6"/>
    </row>
    <row r="406" spans="1:30" x14ac:dyDescent="0.2">
      <c r="A406">
        <v>1</v>
      </c>
      <c r="B406" t="s">
        <v>15</v>
      </c>
      <c r="C406">
        <v>2</v>
      </c>
      <c r="D406" t="s">
        <v>17</v>
      </c>
      <c r="E406">
        <v>33</v>
      </c>
      <c r="F406">
        <v>26</v>
      </c>
      <c r="G406">
        <v>0</v>
      </c>
      <c r="H406">
        <v>2</v>
      </c>
      <c r="I406" s="6">
        <f>Table2[[#This Row],[Age]]/$E$1</f>
        <v>0.41249999999999998</v>
      </c>
      <c r="J406" s="6">
        <f>LOG10(Table2[[#This Row],[Fare]] +1)</f>
        <v>1.4313637641589874</v>
      </c>
      <c r="K406">
        <f>IF(Table2[[#This Row],[Pclass]]=1, 1, 0)</f>
        <v>0</v>
      </c>
      <c r="L406">
        <f>IF(Table2[[#This Row],[Pclass]]=2, 1,0)</f>
        <v>1</v>
      </c>
      <c r="M406">
        <f>IF(Table2[[#This Row],[Embarked]]="S", 1, 0)</f>
        <v>1</v>
      </c>
      <c r="N406">
        <f>IF(Table2[[#This Row],[Embarked]]="C", 1, 0)</f>
        <v>0</v>
      </c>
      <c r="O406">
        <f>IF(Table2[[#This Row],[Sex]]="male", 1, 0)</f>
        <v>0</v>
      </c>
      <c r="P406">
        <v>1</v>
      </c>
      <c r="AC406" s="6"/>
      <c r="AD406" s="6"/>
    </row>
    <row r="407" spans="1:30" x14ac:dyDescent="0.2">
      <c r="A407">
        <v>0</v>
      </c>
      <c r="B407" t="s">
        <v>15</v>
      </c>
      <c r="C407">
        <v>3</v>
      </c>
      <c r="D407" t="s">
        <v>13</v>
      </c>
      <c r="E407">
        <v>28</v>
      </c>
      <c r="F407">
        <v>22.524999999999999</v>
      </c>
      <c r="G407">
        <v>0</v>
      </c>
      <c r="H407">
        <v>0</v>
      </c>
      <c r="I407" s="6">
        <f>Table2[[#This Row],[Age]]/$E$1</f>
        <v>0.35</v>
      </c>
      <c r="J407" s="6">
        <f>LOG10(Table2[[#This Row],[Fare]] +1)</f>
        <v>1.3715296320992945</v>
      </c>
      <c r="K407">
        <f>IF(Table2[[#This Row],[Pclass]]=1, 1, 0)</f>
        <v>0</v>
      </c>
      <c r="L407">
        <f>IF(Table2[[#This Row],[Pclass]]=2, 1,0)</f>
        <v>0</v>
      </c>
      <c r="M407">
        <f>IF(Table2[[#This Row],[Embarked]]="S", 1, 0)</f>
        <v>1</v>
      </c>
      <c r="N407">
        <f>IF(Table2[[#This Row],[Embarked]]="C", 1, 0)</f>
        <v>0</v>
      </c>
      <c r="O407">
        <f>IF(Table2[[#This Row],[Sex]]="male", 1, 0)</f>
        <v>1</v>
      </c>
      <c r="P407">
        <v>1</v>
      </c>
      <c r="AC407" s="6"/>
      <c r="AD407" s="6"/>
    </row>
    <row r="408" spans="1:30" x14ac:dyDescent="0.2">
      <c r="A408">
        <v>1</v>
      </c>
      <c r="B408" t="s">
        <v>15</v>
      </c>
      <c r="C408">
        <v>3</v>
      </c>
      <c r="D408" t="s">
        <v>13</v>
      </c>
      <c r="E408">
        <v>26</v>
      </c>
      <c r="F408">
        <v>56.495800000000003</v>
      </c>
      <c r="G408">
        <v>0</v>
      </c>
      <c r="H408">
        <v>0</v>
      </c>
      <c r="I408" s="6">
        <f>Table2[[#This Row],[Age]]/$E$1</f>
        <v>0.32500000000000001</v>
      </c>
      <c r="J408" s="6">
        <f>LOG10(Table2[[#This Row],[Fare]] +1)</f>
        <v>1.7596361211514699</v>
      </c>
      <c r="K408">
        <f>IF(Table2[[#This Row],[Pclass]]=1, 1, 0)</f>
        <v>0</v>
      </c>
      <c r="L408">
        <f>IF(Table2[[#This Row],[Pclass]]=2, 1,0)</f>
        <v>0</v>
      </c>
      <c r="M408">
        <f>IF(Table2[[#This Row],[Embarked]]="S", 1, 0)</f>
        <v>1</v>
      </c>
      <c r="N408">
        <f>IF(Table2[[#This Row],[Embarked]]="C", 1, 0)</f>
        <v>0</v>
      </c>
      <c r="O408">
        <f>IF(Table2[[#This Row],[Sex]]="male", 1, 0)</f>
        <v>1</v>
      </c>
      <c r="P408">
        <v>1</v>
      </c>
      <c r="AC408" s="6"/>
      <c r="AD408" s="6"/>
    </row>
    <row r="409" spans="1:30" x14ac:dyDescent="0.2">
      <c r="A409">
        <v>1</v>
      </c>
      <c r="B409" t="s">
        <v>27</v>
      </c>
      <c r="C409">
        <v>3</v>
      </c>
      <c r="D409" t="s">
        <v>13</v>
      </c>
      <c r="E409">
        <v>29</v>
      </c>
      <c r="F409">
        <v>7.75</v>
      </c>
      <c r="G409">
        <v>0</v>
      </c>
      <c r="H409">
        <v>0</v>
      </c>
      <c r="I409" s="6">
        <f>Table2[[#This Row],[Age]]/$E$1</f>
        <v>0.36249999999999999</v>
      </c>
      <c r="J409" s="6">
        <f>LOG10(Table2[[#This Row],[Fare]] +1)</f>
        <v>0.94200805302231327</v>
      </c>
      <c r="K409">
        <f>IF(Table2[[#This Row],[Pclass]]=1, 1, 0)</f>
        <v>0</v>
      </c>
      <c r="L409">
        <f>IF(Table2[[#This Row],[Pclass]]=2, 1,0)</f>
        <v>0</v>
      </c>
      <c r="M409">
        <f>IF(Table2[[#This Row],[Embarked]]="S", 1, 0)</f>
        <v>0</v>
      </c>
      <c r="N409">
        <f>IF(Table2[[#This Row],[Embarked]]="C", 1, 0)</f>
        <v>0</v>
      </c>
      <c r="O409">
        <f>IF(Table2[[#This Row],[Sex]]="male", 1, 0)</f>
        <v>1</v>
      </c>
      <c r="P409">
        <v>1</v>
      </c>
      <c r="AC409" s="6"/>
      <c r="AD409" s="6"/>
    </row>
    <row r="410" spans="1:30" x14ac:dyDescent="0.2">
      <c r="A410">
        <v>1</v>
      </c>
      <c r="B410" t="s">
        <v>15</v>
      </c>
      <c r="C410">
        <v>1</v>
      </c>
      <c r="D410" t="s">
        <v>13</v>
      </c>
      <c r="E410">
        <v>36</v>
      </c>
      <c r="F410">
        <v>26.287500000000001</v>
      </c>
      <c r="G410">
        <v>0</v>
      </c>
      <c r="H410">
        <v>0</v>
      </c>
      <c r="I410" s="6">
        <f>Table2[[#This Row],[Age]]/$E$1</f>
        <v>0.45</v>
      </c>
      <c r="J410" s="6">
        <f>LOG10(Table2[[#This Row],[Fare]] +1)</f>
        <v>1.4359637487171957</v>
      </c>
      <c r="K410">
        <f>IF(Table2[[#This Row],[Pclass]]=1, 1, 0)</f>
        <v>1</v>
      </c>
      <c r="L410">
        <f>IF(Table2[[#This Row],[Pclass]]=2, 1,0)</f>
        <v>0</v>
      </c>
      <c r="M410">
        <f>IF(Table2[[#This Row],[Embarked]]="S", 1, 0)</f>
        <v>1</v>
      </c>
      <c r="N410">
        <f>IF(Table2[[#This Row],[Embarked]]="C", 1, 0)</f>
        <v>0</v>
      </c>
      <c r="O410">
        <f>IF(Table2[[#This Row],[Sex]]="male", 1, 0)</f>
        <v>1</v>
      </c>
      <c r="P410">
        <v>1</v>
      </c>
      <c r="AC410" s="6"/>
      <c r="AD410" s="6"/>
    </row>
    <row r="411" spans="1:30" x14ac:dyDescent="0.2">
      <c r="A411">
        <v>1</v>
      </c>
      <c r="B411" t="s">
        <v>20</v>
      </c>
      <c r="C411">
        <v>1</v>
      </c>
      <c r="D411" t="s">
        <v>17</v>
      </c>
      <c r="E411">
        <v>54</v>
      </c>
      <c r="F411">
        <v>59.4</v>
      </c>
      <c r="G411">
        <v>1</v>
      </c>
      <c r="H411">
        <v>0</v>
      </c>
      <c r="I411" s="6">
        <f>Table2[[#This Row],[Age]]/$E$1</f>
        <v>0.67500000000000004</v>
      </c>
      <c r="J411" s="6">
        <f>LOG10(Table2[[#This Row],[Fare]] +1)</f>
        <v>1.7810369386211318</v>
      </c>
      <c r="K411">
        <f>IF(Table2[[#This Row],[Pclass]]=1, 1, 0)</f>
        <v>1</v>
      </c>
      <c r="L411">
        <f>IF(Table2[[#This Row],[Pclass]]=2, 1,0)</f>
        <v>0</v>
      </c>
      <c r="M411">
        <f>IF(Table2[[#This Row],[Embarked]]="S", 1, 0)</f>
        <v>0</v>
      </c>
      <c r="N411">
        <f>IF(Table2[[#This Row],[Embarked]]="C", 1, 0)</f>
        <v>1</v>
      </c>
      <c r="O411">
        <f>IF(Table2[[#This Row],[Sex]]="male", 1, 0)</f>
        <v>0</v>
      </c>
      <c r="P411">
        <v>1</v>
      </c>
      <c r="AC411" s="6"/>
      <c r="AD411" s="6"/>
    </row>
    <row r="412" spans="1:30" x14ac:dyDescent="0.2">
      <c r="A412">
        <v>0</v>
      </c>
      <c r="B412" t="s">
        <v>15</v>
      </c>
      <c r="C412">
        <v>3</v>
      </c>
      <c r="D412" t="s">
        <v>13</v>
      </c>
      <c r="E412">
        <v>24</v>
      </c>
      <c r="F412">
        <v>7.4958</v>
      </c>
      <c r="G412">
        <v>0</v>
      </c>
      <c r="H412">
        <v>0</v>
      </c>
      <c r="I412" s="6">
        <f>Table2[[#This Row],[Age]]/$E$1</f>
        <v>0.3</v>
      </c>
      <c r="J412" s="6">
        <f>LOG10(Table2[[#This Row],[Fare]] +1)</f>
        <v>0.92920428011230582</v>
      </c>
      <c r="K412">
        <f>IF(Table2[[#This Row],[Pclass]]=1, 1, 0)</f>
        <v>0</v>
      </c>
      <c r="L412">
        <f>IF(Table2[[#This Row],[Pclass]]=2, 1,0)</f>
        <v>0</v>
      </c>
      <c r="M412">
        <f>IF(Table2[[#This Row],[Embarked]]="S", 1, 0)</f>
        <v>1</v>
      </c>
      <c r="N412">
        <f>IF(Table2[[#This Row],[Embarked]]="C", 1, 0)</f>
        <v>0</v>
      </c>
      <c r="O412">
        <f>IF(Table2[[#This Row],[Sex]]="male", 1, 0)</f>
        <v>1</v>
      </c>
      <c r="P412">
        <v>1</v>
      </c>
      <c r="AC412" s="6"/>
      <c r="AD412" s="6"/>
    </row>
    <row r="413" spans="1:30" x14ac:dyDescent="0.2">
      <c r="A413">
        <v>0</v>
      </c>
      <c r="B413" t="s">
        <v>15</v>
      </c>
      <c r="C413">
        <v>1</v>
      </c>
      <c r="D413" t="s">
        <v>13</v>
      </c>
      <c r="E413">
        <v>47</v>
      </c>
      <c r="F413">
        <v>34.020800000000001</v>
      </c>
      <c r="G413">
        <v>0</v>
      </c>
      <c r="H413">
        <v>0</v>
      </c>
      <c r="I413" s="6">
        <f>Table2[[#This Row],[Age]]/$E$1</f>
        <v>0.58750000000000002</v>
      </c>
      <c r="J413" s="6">
        <f>LOG10(Table2[[#This Row],[Fare]] +1)</f>
        <v>1.544326062695947</v>
      </c>
      <c r="K413">
        <f>IF(Table2[[#This Row],[Pclass]]=1, 1, 0)</f>
        <v>1</v>
      </c>
      <c r="L413">
        <f>IF(Table2[[#This Row],[Pclass]]=2, 1,0)</f>
        <v>0</v>
      </c>
      <c r="M413">
        <f>IF(Table2[[#This Row],[Embarked]]="S", 1, 0)</f>
        <v>1</v>
      </c>
      <c r="N413">
        <f>IF(Table2[[#This Row],[Embarked]]="C", 1, 0)</f>
        <v>0</v>
      </c>
      <c r="O413">
        <f>IF(Table2[[#This Row],[Sex]]="male", 1, 0)</f>
        <v>1</v>
      </c>
      <c r="P413">
        <v>1</v>
      </c>
      <c r="AC413" s="6"/>
      <c r="AD413" s="6"/>
    </row>
    <row r="414" spans="1:30" x14ac:dyDescent="0.2">
      <c r="A414">
        <v>1</v>
      </c>
      <c r="B414" t="s">
        <v>15</v>
      </c>
      <c r="C414">
        <v>2</v>
      </c>
      <c r="D414" t="s">
        <v>17</v>
      </c>
      <c r="E414">
        <v>34</v>
      </c>
      <c r="F414">
        <v>10.5</v>
      </c>
      <c r="G414">
        <v>0</v>
      </c>
      <c r="H414">
        <v>0</v>
      </c>
      <c r="I414" s="6">
        <f>Table2[[#This Row],[Age]]/$E$1</f>
        <v>0.42499999999999999</v>
      </c>
      <c r="J414" s="6">
        <f>LOG10(Table2[[#This Row],[Fare]] +1)</f>
        <v>1.0606978403536116</v>
      </c>
      <c r="K414">
        <f>IF(Table2[[#This Row],[Pclass]]=1, 1, 0)</f>
        <v>0</v>
      </c>
      <c r="L414">
        <f>IF(Table2[[#This Row],[Pclass]]=2, 1,0)</f>
        <v>1</v>
      </c>
      <c r="M414">
        <f>IF(Table2[[#This Row],[Embarked]]="S", 1, 0)</f>
        <v>1</v>
      </c>
      <c r="N414">
        <f>IF(Table2[[#This Row],[Embarked]]="C", 1, 0)</f>
        <v>0</v>
      </c>
      <c r="O414">
        <f>IF(Table2[[#This Row],[Sex]]="male", 1, 0)</f>
        <v>0</v>
      </c>
      <c r="P414">
        <v>1</v>
      </c>
      <c r="AC414" s="6"/>
      <c r="AD414" s="6"/>
    </row>
    <row r="415" spans="1:30" x14ac:dyDescent="0.2">
      <c r="A415">
        <v>1</v>
      </c>
      <c r="B415" t="s">
        <v>15</v>
      </c>
      <c r="C415">
        <v>2</v>
      </c>
      <c r="D415" t="s">
        <v>17</v>
      </c>
      <c r="E415">
        <v>36</v>
      </c>
      <c r="F415">
        <v>26</v>
      </c>
      <c r="G415">
        <v>1</v>
      </c>
      <c r="H415">
        <v>0</v>
      </c>
      <c r="I415" s="6">
        <f>Table2[[#This Row],[Age]]/$E$1</f>
        <v>0.45</v>
      </c>
      <c r="J415" s="6">
        <f>LOG10(Table2[[#This Row],[Fare]] +1)</f>
        <v>1.4313637641589874</v>
      </c>
      <c r="K415">
        <f>IF(Table2[[#This Row],[Pclass]]=1, 1, 0)</f>
        <v>0</v>
      </c>
      <c r="L415">
        <f>IF(Table2[[#This Row],[Pclass]]=2, 1,0)</f>
        <v>1</v>
      </c>
      <c r="M415">
        <f>IF(Table2[[#This Row],[Embarked]]="S", 1, 0)</f>
        <v>1</v>
      </c>
      <c r="N415">
        <f>IF(Table2[[#This Row],[Embarked]]="C", 1, 0)</f>
        <v>0</v>
      </c>
      <c r="O415">
        <f>IF(Table2[[#This Row],[Sex]]="male", 1, 0)</f>
        <v>0</v>
      </c>
      <c r="P415">
        <v>1</v>
      </c>
      <c r="AC415" s="6"/>
      <c r="AD415" s="6"/>
    </row>
    <row r="416" spans="1:30" x14ac:dyDescent="0.2">
      <c r="A416">
        <v>0</v>
      </c>
      <c r="B416" t="s">
        <v>15</v>
      </c>
      <c r="C416">
        <v>3</v>
      </c>
      <c r="D416" t="s">
        <v>13</v>
      </c>
      <c r="E416">
        <v>32</v>
      </c>
      <c r="F416">
        <v>7.8958000000000004</v>
      </c>
      <c r="G416">
        <v>0</v>
      </c>
      <c r="H416">
        <v>0</v>
      </c>
      <c r="I416" s="6">
        <f>Table2[[#This Row],[Age]]/$E$1</f>
        <v>0.4</v>
      </c>
      <c r="J416" s="6">
        <f>LOG10(Table2[[#This Row],[Fare]] +1)</f>
        <v>0.94918501031343461</v>
      </c>
      <c r="K416">
        <f>IF(Table2[[#This Row],[Pclass]]=1, 1, 0)</f>
        <v>0</v>
      </c>
      <c r="L416">
        <f>IF(Table2[[#This Row],[Pclass]]=2, 1,0)</f>
        <v>0</v>
      </c>
      <c r="M416">
        <f>IF(Table2[[#This Row],[Embarked]]="S", 1, 0)</f>
        <v>1</v>
      </c>
      <c r="N416">
        <f>IF(Table2[[#This Row],[Embarked]]="C", 1, 0)</f>
        <v>0</v>
      </c>
      <c r="O416">
        <f>IF(Table2[[#This Row],[Sex]]="male", 1, 0)</f>
        <v>1</v>
      </c>
      <c r="P416">
        <v>1</v>
      </c>
      <c r="AC416" s="6"/>
      <c r="AD416" s="6"/>
    </row>
    <row r="417" spans="1:30" x14ac:dyDescent="0.2">
      <c r="A417">
        <v>1</v>
      </c>
      <c r="B417" t="s">
        <v>15</v>
      </c>
      <c r="C417">
        <v>1</v>
      </c>
      <c r="D417" t="s">
        <v>17</v>
      </c>
      <c r="E417">
        <v>30</v>
      </c>
      <c r="F417">
        <v>93.5</v>
      </c>
      <c r="G417">
        <v>0</v>
      </c>
      <c r="H417">
        <v>0</v>
      </c>
      <c r="I417" s="6">
        <f>Table2[[#This Row],[Age]]/$E$1</f>
        <v>0.375</v>
      </c>
      <c r="J417" s="6">
        <f>LOG10(Table2[[#This Row],[Fare]] +1)</f>
        <v>1.975431808509263</v>
      </c>
      <c r="K417">
        <f>IF(Table2[[#This Row],[Pclass]]=1, 1, 0)</f>
        <v>1</v>
      </c>
      <c r="L417">
        <f>IF(Table2[[#This Row],[Pclass]]=2, 1,0)</f>
        <v>0</v>
      </c>
      <c r="M417">
        <f>IF(Table2[[#This Row],[Embarked]]="S", 1, 0)</f>
        <v>1</v>
      </c>
      <c r="N417">
        <f>IF(Table2[[#This Row],[Embarked]]="C", 1, 0)</f>
        <v>0</v>
      </c>
      <c r="O417">
        <f>IF(Table2[[#This Row],[Sex]]="male", 1, 0)</f>
        <v>0</v>
      </c>
      <c r="P417">
        <v>1</v>
      </c>
      <c r="AC417" s="6"/>
      <c r="AD417" s="6"/>
    </row>
    <row r="418" spans="1:30" x14ac:dyDescent="0.2">
      <c r="A418">
        <v>0</v>
      </c>
      <c r="B418" t="s">
        <v>15</v>
      </c>
      <c r="C418">
        <v>3</v>
      </c>
      <c r="D418" t="s">
        <v>13</v>
      </c>
      <c r="E418">
        <v>22</v>
      </c>
      <c r="F418">
        <v>7.8958000000000004</v>
      </c>
      <c r="G418">
        <v>0</v>
      </c>
      <c r="H418">
        <v>0</v>
      </c>
      <c r="I418" s="6">
        <f>Table2[[#This Row],[Age]]/$E$1</f>
        <v>0.27500000000000002</v>
      </c>
      <c r="J418" s="6">
        <f>LOG10(Table2[[#This Row],[Fare]] +1)</f>
        <v>0.94918501031343461</v>
      </c>
      <c r="K418">
        <f>IF(Table2[[#This Row],[Pclass]]=1, 1, 0)</f>
        <v>0</v>
      </c>
      <c r="L418">
        <f>IF(Table2[[#This Row],[Pclass]]=2, 1,0)</f>
        <v>0</v>
      </c>
      <c r="M418">
        <f>IF(Table2[[#This Row],[Embarked]]="S", 1, 0)</f>
        <v>1</v>
      </c>
      <c r="N418">
        <f>IF(Table2[[#This Row],[Embarked]]="C", 1, 0)</f>
        <v>0</v>
      </c>
      <c r="O418">
        <f>IF(Table2[[#This Row],[Sex]]="male", 1, 0)</f>
        <v>1</v>
      </c>
      <c r="P418">
        <v>1</v>
      </c>
      <c r="AC418" s="6"/>
      <c r="AD418" s="6"/>
    </row>
    <row r="419" spans="1:30" x14ac:dyDescent="0.2">
      <c r="A419">
        <v>1</v>
      </c>
      <c r="B419" t="s">
        <v>20</v>
      </c>
      <c r="C419">
        <v>1</v>
      </c>
      <c r="D419" t="s">
        <v>17</v>
      </c>
      <c r="E419">
        <v>44</v>
      </c>
      <c r="F419">
        <v>57.979199999999999</v>
      </c>
      <c r="G419">
        <v>0</v>
      </c>
      <c r="H419">
        <v>1</v>
      </c>
      <c r="I419" s="6">
        <f>Table2[[#This Row],[Age]]/$E$1</f>
        <v>0.55000000000000004</v>
      </c>
      <c r="J419" s="6">
        <f>LOG10(Table2[[#This Row],[Fare]] +1)</f>
        <v>1.770698877440231</v>
      </c>
      <c r="K419">
        <f>IF(Table2[[#This Row],[Pclass]]=1, 1, 0)</f>
        <v>1</v>
      </c>
      <c r="L419">
        <f>IF(Table2[[#This Row],[Pclass]]=2, 1,0)</f>
        <v>0</v>
      </c>
      <c r="M419">
        <f>IF(Table2[[#This Row],[Embarked]]="S", 1, 0)</f>
        <v>0</v>
      </c>
      <c r="N419">
        <f>IF(Table2[[#This Row],[Embarked]]="C", 1, 0)</f>
        <v>1</v>
      </c>
      <c r="O419">
        <f>IF(Table2[[#This Row],[Sex]]="male", 1, 0)</f>
        <v>0</v>
      </c>
      <c r="P419">
        <v>1</v>
      </c>
      <c r="AC419" s="6"/>
      <c r="AD419" s="6"/>
    </row>
    <row r="420" spans="1:30" x14ac:dyDescent="0.2">
      <c r="A420">
        <v>0</v>
      </c>
      <c r="B420" t="s">
        <v>27</v>
      </c>
      <c r="C420">
        <v>3</v>
      </c>
      <c r="D420" t="s">
        <v>13</v>
      </c>
      <c r="E420">
        <v>40.5</v>
      </c>
      <c r="F420">
        <v>7.75</v>
      </c>
      <c r="G420">
        <v>0</v>
      </c>
      <c r="H420">
        <v>0</v>
      </c>
      <c r="I420" s="6">
        <f>Table2[[#This Row],[Age]]/$E$1</f>
        <v>0.50624999999999998</v>
      </c>
      <c r="J420" s="6">
        <f>LOG10(Table2[[#This Row],[Fare]] +1)</f>
        <v>0.94200805302231327</v>
      </c>
      <c r="K420">
        <f>IF(Table2[[#This Row],[Pclass]]=1, 1, 0)</f>
        <v>0</v>
      </c>
      <c r="L420">
        <f>IF(Table2[[#This Row],[Pclass]]=2, 1,0)</f>
        <v>0</v>
      </c>
      <c r="M420">
        <f>IF(Table2[[#This Row],[Embarked]]="S", 1, 0)</f>
        <v>0</v>
      </c>
      <c r="N420">
        <f>IF(Table2[[#This Row],[Embarked]]="C", 1, 0)</f>
        <v>0</v>
      </c>
      <c r="O420">
        <f>IF(Table2[[#This Row],[Sex]]="male", 1, 0)</f>
        <v>1</v>
      </c>
      <c r="P420">
        <v>1</v>
      </c>
      <c r="AC420" s="6"/>
      <c r="AD420" s="6"/>
    </row>
    <row r="421" spans="1:30" x14ac:dyDescent="0.2">
      <c r="A421">
        <v>1</v>
      </c>
      <c r="B421" t="s">
        <v>15</v>
      </c>
      <c r="C421">
        <v>2</v>
      </c>
      <c r="D421" t="s">
        <v>17</v>
      </c>
      <c r="E421">
        <v>50</v>
      </c>
      <c r="F421">
        <v>10.5</v>
      </c>
      <c r="G421">
        <v>0</v>
      </c>
      <c r="H421">
        <v>0</v>
      </c>
      <c r="I421" s="6">
        <f>Table2[[#This Row],[Age]]/$E$1</f>
        <v>0.625</v>
      </c>
      <c r="J421" s="6">
        <f>LOG10(Table2[[#This Row],[Fare]] +1)</f>
        <v>1.0606978403536116</v>
      </c>
      <c r="K421">
        <f>IF(Table2[[#This Row],[Pclass]]=1, 1, 0)</f>
        <v>0</v>
      </c>
      <c r="L421">
        <f>IF(Table2[[#This Row],[Pclass]]=2, 1,0)</f>
        <v>1</v>
      </c>
      <c r="M421">
        <f>IF(Table2[[#This Row],[Embarked]]="S", 1, 0)</f>
        <v>1</v>
      </c>
      <c r="N421">
        <f>IF(Table2[[#This Row],[Embarked]]="C", 1, 0)</f>
        <v>0</v>
      </c>
      <c r="O421">
        <f>IF(Table2[[#This Row],[Sex]]="male", 1, 0)</f>
        <v>0</v>
      </c>
      <c r="P421">
        <v>1</v>
      </c>
      <c r="AC421" s="6"/>
      <c r="AD421" s="6"/>
    </row>
    <row r="422" spans="1:30" x14ac:dyDescent="0.2">
      <c r="A422">
        <v>0</v>
      </c>
      <c r="B422" t="s">
        <v>15</v>
      </c>
      <c r="C422">
        <v>3</v>
      </c>
      <c r="D422" t="s">
        <v>13</v>
      </c>
      <c r="E422">
        <v>39</v>
      </c>
      <c r="F422">
        <v>7.9249999999999998</v>
      </c>
      <c r="G422">
        <v>0</v>
      </c>
      <c r="H422">
        <v>0</v>
      </c>
      <c r="I422" s="6">
        <f>Table2[[#This Row],[Age]]/$E$1</f>
        <v>0.48749999999999999</v>
      </c>
      <c r="J422" s="6">
        <f>LOG10(Table2[[#This Row],[Fare]] +1)</f>
        <v>0.95060822478423079</v>
      </c>
      <c r="K422">
        <f>IF(Table2[[#This Row],[Pclass]]=1, 1, 0)</f>
        <v>0</v>
      </c>
      <c r="L422">
        <f>IF(Table2[[#This Row],[Pclass]]=2, 1,0)</f>
        <v>0</v>
      </c>
      <c r="M422">
        <f>IF(Table2[[#This Row],[Embarked]]="S", 1, 0)</f>
        <v>1</v>
      </c>
      <c r="N422">
        <f>IF(Table2[[#This Row],[Embarked]]="C", 1, 0)</f>
        <v>0</v>
      </c>
      <c r="O422">
        <f>IF(Table2[[#This Row],[Sex]]="male", 1, 0)</f>
        <v>1</v>
      </c>
      <c r="P422">
        <v>1</v>
      </c>
      <c r="AC422" s="6"/>
      <c r="AD422" s="6"/>
    </row>
    <row r="423" spans="1:30" x14ac:dyDescent="0.2">
      <c r="A423">
        <v>0</v>
      </c>
      <c r="B423" t="s">
        <v>15</v>
      </c>
      <c r="C423">
        <v>2</v>
      </c>
      <c r="D423" t="s">
        <v>13</v>
      </c>
      <c r="E423">
        <v>23</v>
      </c>
      <c r="F423">
        <v>11.5</v>
      </c>
      <c r="G423">
        <v>2</v>
      </c>
      <c r="H423">
        <v>1</v>
      </c>
      <c r="I423" s="6">
        <f>Table2[[#This Row],[Age]]/$E$1</f>
        <v>0.28749999999999998</v>
      </c>
      <c r="J423" s="6">
        <f>LOG10(Table2[[#This Row],[Fare]] +1)</f>
        <v>1.0969100130080565</v>
      </c>
      <c r="K423">
        <f>IF(Table2[[#This Row],[Pclass]]=1, 1, 0)</f>
        <v>0</v>
      </c>
      <c r="L423">
        <f>IF(Table2[[#This Row],[Pclass]]=2, 1,0)</f>
        <v>1</v>
      </c>
      <c r="M423">
        <f>IF(Table2[[#This Row],[Embarked]]="S", 1, 0)</f>
        <v>1</v>
      </c>
      <c r="N423">
        <f>IF(Table2[[#This Row],[Embarked]]="C", 1, 0)</f>
        <v>0</v>
      </c>
      <c r="O423">
        <f>IF(Table2[[#This Row],[Sex]]="male", 1, 0)</f>
        <v>1</v>
      </c>
      <c r="P423">
        <v>1</v>
      </c>
      <c r="AC423" s="6"/>
      <c r="AD423" s="6"/>
    </row>
    <row r="424" spans="1:30" x14ac:dyDescent="0.2">
      <c r="A424">
        <v>1</v>
      </c>
      <c r="B424" t="s">
        <v>15</v>
      </c>
      <c r="C424">
        <v>2</v>
      </c>
      <c r="D424" t="s">
        <v>17</v>
      </c>
      <c r="E424">
        <v>2</v>
      </c>
      <c r="F424">
        <v>26</v>
      </c>
      <c r="G424">
        <v>1</v>
      </c>
      <c r="H424">
        <v>1</v>
      </c>
      <c r="I424" s="6">
        <f>Table2[[#This Row],[Age]]/$E$1</f>
        <v>2.5000000000000001E-2</v>
      </c>
      <c r="J424" s="6">
        <f>LOG10(Table2[[#This Row],[Fare]] +1)</f>
        <v>1.4313637641589874</v>
      </c>
      <c r="K424">
        <f>IF(Table2[[#This Row],[Pclass]]=1, 1, 0)</f>
        <v>0</v>
      </c>
      <c r="L424">
        <f>IF(Table2[[#This Row],[Pclass]]=2, 1,0)</f>
        <v>1</v>
      </c>
      <c r="M424">
        <f>IF(Table2[[#This Row],[Embarked]]="S", 1, 0)</f>
        <v>1</v>
      </c>
      <c r="N424">
        <f>IF(Table2[[#This Row],[Embarked]]="C", 1, 0)</f>
        <v>0</v>
      </c>
      <c r="O424">
        <f>IF(Table2[[#This Row],[Sex]]="male", 1, 0)</f>
        <v>0</v>
      </c>
      <c r="P424">
        <v>1</v>
      </c>
      <c r="AC424" s="6"/>
      <c r="AD424" s="6"/>
    </row>
    <row r="425" spans="1:30" x14ac:dyDescent="0.2">
      <c r="A425">
        <v>0</v>
      </c>
      <c r="B425" t="s">
        <v>20</v>
      </c>
      <c r="C425">
        <v>3</v>
      </c>
      <c r="D425" t="s">
        <v>13</v>
      </c>
      <c r="E425">
        <v>17</v>
      </c>
      <c r="F425">
        <v>7.2291999999999996</v>
      </c>
      <c r="G425">
        <v>1</v>
      </c>
      <c r="H425">
        <v>1</v>
      </c>
      <c r="I425" s="6">
        <f>Table2[[#This Row],[Age]]/$E$1</f>
        <v>0.21249999999999999</v>
      </c>
      <c r="J425" s="6">
        <f>LOG10(Table2[[#This Row],[Fare]] +1)</f>
        <v>0.91535761741483168</v>
      </c>
      <c r="K425">
        <f>IF(Table2[[#This Row],[Pclass]]=1, 1, 0)</f>
        <v>0</v>
      </c>
      <c r="L425">
        <f>IF(Table2[[#This Row],[Pclass]]=2, 1,0)</f>
        <v>0</v>
      </c>
      <c r="M425">
        <f>IF(Table2[[#This Row],[Embarked]]="S", 1, 0)</f>
        <v>0</v>
      </c>
      <c r="N425">
        <f>IF(Table2[[#This Row],[Embarked]]="C", 1, 0)</f>
        <v>1</v>
      </c>
      <c r="O425">
        <f>IF(Table2[[#This Row],[Sex]]="male", 1, 0)</f>
        <v>1</v>
      </c>
      <c r="P425">
        <v>1</v>
      </c>
      <c r="AC425" s="6"/>
      <c r="AD425" s="6"/>
    </row>
    <row r="426" spans="1:30" x14ac:dyDescent="0.2">
      <c r="A426">
        <v>0</v>
      </c>
      <c r="B426" t="s">
        <v>15</v>
      </c>
      <c r="C426">
        <v>3</v>
      </c>
      <c r="D426" t="s">
        <v>17</v>
      </c>
      <c r="E426">
        <v>30</v>
      </c>
      <c r="F426">
        <v>8.6624999999999996</v>
      </c>
      <c r="G426">
        <v>0</v>
      </c>
      <c r="H426">
        <v>0</v>
      </c>
      <c r="I426" s="6">
        <f>Table2[[#This Row],[Age]]/$E$1</f>
        <v>0.375</v>
      </c>
      <c r="J426" s="6">
        <f>LOG10(Table2[[#This Row],[Fare]] +1)</f>
        <v>0.98508950692638131</v>
      </c>
      <c r="K426">
        <f>IF(Table2[[#This Row],[Pclass]]=1, 1, 0)</f>
        <v>0</v>
      </c>
      <c r="L426">
        <f>IF(Table2[[#This Row],[Pclass]]=2, 1,0)</f>
        <v>0</v>
      </c>
      <c r="M426">
        <f>IF(Table2[[#This Row],[Embarked]]="S", 1, 0)</f>
        <v>1</v>
      </c>
      <c r="N426">
        <f>IF(Table2[[#This Row],[Embarked]]="C", 1, 0)</f>
        <v>0</v>
      </c>
      <c r="O426">
        <f>IF(Table2[[#This Row],[Sex]]="male", 1, 0)</f>
        <v>0</v>
      </c>
      <c r="P426">
        <v>1</v>
      </c>
      <c r="AC426" s="6"/>
      <c r="AD426" s="6"/>
    </row>
    <row r="427" spans="1:30" x14ac:dyDescent="0.2">
      <c r="A427">
        <v>1</v>
      </c>
      <c r="B427" t="s">
        <v>15</v>
      </c>
      <c r="C427">
        <v>2</v>
      </c>
      <c r="D427" t="s">
        <v>17</v>
      </c>
      <c r="E427">
        <v>7</v>
      </c>
      <c r="F427">
        <v>26.25</v>
      </c>
      <c r="G427">
        <v>0</v>
      </c>
      <c r="H427">
        <v>2</v>
      </c>
      <c r="I427" s="6">
        <f>Table2[[#This Row],[Age]]/$E$1</f>
        <v>8.7499999999999994E-2</v>
      </c>
      <c r="J427" s="6">
        <f>LOG10(Table2[[#This Row],[Fare]] +1)</f>
        <v>1.4353665066126613</v>
      </c>
      <c r="K427">
        <f>IF(Table2[[#This Row],[Pclass]]=1, 1, 0)</f>
        <v>0</v>
      </c>
      <c r="L427">
        <f>IF(Table2[[#This Row],[Pclass]]=2, 1,0)</f>
        <v>1</v>
      </c>
      <c r="M427">
        <f>IF(Table2[[#This Row],[Embarked]]="S", 1, 0)</f>
        <v>1</v>
      </c>
      <c r="N427">
        <f>IF(Table2[[#This Row],[Embarked]]="C", 1, 0)</f>
        <v>0</v>
      </c>
      <c r="O427">
        <f>IF(Table2[[#This Row],[Sex]]="male", 1, 0)</f>
        <v>0</v>
      </c>
      <c r="P427">
        <v>1</v>
      </c>
      <c r="AC427" s="6"/>
      <c r="AD427" s="6"/>
    </row>
    <row r="428" spans="1:30" x14ac:dyDescent="0.2">
      <c r="A428">
        <v>0</v>
      </c>
      <c r="B428" t="s">
        <v>15</v>
      </c>
      <c r="C428">
        <v>1</v>
      </c>
      <c r="D428" t="s">
        <v>13</v>
      </c>
      <c r="E428">
        <v>45</v>
      </c>
      <c r="F428">
        <v>26.55</v>
      </c>
      <c r="G428">
        <v>0</v>
      </c>
      <c r="H428">
        <v>0</v>
      </c>
      <c r="I428" s="6">
        <f>Table2[[#This Row],[Age]]/$E$1</f>
        <v>0.5625</v>
      </c>
      <c r="J428" s="6">
        <f>LOG10(Table2[[#This Row],[Fare]] +1)</f>
        <v>1.4401216031878039</v>
      </c>
      <c r="K428">
        <f>IF(Table2[[#This Row],[Pclass]]=1, 1, 0)</f>
        <v>1</v>
      </c>
      <c r="L428">
        <f>IF(Table2[[#This Row],[Pclass]]=2, 1,0)</f>
        <v>0</v>
      </c>
      <c r="M428">
        <f>IF(Table2[[#This Row],[Embarked]]="S", 1, 0)</f>
        <v>1</v>
      </c>
      <c r="N428">
        <f>IF(Table2[[#This Row],[Embarked]]="C", 1, 0)</f>
        <v>0</v>
      </c>
      <c r="O428">
        <f>IF(Table2[[#This Row],[Sex]]="male", 1, 0)</f>
        <v>1</v>
      </c>
      <c r="P428">
        <v>1</v>
      </c>
      <c r="AC428" s="6"/>
      <c r="AD428" s="6"/>
    </row>
    <row r="429" spans="1:30" x14ac:dyDescent="0.2">
      <c r="A429">
        <v>1</v>
      </c>
      <c r="B429" t="s">
        <v>20</v>
      </c>
      <c r="C429">
        <v>1</v>
      </c>
      <c r="D429" t="s">
        <v>17</v>
      </c>
      <c r="E429">
        <v>30</v>
      </c>
      <c r="F429">
        <v>106.425</v>
      </c>
      <c r="G429">
        <v>0</v>
      </c>
      <c r="H429">
        <v>0</v>
      </c>
      <c r="I429" s="6">
        <f>Table2[[#This Row],[Age]]/$E$1</f>
        <v>0.375</v>
      </c>
      <c r="J429" s="6">
        <f>LOG10(Table2[[#This Row],[Fare]] +1)</f>
        <v>2.031105362355941</v>
      </c>
      <c r="K429">
        <f>IF(Table2[[#This Row],[Pclass]]=1, 1, 0)</f>
        <v>1</v>
      </c>
      <c r="L429">
        <f>IF(Table2[[#This Row],[Pclass]]=2, 1,0)</f>
        <v>0</v>
      </c>
      <c r="M429">
        <f>IF(Table2[[#This Row],[Embarked]]="S", 1, 0)</f>
        <v>0</v>
      </c>
      <c r="N429">
        <f>IF(Table2[[#This Row],[Embarked]]="C", 1, 0)</f>
        <v>1</v>
      </c>
      <c r="O429">
        <f>IF(Table2[[#This Row],[Sex]]="male", 1, 0)</f>
        <v>0</v>
      </c>
      <c r="P429">
        <v>1</v>
      </c>
      <c r="AC429" s="6"/>
      <c r="AD429" s="6"/>
    </row>
    <row r="430" spans="1:30" x14ac:dyDescent="0.2">
      <c r="A430">
        <v>1</v>
      </c>
      <c r="B430" t="s">
        <v>20</v>
      </c>
      <c r="C430">
        <v>1</v>
      </c>
      <c r="D430" t="s">
        <v>17</v>
      </c>
      <c r="E430">
        <v>22</v>
      </c>
      <c r="F430">
        <v>49.5</v>
      </c>
      <c r="G430">
        <v>0</v>
      </c>
      <c r="H430">
        <v>2</v>
      </c>
      <c r="I430" s="6">
        <f>Table2[[#This Row],[Age]]/$E$1</f>
        <v>0.27500000000000002</v>
      </c>
      <c r="J430" s="6">
        <f>LOG10(Table2[[#This Row],[Fare]] +1)</f>
        <v>1.7032913781186614</v>
      </c>
      <c r="K430">
        <f>IF(Table2[[#This Row],[Pclass]]=1, 1, 0)</f>
        <v>1</v>
      </c>
      <c r="L430">
        <f>IF(Table2[[#This Row],[Pclass]]=2, 1,0)</f>
        <v>0</v>
      </c>
      <c r="M430">
        <f>IF(Table2[[#This Row],[Embarked]]="S", 1, 0)</f>
        <v>0</v>
      </c>
      <c r="N430">
        <f>IF(Table2[[#This Row],[Embarked]]="C", 1, 0)</f>
        <v>1</v>
      </c>
      <c r="O430">
        <f>IF(Table2[[#This Row],[Sex]]="male", 1, 0)</f>
        <v>0</v>
      </c>
      <c r="P430">
        <v>1</v>
      </c>
      <c r="AC430" s="6"/>
      <c r="AD430" s="6"/>
    </row>
    <row r="431" spans="1:30" x14ac:dyDescent="0.2">
      <c r="A431">
        <v>1</v>
      </c>
      <c r="B431" t="s">
        <v>15</v>
      </c>
      <c r="C431">
        <v>1</v>
      </c>
      <c r="D431" t="s">
        <v>17</v>
      </c>
      <c r="E431">
        <v>36</v>
      </c>
      <c r="F431">
        <v>71</v>
      </c>
      <c r="G431">
        <v>0</v>
      </c>
      <c r="H431">
        <v>2</v>
      </c>
      <c r="I431" s="6">
        <f>Table2[[#This Row],[Age]]/$E$1</f>
        <v>0.45</v>
      </c>
      <c r="J431" s="6">
        <f>LOG10(Table2[[#This Row],[Fare]] +1)</f>
        <v>1.8573324964312685</v>
      </c>
      <c r="K431">
        <f>IF(Table2[[#This Row],[Pclass]]=1, 1, 0)</f>
        <v>1</v>
      </c>
      <c r="L431">
        <f>IF(Table2[[#This Row],[Pclass]]=2, 1,0)</f>
        <v>0</v>
      </c>
      <c r="M431">
        <f>IF(Table2[[#This Row],[Embarked]]="S", 1, 0)</f>
        <v>1</v>
      </c>
      <c r="N431">
        <f>IF(Table2[[#This Row],[Embarked]]="C", 1, 0)</f>
        <v>0</v>
      </c>
      <c r="O431">
        <f>IF(Table2[[#This Row],[Sex]]="male", 1, 0)</f>
        <v>0</v>
      </c>
      <c r="P431">
        <v>1</v>
      </c>
      <c r="AC431" s="6"/>
      <c r="AD431" s="6"/>
    </row>
    <row r="432" spans="1:30" x14ac:dyDescent="0.2">
      <c r="A432">
        <v>0</v>
      </c>
      <c r="B432" t="s">
        <v>15</v>
      </c>
      <c r="C432">
        <v>3</v>
      </c>
      <c r="D432" t="s">
        <v>17</v>
      </c>
      <c r="E432">
        <v>9</v>
      </c>
      <c r="F432">
        <v>31.274999999999999</v>
      </c>
      <c r="G432">
        <v>4</v>
      </c>
      <c r="H432">
        <v>2</v>
      </c>
      <c r="I432" s="6">
        <f>Table2[[#This Row],[Age]]/$E$1</f>
        <v>0.1125</v>
      </c>
      <c r="J432" s="6">
        <f>LOG10(Table2[[#This Row],[Fare]] +1)</f>
        <v>1.5088662509384578</v>
      </c>
      <c r="K432">
        <f>IF(Table2[[#This Row],[Pclass]]=1, 1, 0)</f>
        <v>0</v>
      </c>
      <c r="L432">
        <f>IF(Table2[[#This Row],[Pclass]]=2, 1,0)</f>
        <v>0</v>
      </c>
      <c r="M432">
        <f>IF(Table2[[#This Row],[Embarked]]="S", 1, 0)</f>
        <v>1</v>
      </c>
      <c r="N432">
        <f>IF(Table2[[#This Row],[Embarked]]="C", 1, 0)</f>
        <v>0</v>
      </c>
      <c r="O432">
        <f>IF(Table2[[#This Row],[Sex]]="male", 1, 0)</f>
        <v>0</v>
      </c>
      <c r="P432">
        <v>1</v>
      </c>
      <c r="AC432" s="6"/>
      <c r="AD432" s="6"/>
    </row>
    <row r="433" spans="1:30" x14ac:dyDescent="0.2">
      <c r="A433">
        <v>0</v>
      </c>
      <c r="B433" t="s">
        <v>15</v>
      </c>
      <c r="C433">
        <v>3</v>
      </c>
      <c r="D433" t="s">
        <v>17</v>
      </c>
      <c r="E433">
        <v>11</v>
      </c>
      <c r="F433">
        <v>31.274999999999999</v>
      </c>
      <c r="G433">
        <v>4</v>
      </c>
      <c r="H433">
        <v>2</v>
      </c>
      <c r="I433" s="6">
        <f>Table2[[#This Row],[Age]]/$E$1</f>
        <v>0.13750000000000001</v>
      </c>
      <c r="J433" s="6">
        <f>LOG10(Table2[[#This Row],[Fare]] +1)</f>
        <v>1.5088662509384578</v>
      </c>
      <c r="K433">
        <f>IF(Table2[[#This Row],[Pclass]]=1, 1, 0)</f>
        <v>0</v>
      </c>
      <c r="L433">
        <f>IF(Table2[[#This Row],[Pclass]]=2, 1,0)</f>
        <v>0</v>
      </c>
      <c r="M433">
        <f>IF(Table2[[#This Row],[Embarked]]="S", 1, 0)</f>
        <v>1</v>
      </c>
      <c r="N433">
        <f>IF(Table2[[#This Row],[Embarked]]="C", 1, 0)</f>
        <v>0</v>
      </c>
      <c r="O433">
        <f>IF(Table2[[#This Row],[Sex]]="male", 1, 0)</f>
        <v>0</v>
      </c>
      <c r="P433">
        <v>1</v>
      </c>
      <c r="AC433" s="6"/>
      <c r="AD433" s="6"/>
    </row>
    <row r="434" spans="1:30" x14ac:dyDescent="0.2">
      <c r="A434">
        <v>1</v>
      </c>
      <c r="B434" t="s">
        <v>15</v>
      </c>
      <c r="C434">
        <v>2</v>
      </c>
      <c r="D434" t="s">
        <v>13</v>
      </c>
      <c r="E434">
        <v>32</v>
      </c>
      <c r="F434">
        <v>26</v>
      </c>
      <c r="G434">
        <v>1</v>
      </c>
      <c r="H434">
        <v>0</v>
      </c>
      <c r="I434" s="6">
        <f>Table2[[#This Row],[Age]]/$E$1</f>
        <v>0.4</v>
      </c>
      <c r="J434" s="6">
        <f>LOG10(Table2[[#This Row],[Fare]] +1)</f>
        <v>1.4313637641589874</v>
      </c>
      <c r="K434">
        <f>IF(Table2[[#This Row],[Pclass]]=1, 1, 0)</f>
        <v>0</v>
      </c>
      <c r="L434">
        <f>IF(Table2[[#This Row],[Pclass]]=2, 1,0)</f>
        <v>1</v>
      </c>
      <c r="M434">
        <f>IF(Table2[[#This Row],[Embarked]]="S", 1, 0)</f>
        <v>1</v>
      </c>
      <c r="N434">
        <f>IF(Table2[[#This Row],[Embarked]]="C", 1, 0)</f>
        <v>0</v>
      </c>
      <c r="O434">
        <f>IF(Table2[[#This Row],[Sex]]="male", 1, 0)</f>
        <v>1</v>
      </c>
      <c r="P434">
        <v>1</v>
      </c>
      <c r="AC434" s="6"/>
      <c r="AD434" s="6"/>
    </row>
    <row r="435" spans="1:30" x14ac:dyDescent="0.2">
      <c r="A435">
        <v>0</v>
      </c>
      <c r="B435" t="s">
        <v>20</v>
      </c>
      <c r="C435">
        <v>1</v>
      </c>
      <c r="D435" t="s">
        <v>13</v>
      </c>
      <c r="E435">
        <v>50</v>
      </c>
      <c r="F435">
        <v>106.425</v>
      </c>
      <c r="G435">
        <v>1</v>
      </c>
      <c r="H435">
        <v>0</v>
      </c>
      <c r="I435" s="6">
        <f>Table2[[#This Row],[Age]]/$E$1</f>
        <v>0.625</v>
      </c>
      <c r="J435" s="6">
        <f>LOG10(Table2[[#This Row],[Fare]] +1)</f>
        <v>2.031105362355941</v>
      </c>
      <c r="K435">
        <f>IF(Table2[[#This Row],[Pclass]]=1, 1, 0)</f>
        <v>1</v>
      </c>
      <c r="L435">
        <f>IF(Table2[[#This Row],[Pclass]]=2, 1,0)</f>
        <v>0</v>
      </c>
      <c r="M435">
        <f>IF(Table2[[#This Row],[Embarked]]="S", 1, 0)</f>
        <v>0</v>
      </c>
      <c r="N435">
        <f>IF(Table2[[#This Row],[Embarked]]="C", 1, 0)</f>
        <v>1</v>
      </c>
      <c r="O435">
        <f>IF(Table2[[#This Row],[Sex]]="male", 1, 0)</f>
        <v>1</v>
      </c>
      <c r="P435">
        <v>1</v>
      </c>
      <c r="AC435" s="6"/>
      <c r="AD435" s="6"/>
    </row>
    <row r="436" spans="1:30" x14ac:dyDescent="0.2">
      <c r="A436">
        <v>0</v>
      </c>
      <c r="B436" t="s">
        <v>15</v>
      </c>
      <c r="C436">
        <v>1</v>
      </c>
      <c r="D436" t="s">
        <v>13</v>
      </c>
      <c r="E436">
        <v>64</v>
      </c>
      <c r="F436">
        <v>26</v>
      </c>
      <c r="G436">
        <v>0</v>
      </c>
      <c r="H436">
        <v>0</v>
      </c>
      <c r="I436" s="6">
        <f>Table2[[#This Row],[Age]]/$E$1</f>
        <v>0.8</v>
      </c>
      <c r="J436" s="6">
        <f>LOG10(Table2[[#This Row],[Fare]] +1)</f>
        <v>1.4313637641589874</v>
      </c>
      <c r="K436">
        <f>IF(Table2[[#This Row],[Pclass]]=1, 1, 0)</f>
        <v>1</v>
      </c>
      <c r="L436">
        <f>IF(Table2[[#This Row],[Pclass]]=2, 1,0)</f>
        <v>0</v>
      </c>
      <c r="M436">
        <f>IF(Table2[[#This Row],[Embarked]]="S", 1, 0)</f>
        <v>1</v>
      </c>
      <c r="N436">
        <f>IF(Table2[[#This Row],[Embarked]]="C", 1, 0)</f>
        <v>0</v>
      </c>
      <c r="O436">
        <f>IF(Table2[[#This Row],[Sex]]="male", 1, 0)</f>
        <v>1</v>
      </c>
      <c r="P436">
        <v>1</v>
      </c>
      <c r="AC436" s="6"/>
      <c r="AD436" s="6"/>
    </row>
    <row r="437" spans="1:30" x14ac:dyDescent="0.2">
      <c r="A437">
        <v>1</v>
      </c>
      <c r="B437" t="s">
        <v>15</v>
      </c>
      <c r="C437">
        <v>2</v>
      </c>
      <c r="D437" t="s">
        <v>17</v>
      </c>
      <c r="E437">
        <v>19</v>
      </c>
      <c r="F437">
        <v>26</v>
      </c>
      <c r="G437">
        <v>1</v>
      </c>
      <c r="H437">
        <v>0</v>
      </c>
      <c r="I437" s="6">
        <f>Table2[[#This Row],[Age]]/$E$1</f>
        <v>0.23749999999999999</v>
      </c>
      <c r="J437" s="6">
        <f>LOG10(Table2[[#This Row],[Fare]] +1)</f>
        <v>1.4313637641589874</v>
      </c>
      <c r="K437">
        <f>IF(Table2[[#This Row],[Pclass]]=1, 1, 0)</f>
        <v>0</v>
      </c>
      <c r="L437">
        <f>IF(Table2[[#This Row],[Pclass]]=2, 1,0)</f>
        <v>1</v>
      </c>
      <c r="M437">
        <f>IF(Table2[[#This Row],[Embarked]]="S", 1, 0)</f>
        <v>1</v>
      </c>
      <c r="N437">
        <f>IF(Table2[[#This Row],[Embarked]]="C", 1, 0)</f>
        <v>0</v>
      </c>
      <c r="O437">
        <f>IF(Table2[[#This Row],[Sex]]="male", 1, 0)</f>
        <v>0</v>
      </c>
      <c r="P437">
        <v>1</v>
      </c>
      <c r="AC437" s="6"/>
      <c r="AD437" s="6"/>
    </row>
    <row r="438" spans="1:30" x14ac:dyDescent="0.2">
      <c r="A438">
        <v>0</v>
      </c>
      <c r="B438" t="s">
        <v>15</v>
      </c>
      <c r="C438">
        <v>3</v>
      </c>
      <c r="D438" t="s">
        <v>13</v>
      </c>
      <c r="E438">
        <v>33</v>
      </c>
      <c r="F438">
        <v>20.524999999999999</v>
      </c>
      <c r="G438">
        <v>1</v>
      </c>
      <c r="H438">
        <v>1</v>
      </c>
      <c r="I438" s="6">
        <f>Table2[[#This Row],[Age]]/$E$1</f>
        <v>0.41249999999999998</v>
      </c>
      <c r="J438" s="6">
        <f>LOG10(Table2[[#This Row],[Fare]] +1)</f>
        <v>1.3329431601256923</v>
      </c>
      <c r="K438">
        <f>IF(Table2[[#This Row],[Pclass]]=1, 1, 0)</f>
        <v>0</v>
      </c>
      <c r="L438">
        <f>IF(Table2[[#This Row],[Pclass]]=2, 1,0)</f>
        <v>0</v>
      </c>
      <c r="M438">
        <f>IF(Table2[[#This Row],[Embarked]]="S", 1, 0)</f>
        <v>1</v>
      </c>
      <c r="N438">
        <f>IF(Table2[[#This Row],[Embarked]]="C", 1, 0)</f>
        <v>0</v>
      </c>
      <c r="O438">
        <f>IF(Table2[[#This Row],[Sex]]="male", 1, 0)</f>
        <v>1</v>
      </c>
      <c r="P438">
        <v>1</v>
      </c>
      <c r="AC438" s="6"/>
      <c r="AD438" s="6"/>
    </row>
    <row r="439" spans="1:30" x14ac:dyDescent="0.2">
      <c r="A439">
        <v>1</v>
      </c>
      <c r="B439" t="s">
        <v>15</v>
      </c>
      <c r="C439">
        <v>2</v>
      </c>
      <c r="D439" t="s">
        <v>13</v>
      </c>
      <c r="E439">
        <v>8</v>
      </c>
      <c r="F439">
        <v>36.75</v>
      </c>
      <c r="G439">
        <v>1</v>
      </c>
      <c r="H439">
        <v>1</v>
      </c>
      <c r="I439" s="6">
        <f>Table2[[#This Row],[Age]]/$E$1</f>
        <v>0.1</v>
      </c>
      <c r="J439" s="6">
        <f>LOG10(Table2[[#This Row],[Fare]] +1)</f>
        <v>1.576916955965207</v>
      </c>
      <c r="K439">
        <f>IF(Table2[[#This Row],[Pclass]]=1, 1, 0)</f>
        <v>0</v>
      </c>
      <c r="L439">
        <f>IF(Table2[[#This Row],[Pclass]]=2, 1,0)</f>
        <v>1</v>
      </c>
      <c r="M439">
        <f>IF(Table2[[#This Row],[Embarked]]="S", 1, 0)</f>
        <v>1</v>
      </c>
      <c r="N439">
        <f>IF(Table2[[#This Row],[Embarked]]="C", 1, 0)</f>
        <v>0</v>
      </c>
      <c r="O439">
        <f>IF(Table2[[#This Row],[Sex]]="male", 1, 0)</f>
        <v>1</v>
      </c>
      <c r="P439">
        <v>1</v>
      </c>
      <c r="AC439" s="6"/>
      <c r="AD439" s="6"/>
    </row>
    <row r="440" spans="1:30" x14ac:dyDescent="0.2">
      <c r="A440">
        <v>1</v>
      </c>
      <c r="B440" t="s">
        <v>20</v>
      </c>
      <c r="C440">
        <v>1</v>
      </c>
      <c r="D440" t="s">
        <v>13</v>
      </c>
      <c r="E440">
        <v>17</v>
      </c>
      <c r="F440">
        <v>110.88330000000001</v>
      </c>
      <c r="G440">
        <v>0</v>
      </c>
      <c r="H440">
        <v>2</v>
      </c>
      <c r="I440" s="6">
        <f>Table2[[#This Row],[Age]]/$E$1</f>
        <v>0.21249999999999999</v>
      </c>
      <c r="J440" s="6">
        <f>LOG10(Table2[[#This Row],[Fare]] +1)</f>
        <v>2.048765267412167</v>
      </c>
      <c r="K440">
        <f>IF(Table2[[#This Row],[Pclass]]=1, 1, 0)</f>
        <v>1</v>
      </c>
      <c r="L440">
        <f>IF(Table2[[#This Row],[Pclass]]=2, 1,0)</f>
        <v>0</v>
      </c>
      <c r="M440">
        <f>IF(Table2[[#This Row],[Embarked]]="S", 1, 0)</f>
        <v>0</v>
      </c>
      <c r="N440">
        <f>IF(Table2[[#This Row],[Embarked]]="C", 1, 0)</f>
        <v>1</v>
      </c>
      <c r="O440">
        <f>IF(Table2[[#This Row],[Sex]]="male", 1, 0)</f>
        <v>1</v>
      </c>
      <c r="P440">
        <v>1</v>
      </c>
      <c r="AC440" s="6"/>
      <c r="AD440" s="6"/>
    </row>
    <row r="441" spans="1:30" x14ac:dyDescent="0.2">
      <c r="A441">
        <v>0</v>
      </c>
      <c r="B441" t="s">
        <v>15</v>
      </c>
      <c r="C441">
        <v>2</v>
      </c>
      <c r="D441" t="s">
        <v>13</v>
      </c>
      <c r="E441">
        <v>27</v>
      </c>
      <c r="F441">
        <v>26</v>
      </c>
      <c r="G441">
        <v>0</v>
      </c>
      <c r="H441">
        <v>0</v>
      </c>
      <c r="I441" s="6">
        <f>Table2[[#This Row],[Age]]/$E$1</f>
        <v>0.33750000000000002</v>
      </c>
      <c r="J441" s="6">
        <f>LOG10(Table2[[#This Row],[Fare]] +1)</f>
        <v>1.4313637641589874</v>
      </c>
      <c r="K441">
        <f>IF(Table2[[#This Row],[Pclass]]=1, 1, 0)</f>
        <v>0</v>
      </c>
      <c r="L441">
        <f>IF(Table2[[#This Row],[Pclass]]=2, 1,0)</f>
        <v>1</v>
      </c>
      <c r="M441">
        <f>IF(Table2[[#This Row],[Embarked]]="S", 1, 0)</f>
        <v>1</v>
      </c>
      <c r="N441">
        <f>IF(Table2[[#This Row],[Embarked]]="C", 1, 0)</f>
        <v>0</v>
      </c>
      <c r="O441">
        <f>IF(Table2[[#This Row],[Sex]]="male", 1, 0)</f>
        <v>1</v>
      </c>
      <c r="P441">
        <v>1</v>
      </c>
      <c r="AC441" s="6"/>
      <c r="AD441" s="6"/>
    </row>
    <row r="442" spans="1:30" x14ac:dyDescent="0.2">
      <c r="A442">
        <v>1</v>
      </c>
      <c r="B442" t="s">
        <v>20</v>
      </c>
      <c r="C442">
        <v>3</v>
      </c>
      <c r="D442" t="s">
        <v>13</v>
      </c>
      <c r="E442">
        <v>22</v>
      </c>
      <c r="F442">
        <v>7.2249999999999996</v>
      </c>
      <c r="G442">
        <v>0</v>
      </c>
      <c r="H442">
        <v>0</v>
      </c>
      <c r="I442" s="6">
        <f>Table2[[#This Row],[Age]]/$E$1</f>
        <v>0.27500000000000002</v>
      </c>
      <c r="J442" s="6">
        <f>LOG10(Table2[[#This Row],[Fare]] +1)</f>
        <v>0.91513590662201194</v>
      </c>
      <c r="K442">
        <f>IF(Table2[[#This Row],[Pclass]]=1, 1, 0)</f>
        <v>0</v>
      </c>
      <c r="L442">
        <f>IF(Table2[[#This Row],[Pclass]]=2, 1,0)</f>
        <v>0</v>
      </c>
      <c r="M442">
        <f>IF(Table2[[#This Row],[Embarked]]="S", 1, 0)</f>
        <v>0</v>
      </c>
      <c r="N442">
        <f>IF(Table2[[#This Row],[Embarked]]="C", 1, 0)</f>
        <v>1</v>
      </c>
      <c r="O442">
        <f>IF(Table2[[#This Row],[Sex]]="male", 1, 0)</f>
        <v>1</v>
      </c>
      <c r="P442">
        <v>1</v>
      </c>
      <c r="AC442" s="6"/>
      <c r="AD442" s="6"/>
    </row>
    <row r="443" spans="1:30" x14ac:dyDescent="0.2">
      <c r="A443">
        <v>1</v>
      </c>
      <c r="B443" t="s">
        <v>15</v>
      </c>
      <c r="C443">
        <v>3</v>
      </c>
      <c r="D443" t="s">
        <v>17</v>
      </c>
      <c r="E443">
        <v>22</v>
      </c>
      <c r="F443">
        <v>7.7750000000000004</v>
      </c>
      <c r="G443">
        <v>0</v>
      </c>
      <c r="H443">
        <v>0</v>
      </c>
      <c r="I443" s="6">
        <f>Table2[[#This Row],[Age]]/$E$1</f>
        <v>0.27500000000000002</v>
      </c>
      <c r="J443" s="6">
        <f>LOG10(Table2[[#This Row],[Fare]] +1)</f>
        <v>0.94324712513786169</v>
      </c>
      <c r="K443">
        <f>IF(Table2[[#This Row],[Pclass]]=1, 1, 0)</f>
        <v>0</v>
      </c>
      <c r="L443">
        <f>IF(Table2[[#This Row],[Pclass]]=2, 1,0)</f>
        <v>0</v>
      </c>
      <c r="M443">
        <f>IF(Table2[[#This Row],[Embarked]]="S", 1, 0)</f>
        <v>1</v>
      </c>
      <c r="N443">
        <f>IF(Table2[[#This Row],[Embarked]]="C", 1, 0)</f>
        <v>0</v>
      </c>
      <c r="O443">
        <f>IF(Table2[[#This Row],[Sex]]="male", 1, 0)</f>
        <v>0</v>
      </c>
      <c r="P443">
        <v>1</v>
      </c>
      <c r="AC443" s="6"/>
      <c r="AD443" s="6"/>
    </row>
    <row r="444" spans="1:30" x14ac:dyDescent="0.2">
      <c r="A444">
        <v>0</v>
      </c>
      <c r="B444" t="s">
        <v>15</v>
      </c>
      <c r="C444">
        <v>1</v>
      </c>
      <c r="D444" t="s">
        <v>13</v>
      </c>
      <c r="E444">
        <v>62</v>
      </c>
      <c r="F444">
        <v>26.55</v>
      </c>
      <c r="G444">
        <v>0</v>
      </c>
      <c r="H444">
        <v>0</v>
      </c>
      <c r="I444" s="6">
        <f>Table2[[#This Row],[Age]]/$E$1</f>
        <v>0.77500000000000002</v>
      </c>
      <c r="J444" s="6">
        <f>LOG10(Table2[[#This Row],[Fare]] +1)</f>
        <v>1.4401216031878039</v>
      </c>
      <c r="K444">
        <f>IF(Table2[[#This Row],[Pclass]]=1, 1, 0)</f>
        <v>1</v>
      </c>
      <c r="L444">
        <f>IF(Table2[[#This Row],[Pclass]]=2, 1,0)</f>
        <v>0</v>
      </c>
      <c r="M444">
        <f>IF(Table2[[#This Row],[Embarked]]="S", 1, 0)</f>
        <v>1</v>
      </c>
      <c r="N444">
        <f>IF(Table2[[#This Row],[Embarked]]="C", 1, 0)</f>
        <v>0</v>
      </c>
      <c r="O444">
        <f>IF(Table2[[#This Row],[Sex]]="male", 1, 0)</f>
        <v>1</v>
      </c>
      <c r="P444">
        <v>1</v>
      </c>
      <c r="AC444" s="6"/>
      <c r="AD444" s="6"/>
    </row>
    <row r="445" spans="1:30" x14ac:dyDescent="0.2">
      <c r="A445">
        <v>1</v>
      </c>
      <c r="B445" t="s">
        <v>20</v>
      </c>
      <c r="C445">
        <v>1</v>
      </c>
      <c r="D445" t="s">
        <v>17</v>
      </c>
      <c r="E445">
        <v>48</v>
      </c>
      <c r="F445">
        <v>39.6</v>
      </c>
      <c r="G445">
        <v>1</v>
      </c>
      <c r="H445">
        <v>0</v>
      </c>
      <c r="I445" s="6">
        <f>Table2[[#This Row],[Age]]/$E$1</f>
        <v>0.6</v>
      </c>
      <c r="J445" s="6">
        <f>LOG10(Table2[[#This Row],[Fare]] +1)</f>
        <v>1.608526033577194</v>
      </c>
      <c r="K445">
        <f>IF(Table2[[#This Row],[Pclass]]=1, 1, 0)</f>
        <v>1</v>
      </c>
      <c r="L445">
        <f>IF(Table2[[#This Row],[Pclass]]=2, 1,0)</f>
        <v>0</v>
      </c>
      <c r="M445">
        <f>IF(Table2[[#This Row],[Embarked]]="S", 1, 0)</f>
        <v>0</v>
      </c>
      <c r="N445">
        <f>IF(Table2[[#This Row],[Embarked]]="C", 1, 0)</f>
        <v>1</v>
      </c>
      <c r="O445">
        <f>IF(Table2[[#This Row],[Sex]]="male", 1, 0)</f>
        <v>0</v>
      </c>
      <c r="P445">
        <v>1</v>
      </c>
      <c r="AC445" s="6"/>
      <c r="AD445" s="6"/>
    </row>
    <row r="446" spans="1:30" x14ac:dyDescent="0.2">
      <c r="A446">
        <v>1</v>
      </c>
      <c r="B446" t="s">
        <v>15</v>
      </c>
      <c r="C446">
        <v>1</v>
      </c>
      <c r="D446" t="s">
        <v>17</v>
      </c>
      <c r="E446">
        <v>39</v>
      </c>
      <c r="F446">
        <v>79.650000000000006</v>
      </c>
      <c r="G446">
        <v>1</v>
      </c>
      <c r="H446">
        <v>1</v>
      </c>
      <c r="I446" s="6">
        <f>Table2[[#This Row],[Age]]/$E$1</f>
        <v>0.48749999999999999</v>
      </c>
      <c r="J446" s="6">
        <f>LOG10(Table2[[#This Row],[Fare]] +1)</f>
        <v>1.9066043717249803</v>
      </c>
      <c r="K446">
        <f>IF(Table2[[#This Row],[Pclass]]=1, 1, 0)</f>
        <v>1</v>
      </c>
      <c r="L446">
        <f>IF(Table2[[#This Row],[Pclass]]=2, 1,0)</f>
        <v>0</v>
      </c>
      <c r="M446">
        <f>IF(Table2[[#This Row],[Embarked]]="S", 1, 0)</f>
        <v>1</v>
      </c>
      <c r="N446">
        <f>IF(Table2[[#This Row],[Embarked]]="C", 1, 0)</f>
        <v>0</v>
      </c>
      <c r="O446">
        <f>IF(Table2[[#This Row],[Sex]]="male", 1, 0)</f>
        <v>0</v>
      </c>
      <c r="P446">
        <v>1</v>
      </c>
      <c r="AC446" s="6"/>
      <c r="AD446" s="6"/>
    </row>
    <row r="447" spans="1:30" x14ac:dyDescent="0.2">
      <c r="A447">
        <v>1</v>
      </c>
      <c r="B447" t="s">
        <v>15</v>
      </c>
      <c r="C447">
        <v>3</v>
      </c>
      <c r="D447" t="s">
        <v>17</v>
      </c>
      <c r="E447">
        <v>36</v>
      </c>
      <c r="F447">
        <v>17.399999999999999</v>
      </c>
      <c r="G447">
        <v>1</v>
      </c>
      <c r="H447">
        <v>0</v>
      </c>
      <c r="I447" s="6">
        <f>Table2[[#This Row],[Age]]/$E$1</f>
        <v>0.45</v>
      </c>
      <c r="J447" s="6">
        <f>LOG10(Table2[[#This Row],[Fare]] +1)</f>
        <v>1.2648178230095364</v>
      </c>
      <c r="K447">
        <f>IF(Table2[[#This Row],[Pclass]]=1, 1, 0)</f>
        <v>0</v>
      </c>
      <c r="L447">
        <f>IF(Table2[[#This Row],[Pclass]]=2, 1,0)</f>
        <v>0</v>
      </c>
      <c r="M447">
        <f>IF(Table2[[#This Row],[Embarked]]="S", 1, 0)</f>
        <v>1</v>
      </c>
      <c r="N447">
        <f>IF(Table2[[#This Row],[Embarked]]="C", 1, 0)</f>
        <v>0</v>
      </c>
      <c r="O447">
        <f>IF(Table2[[#This Row],[Sex]]="male", 1, 0)</f>
        <v>0</v>
      </c>
      <c r="P447">
        <v>1</v>
      </c>
      <c r="AC447" s="6"/>
      <c r="AD447" s="6"/>
    </row>
    <row r="448" spans="1:30" x14ac:dyDescent="0.2">
      <c r="A448">
        <v>0</v>
      </c>
      <c r="B448" t="s">
        <v>15</v>
      </c>
      <c r="C448">
        <v>3</v>
      </c>
      <c r="D448" t="s">
        <v>13</v>
      </c>
      <c r="E448">
        <v>40</v>
      </c>
      <c r="F448">
        <v>7.8958000000000004</v>
      </c>
      <c r="G448">
        <v>0</v>
      </c>
      <c r="H448">
        <v>0</v>
      </c>
      <c r="I448" s="6">
        <f>Table2[[#This Row],[Age]]/$E$1</f>
        <v>0.5</v>
      </c>
      <c r="J448" s="6">
        <f>LOG10(Table2[[#This Row],[Fare]] +1)</f>
        <v>0.94918501031343461</v>
      </c>
      <c r="K448">
        <f>IF(Table2[[#This Row],[Pclass]]=1, 1, 0)</f>
        <v>0</v>
      </c>
      <c r="L448">
        <f>IF(Table2[[#This Row],[Pclass]]=2, 1,0)</f>
        <v>0</v>
      </c>
      <c r="M448">
        <f>IF(Table2[[#This Row],[Embarked]]="S", 1, 0)</f>
        <v>1</v>
      </c>
      <c r="N448">
        <f>IF(Table2[[#This Row],[Embarked]]="C", 1, 0)</f>
        <v>0</v>
      </c>
      <c r="O448">
        <f>IF(Table2[[#This Row],[Sex]]="male", 1, 0)</f>
        <v>1</v>
      </c>
      <c r="P448">
        <v>1</v>
      </c>
      <c r="AC448" s="6"/>
      <c r="AD448" s="6"/>
    </row>
    <row r="449" spans="1:30" x14ac:dyDescent="0.2">
      <c r="A449">
        <v>0</v>
      </c>
      <c r="B449" t="s">
        <v>15</v>
      </c>
      <c r="C449">
        <v>2</v>
      </c>
      <c r="D449" t="s">
        <v>13</v>
      </c>
      <c r="E449">
        <v>28</v>
      </c>
      <c r="F449">
        <v>13.5</v>
      </c>
      <c r="G449">
        <v>0</v>
      </c>
      <c r="H449">
        <v>0</v>
      </c>
      <c r="I449" s="6">
        <f>Table2[[#This Row],[Age]]/$E$1</f>
        <v>0.35</v>
      </c>
      <c r="J449" s="6">
        <f>LOG10(Table2[[#This Row],[Fare]] +1)</f>
        <v>1.1613680022349748</v>
      </c>
      <c r="K449">
        <f>IF(Table2[[#This Row],[Pclass]]=1, 1, 0)</f>
        <v>0</v>
      </c>
      <c r="L449">
        <f>IF(Table2[[#This Row],[Pclass]]=2, 1,0)</f>
        <v>1</v>
      </c>
      <c r="M449">
        <f>IF(Table2[[#This Row],[Embarked]]="S", 1, 0)</f>
        <v>1</v>
      </c>
      <c r="N449">
        <f>IF(Table2[[#This Row],[Embarked]]="C", 1, 0)</f>
        <v>0</v>
      </c>
      <c r="O449">
        <f>IF(Table2[[#This Row],[Sex]]="male", 1, 0)</f>
        <v>1</v>
      </c>
      <c r="P449">
        <v>1</v>
      </c>
      <c r="AC449" s="6"/>
      <c r="AD449" s="6"/>
    </row>
    <row r="450" spans="1:30" x14ac:dyDescent="0.2">
      <c r="A450">
        <v>0</v>
      </c>
      <c r="B450" t="s">
        <v>15</v>
      </c>
      <c r="C450">
        <v>3</v>
      </c>
      <c r="D450" t="s">
        <v>13</v>
      </c>
      <c r="E450">
        <v>24</v>
      </c>
      <c r="F450">
        <v>24.15</v>
      </c>
      <c r="G450">
        <v>2</v>
      </c>
      <c r="H450">
        <v>0</v>
      </c>
      <c r="I450" s="6">
        <f>Table2[[#This Row],[Age]]/$E$1</f>
        <v>0.3</v>
      </c>
      <c r="J450" s="6">
        <f>LOG10(Table2[[#This Row],[Fare]] +1)</f>
        <v>1.4005379893919461</v>
      </c>
      <c r="K450">
        <f>IF(Table2[[#This Row],[Pclass]]=1, 1, 0)</f>
        <v>0</v>
      </c>
      <c r="L450">
        <f>IF(Table2[[#This Row],[Pclass]]=2, 1,0)</f>
        <v>0</v>
      </c>
      <c r="M450">
        <f>IF(Table2[[#This Row],[Embarked]]="S", 1, 0)</f>
        <v>1</v>
      </c>
      <c r="N450">
        <f>IF(Table2[[#This Row],[Embarked]]="C", 1, 0)</f>
        <v>0</v>
      </c>
      <c r="O450">
        <f>IF(Table2[[#This Row],[Sex]]="male", 1, 0)</f>
        <v>1</v>
      </c>
      <c r="P450">
        <v>1</v>
      </c>
      <c r="AC450" s="6"/>
      <c r="AD450" s="6"/>
    </row>
    <row r="451" spans="1:30" x14ac:dyDescent="0.2">
      <c r="A451">
        <v>0</v>
      </c>
      <c r="B451" t="s">
        <v>15</v>
      </c>
      <c r="C451">
        <v>3</v>
      </c>
      <c r="D451" t="s">
        <v>13</v>
      </c>
      <c r="E451">
        <v>19</v>
      </c>
      <c r="F451">
        <v>7.8958000000000004</v>
      </c>
      <c r="G451">
        <v>0</v>
      </c>
      <c r="H451">
        <v>0</v>
      </c>
      <c r="I451" s="6">
        <f>Table2[[#This Row],[Age]]/$E$1</f>
        <v>0.23749999999999999</v>
      </c>
      <c r="J451" s="6">
        <f>LOG10(Table2[[#This Row],[Fare]] +1)</f>
        <v>0.94918501031343461</v>
      </c>
      <c r="K451">
        <f>IF(Table2[[#This Row],[Pclass]]=1, 1, 0)</f>
        <v>0</v>
      </c>
      <c r="L451">
        <f>IF(Table2[[#This Row],[Pclass]]=2, 1,0)</f>
        <v>0</v>
      </c>
      <c r="M451">
        <f>IF(Table2[[#This Row],[Embarked]]="S", 1, 0)</f>
        <v>1</v>
      </c>
      <c r="N451">
        <f>IF(Table2[[#This Row],[Embarked]]="C", 1, 0)</f>
        <v>0</v>
      </c>
      <c r="O451">
        <f>IF(Table2[[#This Row],[Sex]]="male", 1, 0)</f>
        <v>1</v>
      </c>
      <c r="P451">
        <v>1</v>
      </c>
      <c r="AC451" s="6"/>
      <c r="AD451" s="6"/>
    </row>
    <row r="452" spans="1:30" x14ac:dyDescent="0.2">
      <c r="A452">
        <v>0</v>
      </c>
      <c r="B452" t="s">
        <v>15</v>
      </c>
      <c r="C452">
        <v>3</v>
      </c>
      <c r="D452" t="s">
        <v>17</v>
      </c>
      <c r="E452">
        <v>29</v>
      </c>
      <c r="F452">
        <v>21.074999999999999</v>
      </c>
      <c r="G452">
        <v>0</v>
      </c>
      <c r="H452">
        <v>4</v>
      </c>
      <c r="I452" s="6">
        <f>Table2[[#This Row],[Age]]/$E$1</f>
        <v>0.36249999999999999</v>
      </c>
      <c r="J452" s="6">
        <f>LOG10(Table2[[#This Row],[Fare]] +1)</f>
        <v>1.3439007122496063</v>
      </c>
      <c r="K452">
        <f>IF(Table2[[#This Row],[Pclass]]=1, 1, 0)</f>
        <v>0</v>
      </c>
      <c r="L452">
        <f>IF(Table2[[#This Row],[Pclass]]=2, 1,0)</f>
        <v>0</v>
      </c>
      <c r="M452">
        <f>IF(Table2[[#This Row],[Embarked]]="S", 1, 0)</f>
        <v>1</v>
      </c>
      <c r="N452">
        <f>IF(Table2[[#This Row],[Embarked]]="C", 1, 0)</f>
        <v>0</v>
      </c>
      <c r="O452">
        <f>IF(Table2[[#This Row],[Sex]]="male", 1, 0)</f>
        <v>0</v>
      </c>
      <c r="P452">
        <v>1</v>
      </c>
      <c r="AC452" s="6"/>
      <c r="AD452" s="6"/>
    </row>
    <row r="453" spans="1:30" x14ac:dyDescent="0.2">
      <c r="A453">
        <v>1</v>
      </c>
      <c r="B453" t="s">
        <v>15</v>
      </c>
      <c r="C453">
        <v>3</v>
      </c>
      <c r="D453" t="s">
        <v>13</v>
      </c>
      <c r="E453">
        <v>32</v>
      </c>
      <c r="F453">
        <v>7.8541999999999996</v>
      </c>
      <c r="G453">
        <v>0</v>
      </c>
      <c r="H453">
        <v>0</v>
      </c>
      <c r="I453" s="6">
        <f>Table2[[#This Row],[Age]]/$E$1</f>
        <v>0.4</v>
      </c>
      <c r="J453" s="6">
        <f>LOG10(Table2[[#This Row],[Fare]] +1)</f>
        <v>0.94714932766263737</v>
      </c>
      <c r="K453">
        <f>IF(Table2[[#This Row],[Pclass]]=1, 1, 0)</f>
        <v>0</v>
      </c>
      <c r="L453">
        <f>IF(Table2[[#This Row],[Pclass]]=2, 1,0)</f>
        <v>0</v>
      </c>
      <c r="M453">
        <f>IF(Table2[[#This Row],[Embarked]]="S", 1, 0)</f>
        <v>1</v>
      </c>
      <c r="N453">
        <f>IF(Table2[[#This Row],[Embarked]]="C", 1, 0)</f>
        <v>0</v>
      </c>
      <c r="O453">
        <f>IF(Table2[[#This Row],[Sex]]="male", 1, 0)</f>
        <v>1</v>
      </c>
      <c r="P453">
        <v>1</v>
      </c>
      <c r="AC453" s="6"/>
      <c r="AD453" s="6"/>
    </row>
    <row r="454" spans="1:30" x14ac:dyDescent="0.2">
      <c r="A454">
        <v>1</v>
      </c>
      <c r="B454" t="s">
        <v>15</v>
      </c>
      <c r="C454">
        <v>2</v>
      </c>
      <c r="D454" t="s">
        <v>13</v>
      </c>
      <c r="E454">
        <v>62</v>
      </c>
      <c r="F454">
        <v>10.5</v>
      </c>
      <c r="G454">
        <v>0</v>
      </c>
      <c r="H454">
        <v>0</v>
      </c>
      <c r="I454" s="6">
        <f>Table2[[#This Row],[Age]]/$E$1</f>
        <v>0.77500000000000002</v>
      </c>
      <c r="J454" s="6">
        <f>LOG10(Table2[[#This Row],[Fare]] +1)</f>
        <v>1.0606978403536116</v>
      </c>
      <c r="K454">
        <f>IF(Table2[[#This Row],[Pclass]]=1, 1, 0)</f>
        <v>0</v>
      </c>
      <c r="L454">
        <f>IF(Table2[[#This Row],[Pclass]]=2, 1,0)</f>
        <v>1</v>
      </c>
      <c r="M454">
        <f>IF(Table2[[#This Row],[Embarked]]="S", 1, 0)</f>
        <v>1</v>
      </c>
      <c r="N454">
        <f>IF(Table2[[#This Row],[Embarked]]="C", 1, 0)</f>
        <v>0</v>
      </c>
      <c r="O454">
        <f>IF(Table2[[#This Row],[Sex]]="male", 1, 0)</f>
        <v>1</v>
      </c>
      <c r="P454">
        <v>1</v>
      </c>
      <c r="AC454" s="6"/>
      <c r="AD454" s="6"/>
    </row>
    <row r="455" spans="1:30" x14ac:dyDescent="0.2">
      <c r="A455">
        <v>1</v>
      </c>
      <c r="B455" t="s">
        <v>15</v>
      </c>
      <c r="C455">
        <v>1</v>
      </c>
      <c r="D455" t="s">
        <v>17</v>
      </c>
      <c r="E455">
        <v>53</v>
      </c>
      <c r="F455">
        <v>51.479199999999999</v>
      </c>
      <c r="G455">
        <v>2</v>
      </c>
      <c r="H455">
        <v>0</v>
      </c>
      <c r="I455" s="6">
        <f>Table2[[#This Row],[Age]]/$E$1</f>
        <v>0.66249999999999998</v>
      </c>
      <c r="J455" s="6">
        <f>LOG10(Table2[[#This Row],[Fare]] +1)</f>
        <v>1.7199872059744314</v>
      </c>
      <c r="K455">
        <f>IF(Table2[[#This Row],[Pclass]]=1, 1, 0)</f>
        <v>1</v>
      </c>
      <c r="L455">
        <f>IF(Table2[[#This Row],[Pclass]]=2, 1,0)</f>
        <v>0</v>
      </c>
      <c r="M455">
        <f>IF(Table2[[#This Row],[Embarked]]="S", 1, 0)</f>
        <v>1</v>
      </c>
      <c r="N455">
        <f>IF(Table2[[#This Row],[Embarked]]="C", 1, 0)</f>
        <v>0</v>
      </c>
      <c r="O455">
        <f>IF(Table2[[#This Row],[Sex]]="male", 1, 0)</f>
        <v>0</v>
      </c>
      <c r="P455">
        <v>1</v>
      </c>
      <c r="AC455" s="6"/>
      <c r="AD455" s="6"/>
    </row>
    <row r="456" spans="1:30" x14ac:dyDescent="0.2">
      <c r="A456">
        <v>1</v>
      </c>
      <c r="B456" t="s">
        <v>15</v>
      </c>
      <c r="C456">
        <v>1</v>
      </c>
      <c r="D456" t="s">
        <v>13</v>
      </c>
      <c r="E456">
        <v>36</v>
      </c>
      <c r="F456">
        <v>26.387499999999999</v>
      </c>
      <c r="G456">
        <v>0</v>
      </c>
      <c r="H456">
        <v>0</v>
      </c>
      <c r="I456" s="6">
        <f>Table2[[#This Row],[Age]]/$E$1</f>
        <v>0.45</v>
      </c>
      <c r="J456" s="6">
        <f>LOG10(Table2[[#This Row],[Fare]] +1)</f>
        <v>1.4375523905687617</v>
      </c>
      <c r="K456">
        <f>IF(Table2[[#This Row],[Pclass]]=1, 1, 0)</f>
        <v>1</v>
      </c>
      <c r="L456">
        <f>IF(Table2[[#This Row],[Pclass]]=2, 1,0)</f>
        <v>0</v>
      </c>
      <c r="M456">
        <f>IF(Table2[[#This Row],[Embarked]]="S", 1, 0)</f>
        <v>1</v>
      </c>
      <c r="N456">
        <f>IF(Table2[[#This Row],[Embarked]]="C", 1, 0)</f>
        <v>0</v>
      </c>
      <c r="O456">
        <f>IF(Table2[[#This Row],[Sex]]="male", 1, 0)</f>
        <v>1</v>
      </c>
      <c r="P456">
        <v>1</v>
      </c>
      <c r="AC456" s="6"/>
      <c r="AD456" s="6"/>
    </row>
    <row r="457" spans="1:30" x14ac:dyDescent="0.2">
      <c r="A457">
        <v>0</v>
      </c>
      <c r="B457" t="s">
        <v>15</v>
      </c>
      <c r="C457">
        <v>3</v>
      </c>
      <c r="D457" t="s">
        <v>13</v>
      </c>
      <c r="E457">
        <v>16</v>
      </c>
      <c r="F457">
        <v>8.0500000000000007</v>
      </c>
      <c r="G457">
        <v>0</v>
      </c>
      <c r="H457">
        <v>0</v>
      </c>
      <c r="I457" s="6">
        <f>Table2[[#This Row],[Age]]/$E$1</f>
        <v>0.2</v>
      </c>
      <c r="J457" s="6">
        <f>LOG10(Table2[[#This Row],[Fare]] +1)</f>
        <v>0.9566485792052033</v>
      </c>
      <c r="K457">
        <f>IF(Table2[[#This Row],[Pclass]]=1, 1, 0)</f>
        <v>0</v>
      </c>
      <c r="L457">
        <f>IF(Table2[[#This Row],[Pclass]]=2, 1,0)</f>
        <v>0</v>
      </c>
      <c r="M457">
        <f>IF(Table2[[#This Row],[Embarked]]="S", 1, 0)</f>
        <v>1</v>
      </c>
      <c r="N457">
        <f>IF(Table2[[#This Row],[Embarked]]="C", 1, 0)</f>
        <v>0</v>
      </c>
      <c r="O457">
        <f>IF(Table2[[#This Row],[Sex]]="male", 1, 0)</f>
        <v>1</v>
      </c>
      <c r="P457">
        <v>1</v>
      </c>
      <c r="AC457" s="6"/>
      <c r="AD457" s="6"/>
    </row>
    <row r="458" spans="1:30" x14ac:dyDescent="0.2">
      <c r="A458">
        <v>0</v>
      </c>
      <c r="B458" t="s">
        <v>15</v>
      </c>
      <c r="C458">
        <v>3</v>
      </c>
      <c r="D458" t="s">
        <v>13</v>
      </c>
      <c r="E458">
        <v>19</v>
      </c>
      <c r="F458">
        <v>14.5</v>
      </c>
      <c r="G458">
        <v>0</v>
      </c>
      <c r="H458">
        <v>0</v>
      </c>
      <c r="I458" s="6">
        <f>Table2[[#This Row],[Age]]/$E$1</f>
        <v>0.23749999999999999</v>
      </c>
      <c r="J458" s="6">
        <f>LOG10(Table2[[#This Row],[Fare]] +1)</f>
        <v>1.1903316981702914</v>
      </c>
      <c r="K458">
        <f>IF(Table2[[#This Row],[Pclass]]=1, 1, 0)</f>
        <v>0</v>
      </c>
      <c r="L458">
        <f>IF(Table2[[#This Row],[Pclass]]=2, 1,0)</f>
        <v>0</v>
      </c>
      <c r="M458">
        <f>IF(Table2[[#This Row],[Embarked]]="S", 1, 0)</f>
        <v>1</v>
      </c>
      <c r="N458">
        <f>IF(Table2[[#This Row],[Embarked]]="C", 1, 0)</f>
        <v>0</v>
      </c>
      <c r="O458">
        <f>IF(Table2[[#This Row],[Sex]]="male", 1, 0)</f>
        <v>1</v>
      </c>
      <c r="P458">
        <v>1</v>
      </c>
      <c r="AC458" s="6"/>
      <c r="AD458" s="6"/>
    </row>
    <row r="459" spans="1:30" x14ac:dyDescent="0.2">
      <c r="A459">
        <v>1</v>
      </c>
      <c r="B459" t="s">
        <v>15</v>
      </c>
      <c r="C459">
        <v>2</v>
      </c>
      <c r="D459" t="s">
        <v>17</v>
      </c>
      <c r="E459">
        <v>34</v>
      </c>
      <c r="F459">
        <v>13</v>
      </c>
      <c r="G459">
        <v>0</v>
      </c>
      <c r="H459">
        <v>0</v>
      </c>
      <c r="I459" s="6">
        <f>Table2[[#This Row],[Age]]/$E$1</f>
        <v>0.42499999999999999</v>
      </c>
      <c r="J459" s="6">
        <f>LOG10(Table2[[#This Row],[Fare]] +1)</f>
        <v>1.146128035678238</v>
      </c>
      <c r="K459">
        <f>IF(Table2[[#This Row],[Pclass]]=1, 1, 0)</f>
        <v>0</v>
      </c>
      <c r="L459">
        <f>IF(Table2[[#This Row],[Pclass]]=2, 1,0)</f>
        <v>1</v>
      </c>
      <c r="M459">
        <f>IF(Table2[[#This Row],[Embarked]]="S", 1, 0)</f>
        <v>1</v>
      </c>
      <c r="N459">
        <f>IF(Table2[[#This Row],[Embarked]]="C", 1, 0)</f>
        <v>0</v>
      </c>
      <c r="O459">
        <f>IF(Table2[[#This Row],[Sex]]="male", 1, 0)</f>
        <v>0</v>
      </c>
      <c r="P459">
        <v>1</v>
      </c>
      <c r="AC459" s="6"/>
      <c r="AD459" s="6"/>
    </row>
    <row r="460" spans="1:30" x14ac:dyDescent="0.2">
      <c r="A460">
        <v>1</v>
      </c>
      <c r="B460" t="s">
        <v>15</v>
      </c>
      <c r="C460">
        <v>1</v>
      </c>
      <c r="D460" t="s">
        <v>17</v>
      </c>
      <c r="E460">
        <v>39</v>
      </c>
      <c r="F460">
        <v>55.9</v>
      </c>
      <c r="G460">
        <v>1</v>
      </c>
      <c r="H460">
        <v>0</v>
      </c>
      <c r="I460" s="6">
        <f>Table2[[#This Row],[Age]]/$E$1</f>
        <v>0.48749999999999999</v>
      </c>
      <c r="J460" s="6">
        <f>LOG10(Table2[[#This Row],[Fare]] +1)</f>
        <v>1.7551122663950711</v>
      </c>
      <c r="K460">
        <f>IF(Table2[[#This Row],[Pclass]]=1, 1, 0)</f>
        <v>1</v>
      </c>
      <c r="L460">
        <f>IF(Table2[[#This Row],[Pclass]]=2, 1,0)</f>
        <v>0</v>
      </c>
      <c r="M460">
        <f>IF(Table2[[#This Row],[Embarked]]="S", 1, 0)</f>
        <v>1</v>
      </c>
      <c r="N460">
        <f>IF(Table2[[#This Row],[Embarked]]="C", 1, 0)</f>
        <v>0</v>
      </c>
      <c r="O460">
        <f>IF(Table2[[#This Row],[Sex]]="male", 1, 0)</f>
        <v>0</v>
      </c>
      <c r="P460">
        <v>1</v>
      </c>
      <c r="AC460" s="6"/>
      <c r="AD460" s="6"/>
    </row>
    <row r="461" spans="1:30" x14ac:dyDescent="0.2">
      <c r="A461">
        <v>1</v>
      </c>
      <c r="B461" t="s">
        <v>15</v>
      </c>
      <c r="C461">
        <v>3</v>
      </c>
      <c r="D461" t="s">
        <v>13</v>
      </c>
      <c r="E461">
        <v>32</v>
      </c>
      <c r="F461">
        <v>7.9249999999999998</v>
      </c>
      <c r="G461">
        <v>0</v>
      </c>
      <c r="H461">
        <v>0</v>
      </c>
      <c r="I461" s="6">
        <f>Table2[[#This Row],[Age]]/$E$1</f>
        <v>0.4</v>
      </c>
      <c r="J461" s="6">
        <f>LOG10(Table2[[#This Row],[Fare]] +1)</f>
        <v>0.95060822478423079</v>
      </c>
      <c r="K461">
        <f>IF(Table2[[#This Row],[Pclass]]=1, 1, 0)</f>
        <v>0</v>
      </c>
      <c r="L461">
        <f>IF(Table2[[#This Row],[Pclass]]=2, 1,0)</f>
        <v>0</v>
      </c>
      <c r="M461">
        <f>IF(Table2[[#This Row],[Embarked]]="S", 1, 0)</f>
        <v>1</v>
      </c>
      <c r="N461">
        <f>IF(Table2[[#This Row],[Embarked]]="C", 1, 0)</f>
        <v>0</v>
      </c>
      <c r="O461">
        <f>IF(Table2[[#This Row],[Sex]]="male", 1, 0)</f>
        <v>1</v>
      </c>
      <c r="P461">
        <v>1</v>
      </c>
      <c r="AC461" s="6"/>
      <c r="AD461" s="6"/>
    </row>
    <row r="462" spans="1:30" x14ac:dyDescent="0.2">
      <c r="A462">
        <v>1</v>
      </c>
      <c r="B462" t="s">
        <v>15</v>
      </c>
      <c r="C462">
        <v>2</v>
      </c>
      <c r="D462" t="s">
        <v>17</v>
      </c>
      <c r="E462">
        <v>25</v>
      </c>
      <c r="F462">
        <v>30</v>
      </c>
      <c r="G462">
        <v>1</v>
      </c>
      <c r="H462">
        <v>1</v>
      </c>
      <c r="I462" s="6">
        <f>Table2[[#This Row],[Age]]/$E$1</f>
        <v>0.3125</v>
      </c>
      <c r="J462" s="6">
        <f>LOG10(Table2[[#This Row],[Fare]] +1)</f>
        <v>1.4913616938342726</v>
      </c>
      <c r="K462">
        <f>IF(Table2[[#This Row],[Pclass]]=1, 1, 0)</f>
        <v>0</v>
      </c>
      <c r="L462">
        <f>IF(Table2[[#This Row],[Pclass]]=2, 1,0)</f>
        <v>1</v>
      </c>
      <c r="M462">
        <f>IF(Table2[[#This Row],[Embarked]]="S", 1, 0)</f>
        <v>1</v>
      </c>
      <c r="N462">
        <f>IF(Table2[[#This Row],[Embarked]]="C", 1, 0)</f>
        <v>0</v>
      </c>
      <c r="O462">
        <f>IF(Table2[[#This Row],[Sex]]="male", 1, 0)</f>
        <v>0</v>
      </c>
      <c r="P462">
        <v>1</v>
      </c>
      <c r="AC462" s="6"/>
      <c r="AD462" s="6"/>
    </row>
    <row r="463" spans="1:30" x14ac:dyDescent="0.2">
      <c r="A463">
        <v>1</v>
      </c>
      <c r="B463" t="s">
        <v>20</v>
      </c>
      <c r="C463">
        <v>1</v>
      </c>
      <c r="D463" t="s">
        <v>17</v>
      </c>
      <c r="E463">
        <v>39</v>
      </c>
      <c r="F463">
        <v>110.88330000000001</v>
      </c>
      <c r="G463">
        <v>1</v>
      </c>
      <c r="H463">
        <v>1</v>
      </c>
      <c r="I463" s="6">
        <f>Table2[[#This Row],[Age]]/$E$1</f>
        <v>0.48749999999999999</v>
      </c>
      <c r="J463" s="6">
        <f>LOG10(Table2[[#This Row],[Fare]] +1)</f>
        <v>2.048765267412167</v>
      </c>
      <c r="K463">
        <f>IF(Table2[[#This Row],[Pclass]]=1, 1, 0)</f>
        <v>1</v>
      </c>
      <c r="L463">
        <f>IF(Table2[[#This Row],[Pclass]]=2, 1,0)</f>
        <v>0</v>
      </c>
      <c r="M463">
        <f>IF(Table2[[#This Row],[Embarked]]="S", 1, 0)</f>
        <v>0</v>
      </c>
      <c r="N463">
        <f>IF(Table2[[#This Row],[Embarked]]="C", 1, 0)</f>
        <v>1</v>
      </c>
      <c r="O463">
        <f>IF(Table2[[#This Row],[Sex]]="male", 1, 0)</f>
        <v>0</v>
      </c>
      <c r="P463">
        <v>1</v>
      </c>
      <c r="AC463" s="6"/>
      <c r="AD463" s="6"/>
    </row>
    <row r="464" spans="1:30" x14ac:dyDescent="0.2">
      <c r="A464">
        <v>0</v>
      </c>
      <c r="B464" t="s">
        <v>15</v>
      </c>
      <c r="C464">
        <v>2</v>
      </c>
      <c r="D464" t="s">
        <v>13</v>
      </c>
      <c r="E464">
        <v>54</v>
      </c>
      <c r="F464">
        <v>26</v>
      </c>
      <c r="G464">
        <v>0</v>
      </c>
      <c r="H464">
        <v>0</v>
      </c>
      <c r="I464" s="6">
        <f>Table2[[#This Row],[Age]]/$E$1</f>
        <v>0.67500000000000004</v>
      </c>
      <c r="J464" s="6">
        <f>LOG10(Table2[[#This Row],[Fare]] +1)</f>
        <v>1.4313637641589874</v>
      </c>
      <c r="K464">
        <f>IF(Table2[[#This Row],[Pclass]]=1, 1, 0)</f>
        <v>0</v>
      </c>
      <c r="L464">
        <f>IF(Table2[[#This Row],[Pclass]]=2, 1,0)</f>
        <v>1</v>
      </c>
      <c r="M464">
        <f>IF(Table2[[#This Row],[Embarked]]="S", 1, 0)</f>
        <v>1</v>
      </c>
      <c r="N464">
        <f>IF(Table2[[#This Row],[Embarked]]="C", 1, 0)</f>
        <v>0</v>
      </c>
      <c r="O464">
        <f>IF(Table2[[#This Row],[Sex]]="male", 1, 0)</f>
        <v>1</v>
      </c>
      <c r="P464">
        <v>1</v>
      </c>
      <c r="AC464" s="6"/>
      <c r="AD464" s="6"/>
    </row>
    <row r="465" spans="1:30" x14ac:dyDescent="0.2">
      <c r="A465">
        <v>0</v>
      </c>
      <c r="B465" t="s">
        <v>20</v>
      </c>
      <c r="C465">
        <v>1</v>
      </c>
      <c r="D465" t="s">
        <v>13</v>
      </c>
      <c r="E465">
        <v>36</v>
      </c>
      <c r="F465">
        <v>40.125</v>
      </c>
      <c r="G465">
        <v>0</v>
      </c>
      <c r="H465">
        <v>0</v>
      </c>
      <c r="I465" s="6">
        <f>Table2[[#This Row],[Age]]/$E$1</f>
        <v>0.45</v>
      </c>
      <c r="J465" s="6">
        <f>LOG10(Table2[[#This Row],[Fare]] +1)</f>
        <v>1.6141059109580307</v>
      </c>
      <c r="K465">
        <f>IF(Table2[[#This Row],[Pclass]]=1, 1, 0)</f>
        <v>1</v>
      </c>
      <c r="L465">
        <f>IF(Table2[[#This Row],[Pclass]]=2, 1,0)</f>
        <v>0</v>
      </c>
      <c r="M465">
        <f>IF(Table2[[#This Row],[Embarked]]="S", 1, 0)</f>
        <v>0</v>
      </c>
      <c r="N465">
        <f>IF(Table2[[#This Row],[Embarked]]="C", 1, 0)</f>
        <v>1</v>
      </c>
      <c r="O465">
        <f>IF(Table2[[#This Row],[Sex]]="male", 1, 0)</f>
        <v>1</v>
      </c>
      <c r="P465">
        <v>1</v>
      </c>
      <c r="AC465" s="6"/>
      <c r="AD465" s="6"/>
    </row>
    <row r="466" spans="1:30" x14ac:dyDescent="0.2">
      <c r="A466">
        <v>1</v>
      </c>
      <c r="B466" t="s">
        <v>15</v>
      </c>
      <c r="C466">
        <v>1</v>
      </c>
      <c r="D466" t="s">
        <v>17</v>
      </c>
      <c r="E466">
        <v>18</v>
      </c>
      <c r="F466">
        <v>79.650000000000006</v>
      </c>
      <c r="G466">
        <v>0</v>
      </c>
      <c r="H466">
        <v>2</v>
      </c>
      <c r="I466" s="6">
        <f>Table2[[#This Row],[Age]]/$E$1</f>
        <v>0.22500000000000001</v>
      </c>
      <c r="J466" s="6">
        <f>LOG10(Table2[[#This Row],[Fare]] +1)</f>
        <v>1.9066043717249803</v>
      </c>
      <c r="K466">
        <f>IF(Table2[[#This Row],[Pclass]]=1, 1, 0)</f>
        <v>1</v>
      </c>
      <c r="L466">
        <f>IF(Table2[[#This Row],[Pclass]]=2, 1,0)</f>
        <v>0</v>
      </c>
      <c r="M466">
        <f>IF(Table2[[#This Row],[Embarked]]="S", 1, 0)</f>
        <v>1</v>
      </c>
      <c r="N466">
        <f>IF(Table2[[#This Row],[Embarked]]="C", 1, 0)</f>
        <v>0</v>
      </c>
      <c r="O466">
        <f>IF(Table2[[#This Row],[Sex]]="male", 1, 0)</f>
        <v>0</v>
      </c>
      <c r="P466">
        <v>1</v>
      </c>
      <c r="AC466" s="6"/>
      <c r="AD466" s="6"/>
    </row>
    <row r="467" spans="1:30" x14ac:dyDescent="0.2">
      <c r="A467">
        <v>0</v>
      </c>
      <c r="B467" t="s">
        <v>15</v>
      </c>
      <c r="C467">
        <v>2</v>
      </c>
      <c r="D467" t="s">
        <v>13</v>
      </c>
      <c r="E467">
        <v>47</v>
      </c>
      <c r="F467">
        <v>15</v>
      </c>
      <c r="G467">
        <v>0</v>
      </c>
      <c r="H467">
        <v>0</v>
      </c>
      <c r="I467" s="6">
        <f>Table2[[#This Row],[Age]]/$E$1</f>
        <v>0.58750000000000002</v>
      </c>
      <c r="J467" s="6">
        <f>LOG10(Table2[[#This Row],[Fare]] +1)</f>
        <v>1.2041199826559248</v>
      </c>
      <c r="K467">
        <f>IF(Table2[[#This Row],[Pclass]]=1, 1, 0)</f>
        <v>0</v>
      </c>
      <c r="L467">
        <f>IF(Table2[[#This Row],[Pclass]]=2, 1,0)</f>
        <v>1</v>
      </c>
      <c r="M467">
        <f>IF(Table2[[#This Row],[Embarked]]="S", 1, 0)</f>
        <v>1</v>
      </c>
      <c r="N467">
        <f>IF(Table2[[#This Row],[Embarked]]="C", 1, 0)</f>
        <v>0</v>
      </c>
      <c r="O467">
        <f>IF(Table2[[#This Row],[Sex]]="male", 1, 0)</f>
        <v>1</v>
      </c>
      <c r="P467">
        <v>1</v>
      </c>
      <c r="AC467" s="6"/>
      <c r="AD467" s="6"/>
    </row>
    <row r="468" spans="1:30" x14ac:dyDescent="0.2">
      <c r="A468">
        <v>1</v>
      </c>
      <c r="B468" t="s">
        <v>20</v>
      </c>
      <c r="C468">
        <v>1</v>
      </c>
      <c r="D468" t="s">
        <v>13</v>
      </c>
      <c r="E468">
        <v>60</v>
      </c>
      <c r="F468">
        <v>79.2</v>
      </c>
      <c r="G468">
        <v>1</v>
      </c>
      <c r="H468">
        <v>1</v>
      </c>
      <c r="I468" s="6">
        <f>Table2[[#This Row],[Age]]/$E$1</f>
        <v>0.75</v>
      </c>
      <c r="J468" s="6">
        <f>LOG10(Table2[[#This Row],[Fare]] +1)</f>
        <v>1.9041743682841634</v>
      </c>
      <c r="K468">
        <f>IF(Table2[[#This Row],[Pclass]]=1, 1, 0)</f>
        <v>1</v>
      </c>
      <c r="L468">
        <f>IF(Table2[[#This Row],[Pclass]]=2, 1,0)</f>
        <v>0</v>
      </c>
      <c r="M468">
        <f>IF(Table2[[#This Row],[Embarked]]="S", 1, 0)</f>
        <v>0</v>
      </c>
      <c r="N468">
        <f>IF(Table2[[#This Row],[Embarked]]="C", 1, 0)</f>
        <v>1</v>
      </c>
      <c r="O468">
        <f>IF(Table2[[#This Row],[Sex]]="male", 1, 0)</f>
        <v>1</v>
      </c>
      <c r="P468">
        <v>1</v>
      </c>
      <c r="AC468" s="6"/>
      <c r="AD468" s="6"/>
    </row>
    <row r="469" spans="1:30" x14ac:dyDescent="0.2">
      <c r="A469">
        <v>0</v>
      </c>
      <c r="B469" t="s">
        <v>15</v>
      </c>
      <c r="C469">
        <v>3</v>
      </c>
      <c r="D469" t="s">
        <v>13</v>
      </c>
      <c r="E469">
        <v>22</v>
      </c>
      <c r="F469">
        <v>8.0500000000000007</v>
      </c>
      <c r="G469">
        <v>0</v>
      </c>
      <c r="H469">
        <v>0</v>
      </c>
      <c r="I469" s="6">
        <f>Table2[[#This Row],[Age]]/$E$1</f>
        <v>0.27500000000000002</v>
      </c>
      <c r="J469" s="6">
        <f>LOG10(Table2[[#This Row],[Fare]] +1)</f>
        <v>0.9566485792052033</v>
      </c>
      <c r="K469">
        <f>IF(Table2[[#This Row],[Pclass]]=1, 1, 0)</f>
        <v>0</v>
      </c>
      <c r="L469">
        <f>IF(Table2[[#This Row],[Pclass]]=2, 1,0)</f>
        <v>0</v>
      </c>
      <c r="M469">
        <f>IF(Table2[[#This Row],[Embarked]]="S", 1, 0)</f>
        <v>1</v>
      </c>
      <c r="N469">
        <f>IF(Table2[[#This Row],[Embarked]]="C", 1, 0)</f>
        <v>0</v>
      </c>
      <c r="O469">
        <f>IF(Table2[[#This Row],[Sex]]="male", 1, 0)</f>
        <v>1</v>
      </c>
      <c r="P469">
        <v>1</v>
      </c>
      <c r="AC469" s="6"/>
      <c r="AD469" s="6"/>
    </row>
    <row r="470" spans="1:30" x14ac:dyDescent="0.2">
      <c r="A470">
        <v>0</v>
      </c>
      <c r="B470" t="s">
        <v>15</v>
      </c>
      <c r="C470">
        <v>3</v>
      </c>
      <c r="D470" t="s">
        <v>13</v>
      </c>
      <c r="E470">
        <v>35</v>
      </c>
      <c r="F470">
        <v>7.125</v>
      </c>
      <c r="G470">
        <v>0</v>
      </c>
      <c r="H470">
        <v>0</v>
      </c>
      <c r="I470" s="6">
        <f>Table2[[#This Row],[Age]]/$E$1</f>
        <v>0.4375</v>
      </c>
      <c r="J470" s="6">
        <f>LOG10(Table2[[#This Row],[Fare]] +1)</f>
        <v>0.90982336965091204</v>
      </c>
      <c r="K470">
        <f>IF(Table2[[#This Row],[Pclass]]=1, 1, 0)</f>
        <v>0</v>
      </c>
      <c r="L470">
        <f>IF(Table2[[#This Row],[Pclass]]=2, 1,0)</f>
        <v>0</v>
      </c>
      <c r="M470">
        <f>IF(Table2[[#This Row],[Embarked]]="S", 1, 0)</f>
        <v>1</v>
      </c>
      <c r="N470">
        <f>IF(Table2[[#This Row],[Embarked]]="C", 1, 0)</f>
        <v>0</v>
      </c>
      <c r="O470">
        <f>IF(Table2[[#This Row],[Sex]]="male", 1, 0)</f>
        <v>1</v>
      </c>
      <c r="P470">
        <v>1</v>
      </c>
      <c r="AC470" s="6"/>
      <c r="AD470" s="6"/>
    </row>
    <row r="471" spans="1:30" x14ac:dyDescent="0.2">
      <c r="A471">
        <v>1</v>
      </c>
      <c r="B471" t="s">
        <v>20</v>
      </c>
      <c r="C471">
        <v>1</v>
      </c>
      <c r="D471" t="s">
        <v>17</v>
      </c>
      <c r="E471">
        <v>52</v>
      </c>
      <c r="F471">
        <v>78.2667</v>
      </c>
      <c r="G471">
        <v>1</v>
      </c>
      <c r="H471">
        <v>0</v>
      </c>
      <c r="I471" s="6">
        <f>Table2[[#This Row],[Age]]/$E$1</f>
        <v>0.65</v>
      </c>
      <c r="J471" s="6">
        <f>LOG10(Table2[[#This Row],[Fare]] +1)</f>
        <v>1.8990907781931157</v>
      </c>
      <c r="K471">
        <f>IF(Table2[[#This Row],[Pclass]]=1, 1, 0)</f>
        <v>1</v>
      </c>
      <c r="L471">
        <f>IF(Table2[[#This Row],[Pclass]]=2, 1,0)</f>
        <v>0</v>
      </c>
      <c r="M471">
        <f>IF(Table2[[#This Row],[Embarked]]="S", 1, 0)</f>
        <v>0</v>
      </c>
      <c r="N471">
        <f>IF(Table2[[#This Row],[Embarked]]="C", 1, 0)</f>
        <v>1</v>
      </c>
      <c r="O471">
        <f>IF(Table2[[#This Row],[Sex]]="male", 1, 0)</f>
        <v>0</v>
      </c>
      <c r="P471">
        <v>1</v>
      </c>
      <c r="AC471" s="6"/>
      <c r="AD471" s="6"/>
    </row>
    <row r="472" spans="1:30" x14ac:dyDescent="0.2">
      <c r="A472">
        <v>0</v>
      </c>
      <c r="B472" t="s">
        <v>15</v>
      </c>
      <c r="C472">
        <v>3</v>
      </c>
      <c r="D472" t="s">
        <v>13</v>
      </c>
      <c r="E472">
        <v>47</v>
      </c>
      <c r="F472">
        <v>7.25</v>
      </c>
      <c r="G472">
        <v>0</v>
      </c>
      <c r="H472">
        <v>0</v>
      </c>
      <c r="I472" s="6">
        <f>Table2[[#This Row],[Age]]/$E$1</f>
        <v>0.58750000000000002</v>
      </c>
      <c r="J472" s="6">
        <f>LOG10(Table2[[#This Row],[Fare]] +1)</f>
        <v>0.91645394854992512</v>
      </c>
      <c r="K472">
        <f>IF(Table2[[#This Row],[Pclass]]=1, 1, 0)</f>
        <v>0</v>
      </c>
      <c r="L472">
        <f>IF(Table2[[#This Row],[Pclass]]=2, 1,0)</f>
        <v>0</v>
      </c>
      <c r="M472">
        <f>IF(Table2[[#This Row],[Embarked]]="S", 1, 0)</f>
        <v>1</v>
      </c>
      <c r="N472">
        <f>IF(Table2[[#This Row],[Embarked]]="C", 1, 0)</f>
        <v>0</v>
      </c>
      <c r="O472">
        <f>IF(Table2[[#This Row],[Sex]]="male", 1, 0)</f>
        <v>1</v>
      </c>
      <c r="P472">
        <v>1</v>
      </c>
      <c r="AC472" s="6"/>
      <c r="AD472" s="6"/>
    </row>
    <row r="473" spans="1:30" x14ac:dyDescent="0.2">
      <c r="A473">
        <v>0</v>
      </c>
      <c r="B473" t="s">
        <v>15</v>
      </c>
      <c r="C473">
        <v>2</v>
      </c>
      <c r="D473" t="s">
        <v>13</v>
      </c>
      <c r="E473">
        <v>37</v>
      </c>
      <c r="F473">
        <v>26</v>
      </c>
      <c r="G473">
        <v>1</v>
      </c>
      <c r="H473">
        <v>0</v>
      </c>
      <c r="I473" s="6">
        <f>Table2[[#This Row],[Age]]/$E$1</f>
        <v>0.46250000000000002</v>
      </c>
      <c r="J473" s="6">
        <f>LOG10(Table2[[#This Row],[Fare]] +1)</f>
        <v>1.4313637641589874</v>
      </c>
      <c r="K473">
        <f>IF(Table2[[#This Row],[Pclass]]=1, 1, 0)</f>
        <v>0</v>
      </c>
      <c r="L473">
        <f>IF(Table2[[#This Row],[Pclass]]=2, 1,0)</f>
        <v>1</v>
      </c>
      <c r="M473">
        <f>IF(Table2[[#This Row],[Embarked]]="S", 1, 0)</f>
        <v>1</v>
      </c>
      <c r="N473">
        <f>IF(Table2[[#This Row],[Embarked]]="C", 1, 0)</f>
        <v>0</v>
      </c>
      <c r="O473">
        <f>IF(Table2[[#This Row],[Sex]]="male", 1, 0)</f>
        <v>1</v>
      </c>
      <c r="P473">
        <v>1</v>
      </c>
      <c r="AC473" s="6"/>
      <c r="AD473" s="6"/>
    </row>
    <row r="474" spans="1:30" x14ac:dyDescent="0.2">
      <c r="A474">
        <v>0</v>
      </c>
      <c r="B474" t="s">
        <v>15</v>
      </c>
      <c r="C474">
        <v>3</v>
      </c>
      <c r="D474" t="s">
        <v>13</v>
      </c>
      <c r="E474">
        <v>36</v>
      </c>
      <c r="F474">
        <v>24.15</v>
      </c>
      <c r="G474">
        <v>1</v>
      </c>
      <c r="H474">
        <v>1</v>
      </c>
      <c r="I474" s="6">
        <f>Table2[[#This Row],[Age]]/$E$1</f>
        <v>0.45</v>
      </c>
      <c r="J474" s="6">
        <f>LOG10(Table2[[#This Row],[Fare]] +1)</f>
        <v>1.4005379893919461</v>
      </c>
      <c r="K474">
        <f>IF(Table2[[#This Row],[Pclass]]=1, 1, 0)</f>
        <v>0</v>
      </c>
      <c r="L474">
        <f>IF(Table2[[#This Row],[Pclass]]=2, 1,0)</f>
        <v>0</v>
      </c>
      <c r="M474">
        <f>IF(Table2[[#This Row],[Embarked]]="S", 1, 0)</f>
        <v>1</v>
      </c>
      <c r="N474">
        <f>IF(Table2[[#This Row],[Embarked]]="C", 1, 0)</f>
        <v>0</v>
      </c>
      <c r="O474">
        <f>IF(Table2[[#This Row],[Sex]]="male", 1, 0)</f>
        <v>1</v>
      </c>
      <c r="P474">
        <v>1</v>
      </c>
      <c r="AC474" s="6"/>
      <c r="AD474" s="6"/>
    </row>
    <row r="475" spans="1:30" x14ac:dyDescent="0.2">
      <c r="A475">
        <v>0</v>
      </c>
      <c r="B475" t="s">
        <v>15</v>
      </c>
      <c r="C475">
        <v>3</v>
      </c>
      <c r="D475" t="s">
        <v>13</v>
      </c>
      <c r="E475">
        <v>49</v>
      </c>
      <c r="F475">
        <v>0</v>
      </c>
      <c r="G475">
        <v>0</v>
      </c>
      <c r="H475">
        <v>0</v>
      </c>
      <c r="I475" s="6">
        <f>Table2[[#This Row],[Age]]/$E$1</f>
        <v>0.61250000000000004</v>
      </c>
      <c r="J475" s="6">
        <f>LOG10(Table2[[#This Row],[Fare]] +1)</f>
        <v>0</v>
      </c>
      <c r="K475">
        <f>IF(Table2[[#This Row],[Pclass]]=1, 1, 0)</f>
        <v>0</v>
      </c>
      <c r="L475">
        <f>IF(Table2[[#This Row],[Pclass]]=2, 1,0)</f>
        <v>0</v>
      </c>
      <c r="M475">
        <f>IF(Table2[[#This Row],[Embarked]]="S", 1, 0)</f>
        <v>1</v>
      </c>
      <c r="N475">
        <f>IF(Table2[[#This Row],[Embarked]]="C", 1, 0)</f>
        <v>0</v>
      </c>
      <c r="O475">
        <f>IF(Table2[[#This Row],[Sex]]="male", 1, 0)</f>
        <v>1</v>
      </c>
      <c r="P475">
        <v>1</v>
      </c>
      <c r="AC475" s="6"/>
      <c r="AD475" s="6"/>
    </row>
    <row r="476" spans="1:30" x14ac:dyDescent="0.2">
      <c r="A476">
        <v>1</v>
      </c>
      <c r="B476" t="s">
        <v>20</v>
      </c>
      <c r="C476">
        <v>1</v>
      </c>
      <c r="D476" t="s">
        <v>13</v>
      </c>
      <c r="E476">
        <v>49</v>
      </c>
      <c r="F476">
        <v>56.929200000000002</v>
      </c>
      <c r="G476">
        <v>1</v>
      </c>
      <c r="H476">
        <v>0</v>
      </c>
      <c r="I476" s="6">
        <f>Table2[[#This Row],[Age]]/$E$1</f>
        <v>0.61250000000000004</v>
      </c>
      <c r="J476" s="6">
        <f>LOG10(Table2[[#This Row],[Fare]] +1)</f>
        <v>1.7628975309505581</v>
      </c>
      <c r="K476">
        <f>IF(Table2[[#This Row],[Pclass]]=1, 1, 0)</f>
        <v>1</v>
      </c>
      <c r="L476">
        <f>IF(Table2[[#This Row],[Pclass]]=2, 1,0)</f>
        <v>0</v>
      </c>
      <c r="M476">
        <f>IF(Table2[[#This Row],[Embarked]]="S", 1, 0)</f>
        <v>0</v>
      </c>
      <c r="N476">
        <f>IF(Table2[[#This Row],[Embarked]]="C", 1, 0)</f>
        <v>1</v>
      </c>
      <c r="O476">
        <f>IF(Table2[[#This Row],[Sex]]="male", 1, 0)</f>
        <v>1</v>
      </c>
      <c r="P476">
        <v>1</v>
      </c>
      <c r="AC476" s="6"/>
      <c r="AD476" s="6"/>
    </row>
    <row r="477" spans="1:30" x14ac:dyDescent="0.2">
      <c r="A477">
        <v>1</v>
      </c>
      <c r="B477" t="s">
        <v>15</v>
      </c>
      <c r="C477">
        <v>2</v>
      </c>
      <c r="D477" t="s">
        <v>17</v>
      </c>
      <c r="E477">
        <v>24</v>
      </c>
      <c r="F477">
        <v>27</v>
      </c>
      <c r="G477">
        <v>2</v>
      </c>
      <c r="H477">
        <v>1</v>
      </c>
      <c r="I477" s="6">
        <f>Table2[[#This Row],[Age]]/$E$1</f>
        <v>0.3</v>
      </c>
      <c r="J477" s="6">
        <f>LOG10(Table2[[#This Row],[Fare]] +1)</f>
        <v>1.4471580313422192</v>
      </c>
      <c r="K477">
        <f>IF(Table2[[#This Row],[Pclass]]=1, 1, 0)</f>
        <v>0</v>
      </c>
      <c r="L477">
        <f>IF(Table2[[#This Row],[Pclass]]=2, 1,0)</f>
        <v>1</v>
      </c>
      <c r="M477">
        <f>IF(Table2[[#This Row],[Embarked]]="S", 1, 0)</f>
        <v>1</v>
      </c>
      <c r="N477">
        <f>IF(Table2[[#This Row],[Embarked]]="C", 1, 0)</f>
        <v>0</v>
      </c>
      <c r="O477">
        <f>IF(Table2[[#This Row],[Sex]]="male", 1, 0)</f>
        <v>0</v>
      </c>
      <c r="P477">
        <v>1</v>
      </c>
      <c r="AC477" s="6"/>
      <c r="AD477" s="6"/>
    </row>
    <row r="478" spans="1:30" x14ac:dyDescent="0.2">
      <c r="A478">
        <v>0</v>
      </c>
      <c r="B478" t="s">
        <v>15</v>
      </c>
      <c r="C478">
        <v>3</v>
      </c>
      <c r="D478" t="s">
        <v>13</v>
      </c>
      <c r="E478">
        <v>44</v>
      </c>
      <c r="F478">
        <v>8.0500000000000007</v>
      </c>
      <c r="G478">
        <v>0</v>
      </c>
      <c r="H478">
        <v>0</v>
      </c>
      <c r="I478" s="6">
        <f>Table2[[#This Row],[Age]]/$E$1</f>
        <v>0.55000000000000004</v>
      </c>
      <c r="J478" s="6">
        <f>LOG10(Table2[[#This Row],[Fare]] +1)</f>
        <v>0.9566485792052033</v>
      </c>
      <c r="K478">
        <f>IF(Table2[[#This Row],[Pclass]]=1, 1, 0)</f>
        <v>0</v>
      </c>
      <c r="L478">
        <f>IF(Table2[[#This Row],[Pclass]]=2, 1,0)</f>
        <v>0</v>
      </c>
      <c r="M478">
        <f>IF(Table2[[#This Row],[Embarked]]="S", 1, 0)</f>
        <v>1</v>
      </c>
      <c r="N478">
        <f>IF(Table2[[#This Row],[Embarked]]="C", 1, 0)</f>
        <v>0</v>
      </c>
      <c r="O478">
        <f>IF(Table2[[#This Row],[Sex]]="male", 1, 0)</f>
        <v>1</v>
      </c>
      <c r="P478">
        <v>1</v>
      </c>
      <c r="AC478" s="6"/>
      <c r="AD478" s="6"/>
    </row>
    <row r="479" spans="1:30" x14ac:dyDescent="0.2">
      <c r="A479">
        <v>1</v>
      </c>
      <c r="B479" t="s">
        <v>20</v>
      </c>
      <c r="C479">
        <v>1</v>
      </c>
      <c r="D479" t="s">
        <v>13</v>
      </c>
      <c r="E479">
        <v>35</v>
      </c>
      <c r="F479">
        <v>26.55</v>
      </c>
      <c r="G479">
        <v>0</v>
      </c>
      <c r="H479">
        <v>0</v>
      </c>
      <c r="I479" s="6">
        <f>Table2[[#This Row],[Age]]/$E$1</f>
        <v>0.4375</v>
      </c>
      <c r="J479" s="6">
        <f>LOG10(Table2[[#This Row],[Fare]] +1)</f>
        <v>1.4401216031878039</v>
      </c>
      <c r="K479">
        <f>IF(Table2[[#This Row],[Pclass]]=1, 1, 0)</f>
        <v>1</v>
      </c>
      <c r="L479">
        <f>IF(Table2[[#This Row],[Pclass]]=2, 1,0)</f>
        <v>0</v>
      </c>
      <c r="M479">
        <f>IF(Table2[[#This Row],[Embarked]]="S", 1, 0)</f>
        <v>0</v>
      </c>
      <c r="N479">
        <f>IF(Table2[[#This Row],[Embarked]]="C", 1, 0)</f>
        <v>1</v>
      </c>
      <c r="O479">
        <f>IF(Table2[[#This Row],[Sex]]="male", 1, 0)</f>
        <v>1</v>
      </c>
      <c r="P479">
        <v>1</v>
      </c>
      <c r="AC479" s="6"/>
      <c r="AD479" s="6"/>
    </row>
    <row r="480" spans="1:30" x14ac:dyDescent="0.2">
      <c r="A480">
        <v>0</v>
      </c>
      <c r="B480" t="s">
        <v>15</v>
      </c>
      <c r="C480">
        <v>3</v>
      </c>
      <c r="D480" t="s">
        <v>13</v>
      </c>
      <c r="E480">
        <v>36</v>
      </c>
      <c r="F480">
        <v>15.55</v>
      </c>
      <c r="G480">
        <v>1</v>
      </c>
      <c r="H480">
        <v>0</v>
      </c>
      <c r="I480" s="6">
        <f>Table2[[#This Row],[Age]]/$E$1</f>
        <v>0.45</v>
      </c>
      <c r="J480" s="6">
        <f>LOG10(Table2[[#This Row],[Fare]] +1)</f>
        <v>1.2187979981117376</v>
      </c>
      <c r="K480">
        <f>IF(Table2[[#This Row],[Pclass]]=1, 1, 0)</f>
        <v>0</v>
      </c>
      <c r="L480">
        <f>IF(Table2[[#This Row],[Pclass]]=2, 1,0)</f>
        <v>0</v>
      </c>
      <c r="M480">
        <f>IF(Table2[[#This Row],[Embarked]]="S", 1, 0)</f>
        <v>1</v>
      </c>
      <c r="N480">
        <f>IF(Table2[[#This Row],[Embarked]]="C", 1, 0)</f>
        <v>0</v>
      </c>
      <c r="O480">
        <f>IF(Table2[[#This Row],[Sex]]="male", 1, 0)</f>
        <v>1</v>
      </c>
      <c r="P480">
        <v>1</v>
      </c>
      <c r="AC480" s="6"/>
      <c r="AD480" s="6"/>
    </row>
    <row r="481" spans="1:30" x14ac:dyDescent="0.2">
      <c r="A481">
        <v>0</v>
      </c>
      <c r="B481" t="s">
        <v>15</v>
      </c>
      <c r="C481">
        <v>3</v>
      </c>
      <c r="D481" t="s">
        <v>13</v>
      </c>
      <c r="E481">
        <v>30</v>
      </c>
      <c r="F481">
        <v>7.8958000000000004</v>
      </c>
      <c r="G481">
        <v>0</v>
      </c>
      <c r="H481">
        <v>0</v>
      </c>
      <c r="I481" s="6">
        <f>Table2[[#This Row],[Age]]/$E$1</f>
        <v>0.375</v>
      </c>
      <c r="J481" s="6">
        <f>LOG10(Table2[[#This Row],[Fare]] +1)</f>
        <v>0.94918501031343461</v>
      </c>
      <c r="K481">
        <f>IF(Table2[[#This Row],[Pclass]]=1, 1, 0)</f>
        <v>0</v>
      </c>
      <c r="L481">
        <f>IF(Table2[[#This Row],[Pclass]]=2, 1,0)</f>
        <v>0</v>
      </c>
      <c r="M481">
        <f>IF(Table2[[#This Row],[Embarked]]="S", 1, 0)</f>
        <v>1</v>
      </c>
      <c r="N481">
        <f>IF(Table2[[#This Row],[Embarked]]="C", 1, 0)</f>
        <v>0</v>
      </c>
      <c r="O481">
        <f>IF(Table2[[#This Row],[Sex]]="male", 1, 0)</f>
        <v>1</v>
      </c>
      <c r="P481">
        <v>1</v>
      </c>
      <c r="AC481" s="6"/>
      <c r="AD481" s="6"/>
    </row>
    <row r="482" spans="1:30" x14ac:dyDescent="0.2">
      <c r="A482">
        <v>1</v>
      </c>
      <c r="B482" t="s">
        <v>15</v>
      </c>
      <c r="C482">
        <v>1</v>
      </c>
      <c r="D482" t="s">
        <v>13</v>
      </c>
      <c r="E482">
        <v>27</v>
      </c>
      <c r="F482">
        <v>30.5</v>
      </c>
      <c r="G482">
        <v>0</v>
      </c>
      <c r="H482">
        <v>0</v>
      </c>
      <c r="I482" s="6">
        <f>Table2[[#This Row],[Age]]/$E$1</f>
        <v>0.33750000000000002</v>
      </c>
      <c r="J482" s="6">
        <f>LOG10(Table2[[#This Row],[Fare]] +1)</f>
        <v>1.4983105537896004</v>
      </c>
      <c r="K482">
        <f>IF(Table2[[#This Row],[Pclass]]=1, 1, 0)</f>
        <v>1</v>
      </c>
      <c r="L482">
        <f>IF(Table2[[#This Row],[Pclass]]=2, 1,0)</f>
        <v>0</v>
      </c>
      <c r="M482">
        <f>IF(Table2[[#This Row],[Embarked]]="S", 1, 0)</f>
        <v>1</v>
      </c>
      <c r="N482">
        <f>IF(Table2[[#This Row],[Embarked]]="C", 1, 0)</f>
        <v>0</v>
      </c>
      <c r="O482">
        <f>IF(Table2[[#This Row],[Sex]]="male", 1, 0)</f>
        <v>1</v>
      </c>
      <c r="P482">
        <v>1</v>
      </c>
      <c r="AC482" s="6"/>
      <c r="AD482" s="6"/>
    </row>
    <row r="483" spans="1:30" x14ac:dyDescent="0.2">
      <c r="A483">
        <v>1</v>
      </c>
      <c r="B483" t="s">
        <v>20</v>
      </c>
      <c r="C483">
        <v>2</v>
      </c>
      <c r="D483" t="s">
        <v>17</v>
      </c>
      <c r="E483">
        <v>22</v>
      </c>
      <c r="F483">
        <v>41.5792</v>
      </c>
      <c r="G483">
        <v>1</v>
      </c>
      <c r="H483">
        <v>2</v>
      </c>
      <c r="I483" s="6">
        <f>Table2[[#This Row],[Age]]/$E$1</f>
        <v>0.27500000000000002</v>
      </c>
      <c r="J483" s="6">
        <f>LOG10(Table2[[#This Row],[Fare]] +1)</f>
        <v>1.6291974974299364</v>
      </c>
      <c r="K483">
        <f>IF(Table2[[#This Row],[Pclass]]=1, 1, 0)</f>
        <v>0</v>
      </c>
      <c r="L483">
        <f>IF(Table2[[#This Row],[Pclass]]=2, 1,0)</f>
        <v>1</v>
      </c>
      <c r="M483">
        <f>IF(Table2[[#This Row],[Embarked]]="S", 1, 0)</f>
        <v>0</v>
      </c>
      <c r="N483">
        <f>IF(Table2[[#This Row],[Embarked]]="C", 1, 0)</f>
        <v>1</v>
      </c>
      <c r="O483">
        <f>IF(Table2[[#This Row],[Sex]]="male", 1, 0)</f>
        <v>0</v>
      </c>
      <c r="P483">
        <v>1</v>
      </c>
      <c r="AC483" s="6"/>
      <c r="AD483" s="6"/>
    </row>
    <row r="484" spans="1:30" x14ac:dyDescent="0.2">
      <c r="A484">
        <v>1</v>
      </c>
      <c r="B484" t="s">
        <v>15</v>
      </c>
      <c r="C484">
        <v>1</v>
      </c>
      <c r="D484" t="s">
        <v>17</v>
      </c>
      <c r="E484">
        <v>40</v>
      </c>
      <c r="F484">
        <v>153.46250000000001</v>
      </c>
      <c r="G484">
        <v>0</v>
      </c>
      <c r="H484">
        <v>0</v>
      </c>
      <c r="I484" s="6">
        <f>Table2[[#This Row],[Age]]/$E$1</f>
        <v>0.5</v>
      </c>
      <c r="J484" s="6">
        <f>LOG10(Table2[[#This Row],[Fare]] +1)</f>
        <v>2.1888230596841365</v>
      </c>
      <c r="K484">
        <f>IF(Table2[[#This Row],[Pclass]]=1, 1, 0)</f>
        <v>1</v>
      </c>
      <c r="L484">
        <f>IF(Table2[[#This Row],[Pclass]]=2, 1,0)</f>
        <v>0</v>
      </c>
      <c r="M484">
        <f>IF(Table2[[#This Row],[Embarked]]="S", 1, 0)</f>
        <v>1</v>
      </c>
      <c r="N484">
        <f>IF(Table2[[#This Row],[Embarked]]="C", 1, 0)</f>
        <v>0</v>
      </c>
      <c r="O484">
        <f>IF(Table2[[#This Row],[Sex]]="male", 1, 0)</f>
        <v>0</v>
      </c>
      <c r="P484">
        <v>1</v>
      </c>
      <c r="AC484" s="6"/>
      <c r="AD484" s="6"/>
    </row>
    <row r="485" spans="1:30" x14ac:dyDescent="0.2">
      <c r="A485">
        <v>0</v>
      </c>
      <c r="B485" t="s">
        <v>15</v>
      </c>
      <c r="C485">
        <v>3</v>
      </c>
      <c r="D485" t="s">
        <v>17</v>
      </c>
      <c r="E485">
        <v>39</v>
      </c>
      <c r="F485">
        <v>31.274999999999999</v>
      </c>
      <c r="G485">
        <v>1</v>
      </c>
      <c r="H485">
        <v>5</v>
      </c>
      <c r="I485" s="6">
        <f>Table2[[#This Row],[Age]]/$E$1</f>
        <v>0.48749999999999999</v>
      </c>
      <c r="J485" s="6">
        <f>LOG10(Table2[[#This Row],[Fare]] +1)</f>
        <v>1.5088662509384578</v>
      </c>
      <c r="K485">
        <f>IF(Table2[[#This Row],[Pclass]]=1, 1, 0)</f>
        <v>0</v>
      </c>
      <c r="L485">
        <f>IF(Table2[[#This Row],[Pclass]]=2, 1,0)</f>
        <v>0</v>
      </c>
      <c r="M485">
        <f>IF(Table2[[#This Row],[Embarked]]="S", 1, 0)</f>
        <v>1</v>
      </c>
      <c r="N485">
        <f>IF(Table2[[#This Row],[Embarked]]="C", 1, 0)</f>
        <v>0</v>
      </c>
      <c r="O485">
        <f>IF(Table2[[#This Row],[Sex]]="male", 1, 0)</f>
        <v>0</v>
      </c>
      <c r="P485">
        <v>1</v>
      </c>
      <c r="AC485" s="6"/>
      <c r="AD485" s="6"/>
    </row>
    <row r="486" spans="1:30" x14ac:dyDescent="0.2">
      <c r="A486">
        <v>0</v>
      </c>
      <c r="B486" t="s">
        <v>15</v>
      </c>
      <c r="C486">
        <v>3</v>
      </c>
      <c r="D486" t="s">
        <v>13</v>
      </c>
      <c r="E486">
        <v>35</v>
      </c>
      <c r="F486">
        <v>8.0500000000000007</v>
      </c>
      <c r="G486">
        <v>0</v>
      </c>
      <c r="H486">
        <v>0</v>
      </c>
      <c r="I486" s="6">
        <f>Table2[[#This Row],[Age]]/$E$1</f>
        <v>0.4375</v>
      </c>
      <c r="J486" s="6">
        <f>LOG10(Table2[[#This Row],[Fare]] +1)</f>
        <v>0.9566485792052033</v>
      </c>
      <c r="K486">
        <f>IF(Table2[[#This Row],[Pclass]]=1, 1, 0)</f>
        <v>0</v>
      </c>
      <c r="L486">
        <f>IF(Table2[[#This Row],[Pclass]]=2, 1,0)</f>
        <v>0</v>
      </c>
      <c r="M486">
        <f>IF(Table2[[#This Row],[Embarked]]="S", 1, 0)</f>
        <v>1</v>
      </c>
      <c r="N486">
        <f>IF(Table2[[#This Row],[Embarked]]="C", 1, 0)</f>
        <v>0</v>
      </c>
      <c r="O486">
        <f>IF(Table2[[#This Row],[Sex]]="male", 1, 0)</f>
        <v>1</v>
      </c>
      <c r="P486">
        <v>1</v>
      </c>
      <c r="AC486" s="6"/>
      <c r="AD486" s="6"/>
    </row>
    <row r="487" spans="1:30" x14ac:dyDescent="0.2">
      <c r="A487">
        <v>1</v>
      </c>
      <c r="B487" t="s">
        <v>15</v>
      </c>
      <c r="C487">
        <v>2</v>
      </c>
      <c r="D487" t="s">
        <v>17</v>
      </c>
      <c r="E487">
        <v>24</v>
      </c>
      <c r="F487">
        <v>65</v>
      </c>
      <c r="G487">
        <v>1</v>
      </c>
      <c r="H487">
        <v>2</v>
      </c>
      <c r="I487" s="6">
        <f>Table2[[#This Row],[Age]]/$E$1</f>
        <v>0.3</v>
      </c>
      <c r="J487" s="6">
        <f>LOG10(Table2[[#This Row],[Fare]] +1)</f>
        <v>1.8195439355418688</v>
      </c>
      <c r="K487">
        <f>IF(Table2[[#This Row],[Pclass]]=1, 1, 0)</f>
        <v>0</v>
      </c>
      <c r="L487">
        <f>IF(Table2[[#This Row],[Pclass]]=2, 1,0)</f>
        <v>1</v>
      </c>
      <c r="M487">
        <f>IF(Table2[[#This Row],[Embarked]]="S", 1, 0)</f>
        <v>1</v>
      </c>
      <c r="N487">
        <f>IF(Table2[[#This Row],[Embarked]]="C", 1, 0)</f>
        <v>0</v>
      </c>
      <c r="O487">
        <f>IF(Table2[[#This Row],[Sex]]="male", 1, 0)</f>
        <v>0</v>
      </c>
      <c r="P487">
        <v>1</v>
      </c>
      <c r="AC487" s="6"/>
      <c r="AD487" s="6"/>
    </row>
    <row r="488" spans="1:30" x14ac:dyDescent="0.2">
      <c r="A488">
        <v>0</v>
      </c>
      <c r="B488" t="s">
        <v>15</v>
      </c>
      <c r="C488">
        <v>3</v>
      </c>
      <c r="D488" t="s">
        <v>13</v>
      </c>
      <c r="E488">
        <v>34</v>
      </c>
      <c r="F488">
        <v>14.4</v>
      </c>
      <c r="G488">
        <v>1</v>
      </c>
      <c r="H488">
        <v>1</v>
      </c>
      <c r="I488" s="6">
        <f>Table2[[#This Row],[Age]]/$E$1</f>
        <v>0.42499999999999999</v>
      </c>
      <c r="J488" s="6">
        <f>LOG10(Table2[[#This Row],[Fare]] +1)</f>
        <v>1.1875207208364631</v>
      </c>
      <c r="K488">
        <f>IF(Table2[[#This Row],[Pclass]]=1, 1, 0)</f>
        <v>0</v>
      </c>
      <c r="L488">
        <f>IF(Table2[[#This Row],[Pclass]]=2, 1,0)</f>
        <v>0</v>
      </c>
      <c r="M488">
        <f>IF(Table2[[#This Row],[Embarked]]="S", 1, 0)</f>
        <v>1</v>
      </c>
      <c r="N488">
        <f>IF(Table2[[#This Row],[Embarked]]="C", 1, 0)</f>
        <v>0</v>
      </c>
      <c r="O488">
        <f>IF(Table2[[#This Row],[Sex]]="male", 1, 0)</f>
        <v>1</v>
      </c>
      <c r="P488">
        <v>1</v>
      </c>
      <c r="AC488" s="6"/>
      <c r="AD488" s="6"/>
    </row>
    <row r="489" spans="1:30" x14ac:dyDescent="0.2">
      <c r="A489">
        <v>0</v>
      </c>
      <c r="B489" t="s">
        <v>15</v>
      </c>
      <c r="C489">
        <v>3</v>
      </c>
      <c r="D489" t="s">
        <v>17</v>
      </c>
      <c r="E489">
        <v>26</v>
      </c>
      <c r="F489">
        <v>16.100000000000001</v>
      </c>
      <c r="G489">
        <v>1</v>
      </c>
      <c r="H489">
        <v>0</v>
      </c>
      <c r="I489" s="6">
        <f>Table2[[#This Row],[Age]]/$E$1</f>
        <v>0.32500000000000001</v>
      </c>
      <c r="J489" s="6">
        <f>LOG10(Table2[[#This Row],[Fare]] +1)</f>
        <v>1.2329961103921538</v>
      </c>
      <c r="K489">
        <f>IF(Table2[[#This Row],[Pclass]]=1, 1, 0)</f>
        <v>0</v>
      </c>
      <c r="L489">
        <f>IF(Table2[[#This Row],[Pclass]]=2, 1,0)</f>
        <v>0</v>
      </c>
      <c r="M489">
        <f>IF(Table2[[#This Row],[Embarked]]="S", 1, 0)</f>
        <v>1</v>
      </c>
      <c r="N489">
        <f>IF(Table2[[#This Row],[Embarked]]="C", 1, 0)</f>
        <v>0</v>
      </c>
      <c r="O489">
        <f>IF(Table2[[#This Row],[Sex]]="male", 1, 0)</f>
        <v>0</v>
      </c>
      <c r="P489">
        <v>1</v>
      </c>
      <c r="AC489" s="6"/>
      <c r="AD489" s="6"/>
    </row>
    <row r="490" spans="1:30" x14ac:dyDescent="0.2">
      <c r="A490">
        <v>1</v>
      </c>
      <c r="B490" t="s">
        <v>15</v>
      </c>
      <c r="C490">
        <v>2</v>
      </c>
      <c r="D490" t="s">
        <v>17</v>
      </c>
      <c r="E490">
        <v>4</v>
      </c>
      <c r="F490">
        <v>39</v>
      </c>
      <c r="G490">
        <v>2</v>
      </c>
      <c r="H490">
        <v>1</v>
      </c>
      <c r="I490" s="6">
        <f>Table2[[#This Row],[Age]]/$E$1</f>
        <v>0.05</v>
      </c>
      <c r="J490" s="6">
        <f>LOG10(Table2[[#This Row],[Fare]] +1)</f>
        <v>1.6020599913279623</v>
      </c>
      <c r="K490">
        <f>IF(Table2[[#This Row],[Pclass]]=1, 1, 0)</f>
        <v>0</v>
      </c>
      <c r="L490">
        <f>IF(Table2[[#This Row],[Pclass]]=2, 1,0)</f>
        <v>1</v>
      </c>
      <c r="M490">
        <f>IF(Table2[[#This Row],[Embarked]]="S", 1, 0)</f>
        <v>1</v>
      </c>
      <c r="N490">
        <f>IF(Table2[[#This Row],[Embarked]]="C", 1, 0)</f>
        <v>0</v>
      </c>
      <c r="O490">
        <f>IF(Table2[[#This Row],[Sex]]="male", 1, 0)</f>
        <v>0</v>
      </c>
      <c r="P490">
        <v>1</v>
      </c>
      <c r="AC490" s="6"/>
      <c r="AD490" s="6"/>
    </row>
    <row r="491" spans="1:30" x14ac:dyDescent="0.2">
      <c r="A491">
        <v>0</v>
      </c>
      <c r="B491" t="s">
        <v>15</v>
      </c>
      <c r="C491">
        <v>2</v>
      </c>
      <c r="D491" t="s">
        <v>13</v>
      </c>
      <c r="E491">
        <v>26</v>
      </c>
      <c r="F491">
        <v>10.5</v>
      </c>
      <c r="G491">
        <v>0</v>
      </c>
      <c r="H491">
        <v>0</v>
      </c>
      <c r="I491" s="6">
        <f>Table2[[#This Row],[Age]]/$E$1</f>
        <v>0.32500000000000001</v>
      </c>
      <c r="J491" s="6">
        <f>LOG10(Table2[[#This Row],[Fare]] +1)</f>
        <v>1.0606978403536116</v>
      </c>
      <c r="K491">
        <f>IF(Table2[[#This Row],[Pclass]]=1, 1, 0)</f>
        <v>0</v>
      </c>
      <c r="L491">
        <f>IF(Table2[[#This Row],[Pclass]]=2, 1,0)</f>
        <v>1</v>
      </c>
      <c r="M491">
        <f>IF(Table2[[#This Row],[Embarked]]="S", 1, 0)</f>
        <v>1</v>
      </c>
      <c r="N491">
        <f>IF(Table2[[#This Row],[Embarked]]="C", 1, 0)</f>
        <v>0</v>
      </c>
      <c r="O491">
        <f>IF(Table2[[#This Row],[Sex]]="male", 1, 0)</f>
        <v>1</v>
      </c>
      <c r="P491">
        <v>1</v>
      </c>
      <c r="AC491" s="6"/>
      <c r="AD491" s="6"/>
    </row>
    <row r="492" spans="1:30" x14ac:dyDescent="0.2">
      <c r="A492">
        <v>0</v>
      </c>
      <c r="B492" t="s">
        <v>20</v>
      </c>
      <c r="C492">
        <v>3</v>
      </c>
      <c r="D492" t="s">
        <v>13</v>
      </c>
      <c r="E492">
        <v>27</v>
      </c>
      <c r="F492">
        <v>14.4542</v>
      </c>
      <c r="G492">
        <v>1</v>
      </c>
      <c r="H492">
        <v>0</v>
      </c>
      <c r="I492" s="6">
        <f>Table2[[#This Row],[Age]]/$E$1</f>
        <v>0.33750000000000002</v>
      </c>
      <c r="J492" s="6">
        <f>LOG10(Table2[[#This Row],[Fare]] +1)</f>
        <v>1.1890465283525415</v>
      </c>
      <c r="K492">
        <f>IF(Table2[[#This Row],[Pclass]]=1, 1, 0)</f>
        <v>0</v>
      </c>
      <c r="L492">
        <f>IF(Table2[[#This Row],[Pclass]]=2, 1,0)</f>
        <v>0</v>
      </c>
      <c r="M492">
        <f>IF(Table2[[#This Row],[Embarked]]="S", 1, 0)</f>
        <v>0</v>
      </c>
      <c r="N492">
        <f>IF(Table2[[#This Row],[Embarked]]="C", 1, 0)</f>
        <v>1</v>
      </c>
      <c r="O492">
        <f>IF(Table2[[#This Row],[Sex]]="male", 1, 0)</f>
        <v>1</v>
      </c>
      <c r="P492">
        <v>1</v>
      </c>
      <c r="AC492" s="6"/>
      <c r="AD492" s="6"/>
    </row>
    <row r="493" spans="1:30" x14ac:dyDescent="0.2">
      <c r="A493">
        <v>1</v>
      </c>
      <c r="B493" t="s">
        <v>15</v>
      </c>
      <c r="C493">
        <v>1</v>
      </c>
      <c r="D493" t="s">
        <v>13</v>
      </c>
      <c r="E493">
        <v>42</v>
      </c>
      <c r="F493">
        <v>52.554200000000002</v>
      </c>
      <c r="G493">
        <v>1</v>
      </c>
      <c r="H493">
        <v>0</v>
      </c>
      <c r="I493" s="6">
        <f>Table2[[#This Row],[Age]]/$E$1</f>
        <v>0.52500000000000002</v>
      </c>
      <c r="J493" s="6">
        <f>LOG10(Table2[[#This Row],[Fare]] +1)</f>
        <v>1.7287935361444735</v>
      </c>
      <c r="K493">
        <f>IF(Table2[[#This Row],[Pclass]]=1, 1, 0)</f>
        <v>1</v>
      </c>
      <c r="L493">
        <f>IF(Table2[[#This Row],[Pclass]]=2, 1,0)</f>
        <v>0</v>
      </c>
      <c r="M493">
        <f>IF(Table2[[#This Row],[Embarked]]="S", 1, 0)</f>
        <v>1</v>
      </c>
      <c r="N493">
        <f>IF(Table2[[#This Row],[Embarked]]="C", 1, 0)</f>
        <v>0</v>
      </c>
      <c r="O493">
        <f>IF(Table2[[#This Row],[Sex]]="male", 1, 0)</f>
        <v>1</v>
      </c>
      <c r="P493">
        <v>1</v>
      </c>
      <c r="AC493" s="6"/>
      <c r="AD493" s="6"/>
    </row>
    <row r="494" spans="1:30" x14ac:dyDescent="0.2">
      <c r="A494">
        <v>1</v>
      </c>
      <c r="B494" t="s">
        <v>20</v>
      </c>
      <c r="C494">
        <v>3</v>
      </c>
      <c r="D494" t="s">
        <v>13</v>
      </c>
      <c r="E494">
        <v>20</v>
      </c>
      <c r="F494">
        <v>15.7417</v>
      </c>
      <c r="G494">
        <v>1</v>
      </c>
      <c r="H494">
        <v>1</v>
      </c>
      <c r="I494" s="6">
        <f>Table2[[#This Row],[Age]]/$E$1</f>
        <v>0.25</v>
      </c>
      <c r="J494" s="6">
        <f>LOG10(Table2[[#This Row],[Fare]] +1)</f>
        <v>1.2237995553975871</v>
      </c>
      <c r="K494">
        <f>IF(Table2[[#This Row],[Pclass]]=1, 1, 0)</f>
        <v>0</v>
      </c>
      <c r="L494">
        <f>IF(Table2[[#This Row],[Pclass]]=2, 1,0)</f>
        <v>0</v>
      </c>
      <c r="M494">
        <f>IF(Table2[[#This Row],[Embarked]]="S", 1, 0)</f>
        <v>0</v>
      </c>
      <c r="N494">
        <f>IF(Table2[[#This Row],[Embarked]]="C", 1, 0)</f>
        <v>1</v>
      </c>
      <c r="O494">
        <f>IF(Table2[[#This Row],[Sex]]="male", 1, 0)</f>
        <v>1</v>
      </c>
      <c r="P494">
        <v>1</v>
      </c>
      <c r="AC494" s="6"/>
      <c r="AD494" s="6"/>
    </row>
    <row r="495" spans="1:30" x14ac:dyDescent="0.2">
      <c r="A495">
        <v>0</v>
      </c>
      <c r="B495" t="s">
        <v>15</v>
      </c>
      <c r="C495">
        <v>3</v>
      </c>
      <c r="D495" t="s">
        <v>13</v>
      </c>
      <c r="E495">
        <v>21</v>
      </c>
      <c r="F495">
        <v>7.8541999999999996</v>
      </c>
      <c r="G495">
        <v>0</v>
      </c>
      <c r="H495">
        <v>0</v>
      </c>
      <c r="I495" s="6">
        <f>Table2[[#This Row],[Age]]/$E$1</f>
        <v>0.26250000000000001</v>
      </c>
      <c r="J495" s="6">
        <f>LOG10(Table2[[#This Row],[Fare]] +1)</f>
        <v>0.94714932766263737</v>
      </c>
      <c r="K495">
        <f>IF(Table2[[#This Row],[Pclass]]=1, 1, 0)</f>
        <v>0</v>
      </c>
      <c r="L495">
        <f>IF(Table2[[#This Row],[Pclass]]=2, 1,0)</f>
        <v>0</v>
      </c>
      <c r="M495">
        <f>IF(Table2[[#This Row],[Embarked]]="S", 1, 0)</f>
        <v>1</v>
      </c>
      <c r="N495">
        <f>IF(Table2[[#This Row],[Embarked]]="C", 1, 0)</f>
        <v>0</v>
      </c>
      <c r="O495">
        <f>IF(Table2[[#This Row],[Sex]]="male", 1, 0)</f>
        <v>1</v>
      </c>
      <c r="P495">
        <v>1</v>
      </c>
      <c r="AC495" s="6"/>
      <c r="AD495" s="6"/>
    </row>
    <row r="496" spans="1:30" x14ac:dyDescent="0.2">
      <c r="A496">
        <v>0</v>
      </c>
      <c r="B496" t="s">
        <v>15</v>
      </c>
      <c r="C496">
        <v>3</v>
      </c>
      <c r="D496" t="s">
        <v>13</v>
      </c>
      <c r="E496">
        <v>21</v>
      </c>
      <c r="F496">
        <v>16.100000000000001</v>
      </c>
      <c r="G496">
        <v>0</v>
      </c>
      <c r="H496">
        <v>0</v>
      </c>
      <c r="I496" s="6">
        <f>Table2[[#This Row],[Age]]/$E$1</f>
        <v>0.26250000000000001</v>
      </c>
      <c r="J496" s="6">
        <f>LOG10(Table2[[#This Row],[Fare]] +1)</f>
        <v>1.2329961103921538</v>
      </c>
      <c r="K496">
        <f>IF(Table2[[#This Row],[Pclass]]=1, 1, 0)</f>
        <v>0</v>
      </c>
      <c r="L496">
        <f>IF(Table2[[#This Row],[Pclass]]=2, 1,0)</f>
        <v>0</v>
      </c>
      <c r="M496">
        <f>IF(Table2[[#This Row],[Embarked]]="S", 1, 0)</f>
        <v>1</v>
      </c>
      <c r="N496">
        <f>IF(Table2[[#This Row],[Embarked]]="C", 1, 0)</f>
        <v>0</v>
      </c>
      <c r="O496">
        <f>IF(Table2[[#This Row],[Sex]]="male", 1, 0)</f>
        <v>1</v>
      </c>
      <c r="P496">
        <v>1</v>
      </c>
      <c r="AC496" s="6"/>
      <c r="AD496" s="6"/>
    </row>
    <row r="497" spans="1:30" x14ac:dyDescent="0.2">
      <c r="A497">
        <v>0</v>
      </c>
      <c r="B497" t="s">
        <v>15</v>
      </c>
      <c r="C497">
        <v>1</v>
      </c>
      <c r="D497" t="s">
        <v>13</v>
      </c>
      <c r="E497">
        <v>61</v>
      </c>
      <c r="F497">
        <v>32.320799999999998</v>
      </c>
      <c r="G497">
        <v>0</v>
      </c>
      <c r="H497">
        <v>0</v>
      </c>
      <c r="I497" s="6">
        <f>Table2[[#This Row],[Age]]/$E$1</f>
        <v>0.76249999999999996</v>
      </c>
      <c r="J497" s="6">
        <f>LOG10(Table2[[#This Row],[Fare]] +1)</f>
        <v>1.5227154198480362</v>
      </c>
      <c r="K497">
        <f>IF(Table2[[#This Row],[Pclass]]=1, 1, 0)</f>
        <v>1</v>
      </c>
      <c r="L497">
        <f>IF(Table2[[#This Row],[Pclass]]=2, 1,0)</f>
        <v>0</v>
      </c>
      <c r="M497">
        <f>IF(Table2[[#This Row],[Embarked]]="S", 1, 0)</f>
        <v>1</v>
      </c>
      <c r="N497">
        <f>IF(Table2[[#This Row],[Embarked]]="C", 1, 0)</f>
        <v>0</v>
      </c>
      <c r="O497">
        <f>IF(Table2[[#This Row],[Sex]]="male", 1, 0)</f>
        <v>1</v>
      </c>
      <c r="P497">
        <v>1</v>
      </c>
      <c r="AC497" s="6"/>
      <c r="AD497" s="6"/>
    </row>
    <row r="498" spans="1:30" x14ac:dyDescent="0.2">
      <c r="A498">
        <v>0</v>
      </c>
      <c r="B498" t="s">
        <v>27</v>
      </c>
      <c r="C498">
        <v>2</v>
      </c>
      <c r="D498" t="s">
        <v>13</v>
      </c>
      <c r="E498">
        <v>57</v>
      </c>
      <c r="F498">
        <v>12.35</v>
      </c>
      <c r="G498">
        <v>0</v>
      </c>
      <c r="H498">
        <v>0</v>
      </c>
      <c r="I498" s="6">
        <f>Table2[[#This Row],[Age]]/$E$1</f>
        <v>0.71250000000000002</v>
      </c>
      <c r="J498" s="6">
        <f>LOG10(Table2[[#This Row],[Fare]] +1)</f>
        <v>1.1254812657005939</v>
      </c>
      <c r="K498">
        <f>IF(Table2[[#This Row],[Pclass]]=1, 1, 0)</f>
        <v>0</v>
      </c>
      <c r="L498">
        <f>IF(Table2[[#This Row],[Pclass]]=2, 1,0)</f>
        <v>1</v>
      </c>
      <c r="M498">
        <f>IF(Table2[[#This Row],[Embarked]]="S", 1, 0)</f>
        <v>0</v>
      </c>
      <c r="N498">
        <f>IF(Table2[[#This Row],[Embarked]]="C", 1, 0)</f>
        <v>0</v>
      </c>
      <c r="O498">
        <f>IF(Table2[[#This Row],[Sex]]="male", 1, 0)</f>
        <v>1</v>
      </c>
      <c r="P498">
        <v>1</v>
      </c>
      <c r="AC498" s="6"/>
      <c r="AD498" s="6"/>
    </row>
    <row r="499" spans="1:30" x14ac:dyDescent="0.2">
      <c r="A499">
        <v>1</v>
      </c>
      <c r="B499" t="s">
        <v>15</v>
      </c>
      <c r="C499">
        <v>1</v>
      </c>
      <c r="D499" t="s">
        <v>17</v>
      </c>
      <c r="E499">
        <v>21</v>
      </c>
      <c r="F499">
        <v>77.958299999999994</v>
      </c>
      <c r="G499">
        <v>0</v>
      </c>
      <c r="H499">
        <v>0</v>
      </c>
      <c r="I499" s="6">
        <f>Table2[[#This Row],[Age]]/$E$1</f>
        <v>0.26250000000000001</v>
      </c>
      <c r="J499" s="6">
        <f>LOG10(Table2[[#This Row],[Fare]] +1)</f>
        <v>1.8973977892491294</v>
      </c>
      <c r="K499">
        <f>IF(Table2[[#This Row],[Pclass]]=1, 1, 0)</f>
        <v>1</v>
      </c>
      <c r="L499">
        <f>IF(Table2[[#This Row],[Pclass]]=2, 1,0)</f>
        <v>0</v>
      </c>
      <c r="M499">
        <f>IF(Table2[[#This Row],[Embarked]]="S", 1, 0)</f>
        <v>1</v>
      </c>
      <c r="N499">
        <f>IF(Table2[[#This Row],[Embarked]]="C", 1, 0)</f>
        <v>0</v>
      </c>
      <c r="O499">
        <f>IF(Table2[[#This Row],[Sex]]="male", 1, 0)</f>
        <v>0</v>
      </c>
      <c r="P499">
        <v>1</v>
      </c>
      <c r="AC499" s="6"/>
      <c r="AD499" s="6"/>
    </row>
    <row r="500" spans="1:30" x14ac:dyDescent="0.2">
      <c r="A500">
        <v>0</v>
      </c>
      <c r="B500" t="s">
        <v>15</v>
      </c>
      <c r="C500">
        <v>3</v>
      </c>
      <c r="D500" t="s">
        <v>13</v>
      </c>
      <c r="E500">
        <v>26</v>
      </c>
      <c r="F500">
        <v>7.8958000000000004</v>
      </c>
      <c r="G500">
        <v>0</v>
      </c>
      <c r="H500">
        <v>0</v>
      </c>
      <c r="I500" s="6">
        <f>Table2[[#This Row],[Age]]/$E$1</f>
        <v>0.32500000000000001</v>
      </c>
      <c r="J500" s="6">
        <f>LOG10(Table2[[#This Row],[Fare]] +1)</f>
        <v>0.94918501031343461</v>
      </c>
      <c r="K500">
        <f>IF(Table2[[#This Row],[Pclass]]=1, 1, 0)</f>
        <v>0</v>
      </c>
      <c r="L500">
        <f>IF(Table2[[#This Row],[Pclass]]=2, 1,0)</f>
        <v>0</v>
      </c>
      <c r="M500">
        <f>IF(Table2[[#This Row],[Embarked]]="S", 1, 0)</f>
        <v>1</v>
      </c>
      <c r="N500">
        <f>IF(Table2[[#This Row],[Embarked]]="C", 1, 0)</f>
        <v>0</v>
      </c>
      <c r="O500">
        <f>IF(Table2[[#This Row],[Sex]]="male", 1, 0)</f>
        <v>1</v>
      </c>
      <c r="P500">
        <v>1</v>
      </c>
      <c r="AC500" s="6"/>
      <c r="AD500" s="6"/>
    </row>
    <row r="501" spans="1:30" x14ac:dyDescent="0.2">
      <c r="A501">
        <v>1</v>
      </c>
      <c r="B501" t="s">
        <v>15</v>
      </c>
      <c r="C501">
        <v>1</v>
      </c>
      <c r="D501" t="s">
        <v>13</v>
      </c>
      <c r="E501">
        <v>80</v>
      </c>
      <c r="F501">
        <v>30</v>
      </c>
      <c r="G501">
        <v>0</v>
      </c>
      <c r="H501">
        <v>0</v>
      </c>
      <c r="I501" s="6">
        <f>Table2[[#This Row],[Age]]/$E$1</f>
        <v>1</v>
      </c>
      <c r="J501" s="6">
        <f>LOG10(Table2[[#This Row],[Fare]] +1)</f>
        <v>1.4913616938342726</v>
      </c>
      <c r="K501">
        <f>IF(Table2[[#This Row],[Pclass]]=1, 1, 0)</f>
        <v>1</v>
      </c>
      <c r="L501">
        <f>IF(Table2[[#This Row],[Pclass]]=2, 1,0)</f>
        <v>0</v>
      </c>
      <c r="M501">
        <f>IF(Table2[[#This Row],[Embarked]]="S", 1, 0)</f>
        <v>1</v>
      </c>
      <c r="N501">
        <f>IF(Table2[[#This Row],[Embarked]]="C", 1, 0)</f>
        <v>0</v>
      </c>
      <c r="O501">
        <f>IF(Table2[[#This Row],[Sex]]="male", 1, 0)</f>
        <v>1</v>
      </c>
      <c r="P501">
        <v>1</v>
      </c>
      <c r="AC501" s="6"/>
      <c r="AD501" s="6"/>
    </row>
    <row r="502" spans="1:30" x14ac:dyDescent="0.2">
      <c r="A502">
        <v>0</v>
      </c>
      <c r="B502" t="s">
        <v>15</v>
      </c>
      <c r="C502">
        <v>3</v>
      </c>
      <c r="D502" t="s">
        <v>13</v>
      </c>
      <c r="E502">
        <v>51</v>
      </c>
      <c r="F502">
        <v>7.0541999999999998</v>
      </c>
      <c r="G502">
        <v>0</v>
      </c>
      <c r="H502">
        <v>0</v>
      </c>
      <c r="I502" s="6">
        <f>Table2[[#This Row],[Age]]/$E$1</f>
        <v>0.63749999999999996</v>
      </c>
      <c r="J502" s="6">
        <f>LOG10(Table2[[#This Row],[Fare]] +1)</f>
        <v>0.90602240970373726</v>
      </c>
      <c r="K502">
        <f>IF(Table2[[#This Row],[Pclass]]=1, 1, 0)</f>
        <v>0</v>
      </c>
      <c r="L502">
        <f>IF(Table2[[#This Row],[Pclass]]=2, 1,0)</f>
        <v>0</v>
      </c>
      <c r="M502">
        <f>IF(Table2[[#This Row],[Embarked]]="S", 1, 0)</f>
        <v>1</v>
      </c>
      <c r="N502">
        <f>IF(Table2[[#This Row],[Embarked]]="C", 1, 0)</f>
        <v>0</v>
      </c>
      <c r="O502">
        <f>IF(Table2[[#This Row],[Sex]]="male", 1, 0)</f>
        <v>1</v>
      </c>
      <c r="P502">
        <v>1</v>
      </c>
      <c r="AC502" s="6"/>
      <c r="AD502" s="6"/>
    </row>
    <row r="503" spans="1:30" x14ac:dyDescent="0.2">
      <c r="A503">
        <v>1</v>
      </c>
      <c r="B503" t="s">
        <v>20</v>
      </c>
      <c r="C503">
        <v>1</v>
      </c>
      <c r="D503" t="s">
        <v>13</v>
      </c>
      <c r="E503">
        <v>32</v>
      </c>
      <c r="F503">
        <v>30.5</v>
      </c>
      <c r="G503">
        <v>0</v>
      </c>
      <c r="H503">
        <v>0</v>
      </c>
      <c r="I503" s="6">
        <f>Table2[[#This Row],[Age]]/$E$1</f>
        <v>0.4</v>
      </c>
      <c r="J503" s="6">
        <f>LOG10(Table2[[#This Row],[Fare]] +1)</f>
        <v>1.4983105537896004</v>
      </c>
      <c r="K503">
        <f>IF(Table2[[#This Row],[Pclass]]=1, 1, 0)</f>
        <v>1</v>
      </c>
      <c r="L503">
        <f>IF(Table2[[#This Row],[Pclass]]=2, 1,0)</f>
        <v>0</v>
      </c>
      <c r="M503">
        <f>IF(Table2[[#This Row],[Embarked]]="S", 1, 0)</f>
        <v>0</v>
      </c>
      <c r="N503">
        <f>IF(Table2[[#This Row],[Embarked]]="C", 1, 0)</f>
        <v>1</v>
      </c>
      <c r="O503">
        <f>IF(Table2[[#This Row],[Sex]]="male", 1, 0)</f>
        <v>1</v>
      </c>
      <c r="P503">
        <v>1</v>
      </c>
      <c r="AC503" s="6"/>
      <c r="AD503" s="6"/>
    </row>
    <row r="504" spans="1:30" x14ac:dyDescent="0.2">
      <c r="A504">
        <v>0</v>
      </c>
      <c r="B504" t="s">
        <v>15</v>
      </c>
      <c r="C504">
        <v>3</v>
      </c>
      <c r="D504" t="s">
        <v>17</v>
      </c>
      <c r="E504">
        <v>9</v>
      </c>
      <c r="F504">
        <v>27.9</v>
      </c>
      <c r="G504">
        <v>3</v>
      </c>
      <c r="H504">
        <v>2</v>
      </c>
      <c r="I504" s="6">
        <f>Table2[[#This Row],[Age]]/$E$1</f>
        <v>0.1125</v>
      </c>
      <c r="J504" s="6">
        <f>LOG10(Table2[[#This Row],[Fare]] +1)</f>
        <v>1.4608978427565478</v>
      </c>
      <c r="K504">
        <f>IF(Table2[[#This Row],[Pclass]]=1, 1, 0)</f>
        <v>0</v>
      </c>
      <c r="L504">
        <f>IF(Table2[[#This Row],[Pclass]]=2, 1,0)</f>
        <v>0</v>
      </c>
      <c r="M504">
        <f>IF(Table2[[#This Row],[Embarked]]="S", 1, 0)</f>
        <v>1</v>
      </c>
      <c r="N504">
        <f>IF(Table2[[#This Row],[Embarked]]="C", 1, 0)</f>
        <v>0</v>
      </c>
      <c r="O504">
        <f>IF(Table2[[#This Row],[Sex]]="male", 1, 0)</f>
        <v>0</v>
      </c>
      <c r="P504">
        <v>1</v>
      </c>
      <c r="AC504" s="6"/>
      <c r="AD504" s="6"/>
    </row>
    <row r="505" spans="1:30" x14ac:dyDescent="0.2">
      <c r="A505">
        <v>1</v>
      </c>
      <c r="B505" t="s">
        <v>15</v>
      </c>
      <c r="C505">
        <v>2</v>
      </c>
      <c r="D505" t="s">
        <v>17</v>
      </c>
      <c r="E505">
        <v>28</v>
      </c>
      <c r="F505">
        <v>13</v>
      </c>
      <c r="G505">
        <v>0</v>
      </c>
      <c r="H505">
        <v>0</v>
      </c>
      <c r="I505" s="6">
        <f>Table2[[#This Row],[Age]]/$E$1</f>
        <v>0.35</v>
      </c>
      <c r="J505" s="6">
        <f>LOG10(Table2[[#This Row],[Fare]] +1)</f>
        <v>1.146128035678238</v>
      </c>
      <c r="K505">
        <f>IF(Table2[[#This Row],[Pclass]]=1, 1, 0)</f>
        <v>0</v>
      </c>
      <c r="L505">
        <f>IF(Table2[[#This Row],[Pclass]]=2, 1,0)</f>
        <v>1</v>
      </c>
      <c r="M505">
        <f>IF(Table2[[#This Row],[Embarked]]="S", 1, 0)</f>
        <v>1</v>
      </c>
      <c r="N505">
        <f>IF(Table2[[#This Row],[Embarked]]="C", 1, 0)</f>
        <v>0</v>
      </c>
      <c r="O505">
        <f>IF(Table2[[#This Row],[Sex]]="male", 1, 0)</f>
        <v>0</v>
      </c>
      <c r="P505">
        <v>1</v>
      </c>
      <c r="AC505" s="6"/>
      <c r="AD505" s="6"/>
    </row>
    <row r="506" spans="1:30" x14ac:dyDescent="0.2">
      <c r="A506">
        <v>0</v>
      </c>
      <c r="B506" t="s">
        <v>15</v>
      </c>
      <c r="C506">
        <v>3</v>
      </c>
      <c r="D506" t="s">
        <v>13</v>
      </c>
      <c r="E506">
        <v>32</v>
      </c>
      <c r="F506">
        <v>7.9249999999999998</v>
      </c>
      <c r="G506">
        <v>0</v>
      </c>
      <c r="H506">
        <v>0</v>
      </c>
      <c r="I506" s="6">
        <f>Table2[[#This Row],[Age]]/$E$1</f>
        <v>0.4</v>
      </c>
      <c r="J506" s="6">
        <f>LOG10(Table2[[#This Row],[Fare]] +1)</f>
        <v>0.95060822478423079</v>
      </c>
      <c r="K506">
        <f>IF(Table2[[#This Row],[Pclass]]=1, 1, 0)</f>
        <v>0</v>
      </c>
      <c r="L506">
        <f>IF(Table2[[#This Row],[Pclass]]=2, 1,0)</f>
        <v>0</v>
      </c>
      <c r="M506">
        <f>IF(Table2[[#This Row],[Embarked]]="S", 1, 0)</f>
        <v>1</v>
      </c>
      <c r="N506">
        <f>IF(Table2[[#This Row],[Embarked]]="C", 1, 0)</f>
        <v>0</v>
      </c>
      <c r="O506">
        <f>IF(Table2[[#This Row],[Sex]]="male", 1, 0)</f>
        <v>1</v>
      </c>
      <c r="P506">
        <v>1</v>
      </c>
      <c r="AC506" s="6"/>
      <c r="AD506" s="6"/>
    </row>
    <row r="507" spans="1:30" x14ac:dyDescent="0.2">
      <c r="A507">
        <v>0</v>
      </c>
      <c r="B507" t="s">
        <v>15</v>
      </c>
      <c r="C507">
        <v>2</v>
      </c>
      <c r="D507" t="s">
        <v>13</v>
      </c>
      <c r="E507">
        <v>31</v>
      </c>
      <c r="F507">
        <v>26.25</v>
      </c>
      <c r="G507">
        <v>1</v>
      </c>
      <c r="H507">
        <v>1</v>
      </c>
      <c r="I507" s="6">
        <f>Table2[[#This Row],[Age]]/$E$1</f>
        <v>0.38750000000000001</v>
      </c>
      <c r="J507" s="6">
        <f>LOG10(Table2[[#This Row],[Fare]] +1)</f>
        <v>1.4353665066126613</v>
      </c>
      <c r="K507">
        <f>IF(Table2[[#This Row],[Pclass]]=1, 1, 0)</f>
        <v>0</v>
      </c>
      <c r="L507">
        <f>IF(Table2[[#This Row],[Pclass]]=2, 1,0)</f>
        <v>1</v>
      </c>
      <c r="M507">
        <f>IF(Table2[[#This Row],[Embarked]]="S", 1, 0)</f>
        <v>1</v>
      </c>
      <c r="N507">
        <f>IF(Table2[[#This Row],[Embarked]]="C", 1, 0)</f>
        <v>0</v>
      </c>
      <c r="O507">
        <f>IF(Table2[[#This Row],[Sex]]="male", 1, 0)</f>
        <v>1</v>
      </c>
      <c r="P507">
        <v>1</v>
      </c>
      <c r="AC507" s="6"/>
      <c r="AD507" s="6"/>
    </row>
    <row r="508" spans="1:30" x14ac:dyDescent="0.2">
      <c r="A508">
        <v>0</v>
      </c>
      <c r="B508" t="s">
        <v>15</v>
      </c>
      <c r="C508">
        <v>3</v>
      </c>
      <c r="D508" t="s">
        <v>17</v>
      </c>
      <c r="E508">
        <v>41</v>
      </c>
      <c r="F508">
        <v>39.6875</v>
      </c>
      <c r="G508">
        <v>0</v>
      </c>
      <c r="H508">
        <v>5</v>
      </c>
      <c r="I508" s="6">
        <f>Table2[[#This Row],[Age]]/$E$1</f>
        <v>0.51249999999999996</v>
      </c>
      <c r="J508" s="6">
        <f>LOG10(Table2[[#This Row],[Fare]] +1)</f>
        <v>1.6094610059122672</v>
      </c>
      <c r="K508">
        <f>IF(Table2[[#This Row],[Pclass]]=1, 1, 0)</f>
        <v>0</v>
      </c>
      <c r="L508">
        <f>IF(Table2[[#This Row],[Pclass]]=2, 1,0)</f>
        <v>0</v>
      </c>
      <c r="M508">
        <f>IF(Table2[[#This Row],[Embarked]]="S", 1, 0)</f>
        <v>1</v>
      </c>
      <c r="N508">
        <f>IF(Table2[[#This Row],[Embarked]]="C", 1, 0)</f>
        <v>0</v>
      </c>
      <c r="O508">
        <f>IF(Table2[[#This Row],[Sex]]="male", 1, 0)</f>
        <v>0</v>
      </c>
      <c r="P508">
        <v>1</v>
      </c>
      <c r="AC508" s="6"/>
      <c r="AD508" s="6"/>
    </row>
    <row r="509" spans="1:30" x14ac:dyDescent="0.2">
      <c r="A509">
        <v>0</v>
      </c>
      <c r="B509" t="s">
        <v>15</v>
      </c>
      <c r="C509">
        <v>3</v>
      </c>
      <c r="D509" t="s">
        <v>13</v>
      </c>
      <c r="E509">
        <v>20</v>
      </c>
      <c r="F509">
        <v>7.8541999999999996</v>
      </c>
      <c r="G509">
        <v>0</v>
      </c>
      <c r="H509">
        <v>0</v>
      </c>
      <c r="I509" s="6">
        <f>Table2[[#This Row],[Age]]/$E$1</f>
        <v>0.25</v>
      </c>
      <c r="J509" s="6">
        <f>LOG10(Table2[[#This Row],[Fare]] +1)</f>
        <v>0.94714932766263737</v>
      </c>
      <c r="K509">
        <f>IF(Table2[[#This Row],[Pclass]]=1, 1, 0)</f>
        <v>0</v>
      </c>
      <c r="L509">
        <f>IF(Table2[[#This Row],[Pclass]]=2, 1,0)</f>
        <v>0</v>
      </c>
      <c r="M509">
        <f>IF(Table2[[#This Row],[Embarked]]="S", 1, 0)</f>
        <v>1</v>
      </c>
      <c r="N509">
        <f>IF(Table2[[#This Row],[Embarked]]="C", 1, 0)</f>
        <v>0</v>
      </c>
      <c r="O509">
        <f>IF(Table2[[#This Row],[Sex]]="male", 1, 0)</f>
        <v>1</v>
      </c>
      <c r="P509">
        <v>1</v>
      </c>
      <c r="AC509" s="6"/>
      <c r="AD509" s="6"/>
    </row>
    <row r="510" spans="1:30" x14ac:dyDescent="0.2">
      <c r="A510">
        <v>1</v>
      </c>
      <c r="B510" t="s">
        <v>20</v>
      </c>
      <c r="C510">
        <v>1</v>
      </c>
      <c r="D510" t="s">
        <v>17</v>
      </c>
      <c r="E510">
        <v>24</v>
      </c>
      <c r="F510">
        <v>69.3</v>
      </c>
      <c r="G510">
        <v>0</v>
      </c>
      <c r="H510">
        <v>0</v>
      </c>
      <c r="I510" s="6">
        <f>Table2[[#This Row],[Age]]/$E$1</f>
        <v>0.3</v>
      </c>
      <c r="J510" s="6">
        <f>LOG10(Table2[[#This Row],[Fare]] +1)</f>
        <v>1.8469553250198238</v>
      </c>
      <c r="K510">
        <f>IF(Table2[[#This Row],[Pclass]]=1, 1, 0)</f>
        <v>1</v>
      </c>
      <c r="L510">
        <f>IF(Table2[[#This Row],[Pclass]]=2, 1,0)</f>
        <v>0</v>
      </c>
      <c r="M510">
        <f>IF(Table2[[#This Row],[Embarked]]="S", 1, 0)</f>
        <v>0</v>
      </c>
      <c r="N510">
        <f>IF(Table2[[#This Row],[Embarked]]="C", 1, 0)</f>
        <v>1</v>
      </c>
      <c r="O510">
        <f>IF(Table2[[#This Row],[Sex]]="male", 1, 0)</f>
        <v>0</v>
      </c>
      <c r="P510">
        <v>1</v>
      </c>
      <c r="AC510" s="6"/>
      <c r="AD510" s="6"/>
    </row>
    <row r="511" spans="1:30" x14ac:dyDescent="0.2">
      <c r="A511">
        <v>0</v>
      </c>
      <c r="B511" t="s">
        <v>15</v>
      </c>
      <c r="C511">
        <v>3</v>
      </c>
      <c r="D511" t="s">
        <v>17</v>
      </c>
      <c r="E511">
        <v>2</v>
      </c>
      <c r="F511">
        <v>27.9</v>
      </c>
      <c r="G511">
        <v>3</v>
      </c>
      <c r="H511">
        <v>2</v>
      </c>
      <c r="I511" s="6">
        <f>Table2[[#This Row],[Age]]/$E$1</f>
        <v>2.5000000000000001E-2</v>
      </c>
      <c r="J511" s="6">
        <f>LOG10(Table2[[#This Row],[Fare]] +1)</f>
        <v>1.4608978427565478</v>
      </c>
      <c r="K511">
        <f>IF(Table2[[#This Row],[Pclass]]=1, 1, 0)</f>
        <v>0</v>
      </c>
      <c r="L511">
        <f>IF(Table2[[#This Row],[Pclass]]=2, 1,0)</f>
        <v>0</v>
      </c>
      <c r="M511">
        <f>IF(Table2[[#This Row],[Embarked]]="S", 1, 0)</f>
        <v>1</v>
      </c>
      <c r="N511">
        <f>IF(Table2[[#This Row],[Embarked]]="C", 1, 0)</f>
        <v>0</v>
      </c>
      <c r="O511">
        <f>IF(Table2[[#This Row],[Sex]]="male", 1, 0)</f>
        <v>0</v>
      </c>
      <c r="P511">
        <v>1</v>
      </c>
      <c r="AC511" s="6"/>
      <c r="AD511" s="6"/>
    </row>
    <row r="512" spans="1:30" x14ac:dyDescent="0.2">
      <c r="A512">
        <v>1</v>
      </c>
      <c r="B512" t="s">
        <v>20</v>
      </c>
      <c r="C512">
        <v>3</v>
      </c>
      <c r="D512" t="s">
        <v>17</v>
      </c>
      <c r="E512">
        <v>0.75</v>
      </c>
      <c r="F512">
        <v>19.258299999999998</v>
      </c>
      <c r="G512">
        <v>2</v>
      </c>
      <c r="H512">
        <v>1</v>
      </c>
      <c r="I512" s="6">
        <f>Table2[[#This Row],[Age]]/$E$1</f>
        <v>9.3749999999999997E-3</v>
      </c>
      <c r="J512" s="6">
        <f>LOG10(Table2[[#This Row],[Fare]] +1)</f>
        <v>1.3066029982011584</v>
      </c>
      <c r="K512">
        <f>IF(Table2[[#This Row],[Pclass]]=1, 1, 0)</f>
        <v>0</v>
      </c>
      <c r="L512">
        <f>IF(Table2[[#This Row],[Pclass]]=2, 1,0)</f>
        <v>0</v>
      </c>
      <c r="M512">
        <f>IF(Table2[[#This Row],[Embarked]]="S", 1, 0)</f>
        <v>0</v>
      </c>
      <c r="N512">
        <f>IF(Table2[[#This Row],[Embarked]]="C", 1, 0)</f>
        <v>1</v>
      </c>
      <c r="O512">
        <f>IF(Table2[[#This Row],[Sex]]="male", 1, 0)</f>
        <v>0</v>
      </c>
      <c r="P512">
        <v>1</v>
      </c>
      <c r="AC512" s="6"/>
      <c r="AD512" s="6"/>
    </row>
    <row r="513" spans="1:30" x14ac:dyDescent="0.2">
      <c r="A513">
        <v>1</v>
      </c>
      <c r="B513" t="s">
        <v>20</v>
      </c>
      <c r="C513">
        <v>1</v>
      </c>
      <c r="D513" t="s">
        <v>13</v>
      </c>
      <c r="E513">
        <v>48</v>
      </c>
      <c r="F513">
        <v>76.729200000000006</v>
      </c>
      <c r="G513">
        <v>1</v>
      </c>
      <c r="H513">
        <v>0</v>
      </c>
      <c r="I513" s="6">
        <f>Table2[[#This Row],[Age]]/$E$1</f>
        <v>0.6</v>
      </c>
      <c r="J513" s="6">
        <f>LOG10(Table2[[#This Row],[Fare]] +1)</f>
        <v>1.8905841979078102</v>
      </c>
      <c r="K513">
        <f>IF(Table2[[#This Row],[Pclass]]=1, 1, 0)</f>
        <v>1</v>
      </c>
      <c r="L513">
        <f>IF(Table2[[#This Row],[Pclass]]=2, 1,0)</f>
        <v>0</v>
      </c>
      <c r="M513">
        <f>IF(Table2[[#This Row],[Embarked]]="S", 1, 0)</f>
        <v>0</v>
      </c>
      <c r="N513">
        <f>IF(Table2[[#This Row],[Embarked]]="C", 1, 0)</f>
        <v>1</v>
      </c>
      <c r="O513">
        <f>IF(Table2[[#This Row],[Sex]]="male", 1, 0)</f>
        <v>1</v>
      </c>
      <c r="P513">
        <v>1</v>
      </c>
      <c r="AC513" s="6"/>
      <c r="AD513" s="6"/>
    </row>
    <row r="514" spans="1:30" x14ac:dyDescent="0.2">
      <c r="A514">
        <v>0</v>
      </c>
      <c r="B514" t="s">
        <v>15</v>
      </c>
      <c r="C514">
        <v>3</v>
      </c>
      <c r="D514" t="s">
        <v>13</v>
      </c>
      <c r="E514">
        <v>19</v>
      </c>
      <c r="F514">
        <v>7.8958000000000004</v>
      </c>
      <c r="G514">
        <v>0</v>
      </c>
      <c r="H514">
        <v>0</v>
      </c>
      <c r="I514" s="6">
        <f>Table2[[#This Row],[Age]]/$E$1</f>
        <v>0.23749999999999999</v>
      </c>
      <c r="J514" s="6">
        <f>LOG10(Table2[[#This Row],[Fare]] +1)</f>
        <v>0.94918501031343461</v>
      </c>
      <c r="K514">
        <f>IF(Table2[[#This Row],[Pclass]]=1, 1, 0)</f>
        <v>0</v>
      </c>
      <c r="L514">
        <f>IF(Table2[[#This Row],[Pclass]]=2, 1,0)</f>
        <v>0</v>
      </c>
      <c r="M514">
        <f>IF(Table2[[#This Row],[Embarked]]="S", 1, 0)</f>
        <v>1</v>
      </c>
      <c r="N514">
        <f>IF(Table2[[#This Row],[Embarked]]="C", 1, 0)</f>
        <v>0</v>
      </c>
      <c r="O514">
        <f>IF(Table2[[#This Row],[Sex]]="male", 1, 0)</f>
        <v>1</v>
      </c>
      <c r="P514">
        <v>1</v>
      </c>
      <c r="AC514" s="6"/>
      <c r="AD514" s="6"/>
    </row>
    <row r="515" spans="1:30" x14ac:dyDescent="0.2">
      <c r="A515">
        <v>1</v>
      </c>
      <c r="B515" t="s">
        <v>20</v>
      </c>
      <c r="C515">
        <v>1</v>
      </c>
      <c r="D515" t="s">
        <v>13</v>
      </c>
      <c r="E515">
        <v>56</v>
      </c>
      <c r="F515">
        <v>35.5</v>
      </c>
      <c r="G515">
        <v>0</v>
      </c>
      <c r="H515">
        <v>0</v>
      </c>
      <c r="I515" s="6">
        <f>Table2[[#This Row],[Age]]/$E$1</f>
        <v>0.7</v>
      </c>
      <c r="J515" s="6">
        <f>LOG10(Table2[[#This Row],[Fare]] +1)</f>
        <v>1.5622928644564746</v>
      </c>
      <c r="K515">
        <f>IF(Table2[[#This Row],[Pclass]]=1, 1, 0)</f>
        <v>1</v>
      </c>
      <c r="L515">
        <f>IF(Table2[[#This Row],[Pclass]]=2, 1,0)</f>
        <v>0</v>
      </c>
      <c r="M515">
        <f>IF(Table2[[#This Row],[Embarked]]="S", 1, 0)</f>
        <v>0</v>
      </c>
      <c r="N515">
        <f>IF(Table2[[#This Row],[Embarked]]="C", 1, 0)</f>
        <v>1</v>
      </c>
      <c r="O515">
        <f>IF(Table2[[#This Row],[Sex]]="male", 1, 0)</f>
        <v>1</v>
      </c>
      <c r="P515">
        <v>1</v>
      </c>
      <c r="AC515" s="6"/>
      <c r="AD515" s="6"/>
    </row>
    <row r="516" spans="1:30" x14ac:dyDescent="0.2">
      <c r="A516">
        <v>1</v>
      </c>
      <c r="B516" t="s">
        <v>15</v>
      </c>
      <c r="C516">
        <v>3</v>
      </c>
      <c r="D516" t="s">
        <v>17</v>
      </c>
      <c r="E516">
        <v>23</v>
      </c>
      <c r="F516">
        <v>7.55</v>
      </c>
      <c r="G516">
        <v>0</v>
      </c>
      <c r="H516">
        <v>0</v>
      </c>
      <c r="I516" s="6">
        <f>Table2[[#This Row],[Age]]/$E$1</f>
        <v>0.28749999999999998</v>
      </c>
      <c r="J516" s="6">
        <f>LOG10(Table2[[#This Row],[Fare]] +1)</f>
        <v>0.9319661147281727</v>
      </c>
      <c r="K516">
        <f>IF(Table2[[#This Row],[Pclass]]=1, 1, 0)</f>
        <v>0</v>
      </c>
      <c r="L516">
        <f>IF(Table2[[#This Row],[Pclass]]=2, 1,0)</f>
        <v>0</v>
      </c>
      <c r="M516">
        <f>IF(Table2[[#This Row],[Embarked]]="S", 1, 0)</f>
        <v>1</v>
      </c>
      <c r="N516">
        <f>IF(Table2[[#This Row],[Embarked]]="C", 1, 0)</f>
        <v>0</v>
      </c>
      <c r="O516">
        <f>IF(Table2[[#This Row],[Sex]]="male", 1, 0)</f>
        <v>0</v>
      </c>
      <c r="P516">
        <v>1</v>
      </c>
      <c r="AC516" s="6"/>
      <c r="AD516" s="6"/>
    </row>
    <row r="517" spans="1:30" x14ac:dyDescent="0.2">
      <c r="A517">
        <v>1</v>
      </c>
      <c r="B517" t="s">
        <v>15</v>
      </c>
      <c r="C517">
        <v>2</v>
      </c>
      <c r="D517" t="s">
        <v>17</v>
      </c>
      <c r="E517">
        <v>18</v>
      </c>
      <c r="F517">
        <v>23</v>
      </c>
      <c r="G517">
        <v>0</v>
      </c>
      <c r="H517">
        <v>1</v>
      </c>
      <c r="I517" s="6">
        <f>Table2[[#This Row],[Age]]/$E$1</f>
        <v>0.22500000000000001</v>
      </c>
      <c r="J517" s="6">
        <f>LOG10(Table2[[#This Row],[Fare]] +1)</f>
        <v>1.3802112417116059</v>
      </c>
      <c r="K517">
        <f>IF(Table2[[#This Row],[Pclass]]=1, 1, 0)</f>
        <v>0</v>
      </c>
      <c r="L517">
        <f>IF(Table2[[#This Row],[Pclass]]=2, 1,0)</f>
        <v>1</v>
      </c>
      <c r="M517">
        <f>IF(Table2[[#This Row],[Embarked]]="S", 1, 0)</f>
        <v>1</v>
      </c>
      <c r="N517">
        <f>IF(Table2[[#This Row],[Embarked]]="C", 1, 0)</f>
        <v>0</v>
      </c>
      <c r="O517">
        <f>IF(Table2[[#This Row],[Sex]]="male", 1, 0)</f>
        <v>0</v>
      </c>
      <c r="P517">
        <v>1</v>
      </c>
      <c r="AC517" s="6"/>
      <c r="AD517" s="6"/>
    </row>
    <row r="518" spans="1:30" x14ac:dyDescent="0.2">
      <c r="A518">
        <v>0</v>
      </c>
      <c r="B518" t="s">
        <v>15</v>
      </c>
      <c r="C518">
        <v>3</v>
      </c>
      <c r="D518" t="s">
        <v>13</v>
      </c>
      <c r="E518">
        <v>21</v>
      </c>
      <c r="F518">
        <v>8.4332999999999991</v>
      </c>
      <c r="G518">
        <v>0</v>
      </c>
      <c r="H518">
        <v>0</v>
      </c>
      <c r="I518" s="6">
        <f>Table2[[#This Row],[Age]]/$E$1</f>
        <v>0.26250000000000001</v>
      </c>
      <c r="J518" s="6">
        <f>LOG10(Table2[[#This Row],[Fare]] +1)</f>
        <v>0.97466364619243973</v>
      </c>
      <c r="K518">
        <f>IF(Table2[[#This Row],[Pclass]]=1, 1, 0)</f>
        <v>0</v>
      </c>
      <c r="L518">
        <f>IF(Table2[[#This Row],[Pclass]]=2, 1,0)</f>
        <v>0</v>
      </c>
      <c r="M518">
        <f>IF(Table2[[#This Row],[Embarked]]="S", 1, 0)</f>
        <v>1</v>
      </c>
      <c r="N518">
        <f>IF(Table2[[#This Row],[Embarked]]="C", 1, 0)</f>
        <v>0</v>
      </c>
      <c r="O518">
        <f>IF(Table2[[#This Row],[Sex]]="male", 1, 0)</f>
        <v>1</v>
      </c>
      <c r="P518">
        <v>1</v>
      </c>
      <c r="AC518" s="6"/>
      <c r="AD518" s="6"/>
    </row>
    <row r="519" spans="1:30" x14ac:dyDescent="0.2">
      <c r="A519">
        <v>0</v>
      </c>
      <c r="B519" t="s">
        <v>27</v>
      </c>
      <c r="C519">
        <v>3</v>
      </c>
      <c r="D519" t="s">
        <v>17</v>
      </c>
      <c r="E519">
        <v>18</v>
      </c>
      <c r="F519">
        <v>6.75</v>
      </c>
      <c r="G519">
        <v>0</v>
      </c>
      <c r="H519">
        <v>0</v>
      </c>
      <c r="I519" s="6">
        <f>Table2[[#This Row],[Age]]/$E$1</f>
        <v>0.22500000000000001</v>
      </c>
      <c r="J519" s="6">
        <f>LOG10(Table2[[#This Row],[Fare]] +1)</f>
        <v>0.88930170250631024</v>
      </c>
      <c r="K519">
        <f>IF(Table2[[#This Row],[Pclass]]=1, 1, 0)</f>
        <v>0</v>
      </c>
      <c r="L519">
        <f>IF(Table2[[#This Row],[Pclass]]=2, 1,0)</f>
        <v>0</v>
      </c>
      <c r="M519">
        <f>IF(Table2[[#This Row],[Embarked]]="S", 1, 0)</f>
        <v>0</v>
      </c>
      <c r="N519">
        <f>IF(Table2[[#This Row],[Embarked]]="C", 1, 0)</f>
        <v>0</v>
      </c>
      <c r="O519">
        <f>IF(Table2[[#This Row],[Sex]]="male", 1, 0)</f>
        <v>0</v>
      </c>
      <c r="P519">
        <v>1</v>
      </c>
      <c r="AC519" s="6"/>
      <c r="AD519" s="6"/>
    </row>
    <row r="520" spans="1:30" x14ac:dyDescent="0.2">
      <c r="A520">
        <v>0</v>
      </c>
      <c r="B520" t="s">
        <v>15</v>
      </c>
      <c r="C520">
        <v>2</v>
      </c>
      <c r="D520" t="s">
        <v>13</v>
      </c>
      <c r="E520">
        <v>24</v>
      </c>
      <c r="F520">
        <v>73.5</v>
      </c>
      <c r="G520">
        <v>2</v>
      </c>
      <c r="H520">
        <v>0</v>
      </c>
      <c r="I520" s="6">
        <f>Table2[[#This Row],[Age]]/$E$1</f>
        <v>0.3</v>
      </c>
      <c r="J520" s="6">
        <f>LOG10(Table2[[#This Row],[Fare]] +1)</f>
        <v>1.8721562727482928</v>
      </c>
      <c r="K520">
        <f>IF(Table2[[#This Row],[Pclass]]=1, 1, 0)</f>
        <v>0</v>
      </c>
      <c r="L520">
        <f>IF(Table2[[#This Row],[Pclass]]=2, 1,0)</f>
        <v>1</v>
      </c>
      <c r="M520">
        <f>IF(Table2[[#This Row],[Embarked]]="S", 1, 0)</f>
        <v>1</v>
      </c>
      <c r="N520">
        <f>IF(Table2[[#This Row],[Embarked]]="C", 1, 0)</f>
        <v>0</v>
      </c>
      <c r="O520">
        <f>IF(Table2[[#This Row],[Sex]]="male", 1, 0)</f>
        <v>1</v>
      </c>
      <c r="P520">
        <v>1</v>
      </c>
      <c r="AC520" s="6"/>
      <c r="AD520" s="6"/>
    </row>
    <row r="521" spans="1:30" x14ac:dyDescent="0.2">
      <c r="A521">
        <v>0</v>
      </c>
      <c r="B521" t="s">
        <v>27</v>
      </c>
      <c r="C521">
        <v>3</v>
      </c>
      <c r="D521" t="s">
        <v>17</v>
      </c>
      <c r="E521">
        <v>32</v>
      </c>
      <c r="F521">
        <v>15.5</v>
      </c>
      <c r="G521">
        <v>1</v>
      </c>
      <c r="H521">
        <v>1</v>
      </c>
      <c r="I521" s="6">
        <f>Table2[[#This Row],[Age]]/$E$1</f>
        <v>0.4</v>
      </c>
      <c r="J521" s="6">
        <f>LOG10(Table2[[#This Row],[Fare]] +1)</f>
        <v>1.2174839442139063</v>
      </c>
      <c r="K521">
        <f>IF(Table2[[#This Row],[Pclass]]=1, 1, 0)</f>
        <v>0</v>
      </c>
      <c r="L521">
        <f>IF(Table2[[#This Row],[Pclass]]=2, 1,0)</f>
        <v>0</v>
      </c>
      <c r="M521">
        <f>IF(Table2[[#This Row],[Embarked]]="S", 1, 0)</f>
        <v>0</v>
      </c>
      <c r="N521">
        <f>IF(Table2[[#This Row],[Embarked]]="C", 1, 0)</f>
        <v>0</v>
      </c>
      <c r="O521">
        <f>IF(Table2[[#This Row],[Sex]]="male", 1, 0)</f>
        <v>0</v>
      </c>
      <c r="P521">
        <v>1</v>
      </c>
      <c r="AC521" s="6"/>
      <c r="AD521" s="6"/>
    </row>
    <row r="522" spans="1:30" x14ac:dyDescent="0.2">
      <c r="A522">
        <v>0</v>
      </c>
      <c r="B522" t="s">
        <v>15</v>
      </c>
      <c r="C522">
        <v>2</v>
      </c>
      <c r="D522" t="s">
        <v>13</v>
      </c>
      <c r="E522">
        <v>23</v>
      </c>
      <c r="F522">
        <v>13</v>
      </c>
      <c r="G522">
        <v>0</v>
      </c>
      <c r="H522">
        <v>0</v>
      </c>
      <c r="I522" s="6">
        <f>Table2[[#This Row],[Age]]/$E$1</f>
        <v>0.28749999999999998</v>
      </c>
      <c r="J522" s="6">
        <f>LOG10(Table2[[#This Row],[Fare]] +1)</f>
        <v>1.146128035678238</v>
      </c>
      <c r="K522">
        <f>IF(Table2[[#This Row],[Pclass]]=1, 1, 0)</f>
        <v>0</v>
      </c>
      <c r="L522">
        <f>IF(Table2[[#This Row],[Pclass]]=2, 1,0)</f>
        <v>1</v>
      </c>
      <c r="M522">
        <f>IF(Table2[[#This Row],[Embarked]]="S", 1, 0)</f>
        <v>1</v>
      </c>
      <c r="N522">
        <f>IF(Table2[[#This Row],[Embarked]]="C", 1, 0)</f>
        <v>0</v>
      </c>
      <c r="O522">
        <f>IF(Table2[[#This Row],[Sex]]="male", 1, 0)</f>
        <v>1</v>
      </c>
      <c r="P522">
        <v>1</v>
      </c>
      <c r="AC522" s="6"/>
      <c r="AD522" s="6"/>
    </row>
    <row r="523" spans="1:30" x14ac:dyDescent="0.2">
      <c r="A523">
        <v>0</v>
      </c>
      <c r="B523" t="s">
        <v>20</v>
      </c>
      <c r="C523">
        <v>1</v>
      </c>
      <c r="D523" t="s">
        <v>13</v>
      </c>
      <c r="E523">
        <v>58</v>
      </c>
      <c r="F523">
        <v>113.27500000000001</v>
      </c>
      <c r="G523">
        <v>0</v>
      </c>
      <c r="H523">
        <v>2</v>
      </c>
      <c r="I523" s="6">
        <f>Table2[[#This Row],[Age]]/$E$1</f>
        <v>0.72499999999999998</v>
      </c>
      <c r="J523" s="6">
        <f>LOG10(Table2[[#This Row],[Fare]] +1)</f>
        <v>2.0579512299613683</v>
      </c>
      <c r="K523">
        <f>IF(Table2[[#This Row],[Pclass]]=1, 1, 0)</f>
        <v>1</v>
      </c>
      <c r="L523">
        <f>IF(Table2[[#This Row],[Pclass]]=2, 1,0)</f>
        <v>0</v>
      </c>
      <c r="M523">
        <f>IF(Table2[[#This Row],[Embarked]]="S", 1, 0)</f>
        <v>0</v>
      </c>
      <c r="N523">
        <f>IF(Table2[[#This Row],[Embarked]]="C", 1, 0)</f>
        <v>1</v>
      </c>
      <c r="O523">
        <f>IF(Table2[[#This Row],[Sex]]="male", 1, 0)</f>
        <v>1</v>
      </c>
      <c r="P523">
        <v>1</v>
      </c>
      <c r="AC523" s="6"/>
      <c r="AD523" s="6"/>
    </row>
    <row r="524" spans="1:30" x14ac:dyDescent="0.2">
      <c r="A524">
        <v>1</v>
      </c>
      <c r="B524" t="s">
        <v>15</v>
      </c>
      <c r="C524">
        <v>1</v>
      </c>
      <c r="D524" t="s">
        <v>13</v>
      </c>
      <c r="E524">
        <v>50</v>
      </c>
      <c r="F524">
        <v>133.65</v>
      </c>
      <c r="G524">
        <v>2</v>
      </c>
      <c r="H524">
        <v>0</v>
      </c>
      <c r="I524" s="6">
        <f>Table2[[#This Row],[Age]]/$E$1</f>
        <v>0.625</v>
      </c>
      <c r="J524" s="6">
        <f>LOG10(Table2[[#This Row],[Fare]] +1)</f>
        <v>2.1292063577475293</v>
      </c>
      <c r="K524">
        <f>IF(Table2[[#This Row],[Pclass]]=1, 1, 0)</f>
        <v>1</v>
      </c>
      <c r="L524">
        <f>IF(Table2[[#This Row],[Pclass]]=2, 1,0)</f>
        <v>0</v>
      </c>
      <c r="M524">
        <f>IF(Table2[[#This Row],[Embarked]]="S", 1, 0)</f>
        <v>1</v>
      </c>
      <c r="N524">
        <f>IF(Table2[[#This Row],[Embarked]]="C", 1, 0)</f>
        <v>0</v>
      </c>
      <c r="O524">
        <f>IF(Table2[[#This Row],[Sex]]="male", 1, 0)</f>
        <v>1</v>
      </c>
      <c r="P524">
        <v>1</v>
      </c>
      <c r="AC524" s="6"/>
      <c r="AD524" s="6"/>
    </row>
    <row r="525" spans="1:30" x14ac:dyDescent="0.2">
      <c r="A525">
        <v>0</v>
      </c>
      <c r="B525" t="s">
        <v>20</v>
      </c>
      <c r="C525">
        <v>3</v>
      </c>
      <c r="D525" t="s">
        <v>13</v>
      </c>
      <c r="E525">
        <v>40</v>
      </c>
      <c r="F525">
        <v>7.2249999999999996</v>
      </c>
      <c r="G525">
        <v>0</v>
      </c>
      <c r="H525">
        <v>0</v>
      </c>
      <c r="I525" s="6">
        <f>Table2[[#This Row],[Age]]/$E$1</f>
        <v>0.5</v>
      </c>
      <c r="J525" s="6">
        <f>LOG10(Table2[[#This Row],[Fare]] +1)</f>
        <v>0.91513590662201194</v>
      </c>
      <c r="K525">
        <f>IF(Table2[[#This Row],[Pclass]]=1, 1, 0)</f>
        <v>0</v>
      </c>
      <c r="L525">
        <f>IF(Table2[[#This Row],[Pclass]]=2, 1,0)</f>
        <v>0</v>
      </c>
      <c r="M525">
        <f>IF(Table2[[#This Row],[Embarked]]="S", 1, 0)</f>
        <v>0</v>
      </c>
      <c r="N525">
        <f>IF(Table2[[#This Row],[Embarked]]="C", 1, 0)</f>
        <v>1</v>
      </c>
      <c r="O525">
        <f>IF(Table2[[#This Row],[Sex]]="male", 1, 0)</f>
        <v>1</v>
      </c>
      <c r="P525">
        <v>1</v>
      </c>
      <c r="AC525" s="6"/>
      <c r="AD525" s="6"/>
    </row>
    <row r="526" spans="1:30" x14ac:dyDescent="0.2">
      <c r="A526">
        <v>0</v>
      </c>
      <c r="B526" t="s">
        <v>15</v>
      </c>
      <c r="C526">
        <v>1</v>
      </c>
      <c r="D526" t="s">
        <v>13</v>
      </c>
      <c r="E526">
        <v>47</v>
      </c>
      <c r="F526">
        <v>25.587499999999999</v>
      </c>
      <c r="G526">
        <v>0</v>
      </c>
      <c r="H526">
        <v>0</v>
      </c>
      <c r="I526" s="6">
        <f>Table2[[#This Row],[Age]]/$E$1</f>
        <v>0.58750000000000002</v>
      </c>
      <c r="J526" s="6">
        <f>LOG10(Table2[[#This Row],[Fare]] +1)</f>
        <v>1.4246775029107854</v>
      </c>
      <c r="K526">
        <f>IF(Table2[[#This Row],[Pclass]]=1, 1, 0)</f>
        <v>1</v>
      </c>
      <c r="L526">
        <f>IF(Table2[[#This Row],[Pclass]]=2, 1,0)</f>
        <v>0</v>
      </c>
      <c r="M526">
        <f>IF(Table2[[#This Row],[Embarked]]="S", 1, 0)</f>
        <v>1</v>
      </c>
      <c r="N526">
        <f>IF(Table2[[#This Row],[Embarked]]="C", 1, 0)</f>
        <v>0</v>
      </c>
      <c r="O526">
        <f>IF(Table2[[#This Row],[Sex]]="male", 1, 0)</f>
        <v>1</v>
      </c>
      <c r="P526">
        <v>1</v>
      </c>
      <c r="AC526" s="6"/>
      <c r="AD526" s="6"/>
    </row>
    <row r="527" spans="1:30" x14ac:dyDescent="0.2">
      <c r="A527">
        <v>0</v>
      </c>
      <c r="B527" t="s">
        <v>15</v>
      </c>
      <c r="C527">
        <v>3</v>
      </c>
      <c r="D527" t="s">
        <v>13</v>
      </c>
      <c r="E527">
        <v>36</v>
      </c>
      <c r="F527">
        <v>7.4958</v>
      </c>
      <c r="G527">
        <v>0</v>
      </c>
      <c r="H527">
        <v>0</v>
      </c>
      <c r="I527" s="6">
        <f>Table2[[#This Row],[Age]]/$E$1</f>
        <v>0.45</v>
      </c>
      <c r="J527" s="6">
        <f>LOG10(Table2[[#This Row],[Fare]] +1)</f>
        <v>0.92920428011230582</v>
      </c>
      <c r="K527">
        <f>IF(Table2[[#This Row],[Pclass]]=1, 1, 0)</f>
        <v>0</v>
      </c>
      <c r="L527">
        <f>IF(Table2[[#This Row],[Pclass]]=2, 1,0)</f>
        <v>0</v>
      </c>
      <c r="M527">
        <f>IF(Table2[[#This Row],[Embarked]]="S", 1, 0)</f>
        <v>1</v>
      </c>
      <c r="N527">
        <f>IF(Table2[[#This Row],[Embarked]]="C", 1, 0)</f>
        <v>0</v>
      </c>
      <c r="O527">
        <f>IF(Table2[[#This Row],[Sex]]="male", 1, 0)</f>
        <v>1</v>
      </c>
      <c r="P527">
        <v>1</v>
      </c>
      <c r="AC527" s="6"/>
      <c r="AD527" s="6"/>
    </row>
    <row r="528" spans="1:30" x14ac:dyDescent="0.2">
      <c r="A528">
        <v>1</v>
      </c>
      <c r="B528" t="s">
        <v>15</v>
      </c>
      <c r="C528">
        <v>3</v>
      </c>
      <c r="D528" t="s">
        <v>13</v>
      </c>
      <c r="E528">
        <v>20</v>
      </c>
      <c r="F528">
        <v>7.9249999999999998</v>
      </c>
      <c r="G528">
        <v>1</v>
      </c>
      <c r="H528">
        <v>0</v>
      </c>
      <c r="I528" s="6">
        <f>Table2[[#This Row],[Age]]/$E$1</f>
        <v>0.25</v>
      </c>
      <c r="J528" s="6">
        <f>LOG10(Table2[[#This Row],[Fare]] +1)</f>
        <v>0.95060822478423079</v>
      </c>
      <c r="K528">
        <f>IF(Table2[[#This Row],[Pclass]]=1, 1, 0)</f>
        <v>0</v>
      </c>
      <c r="L528">
        <f>IF(Table2[[#This Row],[Pclass]]=2, 1,0)</f>
        <v>0</v>
      </c>
      <c r="M528">
        <f>IF(Table2[[#This Row],[Embarked]]="S", 1, 0)</f>
        <v>1</v>
      </c>
      <c r="N528">
        <f>IF(Table2[[#This Row],[Embarked]]="C", 1, 0)</f>
        <v>0</v>
      </c>
      <c r="O528">
        <f>IF(Table2[[#This Row],[Sex]]="male", 1, 0)</f>
        <v>1</v>
      </c>
      <c r="P528">
        <v>1</v>
      </c>
      <c r="AC528" s="6"/>
      <c r="AD528" s="6"/>
    </row>
    <row r="529" spans="1:30" x14ac:dyDescent="0.2">
      <c r="A529">
        <v>0</v>
      </c>
      <c r="B529" t="s">
        <v>15</v>
      </c>
      <c r="C529">
        <v>2</v>
      </c>
      <c r="D529" t="s">
        <v>13</v>
      </c>
      <c r="E529">
        <v>32</v>
      </c>
      <c r="F529">
        <v>73.5</v>
      </c>
      <c r="G529">
        <v>2</v>
      </c>
      <c r="H529">
        <v>0</v>
      </c>
      <c r="I529" s="6">
        <f>Table2[[#This Row],[Age]]/$E$1</f>
        <v>0.4</v>
      </c>
      <c r="J529" s="6">
        <f>LOG10(Table2[[#This Row],[Fare]] +1)</f>
        <v>1.8721562727482928</v>
      </c>
      <c r="K529">
        <f>IF(Table2[[#This Row],[Pclass]]=1, 1, 0)</f>
        <v>0</v>
      </c>
      <c r="L529">
        <f>IF(Table2[[#This Row],[Pclass]]=2, 1,0)</f>
        <v>1</v>
      </c>
      <c r="M529">
        <f>IF(Table2[[#This Row],[Embarked]]="S", 1, 0)</f>
        <v>1</v>
      </c>
      <c r="N529">
        <f>IF(Table2[[#This Row],[Embarked]]="C", 1, 0)</f>
        <v>0</v>
      </c>
      <c r="O529">
        <f>IF(Table2[[#This Row],[Sex]]="male", 1, 0)</f>
        <v>1</v>
      </c>
      <c r="P529">
        <v>1</v>
      </c>
      <c r="AC529" s="6"/>
      <c r="AD529" s="6"/>
    </row>
    <row r="530" spans="1:30" x14ac:dyDescent="0.2">
      <c r="A530">
        <v>0</v>
      </c>
      <c r="B530" t="s">
        <v>15</v>
      </c>
      <c r="C530">
        <v>2</v>
      </c>
      <c r="D530" t="s">
        <v>13</v>
      </c>
      <c r="E530">
        <v>25</v>
      </c>
      <c r="F530">
        <v>13</v>
      </c>
      <c r="G530">
        <v>0</v>
      </c>
      <c r="H530">
        <v>0</v>
      </c>
      <c r="I530" s="6">
        <f>Table2[[#This Row],[Age]]/$E$1</f>
        <v>0.3125</v>
      </c>
      <c r="J530" s="6">
        <f>LOG10(Table2[[#This Row],[Fare]] +1)</f>
        <v>1.146128035678238</v>
      </c>
      <c r="K530">
        <f>IF(Table2[[#This Row],[Pclass]]=1, 1, 0)</f>
        <v>0</v>
      </c>
      <c r="L530">
        <f>IF(Table2[[#This Row],[Pclass]]=2, 1,0)</f>
        <v>1</v>
      </c>
      <c r="M530">
        <f>IF(Table2[[#This Row],[Embarked]]="S", 1, 0)</f>
        <v>1</v>
      </c>
      <c r="N530">
        <f>IF(Table2[[#This Row],[Embarked]]="C", 1, 0)</f>
        <v>0</v>
      </c>
      <c r="O530">
        <f>IF(Table2[[#This Row],[Sex]]="male", 1, 0)</f>
        <v>1</v>
      </c>
      <c r="P530">
        <v>1</v>
      </c>
      <c r="AC530" s="6"/>
      <c r="AD530" s="6"/>
    </row>
    <row r="531" spans="1:30" x14ac:dyDescent="0.2">
      <c r="A531">
        <v>0</v>
      </c>
      <c r="B531" t="s">
        <v>15</v>
      </c>
      <c r="C531">
        <v>3</v>
      </c>
      <c r="D531" t="s">
        <v>13</v>
      </c>
      <c r="E531">
        <v>43</v>
      </c>
      <c r="F531">
        <v>8.0500000000000007</v>
      </c>
      <c r="G531">
        <v>0</v>
      </c>
      <c r="H531">
        <v>0</v>
      </c>
      <c r="I531" s="6">
        <f>Table2[[#This Row],[Age]]/$E$1</f>
        <v>0.53749999999999998</v>
      </c>
      <c r="J531" s="6">
        <f>LOG10(Table2[[#This Row],[Fare]] +1)</f>
        <v>0.9566485792052033</v>
      </c>
      <c r="K531">
        <f>IF(Table2[[#This Row],[Pclass]]=1, 1, 0)</f>
        <v>0</v>
      </c>
      <c r="L531">
        <f>IF(Table2[[#This Row],[Pclass]]=2, 1,0)</f>
        <v>0</v>
      </c>
      <c r="M531">
        <f>IF(Table2[[#This Row],[Embarked]]="S", 1, 0)</f>
        <v>1</v>
      </c>
      <c r="N531">
        <f>IF(Table2[[#This Row],[Embarked]]="C", 1, 0)</f>
        <v>0</v>
      </c>
      <c r="O531">
        <f>IF(Table2[[#This Row],[Sex]]="male", 1, 0)</f>
        <v>1</v>
      </c>
      <c r="P531">
        <v>1</v>
      </c>
      <c r="AC531" s="6"/>
      <c r="AD531" s="6"/>
    </row>
    <row r="532" spans="1:30" x14ac:dyDescent="0.2">
      <c r="A532">
        <v>1</v>
      </c>
      <c r="B532" t="s">
        <v>15</v>
      </c>
      <c r="C532">
        <v>2</v>
      </c>
      <c r="D532" t="s">
        <v>17</v>
      </c>
      <c r="E532">
        <v>40</v>
      </c>
      <c r="F532">
        <v>39</v>
      </c>
      <c r="G532">
        <v>1</v>
      </c>
      <c r="H532">
        <v>1</v>
      </c>
      <c r="I532" s="6">
        <f>Table2[[#This Row],[Age]]/$E$1</f>
        <v>0.5</v>
      </c>
      <c r="J532" s="6">
        <f>LOG10(Table2[[#This Row],[Fare]] +1)</f>
        <v>1.6020599913279623</v>
      </c>
      <c r="K532">
        <f>IF(Table2[[#This Row],[Pclass]]=1, 1, 0)</f>
        <v>0</v>
      </c>
      <c r="L532">
        <f>IF(Table2[[#This Row],[Pclass]]=2, 1,0)</f>
        <v>1</v>
      </c>
      <c r="M532">
        <f>IF(Table2[[#This Row],[Embarked]]="S", 1, 0)</f>
        <v>1</v>
      </c>
      <c r="N532">
        <f>IF(Table2[[#This Row],[Embarked]]="C", 1, 0)</f>
        <v>0</v>
      </c>
      <c r="O532">
        <f>IF(Table2[[#This Row],[Sex]]="male", 1, 0)</f>
        <v>0</v>
      </c>
      <c r="P532">
        <v>1</v>
      </c>
      <c r="AC532" s="6"/>
      <c r="AD532" s="6"/>
    </row>
    <row r="533" spans="1:30" x14ac:dyDescent="0.2">
      <c r="A533">
        <v>0</v>
      </c>
      <c r="B533" t="s">
        <v>15</v>
      </c>
      <c r="C533">
        <v>1</v>
      </c>
      <c r="D533" t="s">
        <v>13</v>
      </c>
      <c r="E533">
        <v>31</v>
      </c>
      <c r="F533">
        <v>52</v>
      </c>
      <c r="G533">
        <v>1</v>
      </c>
      <c r="H533">
        <v>0</v>
      </c>
      <c r="I533" s="6">
        <f>Table2[[#This Row],[Age]]/$E$1</f>
        <v>0.38750000000000001</v>
      </c>
      <c r="J533" s="6">
        <f>LOG10(Table2[[#This Row],[Fare]] +1)</f>
        <v>1.7242758696007889</v>
      </c>
      <c r="K533">
        <f>IF(Table2[[#This Row],[Pclass]]=1, 1, 0)</f>
        <v>1</v>
      </c>
      <c r="L533">
        <f>IF(Table2[[#This Row],[Pclass]]=2, 1,0)</f>
        <v>0</v>
      </c>
      <c r="M533">
        <f>IF(Table2[[#This Row],[Embarked]]="S", 1, 0)</f>
        <v>1</v>
      </c>
      <c r="N533">
        <f>IF(Table2[[#This Row],[Embarked]]="C", 1, 0)</f>
        <v>0</v>
      </c>
      <c r="O533">
        <f>IF(Table2[[#This Row],[Sex]]="male", 1, 0)</f>
        <v>1</v>
      </c>
      <c r="P533">
        <v>1</v>
      </c>
      <c r="AC533" s="6"/>
      <c r="AD533" s="6"/>
    </row>
    <row r="534" spans="1:30" x14ac:dyDescent="0.2">
      <c r="A534">
        <v>0</v>
      </c>
      <c r="B534" t="s">
        <v>15</v>
      </c>
      <c r="C534">
        <v>2</v>
      </c>
      <c r="D534" t="s">
        <v>13</v>
      </c>
      <c r="E534">
        <v>70</v>
      </c>
      <c r="F534">
        <v>10.5</v>
      </c>
      <c r="G534">
        <v>0</v>
      </c>
      <c r="H534">
        <v>0</v>
      </c>
      <c r="I534" s="6">
        <f>Table2[[#This Row],[Age]]/$E$1</f>
        <v>0.875</v>
      </c>
      <c r="J534" s="6">
        <f>LOG10(Table2[[#This Row],[Fare]] +1)</f>
        <v>1.0606978403536116</v>
      </c>
      <c r="K534">
        <f>IF(Table2[[#This Row],[Pclass]]=1, 1, 0)</f>
        <v>0</v>
      </c>
      <c r="L534">
        <f>IF(Table2[[#This Row],[Pclass]]=2, 1,0)</f>
        <v>1</v>
      </c>
      <c r="M534">
        <f>IF(Table2[[#This Row],[Embarked]]="S", 1, 0)</f>
        <v>1</v>
      </c>
      <c r="N534">
        <f>IF(Table2[[#This Row],[Embarked]]="C", 1, 0)</f>
        <v>0</v>
      </c>
      <c r="O534">
        <f>IF(Table2[[#This Row],[Sex]]="male", 1, 0)</f>
        <v>1</v>
      </c>
      <c r="P534">
        <v>1</v>
      </c>
      <c r="AC534" s="6"/>
      <c r="AD534" s="6"/>
    </row>
    <row r="535" spans="1:30" x14ac:dyDescent="0.2">
      <c r="A535">
        <v>1</v>
      </c>
      <c r="B535" t="s">
        <v>15</v>
      </c>
      <c r="C535">
        <v>2</v>
      </c>
      <c r="D535" t="s">
        <v>13</v>
      </c>
      <c r="E535">
        <v>31</v>
      </c>
      <c r="F535">
        <v>13</v>
      </c>
      <c r="G535">
        <v>0</v>
      </c>
      <c r="H535">
        <v>0</v>
      </c>
      <c r="I535" s="6">
        <f>Table2[[#This Row],[Age]]/$E$1</f>
        <v>0.38750000000000001</v>
      </c>
      <c r="J535" s="6">
        <f>LOG10(Table2[[#This Row],[Fare]] +1)</f>
        <v>1.146128035678238</v>
      </c>
      <c r="K535">
        <f>IF(Table2[[#This Row],[Pclass]]=1, 1, 0)</f>
        <v>0</v>
      </c>
      <c r="L535">
        <f>IF(Table2[[#This Row],[Pclass]]=2, 1,0)</f>
        <v>1</v>
      </c>
      <c r="M535">
        <f>IF(Table2[[#This Row],[Embarked]]="S", 1, 0)</f>
        <v>1</v>
      </c>
      <c r="N535">
        <f>IF(Table2[[#This Row],[Embarked]]="C", 1, 0)</f>
        <v>0</v>
      </c>
      <c r="O535">
        <f>IF(Table2[[#This Row],[Sex]]="male", 1, 0)</f>
        <v>1</v>
      </c>
      <c r="P535">
        <v>1</v>
      </c>
      <c r="AC535" s="6"/>
      <c r="AD535" s="6"/>
    </row>
    <row r="536" spans="1:30" x14ac:dyDescent="0.2">
      <c r="A536">
        <v>0</v>
      </c>
      <c r="B536" t="s">
        <v>15</v>
      </c>
      <c r="C536">
        <v>3</v>
      </c>
      <c r="D536" t="s">
        <v>13</v>
      </c>
      <c r="E536">
        <v>18</v>
      </c>
      <c r="F536">
        <v>7.7750000000000004</v>
      </c>
      <c r="G536">
        <v>0</v>
      </c>
      <c r="H536">
        <v>0</v>
      </c>
      <c r="I536" s="6">
        <f>Table2[[#This Row],[Age]]/$E$1</f>
        <v>0.22500000000000001</v>
      </c>
      <c r="J536" s="6">
        <f>LOG10(Table2[[#This Row],[Fare]] +1)</f>
        <v>0.94324712513786169</v>
      </c>
      <c r="K536">
        <f>IF(Table2[[#This Row],[Pclass]]=1, 1, 0)</f>
        <v>0</v>
      </c>
      <c r="L536">
        <f>IF(Table2[[#This Row],[Pclass]]=2, 1,0)</f>
        <v>0</v>
      </c>
      <c r="M536">
        <f>IF(Table2[[#This Row],[Embarked]]="S", 1, 0)</f>
        <v>1</v>
      </c>
      <c r="N536">
        <f>IF(Table2[[#This Row],[Embarked]]="C", 1, 0)</f>
        <v>0</v>
      </c>
      <c r="O536">
        <f>IF(Table2[[#This Row],[Sex]]="male", 1, 0)</f>
        <v>1</v>
      </c>
      <c r="P536">
        <v>1</v>
      </c>
      <c r="AC536" s="6"/>
      <c r="AD536" s="6"/>
    </row>
    <row r="537" spans="1:30" x14ac:dyDescent="0.2">
      <c r="A537">
        <v>0</v>
      </c>
      <c r="B537" t="s">
        <v>15</v>
      </c>
      <c r="C537">
        <v>3</v>
      </c>
      <c r="D537" t="s">
        <v>13</v>
      </c>
      <c r="E537">
        <v>24.5</v>
      </c>
      <c r="F537">
        <v>8.0500000000000007</v>
      </c>
      <c r="G537">
        <v>0</v>
      </c>
      <c r="H537">
        <v>0</v>
      </c>
      <c r="I537" s="6">
        <f>Table2[[#This Row],[Age]]/$E$1</f>
        <v>0.30625000000000002</v>
      </c>
      <c r="J537" s="6">
        <f>LOG10(Table2[[#This Row],[Fare]] +1)</f>
        <v>0.9566485792052033</v>
      </c>
      <c r="K537">
        <f>IF(Table2[[#This Row],[Pclass]]=1, 1, 0)</f>
        <v>0</v>
      </c>
      <c r="L537">
        <f>IF(Table2[[#This Row],[Pclass]]=2, 1,0)</f>
        <v>0</v>
      </c>
      <c r="M537">
        <f>IF(Table2[[#This Row],[Embarked]]="S", 1, 0)</f>
        <v>1</v>
      </c>
      <c r="N537">
        <f>IF(Table2[[#This Row],[Embarked]]="C", 1, 0)</f>
        <v>0</v>
      </c>
      <c r="O537">
        <f>IF(Table2[[#This Row],[Sex]]="male", 1, 0)</f>
        <v>1</v>
      </c>
      <c r="P537">
        <v>1</v>
      </c>
      <c r="AC537" s="6"/>
      <c r="AD537" s="6"/>
    </row>
    <row r="538" spans="1:30" x14ac:dyDescent="0.2">
      <c r="A538">
        <v>1</v>
      </c>
      <c r="B538" t="s">
        <v>15</v>
      </c>
      <c r="C538">
        <v>3</v>
      </c>
      <c r="D538" t="s">
        <v>17</v>
      </c>
      <c r="E538">
        <v>18</v>
      </c>
      <c r="F538">
        <v>9.8416999999999994</v>
      </c>
      <c r="G538">
        <v>0</v>
      </c>
      <c r="H538">
        <v>0</v>
      </c>
      <c r="I538" s="6">
        <f>Table2[[#This Row],[Age]]/$E$1</f>
        <v>0.22500000000000001</v>
      </c>
      <c r="J538" s="6">
        <f>LOG10(Table2[[#This Row],[Fare]] +1)</f>
        <v>1.0350973857754964</v>
      </c>
      <c r="K538">
        <f>IF(Table2[[#This Row],[Pclass]]=1, 1, 0)</f>
        <v>0</v>
      </c>
      <c r="L538">
        <f>IF(Table2[[#This Row],[Pclass]]=2, 1,0)</f>
        <v>0</v>
      </c>
      <c r="M538">
        <f>IF(Table2[[#This Row],[Embarked]]="S", 1, 0)</f>
        <v>1</v>
      </c>
      <c r="N538">
        <f>IF(Table2[[#This Row],[Embarked]]="C", 1, 0)</f>
        <v>0</v>
      </c>
      <c r="O538">
        <f>IF(Table2[[#This Row],[Sex]]="male", 1, 0)</f>
        <v>0</v>
      </c>
      <c r="P538">
        <v>1</v>
      </c>
      <c r="AC538" s="6"/>
      <c r="AD538" s="6"/>
    </row>
    <row r="539" spans="1:30" x14ac:dyDescent="0.2">
      <c r="A539">
        <v>0</v>
      </c>
      <c r="B539" t="s">
        <v>15</v>
      </c>
      <c r="C539">
        <v>3</v>
      </c>
      <c r="D539" t="s">
        <v>17</v>
      </c>
      <c r="E539">
        <v>43</v>
      </c>
      <c r="F539">
        <v>46.9</v>
      </c>
      <c r="G539">
        <v>1</v>
      </c>
      <c r="H539">
        <v>6</v>
      </c>
      <c r="I539" s="6">
        <f>Table2[[#This Row],[Age]]/$E$1</f>
        <v>0.53749999999999998</v>
      </c>
      <c r="J539" s="6">
        <f>LOG10(Table2[[#This Row],[Fare]] +1)</f>
        <v>1.6803355134145632</v>
      </c>
      <c r="K539">
        <f>IF(Table2[[#This Row],[Pclass]]=1, 1, 0)</f>
        <v>0</v>
      </c>
      <c r="L539">
        <f>IF(Table2[[#This Row],[Pclass]]=2, 1,0)</f>
        <v>0</v>
      </c>
      <c r="M539">
        <f>IF(Table2[[#This Row],[Embarked]]="S", 1, 0)</f>
        <v>1</v>
      </c>
      <c r="N539">
        <f>IF(Table2[[#This Row],[Embarked]]="C", 1, 0)</f>
        <v>0</v>
      </c>
      <c r="O539">
        <f>IF(Table2[[#This Row],[Sex]]="male", 1, 0)</f>
        <v>0</v>
      </c>
      <c r="P539">
        <v>1</v>
      </c>
      <c r="AC539" s="6"/>
      <c r="AD539" s="6"/>
    </row>
    <row r="540" spans="1:30" x14ac:dyDescent="0.2">
      <c r="A540">
        <v>1</v>
      </c>
      <c r="B540" t="s">
        <v>20</v>
      </c>
      <c r="C540">
        <v>1</v>
      </c>
      <c r="D540" t="s">
        <v>13</v>
      </c>
      <c r="E540">
        <v>36</v>
      </c>
      <c r="F540">
        <v>512.32920000000001</v>
      </c>
      <c r="G540">
        <v>0</v>
      </c>
      <c r="H540">
        <v>1</v>
      </c>
      <c r="I540" s="6">
        <f>Table2[[#This Row],[Age]]/$E$1</f>
        <v>0.45</v>
      </c>
      <c r="J540" s="6">
        <f>LOG10(Table2[[#This Row],[Fare]] +1)</f>
        <v>2.7103959691861146</v>
      </c>
      <c r="K540">
        <f>IF(Table2[[#This Row],[Pclass]]=1, 1, 0)</f>
        <v>1</v>
      </c>
      <c r="L540">
        <f>IF(Table2[[#This Row],[Pclass]]=2, 1,0)</f>
        <v>0</v>
      </c>
      <c r="M540">
        <f>IF(Table2[[#This Row],[Embarked]]="S", 1, 0)</f>
        <v>0</v>
      </c>
      <c r="N540">
        <f>IF(Table2[[#This Row],[Embarked]]="C", 1, 0)</f>
        <v>1</v>
      </c>
      <c r="O540">
        <f>IF(Table2[[#This Row],[Sex]]="male", 1, 0)</f>
        <v>1</v>
      </c>
      <c r="P540">
        <v>1</v>
      </c>
      <c r="AC540" s="6"/>
      <c r="AD540" s="6"/>
    </row>
    <row r="541" spans="1:30" x14ac:dyDescent="0.2">
      <c r="A541">
        <v>1</v>
      </c>
      <c r="B541" t="s">
        <v>20</v>
      </c>
      <c r="C541">
        <v>1</v>
      </c>
      <c r="D541" t="s">
        <v>13</v>
      </c>
      <c r="E541">
        <v>27</v>
      </c>
      <c r="F541">
        <v>76.729200000000006</v>
      </c>
      <c r="G541">
        <v>0</v>
      </c>
      <c r="H541">
        <v>0</v>
      </c>
      <c r="I541" s="6">
        <f>Table2[[#This Row],[Age]]/$E$1</f>
        <v>0.33750000000000002</v>
      </c>
      <c r="J541" s="6">
        <f>LOG10(Table2[[#This Row],[Fare]] +1)</f>
        <v>1.8905841979078102</v>
      </c>
      <c r="K541">
        <f>IF(Table2[[#This Row],[Pclass]]=1, 1, 0)</f>
        <v>1</v>
      </c>
      <c r="L541">
        <f>IF(Table2[[#This Row],[Pclass]]=2, 1,0)</f>
        <v>0</v>
      </c>
      <c r="M541">
        <f>IF(Table2[[#This Row],[Embarked]]="S", 1, 0)</f>
        <v>0</v>
      </c>
      <c r="N541">
        <f>IF(Table2[[#This Row],[Embarked]]="C", 1, 0)</f>
        <v>1</v>
      </c>
      <c r="O541">
        <f>IF(Table2[[#This Row],[Sex]]="male", 1, 0)</f>
        <v>1</v>
      </c>
      <c r="P541">
        <v>1</v>
      </c>
      <c r="AC541" s="6"/>
      <c r="AD541" s="6"/>
    </row>
    <row r="542" spans="1:30" x14ac:dyDescent="0.2">
      <c r="A542">
        <v>0</v>
      </c>
      <c r="B542" t="s">
        <v>15</v>
      </c>
      <c r="C542">
        <v>3</v>
      </c>
      <c r="D542" t="s">
        <v>13</v>
      </c>
      <c r="E542">
        <v>20</v>
      </c>
      <c r="F542">
        <v>9.2249999999999996</v>
      </c>
      <c r="G542">
        <v>0</v>
      </c>
      <c r="H542">
        <v>0</v>
      </c>
      <c r="I542" s="6">
        <f>Table2[[#This Row],[Age]]/$E$1</f>
        <v>0.25</v>
      </c>
      <c r="J542" s="6">
        <f>LOG10(Table2[[#This Row],[Fare]] +1)</f>
        <v>1.0096633166793794</v>
      </c>
      <c r="K542">
        <f>IF(Table2[[#This Row],[Pclass]]=1, 1, 0)</f>
        <v>0</v>
      </c>
      <c r="L542">
        <f>IF(Table2[[#This Row],[Pclass]]=2, 1,0)</f>
        <v>0</v>
      </c>
      <c r="M542">
        <f>IF(Table2[[#This Row],[Embarked]]="S", 1, 0)</f>
        <v>1</v>
      </c>
      <c r="N542">
        <f>IF(Table2[[#This Row],[Embarked]]="C", 1, 0)</f>
        <v>0</v>
      </c>
      <c r="O542">
        <f>IF(Table2[[#This Row],[Sex]]="male", 1, 0)</f>
        <v>1</v>
      </c>
      <c r="P542">
        <v>1</v>
      </c>
      <c r="AC542" s="6"/>
      <c r="AD542" s="6"/>
    </row>
    <row r="543" spans="1:30" x14ac:dyDescent="0.2">
      <c r="A543">
        <v>0</v>
      </c>
      <c r="B543" t="s">
        <v>15</v>
      </c>
      <c r="C543">
        <v>3</v>
      </c>
      <c r="D543" t="s">
        <v>13</v>
      </c>
      <c r="E543">
        <v>14</v>
      </c>
      <c r="F543">
        <v>46.9</v>
      </c>
      <c r="G543">
        <v>5</v>
      </c>
      <c r="H543">
        <v>2</v>
      </c>
      <c r="I543" s="6">
        <f>Table2[[#This Row],[Age]]/$E$1</f>
        <v>0.17499999999999999</v>
      </c>
      <c r="J543" s="6">
        <f>LOG10(Table2[[#This Row],[Fare]] +1)</f>
        <v>1.6803355134145632</v>
      </c>
      <c r="K543">
        <f>IF(Table2[[#This Row],[Pclass]]=1, 1, 0)</f>
        <v>0</v>
      </c>
      <c r="L543">
        <f>IF(Table2[[#This Row],[Pclass]]=2, 1,0)</f>
        <v>0</v>
      </c>
      <c r="M543">
        <f>IF(Table2[[#This Row],[Embarked]]="S", 1, 0)</f>
        <v>1</v>
      </c>
      <c r="N543">
        <f>IF(Table2[[#This Row],[Embarked]]="C", 1, 0)</f>
        <v>0</v>
      </c>
      <c r="O543">
        <f>IF(Table2[[#This Row],[Sex]]="male", 1, 0)</f>
        <v>1</v>
      </c>
      <c r="P543">
        <v>1</v>
      </c>
      <c r="AC543" s="6"/>
      <c r="AD543" s="6"/>
    </row>
    <row r="544" spans="1:30" x14ac:dyDescent="0.2">
      <c r="A544">
        <v>0</v>
      </c>
      <c r="B544" t="s">
        <v>15</v>
      </c>
      <c r="C544">
        <v>2</v>
      </c>
      <c r="D544" t="s">
        <v>13</v>
      </c>
      <c r="E544">
        <v>60</v>
      </c>
      <c r="F544">
        <v>39</v>
      </c>
      <c r="G544">
        <v>1</v>
      </c>
      <c r="H544">
        <v>1</v>
      </c>
      <c r="I544" s="6">
        <f>Table2[[#This Row],[Age]]/$E$1</f>
        <v>0.75</v>
      </c>
      <c r="J544" s="6">
        <f>LOG10(Table2[[#This Row],[Fare]] +1)</f>
        <v>1.6020599913279623</v>
      </c>
      <c r="K544">
        <f>IF(Table2[[#This Row],[Pclass]]=1, 1, 0)</f>
        <v>0</v>
      </c>
      <c r="L544">
        <f>IF(Table2[[#This Row],[Pclass]]=2, 1,0)</f>
        <v>1</v>
      </c>
      <c r="M544">
        <f>IF(Table2[[#This Row],[Embarked]]="S", 1, 0)</f>
        <v>1</v>
      </c>
      <c r="N544">
        <f>IF(Table2[[#This Row],[Embarked]]="C", 1, 0)</f>
        <v>0</v>
      </c>
      <c r="O544">
        <f>IF(Table2[[#This Row],[Sex]]="male", 1, 0)</f>
        <v>1</v>
      </c>
      <c r="P544">
        <v>1</v>
      </c>
      <c r="AC544" s="6"/>
      <c r="AD544" s="6"/>
    </row>
    <row r="545" spans="1:30" x14ac:dyDescent="0.2">
      <c r="A545">
        <v>0</v>
      </c>
      <c r="B545" t="s">
        <v>20</v>
      </c>
      <c r="C545">
        <v>2</v>
      </c>
      <c r="D545" t="s">
        <v>13</v>
      </c>
      <c r="E545">
        <v>25</v>
      </c>
      <c r="F545">
        <v>41.5792</v>
      </c>
      <c r="G545">
        <v>1</v>
      </c>
      <c r="H545">
        <v>2</v>
      </c>
      <c r="I545" s="6">
        <f>Table2[[#This Row],[Age]]/$E$1</f>
        <v>0.3125</v>
      </c>
      <c r="J545" s="6">
        <f>LOG10(Table2[[#This Row],[Fare]] +1)</f>
        <v>1.6291974974299364</v>
      </c>
      <c r="K545">
        <f>IF(Table2[[#This Row],[Pclass]]=1, 1, 0)</f>
        <v>0</v>
      </c>
      <c r="L545">
        <f>IF(Table2[[#This Row],[Pclass]]=2, 1,0)</f>
        <v>1</v>
      </c>
      <c r="M545">
        <f>IF(Table2[[#This Row],[Embarked]]="S", 1, 0)</f>
        <v>0</v>
      </c>
      <c r="N545">
        <f>IF(Table2[[#This Row],[Embarked]]="C", 1, 0)</f>
        <v>1</v>
      </c>
      <c r="O545">
        <f>IF(Table2[[#This Row],[Sex]]="male", 1, 0)</f>
        <v>1</v>
      </c>
      <c r="P545">
        <v>1</v>
      </c>
      <c r="AC545" s="6"/>
      <c r="AD545" s="6"/>
    </row>
    <row r="546" spans="1:30" x14ac:dyDescent="0.2">
      <c r="A546">
        <v>0</v>
      </c>
      <c r="B546" t="s">
        <v>15</v>
      </c>
      <c r="C546">
        <v>3</v>
      </c>
      <c r="D546" t="s">
        <v>13</v>
      </c>
      <c r="E546">
        <v>14</v>
      </c>
      <c r="F546">
        <v>39.6875</v>
      </c>
      <c r="G546">
        <v>4</v>
      </c>
      <c r="H546">
        <v>1</v>
      </c>
      <c r="I546" s="6">
        <f>Table2[[#This Row],[Age]]/$E$1</f>
        <v>0.17499999999999999</v>
      </c>
      <c r="J546" s="6">
        <f>LOG10(Table2[[#This Row],[Fare]] +1)</f>
        <v>1.6094610059122672</v>
      </c>
      <c r="K546">
        <f>IF(Table2[[#This Row],[Pclass]]=1, 1, 0)</f>
        <v>0</v>
      </c>
      <c r="L546">
        <f>IF(Table2[[#This Row],[Pclass]]=2, 1,0)</f>
        <v>0</v>
      </c>
      <c r="M546">
        <f>IF(Table2[[#This Row],[Embarked]]="S", 1, 0)</f>
        <v>1</v>
      </c>
      <c r="N546">
        <f>IF(Table2[[#This Row],[Embarked]]="C", 1, 0)</f>
        <v>0</v>
      </c>
      <c r="O546">
        <f>IF(Table2[[#This Row],[Sex]]="male", 1, 0)</f>
        <v>1</v>
      </c>
      <c r="P546">
        <v>1</v>
      </c>
      <c r="AC546" s="6"/>
      <c r="AD546" s="6"/>
    </row>
    <row r="547" spans="1:30" x14ac:dyDescent="0.2">
      <c r="A547">
        <v>0</v>
      </c>
      <c r="B547" t="s">
        <v>15</v>
      </c>
      <c r="C547">
        <v>3</v>
      </c>
      <c r="D547" t="s">
        <v>13</v>
      </c>
      <c r="E547">
        <v>19</v>
      </c>
      <c r="F547">
        <v>10.1708</v>
      </c>
      <c r="G547">
        <v>0</v>
      </c>
      <c r="H547">
        <v>0</v>
      </c>
      <c r="I547" s="6">
        <f>Table2[[#This Row],[Age]]/$E$1</f>
        <v>0.23749999999999999</v>
      </c>
      <c r="J547" s="6">
        <f>LOG10(Table2[[#This Row],[Fare]] +1)</f>
        <v>1.0480842763514531</v>
      </c>
      <c r="K547">
        <f>IF(Table2[[#This Row],[Pclass]]=1, 1, 0)</f>
        <v>0</v>
      </c>
      <c r="L547">
        <f>IF(Table2[[#This Row],[Pclass]]=2, 1,0)</f>
        <v>0</v>
      </c>
      <c r="M547">
        <f>IF(Table2[[#This Row],[Embarked]]="S", 1, 0)</f>
        <v>1</v>
      </c>
      <c r="N547">
        <f>IF(Table2[[#This Row],[Embarked]]="C", 1, 0)</f>
        <v>0</v>
      </c>
      <c r="O547">
        <f>IF(Table2[[#This Row],[Sex]]="male", 1, 0)</f>
        <v>1</v>
      </c>
      <c r="P547">
        <v>1</v>
      </c>
      <c r="AC547" s="6"/>
      <c r="AD547" s="6"/>
    </row>
    <row r="548" spans="1:30" x14ac:dyDescent="0.2">
      <c r="A548">
        <v>0</v>
      </c>
      <c r="B548" t="s">
        <v>15</v>
      </c>
      <c r="C548">
        <v>3</v>
      </c>
      <c r="D548" t="s">
        <v>13</v>
      </c>
      <c r="E548">
        <v>18</v>
      </c>
      <c r="F548">
        <v>7.7957999999999998</v>
      </c>
      <c r="G548">
        <v>0</v>
      </c>
      <c r="H548">
        <v>0</v>
      </c>
      <c r="I548" s="6">
        <f>Table2[[#This Row],[Age]]/$E$1</f>
        <v>0.22500000000000001</v>
      </c>
      <c r="J548" s="6">
        <f>LOG10(Table2[[#This Row],[Fare]] +1)</f>
        <v>0.94427534575879857</v>
      </c>
      <c r="K548">
        <f>IF(Table2[[#This Row],[Pclass]]=1, 1, 0)</f>
        <v>0</v>
      </c>
      <c r="L548">
        <f>IF(Table2[[#This Row],[Pclass]]=2, 1,0)</f>
        <v>0</v>
      </c>
      <c r="M548">
        <f>IF(Table2[[#This Row],[Embarked]]="S", 1, 0)</f>
        <v>1</v>
      </c>
      <c r="N548">
        <f>IF(Table2[[#This Row],[Embarked]]="C", 1, 0)</f>
        <v>0</v>
      </c>
      <c r="O548">
        <f>IF(Table2[[#This Row],[Sex]]="male", 1, 0)</f>
        <v>1</v>
      </c>
      <c r="P548">
        <v>1</v>
      </c>
      <c r="AC548" s="6"/>
      <c r="AD548" s="6"/>
    </row>
    <row r="549" spans="1:30" x14ac:dyDescent="0.2">
      <c r="A549">
        <v>1</v>
      </c>
      <c r="B549" t="s">
        <v>15</v>
      </c>
      <c r="C549">
        <v>1</v>
      </c>
      <c r="D549" t="s">
        <v>17</v>
      </c>
      <c r="E549">
        <v>15</v>
      </c>
      <c r="F549">
        <v>211.33750000000001</v>
      </c>
      <c r="G549">
        <v>0</v>
      </c>
      <c r="H549">
        <v>1</v>
      </c>
      <c r="I549" s="6">
        <f>Table2[[#This Row],[Age]]/$E$1</f>
        <v>0.1875</v>
      </c>
      <c r="J549" s="6">
        <f>LOG10(Table2[[#This Row],[Fare]] +1)</f>
        <v>2.3270266997942759</v>
      </c>
      <c r="K549">
        <f>IF(Table2[[#This Row],[Pclass]]=1, 1, 0)</f>
        <v>1</v>
      </c>
      <c r="L549">
        <f>IF(Table2[[#This Row],[Pclass]]=2, 1,0)</f>
        <v>0</v>
      </c>
      <c r="M549">
        <f>IF(Table2[[#This Row],[Embarked]]="S", 1, 0)</f>
        <v>1</v>
      </c>
      <c r="N549">
        <f>IF(Table2[[#This Row],[Embarked]]="C", 1, 0)</f>
        <v>0</v>
      </c>
      <c r="O549">
        <f>IF(Table2[[#This Row],[Sex]]="male", 1, 0)</f>
        <v>0</v>
      </c>
      <c r="P549">
        <v>1</v>
      </c>
      <c r="AC549" s="6"/>
      <c r="AD549" s="6"/>
    </row>
    <row r="550" spans="1:30" x14ac:dyDescent="0.2">
      <c r="A550">
        <v>1</v>
      </c>
      <c r="B550" t="s">
        <v>15</v>
      </c>
      <c r="C550">
        <v>1</v>
      </c>
      <c r="D550" t="s">
        <v>13</v>
      </c>
      <c r="E550">
        <v>31</v>
      </c>
      <c r="F550">
        <v>57</v>
      </c>
      <c r="G550">
        <v>1</v>
      </c>
      <c r="H550">
        <v>0</v>
      </c>
      <c r="I550" s="6">
        <f>Table2[[#This Row],[Age]]/$E$1</f>
        <v>0.38750000000000001</v>
      </c>
      <c r="J550" s="6">
        <f>LOG10(Table2[[#This Row],[Fare]] +1)</f>
        <v>1.7634279935629373</v>
      </c>
      <c r="K550">
        <f>IF(Table2[[#This Row],[Pclass]]=1, 1, 0)</f>
        <v>1</v>
      </c>
      <c r="L550">
        <f>IF(Table2[[#This Row],[Pclass]]=2, 1,0)</f>
        <v>0</v>
      </c>
      <c r="M550">
        <f>IF(Table2[[#This Row],[Embarked]]="S", 1, 0)</f>
        <v>1</v>
      </c>
      <c r="N550">
        <f>IF(Table2[[#This Row],[Embarked]]="C", 1, 0)</f>
        <v>0</v>
      </c>
      <c r="O550">
        <f>IF(Table2[[#This Row],[Sex]]="male", 1, 0)</f>
        <v>1</v>
      </c>
      <c r="P550">
        <v>1</v>
      </c>
      <c r="AC550" s="6"/>
      <c r="AD550" s="6"/>
    </row>
    <row r="551" spans="1:30" x14ac:dyDescent="0.2">
      <c r="A551">
        <v>1</v>
      </c>
      <c r="B551" t="s">
        <v>20</v>
      </c>
      <c r="C551">
        <v>3</v>
      </c>
      <c r="D551" t="s">
        <v>17</v>
      </c>
      <c r="E551">
        <v>4</v>
      </c>
      <c r="F551">
        <v>13.416700000000001</v>
      </c>
      <c r="G551">
        <v>0</v>
      </c>
      <c r="H551">
        <v>1</v>
      </c>
      <c r="I551" s="6">
        <f>Table2[[#This Row],[Age]]/$E$1</f>
        <v>0.05</v>
      </c>
      <c r="J551" s="6">
        <f>LOG10(Table2[[#This Row],[Fare]] +1)</f>
        <v>1.1588658612291007</v>
      </c>
      <c r="K551">
        <f>IF(Table2[[#This Row],[Pclass]]=1, 1, 0)</f>
        <v>0</v>
      </c>
      <c r="L551">
        <f>IF(Table2[[#This Row],[Pclass]]=2, 1,0)</f>
        <v>0</v>
      </c>
      <c r="M551">
        <f>IF(Table2[[#This Row],[Embarked]]="S", 1, 0)</f>
        <v>0</v>
      </c>
      <c r="N551">
        <f>IF(Table2[[#This Row],[Embarked]]="C", 1, 0)</f>
        <v>1</v>
      </c>
      <c r="O551">
        <f>IF(Table2[[#This Row],[Sex]]="male", 1, 0)</f>
        <v>0</v>
      </c>
      <c r="P551">
        <v>1</v>
      </c>
      <c r="AC551" s="6"/>
      <c r="AD551" s="6"/>
    </row>
    <row r="552" spans="1:30" x14ac:dyDescent="0.2">
      <c r="A552">
        <v>0</v>
      </c>
      <c r="B552" t="s">
        <v>20</v>
      </c>
      <c r="C552">
        <v>3</v>
      </c>
      <c r="D552" t="s">
        <v>13</v>
      </c>
      <c r="E552">
        <v>25</v>
      </c>
      <c r="F552">
        <v>7.2249999999999996</v>
      </c>
      <c r="G552">
        <v>0</v>
      </c>
      <c r="H552">
        <v>0</v>
      </c>
      <c r="I552" s="6">
        <f>Table2[[#This Row],[Age]]/$E$1</f>
        <v>0.3125</v>
      </c>
      <c r="J552" s="6">
        <f>LOG10(Table2[[#This Row],[Fare]] +1)</f>
        <v>0.91513590662201194</v>
      </c>
      <c r="K552">
        <f>IF(Table2[[#This Row],[Pclass]]=1, 1, 0)</f>
        <v>0</v>
      </c>
      <c r="L552">
        <f>IF(Table2[[#This Row],[Pclass]]=2, 1,0)</f>
        <v>0</v>
      </c>
      <c r="M552">
        <f>IF(Table2[[#This Row],[Embarked]]="S", 1, 0)</f>
        <v>0</v>
      </c>
      <c r="N552">
        <f>IF(Table2[[#This Row],[Embarked]]="C", 1, 0)</f>
        <v>1</v>
      </c>
      <c r="O552">
        <f>IF(Table2[[#This Row],[Sex]]="male", 1, 0)</f>
        <v>1</v>
      </c>
      <c r="P552">
        <v>1</v>
      </c>
      <c r="AC552" s="6"/>
      <c r="AD552" s="6"/>
    </row>
    <row r="553" spans="1:30" x14ac:dyDescent="0.2">
      <c r="A553">
        <v>0</v>
      </c>
      <c r="B553" t="s">
        <v>15</v>
      </c>
      <c r="C553">
        <v>1</v>
      </c>
      <c r="D553" t="s">
        <v>13</v>
      </c>
      <c r="E553">
        <v>60</v>
      </c>
      <c r="F553">
        <v>26.55</v>
      </c>
      <c r="G553">
        <v>0</v>
      </c>
      <c r="H553">
        <v>0</v>
      </c>
      <c r="I553" s="6">
        <f>Table2[[#This Row],[Age]]/$E$1</f>
        <v>0.75</v>
      </c>
      <c r="J553" s="6">
        <f>LOG10(Table2[[#This Row],[Fare]] +1)</f>
        <v>1.4401216031878039</v>
      </c>
      <c r="K553">
        <f>IF(Table2[[#This Row],[Pclass]]=1, 1, 0)</f>
        <v>1</v>
      </c>
      <c r="L553">
        <f>IF(Table2[[#This Row],[Pclass]]=2, 1,0)</f>
        <v>0</v>
      </c>
      <c r="M553">
        <f>IF(Table2[[#This Row],[Embarked]]="S", 1, 0)</f>
        <v>1</v>
      </c>
      <c r="N553">
        <f>IF(Table2[[#This Row],[Embarked]]="C", 1, 0)</f>
        <v>0</v>
      </c>
      <c r="O553">
        <f>IF(Table2[[#This Row],[Sex]]="male", 1, 0)</f>
        <v>1</v>
      </c>
      <c r="P553">
        <v>1</v>
      </c>
      <c r="AC553" s="6"/>
      <c r="AD553" s="6"/>
    </row>
    <row r="554" spans="1:30" x14ac:dyDescent="0.2">
      <c r="A554">
        <v>0</v>
      </c>
      <c r="B554" t="s">
        <v>15</v>
      </c>
      <c r="C554">
        <v>2</v>
      </c>
      <c r="D554" t="s">
        <v>13</v>
      </c>
      <c r="E554">
        <v>52</v>
      </c>
      <c r="F554">
        <v>13.5</v>
      </c>
      <c r="G554">
        <v>0</v>
      </c>
      <c r="H554">
        <v>0</v>
      </c>
      <c r="I554" s="6">
        <f>Table2[[#This Row],[Age]]/$E$1</f>
        <v>0.65</v>
      </c>
      <c r="J554" s="6">
        <f>LOG10(Table2[[#This Row],[Fare]] +1)</f>
        <v>1.1613680022349748</v>
      </c>
      <c r="K554">
        <f>IF(Table2[[#This Row],[Pclass]]=1, 1, 0)</f>
        <v>0</v>
      </c>
      <c r="L554">
        <f>IF(Table2[[#This Row],[Pclass]]=2, 1,0)</f>
        <v>1</v>
      </c>
      <c r="M554">
        <f>IF(Table2[[#This Row],[Embarked]]="S", 1, 0)</f>
        <v>1</v>
      </c>
      <c r="N554">
        <f>IF(Table2[[#This Row],[Embarked]]="C", 1, 0)</f>
        <v>0</v>
      </c>
      <c r="O554">
        <f>IF(Table2[[#This Row],[Sex]]="male", 1, 0)</f>
        <v>1</v>
      </c>
      <c r="P554">
        <v>1</v>
      </c>
      <c r="AC554" s="6"/>
      <c r="AD554" s="6"/>
    </row>
    <row r="555" spans="1:30" x14ac:dyDescent="0.2">
      <c r="A555">
        <v>0</v>
      </c>
      <c r="B555" t="s">
        <v>15</v>
      </c>
      <c r="C555">
        <v>3</v>
      </c>
      <c r="D555" t="s">
        <v>13</v>
      </c>
      <c r="E555">
        <v>44</v>
      </c>
      <c r="F555">
        <v>8.0500000000000007</v>
      </c>
      <c r="G555">
        <v>0</v>
      </c>
      <c r="H555">
        <v>0</v>
      </c>
      <c r="I555" s="6">
        <f>Table2[[#This Row],[Age]]/$E$1</f>
        <v>0.55000000000000004</v>
      </c>
      <c r="J555" s="6">
        <f>LOG10(Table2[[#This Row],[Fare]] +1)</f>
        <v>0.9566485792052033</v>
      </c>
      <c r="K555">
        <f>IF(Table2[[#This Row],[Pclass]]=1, 1, 0)</f>
        <v>0</v>
      </c>
      <c r="L555">
        <f>IF(Table2[[#This Row],[Pclass]]=2, 1,0)</f>
        <v>0</v>
      </c>
      <c r="M555">
        <f>IF(Table2[[#This Row],[Embarked]]="S", 1, 0)</f>
        <v>1</v>
      </c>
      <c r="N555">
        <f>IF(Table2[[#This Row],[Embarked]]="C", 1, 0)</f>
        <v>0</v>
      </c>
      <c r="O555">
        <f>IF(Table2[[#This Row],[Sex]]="male", 1, 0)</f>
        <v>1</v>
      </c>
      <c r="P555">
        <v>1</v>
      </c>
      <c r="AC555" s="6"/>
      <c r="AD555" s="6"/>
    </row>
    <row r="556" spans="1:30" x14ac:dyDescent="0.2">
      <c r="A556">
        <v>0</v>
      </c>
      <c r="B556" t="s">
        <v>20</v>
      </c>
      <c r="C556">
        <v>1</v>
      </c>
      <c r="D556" t="s">
        <v>13</v>
      </c>
      <c r="E556">
        <v>49</v>
      </c>
      <c r="F556">
        <v>110.88330000000001</v>
      </c>
      <c r="G556">
        <v>1</v>
      </c>
      <c r="H556">
        <v>1</v>
      </c>
      <c r="I556" s="6">
        <f>Table2[[#This Row],[Age]]/$E$1</f>
        <v>0.61250000000000004</v>
      </c>
      <c r="J556" s="6">
        <f>LOG10(Table2[[#This Row],[Fare]] +1)</f>
        <v>2.048765267412167</v>
      </c>
      <c r="K556">
        <f>IF(Table2[[#This Row],[Pclass]]=1, 1, 0)</f>
        <v>1</v>
      </c>
      <c r="L556">
        <f>IF(Table2[[#This Row],[Pclass]]=2, 1,0)</f>
        <v>0</v>
      </c>
      <c r="M556">
        <f>IF(Table2[[#This Row],[Embarked]]="S", 1, 0)</f>
        <v>0</v>
      </c>
      <c r="N556">
        <f>IF(Table2[[#This Row],[Embarked]]="C", 1, 0)</f>
        <v>1</v>
      </c>
      <c r="O556">
        <f>IF(Table2[[#This Row],[Sex]]="male", 1, 0)</f>
        <v>1</v>
      </c>
      <c r="P556">
        <v>1</v>
      </c>
      <c r="AC556" s="6"/>
      <c r="AD556" s="6"/>
    </row>
    <row r="557" spans="1:30" x14ac:dyDescent="0.2">
      <c r="A557">
        <v>0</v>
      </c>
      <c r="B557" t="s">
        <v>15</v>
      </c>
      <c r="C557">
        <v>3</v>
      </c>
      <c r="D557" t="s">
        <v>13</v>
      </c>
      <c r="E557">
        <v>42</v>
      </c>
      <c r="F557">
        <v>7.65</v>
      </c>
      <c r="G557">
        <v>0</v>
      </c>
      <c r="H557">
        <v>0</v>
      </c>
      <c r="I557" s="6">
        <f>Table2[[#This Row],[Age]]/$E$1</f>
        <v>0.52500000000000002</v>
      </c>
      <c r="J557" s="6">
        <f>LOG10(Table2[[#This Row],[Fare]] +1)</f>
        <v>0.93701610746481423</v>
      </c>
      <c r="K557">
        <f>IF(Table2[[#This Row],[Pclass]]=1, 1, 0)</f>
        <v>0</v>
      </c>
      <c r="L557">
        <f>IF(Table2[[#This Row],[Pclass]]=2, 1,0)</f>
        <v>0</v>
      </c>
      <c r="M557">
        <f>IF(Table2[[#This Row],[Embarked]]="S", 1, 0)</f>
        <v>1</v>
      </c>
      <c r="N557">
        <f>IF(Table2[[#This Row],[Embarked]]="C", 1, 0)</f>
        <v>0</v>
      </c>
      <c r="O557">
        <f>IF(Table2[[#This Row],[Sex]]="male", 1, 0)</f>
        <v>1</v>
      </c>
      <c r="P557">
        <v>1</v>
      </c>
      <c r="AC557" s="6"/>
      <c r="AD557" s="6"/>
    </row>
    <row r="558" spans="1:30" x14ac:dyDescent="0.2">
      <c r="A558">
        <v>1</v>
      </c>
      <c r="B558" t="s">
        <v>20</v>
      </c>
      <c r="C558">
        <v>1</v>
      </c>
      <c r="D558" t="s">
        <v>17</v>
      </c>
      <c r="E558">
        <v>18</v>
      </c>
      <c r="F558">
        <v>227.52500000000001</v>
      </c>
      <c r="G558">
        <v>1</v>
      </c>
      <c r="H558">
        <v>0</v>
      </c>
      <c r="I558" s="6">
        <f>Table2[[#This Row],[Age]]/$E$1</f>
        <v>0.22500000000000001</v>
      </c>
      <c r="J558" s="6">
        <f>LOG10(Table2[[#This Row],[Fare]] +1)</f>
        <v>2.3589337176143736</v>
      </c>
      <c r="K558">
        <f>IF(Table2[[#This Row],[Pclass]]=1, 1, 0)</f>
        <v>1</v>
      </c>
      <c r="L558">
        <f>IF(Table2[[#This Row],[Pclass]]=2, 1,0)</f>
        <v>0</v>
      </c>
      <c r="M558">
        <f>IF(Table2[[#This Row],[Embarked]]="S", 1, 0)</f>
        <v>0</v>
      </c>
      <c r="N558">
        <f>IF(Table2[[#This Row],[Embarked]]="C", 1, 0)</f>
        <v>1</v>
      </c>
      <c r="O558">
        <f>IF(Table2[[#This Row],[Sex]]="male", 1, 0)</f>
        <v>0</v>
      </c>
      <c r="P558">
        <v>1</v>
      </c>
      <c r="AC558" s="6"/>
      <c r="AD558" s="6"/>
    </row>
    <row r="559" spans="1:30" x14ac:dyDescent="0.2">
      <c r="A559">
        <v>1</v>
      </c>
      <c r="B559" t="s">
        <v>15</v>
      </c>
      <c r="C559">
        <v>1</v>
      </c>
      <c r="D559" t="s">
        <v>13</v>
      </c>
      <c r="E559">
        <v>35</v>
      </c>
      <c r="F559">
        <v>26.287500000000001</v>
      </c>
      <c r="G559">
        <v>0</v>
      </c>
      <c r="H559">
        <v>0</v>
      </c>
      <c r="I559" s="6">
        <f>Table2[[#This Row],[Age]]/$E$1</f>
        <v>0.4375</v>
      </c>
      <c r="J559" s="6">
        <f>LOG10(Table2[[#This Row],[Fare]] +1)</f>
        <v>1.4359637487171957</v>
      </c>
      <c r="K559">
        <f>IF(Table2[[#This Row],[Pclass]]=1, 1, 0)</f>
        <v>1</v>
      </c>
      <c r="L559">
        <f>IF(Table2[[#This Row],[Pclass]]=2, 1,0)</f>
        <v>0</v>
      </c>
      <c r="M559">
        <f>IF(Table2[[#This Row],[Embarked]]="S", 1, 0)</f>
        <v>1</v>
      </c>
      <c r="N559">
        <f>IF(Table2[[#This Row],[Embarked]]="C", 1, 0)</f>
        <v>0</v>
      </c>
      <c r="O559">
        <f>IF(Table2[[#This Row],[Sex]]="male", 1, 0)</f>
        <v>1</v>
      </c>
      <c r="P559">
        <v>1</v>
      </c>
      <c r="AC559" s="6"/>
      <c r="AD559" s="6"/>
    </row>
    <row r="560" spans="1:30" x14ac:dyDescent="0.2">
      <c r="A560">
        <v>0</v>
      </c>
      <c r="B560" t="s">
        <v>20</v>
      </c>
      <c r="C560">
        <v>3</v>
      </c>
      <c r="D560" t="s">
        <v>17</v>
      </c>
      <c r="E560">
        <v>18</v>
      </c>
      <c r="F560">
        <v>14.4542</v>
      </c>
      <c r="G560">
        <v>0</v>
      </c>
      <c r="H560">
        <v>1</v>
      </c>
      <c r="I560" s="6">
        <f>Table2[[#This Row],[Age]]/$E$1</f>
        <v>0.22500000000000001</v>
      </c>
      <c r="J560" s="6">
        <f>LOG10(Table2[[#This Row],[Fare]] +1)</f>
        <v>1.1890465283525415</v>
      </c>
      <c r="K560">
        <f>IF(Table2[[#This Row],[Pclass]]=1, 1, 0)</f>
        <v>0</v>
      </c>
      <c r="L560">
        <f>IF(Table2[[#This Row],[Pclass]]=2, 1,0)</f>
        <v>0</v>
      </c>
      <c r="M560">
        <f>IF(Table2[[#This Row],[Embarked]]="S", 1, 0)</f>
        <v>0</v>
      </c>
      <c r="N560">
        <f>IF(Table2[[#This Row],[Embarked]]="C", 1, 0)</f>
        <v>1</v>
      </c>
      <c r="O560">
        <f>IF(Table2[[#This Row],[Sex]]="male", 1, 0)</f>
        <v>0</v>
      </c>
      <c r="P560">
        <v>1</v>
      </c>
      <c r="AC560" s="6"/>
      <c r="AD560" s="6"/>
    </row>
    <row r="561" spans="1:30" x14ac:dyDescent="0.2">
      <c r="A561">
        <v>0</v>
      </c>
      <c r="B561" t="s">
        <v>27</v>
      </c>
      <c r="C561">
        <v>3</v>
      </c>
      <c r="D561" t="s">
        <v>13</v>
      </c>
      <c r="E561">
        <v>25</v>
      </c>
      <c r="F561">
        <v>7.7416999999999998</v>
      </c>
      <c r="G561">
        <v>0</v>
      </c>
      <c r="H561">
        <v>0</v>
      </c>
      <c r="I561" s="6">
        <f>Table2[[#This Row],[Age]]/$E$1</f>
        <v>0.3125</v>
      </c>
      <c r="J561" s="6">
        <f>LOG10(Table2[[#This Row],[Fare]] +1)</f>
        <v>0.94159589817511846</v>
      </c>
      <c r="K561">
        <f>IF(Table2[[#This Row],[Pclass]]=1, 1, 0)</f>
        <v>0</v>
      </c>
      <c r="L561">
        <f>IF(Table2[[#This Row],[Pclass]]=2, 1,0)</f>
        <v>0</v>
      </c>
      <c r="M561">
        <f>IF(Table2[[#This Row],[Embarked]]="S", 1, 0)</f>
        <v>0</v>
      </c>
      <c r="N561">
        <f>IF(Table2[[#This Row],[Embarked]]="C", 1, 0)</f>
        <v>0</v>
      </c>
      <c r="O561">
        <f>IF(Table2[[#This Row],[Sex]]="male", 1, 0)</f>
        <v>1</v>
      </c>
      <c r="P561">
        <v>1</v>
      </c>
      <c r="AC561" s="6"/>
      <c r="AD561" s="6"/>
    </row>
    <row r="562" spans="1:30" x14ac:dyDescent="0.2">
      <c r="A562">
        <v>0</v>
      </c>
      <c r="B562" t="s">
        <v>15</v>
      </c>
      <c r="C562">
        <v>3</v>
      </c>
      <c r="D562" t="s">
        <v>13</v>
      </c>
      <c r="E562">
        <v>26</v>
      </c>
      <c r="F562">
        <v>7.8541999999999996</v>
      </c>
      <c r="G562">
        <v>1</v>
      </c>
      <c r="H562">
        <v>0</v>
      </c>
      <c r="I562" s="6">
        <f>Table2[[#This Row],[Age]]/$E$1</f>
        <v>0.32500000000000001</v>
      </c>
      <c r="J562" s="6">
        <f>LOG10(Table2[[#This Row],[Fare]] +1)</f>
        <v>0.94714932766263737</v>
      </c>
      <c r="K562">
        <f>IF(Table2[[#This Row],[Pclass]]=1, 1, 0)</f>
        <v>0</v>
      </c>
      <c r="L562">
        <f>IF(Table2[[#This Row],[Pclass]]=2, 1,0)</f>
        <v>0</v>
      </c>
      <c r="M562">
        <f>IF(Table2[[#This Row],[Embarked]]="S", 1, 0)</f>
        <v>1</v>
      </c>
      <c r="N562">
        <f>IF(Table2[[#This Row],[Embarked]]="C", 1, 0)</f>
        <v>0</v>
      </c>
      <c r="O562">
        <f>IF(Table2[[#This Row],[Sex]]="male", 1, 0)</f>
        <v>1</v>
      </c>
      <c r="P562">
        <v>1</v>
      </c>
      <c r="AC562" s="6"/>
      <c r="AD562" s="6"/>
    </row>
    <row r="563" spans="1:30" x14ac:dyDescent="0.2">
      <c r="A563">
        <v>0</v>
      </c>
      <c r="B563" t="s">
        <v>15</v>
      </c>
      <c r="C563">
        <v>2</v>
      </c>
      <c r="D563" t="s">
        <v>13</v>
      </c>
      <c r="E563">
        <v>39</v>
      </c>
      <c r="F563">
        <v>26</v>
      </c>
      <c r="G563">
        <v>0</v>
      </c>
      <c r="H563">
        <v>0</v>
      </c>
      <c r="I563" s="6">
        <f>Table2[[#This Row],[Age]]/$E$1</f>
        <v>0.48749999999999999</v>
      </c>
      <c r="J563" s="6">
        <f>LOG10(Table2[[#This Row],[Fare]] +1)</f>
        <v>1.4313637641589874</v>
      </c>
      <c r="K563">
        <f>IF(Table2[[#This Row],[Pclass]]=1, 1, 0)</f>
        <v>0</v>
      </c>
      <c r="L563">
        <f>IF(Table2[[#This Row],[Pclass]]=2, 1,0)</f>
        <v>1</v>
      </c>
      <c r="M563">
        <f>IF(Table2[[#This Row],[Embarked]]="S", 1, 0)</f>
        <v>1</v>
      </c>
      <c r="N563">
        <f>IF(Table2[[#This Row],[Embarked]]="C", 1, 0)</f>
        <v>0</v>
      </c>
      <c r="O563">
        <f>IF(Table2[[#This Row],[Sex]]="male", 1, 0)</f>
        <v>1</v>
      </c>
      <c r="P563">
        <v>1</v>
      </c>
      <c r="AC563" s="6"/>
      <c r="AD563" s="6"/>
    </row>
    <row r="564" spans="1:30" x14ac:dyDescent="0.2">
      <c r="A564">
        <v>1</v>
      </c>
      <c r="B564" t="s">
        <v>15</v>
      </c>
      <c r="C564">
        <v>2</v>
      </c>
      <c r="D564" t="s">
        <v>17</v>
      </c>
      <c r="E564">
        <v>45</v>
      </c>
      <c r="F564">
        <v>13.5</v>
      </c>
      <c r="G564">
        <v>0</v>
      </c>
      <c r="H564">
        <v>0</v>
      </c>
      <c r="I564" s="6">
        <f>Table2[[#This Row],[Age]]/$E$1</f>
        <v>0.5625</v>
      </c>
      <c r="J564" s="6">
        <f>LOG10(Table2[[#This Row],[Fare]] +1)</f>
        <v>1.1613680022349748</v>
      </c>
      <c r="K564">
        <f>IF(Table2[[#This Row],[Pclass]]=1, 1, 0)</f>
        <v>0</v>
      </c>
      <c r="L564">
        <f>IF(Table2[[#This Row],[Pclass]]=2, 1,0)</f>
        <v>1</v>
      </c>
      <c r="M564">
        <f>IF(Table2[[#This Row],[Embarked]]="S", 1, 0)</f>
        <v>1</v>
      </c>
      <c r="N564">
        <f>IF(Table2[[#This Row],[Embarked]]="C", 1, 0)</f>
        <v>0</v>
      </c>
      <c r="O564">
        <f>IF(Table2[[#This Row],[Sex]]="male", 1, 0)</f>
        <v>0</v>
      </c>
      <c r="P564">
        <v>1</v>
      </c>
      <c r="AC564" s="6"/>
      <c r="AD564" s="6"/>
    </row>
    <row r="565" spans="1:30" x14ac:dyDescent="0.2">
      <c r="A565">
        <v>1</v>
      </c>
      <c r="B565" t="s">
        <v>15</v>
      </c>
      <c r="C565">
        <v>1</v>
      </c>
      <c r="D565" t="s">
        <v>13</v>
      </c>
      <c r="E565">
        <v>42</v>
      </c>
      <c r="F565">
        <v>26.287500000000001</v>
      </c>
      <c r="G565">
        <v>0</v>
      </c>
      <c r="H565">
        <v>0</v>
      </c>
      <c r="I565" s="6">
        <f>Table2[[#This Row],[Age]]/$E$1</f>
        <v>0.52500000000000002</v>
      </c>
      <c r="J565" s="6">
        <f>LOG10(Table2[[#This Row],[Fare]] +1)</f>
        <v>1.4359637487171957</v>
      </c>
      <c r="K565">
        <f>IF(Table2[[#This Row],[Pclass]]=1, 1, 0)</f>
        <v>1</v>
      </c>
      <c r="L565">
        <f>IF(Table2[[#This Row],[Pclass]]=2, 1,0)</f>
        <v>0</v>
      </c>
      <c r="M565">
        <f>IF(Table2[[#This Row],[Embarked]]="S", 1, 0)</f>
        <v>1</v>
      </c>
      <c r="N565">
        <f>IF(Table2[[#This Row],[Embarked]]="C", 1, 0)</f>
        <v>0</v>
      </c>
      <c r="O565">
        <f>IF(Table2[[#This Row],[Sex]]="male", 1, 0)</f>
        <v>1</v>
      </c>
      <c r="P565">
        <v>1</v>
      </c>
      <c r="AC565" s="6"/>
      <c r="AD565" s="6"/>
    </row>
    <row r="566" spans="1:30" x14ac:dyDescent="0.2">
      <c r="A566">
        <v>1</v>
      </c>
      <c r="B566" t="s">
        <v>15</v>
      </c>
      <c r="C566">
        <v>1</v>
      </c>
      <c r="D566" t="s">
        <v>17</v>
      </c>
      <c r="E566">
        <v>22</v>
      </c>
      <c r="F566">
        <v>151.55000000000001</v>
      </c>
      <c r="G566">
        <v>0</v>
      </c>
      <c r="H566">
        <v>0</v>
      </c>
      <c r="I566" s="6">
        <f>Table2[[#This Row],[Age]]/$E$1</f>
        <v>0.27500000000000002</v>
      </c>
      <c r="J566" s="6">
        <f>LOG10(Table2[[#This Row],[Fare]] +1)</f>
        <v>2.1834122119784261</v>
      </c>
      <c r="K566">
        <f>IF(Table2[[#This Row],[Pclass]]=1, 1, 0)</f>
        <v>1</v>
      </c>
      <c r="L566">
        <f>IF(Table2[[#This Row],[Pclass]]=2, 1,0)</f>
        <v>0</v>
      </c>
      <c r="M566">
        <f>IF(Table2[[#This Row],[Embarked]]="S", 1, 0)</f>
        <v>1</v>
      </c>
      <c r="N566">
        <f>IF(Table2[[#This Row],[Embarked]]="C", 1, 0)</f>
        <v>0</v>
      </c>
      <c r="O566">
        <f>IF(Table2[[#This Row],[Sex]]="male", 1, 0)</f>
        <v>0</v>
      </c>
      <c r="P566">
        <v>1</v>
      </c>
      <c r="AC566" s="6"/>
      <c r="AD566" s="6"/>
    </row>
    <row r="567" spans="1:30" x14ac:dyDescent="0.2">
      <c r="A567">
        <v>1</v>
      </c>
      <c r="B567" t="s">
        <v>20</v>
      </c>
      <c r="C567">
        <v>1</v>
      </c>
      <c r="D567" t="s">
        <v>17</v>
      </c>
      <c r="E567">
        <v>24</v>
      </c>
      <c r="F567">
        <v>49.504199999999997</v>
      </c>
      <c r="G567">
        <v>0</v>
      </c>
      <c r="H567">
        <v>0</v>
      </c>
      <c r="I567" s="6">
        <f>Table2[[#This Row],[Age]]/$E$1</f>
        <v>0.3</v>
      </c>
      <c r="J567" s="6">
        <f>LOG10(Table2[[#This Row],[Fare]] +1)</f>
        <v>1.7033274961578131</v>
      </c>
      <c r="K567">
        <f>IF(Table2[[#This Row],[Pclass]]=1, 1, 0)</f>
        <v>1</v>
      </c>
      <c r="L567">
        <f>IF(Table2[[#This Row],[Pclass]]=2, 1,0)</f>
        <v>0</v>
      </c>
      <c r="M567">
        <f>IF(Table2[[#This Row],[Embarked]]="S", 1, 0)</f>
        <v>0</v>
      </c>
      <c r="N567">
        <f>IF(Table2[[#This Row],[Embarked]]="C", 1, 0)</f>
        <v>1</v>
      </c>
      <c r="O567">
        <f>IF(Table2[[#This Row],[Sex]]="male", 1, 0)</f>
        <v>0</v>
      </c>
      <c r="P567">
        <v>1</v>
      </c>
      <c r="AC567" s="6"/>
      <c r="AD567" s="6"/>
    </row>
    <row r="568" spans="1:30" x14ac:dyDescent="0.2">
      <c r="A568">
        <v>1</v>
      </c>
      <c r="B568" t="s">
        <v>15</v>
      </c>
      <c r="C568">
        <v>1</v>
      </c>
      <c r="D568" t="s">
        <v>13</v>
      </c>
      <c r="E568">
        <v>48</v>
      </c>
      <c r="F568">
        <v>52</v>
      </c>
      <c r="G568">
        <v>1</v>
      </c>
      <c r="H568">
        <v>0</v>
      </c>
      <c r="I568" s="6">
        <f>Table2[[#This Row],[Age]]/$E$1</f>
        <v>0.6</v>
      </c>
      <c r="J568" s="6">
        <f>LOG10(Table2[[#This Row],[Fare]] +1)</f>
        <v>1.7242758696007889</v>
      </c>
      <c r="K568">
        <f>IF(Table2[[#This Row],[Pclass]]=1, 1, 0)</f>
        <v>1</v>
      </c>
      <c r="L568">
        <f>IF(Table2[[#This Row],[Pclass]]=2, 1,0)</f>
        <v>0</v>
      </c>
      <c r="M568">
        <f>IF(Table2[[#This Row],[Embarked]]="S", 1, 0)</f>
        <v>1</v>
      </c>
      <c r="N568">
        <f>IF(Table2[[#This Row],[Embarked]]="C", 1, 0)</f>
        <v>0</v>
      </c>
      <c r="O568">
        <f>IF(Table2[[#This Row],[Sex]]="male", 1, 0)</f>
        <v>1</v>
      </c>
      <c r="P568">
        <v>1</v>
      </c>
      <c r="AC568" s="6"/>
      <c r="AD568" s="6"/>
    </row>
    <row r="569" spans="1:30" x14ac:dyDescent="0.2">
      <c r="A569">
        <v>0</v>
      </c>
      <c r="B569" t="s">
        <v>15</v>
      </c>
      <c r="C569">
        <v>3</v>
      </c>
      <c r="D569" t="s">
        <v>13</v>
      </c>
      <c r="E569">
        <v>29</v>
      </c>
      <c r="F569">
        <v>9.4832999999999998</v>
      </c>
      <c r="G569">
        <v>0</v>
      </c>
      <c r="H569">
        <v>0</v>
      </c>
      <c r="I569" s="6">
        <f>Table2[[#This Row],[Age]]/$E$1</f>
        <v>0.36249999999999999</v>
      </c>
      <c r="J569" s="6">
        <f>LOG10(Table2[[#This Row],[Fare]] +1)</f>
        <v>1.020498014154877</v>
      </c>
      <c r="K569">
        <f>IF(Table2[[#This Row],[Pclass]]=1, 1, 0)</f>
        <v>0</v>
      </c>
      <c r="L569">
        <f>IF(Table2[[#This Row],[Pclass]]=2, 1,0)</f>
        <v>0</v>
      </c>
      <c r="M569">
        <f>IF(Table2[[#This Row],[Embarked]]="S", 1, 0)</f>
        <v>1</v>
      </c>
      <c r="N569">
        <f>IF(Table2[[#This Row],[Embarked]]="C", 1, 0)</f>
        <v>0</v>
      </c>
      <c r="O569">
        <f>IF(Table2[[#This Row],[Sex]]="male", 1, 0)</f>
        <v>1</v>
      </c>
      <c r="P569">
        <v>1</v>
      </c>
      <c r="AC569" s="6"/>
      <c r="AD569" s="6"/>
    </row>
    <row r="570" spans="1:30" x14ac:dyDescent="0.2">
      <c r="A570">
        <v>0</v>
      </c>
      <c r="B570" t="s">
        <v>15</v>
      </c>
      <c r="C570">
        <v>2</v>
      </c>
      <c r="D570" t="s">
        <v>13</v>
      </c>
      <c r="E570">
        <v>52</v>
      </c>
      <c r="F570">
        <v>13</v>
      </c>
      <c r="G570">
        <v>0</v>
      </c>
      <c r="H570">
        <v>0</v>
      </c>
      <c r="I570" s="6">
        <f>Table2[[#This Row],[Age]]/$E$1</f>
        <v>0.65</v>
      </c>
      <c r="J570" s="6">
        <f>LOG10(Table2[[#This Row],[Fare]] +1)</f>
        <v>1.146128035678238</v>
      </c>
      <c r="K570">
        <f>IF(Table2[[#This Row],[Pclass]]=1, 1, 0)</f>
        <v>0</v>
      </c>
      <c r="L570">
        <f>IF(Table2[[#This Row],[Pclass]]=2, 1,0)</f>
        <v>1</v>
      </c>
      <c r="M570">
        <f>IF(Table2[[#This Row],[Embarked]]="S", 1, 0)</f>
        <v>1</v>
      </c>
      <c r="N570">
        <f>IF(Table2[[#This Row],[Embarked]]="C", 1, 0)</f>
        <v>0</v>
      </c>
      <c r="O570">
        <f>IF(Table2[[#This Row],[Sex]]="male", 1, 0)</f>
        <v>1</v>
      </c>
      <c r="P570">
        <v>1</v>
      </c>
      <c r="AC570" s="6"/>
      <c r="AD570" s="6"/>
    </row>
    <row r="571" spans="1:30" x14ac:dyDescent="0.2">
      <c r="A571">
        <v>0</v>
      </c>
      <c r="B571" t="s">
        <v>15</v>
      </c>
      <c r="C571">
        <v>3</v>
      </c>
      <c r="D571" t="s">
        <v>13</v>
      </c>
      <c r="E571">
        <v>19</v>
      </c>
      <c r="F571">
        <v>7.65</v>
      </c>
      <c r="G571">
        <v>0</v>
      </c>
      <c r="H571">
        <v>0</v>
      </c>
      <c r="I571" s="6">
        <f>Table2[[#This Row],[Age]]/$E$1</f>
        <v>0.23749999999999999</v>
      </c>
      <c r="J571" s="6">
        <f>LOG10(Table2[[#This Row],[Fare]] +1)</f>
        <v>0.93701610746481423</v>
      </c>
      <c r="K571">
        <f>IF(Table2[[#This Row],[Pclass]]=1, 1, 0)</f>
        <v>0</v>
      </c>
      <c r="L571">
        <f>IF(Table2[[#This Row],[Pclass]]=2, 1,0)</f>
        <v>0</v>
      </c>
      <c r="M571">
        <f>IF(Table2[[#This Row],[Embarked]]="S", 1, 0)</f>
        <v>1</v>
      </c>
      <c r="N571">
        <f>IF(Table2[[#This Row],[Embarked]]="C", 1, 0)</f>
        <v>0</v>
      </c>
      <c r="O571">
        <f>IF(Table2[[#This Row],[Sex]]="male", 1, 0)</f>
        <v>1</v>
      </c>
      <c r="P571">
        <v>1</v>
      </c>
      <c r="AC571" s="6"/>
      <c r="AD571" s="6"/>
    </row>
    <row r="572" spans="1:30" x14ac:dyDescent="0.2">
      <c r="A572">
        <v>1</v>
      </c>
      <c r="B572" t="s">
        <v>20</v>
      </c>
      <c r="C572">
        <v>1</v>
      </c>
      <c r="D572" t="s">
        <v>17</v>
      </c>
      <c r="E572">
        <v>38</v>
      </c>
      <c r="F572">
        <v>227.52500000000001</v>
      </c>
      <c r="G572">
        <v>0</v>
      </c>
      <c r="H572">
        <v>0</v>
      </c>
      <c r="I572" s="6">
        <f>Table2[[#This Row],[Age]]/$E$1</f>
        <v>0.47499999999999998</v>
      </c>
      <c r="J572" s="6">
        <f>LOG10(Table2[[#This Row],[Fare]] +1)</f>
        <v>2.3589337176143736</v>
      </c>
      <c r="K572">
        <f>IF(Table2[[#This Row],[Pclass]]=1, 1, 0)</f>
        <v>1</v>
      </c>
      <c r="L572">
        <f>IF(Table2[[#This Row],[Pclass]]=2, 1,0)</f>
        <v>0</v>
      </c>
      <c r="M572">
        <f>IF(Table2[[#This Row],[Embarked]]="S", 1, 0)</f>
        <v>0</v>
      </c>
      <c r="N572">
        <f>IF(Table2[[#This Row],[Embarked]]="C", 1, 0)</f>
        <v>1</v>
      </c>
      <c r="O572">
        <f>IF(Table2[[#This Row],[Sex]]="male", 1, 0)</f>
        <v>0</v>
      </c>
      <c r="P572">
        <v>1</v>
      </c>
      <c r="AC572" s="6"/>
      <c r="AD572" s="6"/>
    </row>
    <row r="573" spans="1:30" x14ac:dyDescent="0.2">
      <c r="A573">
        <v>1</v>
      </c>
      <c r="B573" t="s">
        <v>15</v>
      </c>
      <c r="C573">
        <v>2</v>
      </c>
      <c r="D573" t="s">
        <v>17</v>
      </c>
      <c r="E573">
        <v>27</v>
      </c>
      <c r="F573">
        <v>10.5</v>
      </c>
      <c r="G573">
        <v>0</v>
      </c>
      <c r="H573">
        <v>0</v>
      </c>
      <c r="I573" s="6">
        <f>Table2[[#This Row],[Age]]/$E$1</f>
        <v>0.33750000000000002</v>
      </c>
      <c r="J573" s="6">
        <f>LOG10(Table2[[#This Row],[Fare]] +1)</f>
        <v>1.0606978403536116</v>
      </c>
      <c r="K573">
        <f>IF(Table2[[#This Row],[Pclass]]=1, 1, 0)</f>
        <v>0</v>
      </c>
      <c r="L573">
        <f>IF(Table2[[#This Row],[Pclass]]=2, 1,0)</f>
        <v>1</v>
      </c>
      <c r="M573">
        <f>IF(Table2[[#This Row],[Embarked]]="S", 1, 0)</f>
        <v>1</v>
      </c>
      <c r="N573">
        <f>IF(Table2[[#This Row],[Embarked]]="C", 1, 0)</f>
        <v>0</v>
      </c>
      <c r="O573">
        <f>IF(Table2[[#This Row],[Sex]]="male", 1, 0)</f>
        <v>0</v>
      </c>
      <c r="P573">
        <v>1</v>
      </c>
      <c r="AC573" s="6"/>
      <c r="AD573" s="6"/>
    </row>
    <row r="574" spans="1:30" x14ac:dyDescent="0.2">
      <c r="A574">
        <v>0</v>
      </c>
      <c r="B574" t="s">
        <v>15</v>
      </c>
      <c r="C574">
        <v>3</v>
      </c>
      <c r="D574" t="s">
        <v>13</v>
      </c>
      <c r="E574">
        <v>33</v>
      </c>
      <c r="F574">
        <v>7.7750000000000004</v>
      </c>
      <c r="G574">
        <v>0</v>
      </c>
      <c r="H574">
        <v>0</v>
      </c>
      <c r="I574" s="6">
        <f>Table2[[#This Row],[Age]]/$E$1</f>
        <v>0.41249999999999998</v>
      </c>
      <c r="J574" s="6">
        <f>LOG10(Table2[[#This Row],[Fare]] +1)</f>
        <v>0.94324712513786169</v>
      </c>
      <c r="K574">
        <f>IF(Table2[[#This Row],[Pclass]]=1, 1, 0)</f>
        <v>0</v>
      </c>
      <c r="L574">
        <f>IF(Table2[[#This Row],[Pclass]]=2, 1,0)</f>
        <v>0</v>
      </c>
      <c r="M574">
        <f>IF(Table2[[#This Row],[Embarked]]="S", 1, 0)</f>
        <v>1</v>
      </c>
      <c r="N574">
        <f>IF(Table2[[#This Row],[Embarked]]="C", 1, 0)</f>
        <v>0</v>
      </c>
      <c r="O574">
        <f>IF(Table2[[#This Row],[Sex]]="male", 1, 0)</f>
        <v>1</v>
      </c>
      <c r="P574">
        <v>1</v>
      </c>
      <c r="AC574" s="6"/>
      <c r="AD574" s="6"/>
    </row>
    <row r="575" spans="1:30" x14ac:dyDescent="0.2">
      <c r="A575">
        <v>1</v>
      </c>
      <c r="B575" t="s">
        <v>15</v>
      </c>
      <c r="C575">
        <v>2</v>
      </c>
      <c r="D575" t="s">
        <v>17</v>
      </c>
      <c r="E575">
        <v>6</v>
      </c>
      <c r="F575">
        <v>33</v>
      </c>
      <c r="G575">
        <v>0</v>
      </c>
      <c r="H575">
        <v>1</v>
      </c>
      <c r="I575" s="6">
        <f>Table2[[#This Row],[Age]]/$E$1</f>
        <v>7.4999999999999997E-2</v>
      </c>
      <c r="J575" s="6">
        <f>LOG10(Table2[[#This Row],[Fare]] +1)</f>
        <v>1.5314789170422551</v>
      </c>
      <c r="K575">
        <f>IF(Table2[[#This Row],[Pclass]]=1, 1, 0)</f>
        <v>0</v>
      </c>
      <c r="L575">
        <f>IF(Table2[[#This Row],[Pclass]]=2, 1,0)</f>
        <v>1</v>
      </c>
      <c r="M575">
        <f>IF(Table2[[#This Row],[Embarked]]="S", 1, 0)</f>
        <v>1</v>
      </c>
      <c r="N575">
        <f>IF(Table2[[#This Row],[Embarked]]="C", 1, 0)</f>
        <v>0</v>
      </c>
      <c r="O575">
        <f>IF(Table2[[#This Row],[Sex]]="male", 1, 0)</f>
        <v>0</v>
      </c>
      <c r="P575">
        <v>1</v>
      </c>
      <c r="AC575" s="6"/>
      <c r="AD575" s="6"/>
    </row>
    <row r="576" spans="1:30" x14ac:dyDescent="0.2">
      <c r="A576">
        <v>0</v>
      </c>
      <c r="B576" t="s">
        <v>15</v>
      </c>
      <c r="C576">
        <v>3</v>
      </c>
      <c r="D576" t="s">
        <v>13</v>
      </c>
      <c r="E576">
        <v>17</v>
      </c>
      <c r="F576">
        <v>7.0541999999999998</v>
      </c>
      <c r="G576">
        <v>1</v>
      </c>
      <c r="H576">
        <v>0</v>
      </c>
      <c r="I576" s="6">
        <f>Table2[[#This Row],[Age]]/$E$1</f>
        <v>0.21249999999999999</v>
      </c>
      <c r="J576" s="6">
        <f>LOG10(Table2[[#This Row],[Fare]] +1)</f>
        <v>0.90602240970373726</v>
      </c>
      <c r="K576">
        <f>IF(Table2[[#This Row],[Pclass]]=1, 1, 0)</f>
        <v>0</v>
      </c>
      <c r="L576">
        <f>IF(Table2[[#This Row],[Pclass]]=2, 1,0)</f>
        <v>0</v>
      </c>
      <c r="M576">
        <f>IF(Table2[[#This Row],[Embarked]]="S", 1, 0)</f>
        <v>1</v>
      </c>
      <c r="N576">
        <f>IF(Table2[[#This Row],[Embarked]]="C", 1, 0)</f>
        <v>0</v>
      </c>
      <c r="O576">
        <f>IF(Table2[[#This Row],[Sex]]="male", 1, 0)</f>
        <v>1</v>
      </c>
      <c r="P576">
        <v>1</v>
      </c>
      <c r="AC576" s="6"/>
      <c r="AD576" s="6"/>
    </row>
    <row r="577" spans="1:30" x14ac:dyDescent="0.2">
      <c r="A577">
        <v>0</v>
      </c>
      <c r="B577" t="s">
        <v>15</v>
      </c>
      <c r="C577">
        <v>2</v>
      </c>
      <c r="D577" t="s">
        <v>13</v>
      </c>
      <c r="E577">
        <v>34</v>
      </c>
      <c r="F577">
        <v>13</v>
      </c>
      <c r="G577">
        <v>0</v>
      </c>
      <c r="H577">
        <v>0</v>
      </c>
      <c r="I577" s="6">
        <f>Table2[[#This Row],[Age]]/$E$1</f>
        <v>0.42499999999999999</v>
      </c>
      <c r="J577" s="6">
        <f>LOG10(Table2[[#This Row],[Fare]] +1)</f>
        <v>1.146128035678238</v>
      </c>
      <c r="K577">
        <f>IF(Table2[[#This Row],[Pclass]]=1, 1, 0)</f>
        <v>0</v>
      </c>
      <c r="L577">
        <f>IF(Table2[[#This Row],[Pclass]]=2, 1,0)</f>
        <v>1</v>
      </c>
      <c r="M577">
        <f>IF(Table2[[#This Row],[Embarked]]="S", 1, 0)</f>
        <v>1</v>
      </c>
      <c r="N577">
        <f>IF(Table2[[#This Row],[Embarked]]="C", 1, 0)</f>
        <v>0</v>
      </c>
      <c r="O577">
        <f>IF(Table2[[#This Row],[Sex]]="male", 1, 0)</f>
        <v>1</v>
      </c>
      <c r="P577">
        <v>1</v>
      </c>
      <c r="AC577" s="6"/>
      <c r="AD577" s="6"/>
    </row>
    <row r="578" spans="1:30" x14ac:dyDescent="0.2">
      <c r="A578">
        <v>0</v>
      </c>
      <c r="B578" t="s">
        <v>15</v>
      </c>
      <c r="C578">
        <v>2</v>
      </c>
      <c r="D578" t="s">
        <v>13</v>
      </c>
      <c r="E578">
        <v>50</v>
      </c>
      <c r="F578">
        <v>13</v>
      </c>
      <c r="G578">
        <v>0</v>
      </c>
      <c r="H578">
        <v>0</v>
      </c>
      <c r="I578" s="6">
        <f>Table2[[#This Row],[Age]]/$E$1</f>
        <v>0.625</v>
      </c>
      <c r="J578" s="6">
        <f>LOG10(Table2[[#This Row],[Fare]] +1)</f>
        <v>1.146128035678238</v>
      </c>
      <c r="K578">
        <f>IF(Table2[[#This Row],[Pclass]]=1, 1, 0)</f>
        <v>0</v>
      </c>
      <c r="L578">
        <f>IF(Table2[[#This Row],[Pclass]]=2, 1,0)</f>
        <v>1</v>
      </c>
      <c r="M578">
        <f>IF(Table2[[#This Row],[Embarked]]="S", 1, 0)</f>
        <v>1</v>
      </c>
      <c r="N578">
        <f>IF(Table2[[#This Row],[Embarked]]="C", 1, 0)</f>
        <v>0</v>
      </c>
      <c r="O578">
        <f>IF(Table2[[#This Row],[Sex]]="male", 1, 0)</f>
        <v>1</v>
      </c>
      <c r="P578">
        <v>1</v>
      </c>
      <c r="AC578" s="6"/>
      <c r="AD578" s="6"/>
    </row>
    <row r="579" spans="1:30" x14ac:dyDescent="0.2">
      <c r="A579">
        <v>1</v>
      </c>
      <c r="B579" t="s">
        <v>15</v>
      </c>
      <c r="C579">
        <v>1</v>
      </c>
      <c r="D579" t="s">
        <v>13</v>
      </c>
      <c r="E579">
        <v>27</v>
      </c>
      <c r="F579">
        <v>53.1</v>
      </c>
      <c r="G579">
        <v>1</v>
      </c>
      <c r="H579">
        <v>0</v>
      </c>
      <c r="I579" s="6">
        <f>Table2[[#This Row],[Age]]/$E$1</f>
        <v>0.33750000000000002</v>
      </c>
      <c r="J579" s="6">
        <f>LOG10(Table2[[#This Row],[Fare]] +1)</f>
        <v>1.7331972651065695</v>
      </c>
      <c r="K579">
        <f>IF(Table2[[#This Row],[Pclass]]=1, 1, 0)</f>
        <v>1</v>
      </c>
      <c r="L579">
        <f>IF(Table2[[#This Row],[Pclass]]=2, 1,0)</f>
        <v>0</v>
      </c>
      <c r="M579">
        <f>IF(Table2[[#This Row],[Embarked]]="S", 1, 0)</f>
        <v>1</v>
      </c>
      <c r="N579">
        <f>IF(Table2[[#This Row],[Embarked]]="C", 1, 0)</f>
        <v>0</v>
      </c>
      <c r="O579">
        <f>IF(Table2[[#This Row],[Sex]]="male", 1, 0)</f>
        <v>1</v>
      </c>
      <c r="P579">
        <v>1</v>
      </c>
      <c r="AC579" s="6"/>
      <c r="AD579" s="6"/>
    </row>
    <row r="580" spans="1:30" x14ac:dyDescent="0.2">
      <c r="A580">
        <v>0</v>
      </c>
      <c r="B580" t="s">
        <v>15</v>
      </c>
      <c r="C580">
        <v>3</v>
      </c>
      <c r="D580" t="s">
        <v>13</v>
      </c>
      <c r="E580">
        <v>20</v>
      </c>
      <c r="F580">
        <v>8.6624999999999996</v>
      </c>
      <c r="G580">
        <v>0</v>
      </c>
      <c r="H580">
        <v>0</v>
      </c>
      <c r="I580" s="6">
        <f>Table2[[#This Row],[Age]]/$E$1</f>
        <v>0.25</v>
      </c>
      <c r="J580" s="6">
        <f>LOG10(Table2[[#This Row],[Fare]] +1)</f>
        <v>0.98508950692638131</v>
      </c>
      <c r="K580">
        <f>IF(Table2[[#This Row],[Pclass]]=1, 1, 0)</f>
        <v>0</v>
      </c>
      <c r="L580">
        <f>IF(Table2[[#This Row],[Pclass]]=2, 1,0)</f>
        <v>0</v>
      </c>
      <c r="M580">
        <f>IF(Table2[[#This Row],[Embarked]]="S", 1, 0)</f>
        <v>1</v>
      </c>
      <c r="N580">
        <f>IF(Table2[[#This Row],[Embarked]]="C", 1, 0)</f>
        <v>0</v>
      </c>
      <c r="O580">
        <f>IF(Table2[[#This Row],[Sex]]="male", 1, 0)</f>
        <v>1</v>
      </c>
      <c r="P580">
        <v>1</v>
      </c>
      <c r="AC580" s="6"/>
      <c r="AD580" s="6"/>
    </row>
    <row r="581" spans="1:30" x14ac:dyDescent="0.2">
      <c r="A581">
        <v>1</v>
      </c>
      <c r="B581" t="s">
        <v>15</v>
      </c>
      <c r="C581">
        <v>2</v>
      </c>
      <c r="D581" t="s">
        <v>17</v>
      </c>
      <c r="E581">
        <v>30</v>
      </c>
      <c r="F581">
        <v>21</v>
      </c>
      <c r="G581">
        <v>3</v>
      </c>
      <c r="H581">
        <v>0</v>
      </c>
      <c r="I581" s="6">
        <f>Table2[[#This Row],[Age]]/$E$1</f>
        <v>0.375</v>
      </c>
      <c r="J581" s="6">
        <f>LOG10(Table2[[#This Row],[Fare]] +1)</f>
        <v>1.3424226808222062</v>
      </c>
      <c r="K581">
        <f>IF(Table2[[#This Row],[Pclass]]=1, 1, 0)</f>
        <v>0</v>
      </c>
      <c r="L581">
        <f>IF(Table2[[#This Row],[Pclass]]=2, 1,0)</f>
        <v>1</v>
      </c>
      <c r="M581">
        <f>IF(Table2[[#This Row],[Embarked]]="S", 1, 0)</f>
        <v>1</v>
      </c>
      <c r="N581">
        <f>IF(Table2[[#This Row],[Embarked]]="C", 1, 0)</f>
        <v>0</v>
      </c>
      <c r="O581">
        <f>IF(Table2[[#This Row],[Sex]]="male", 1, 0)</f>
        <v>0</v>
      </c>
      <c r="P581">
        <v>1</v>
      </c>
      <c r="AC581" s="6"/>
      <c r="AD581" s="6"/>
    </row>
    <row r="582" spans="1:30" x14ac:dyDescent="0.2">
      <c r="A582">
        <v>0</v>
      </c>
      <c r="B582" t="s">
        <v>15</v>
      </c>
      <c r="C582">
        <v>2</v>
      </c>
      <c r="D582" t="s">
        <v>13</v>
      </c>
      <c r="E582">
        <v>25</v>
      </c>
      <c r="F582">
        <v>26</v>
      </c>
      <c r="G582">
        <v>1</v>
      </c>
      <c r="H582">
        <v>0</v>
      </c>
      <c r="I582" s="6">
        <f>Table2[[#This Row],[Age]]/$E$1</f>
        <v>0.3125</v>
      </c>
      <c r="J582" s="6">
        <f>LOG10(Table2[[#This Row],[Fare]] +1)</f>
        <v>1.4313637641589874</v>
      </c>
      <c r="K582">
        <f>IF(Table2[[#This Row],[Pclass]]=1, 1, 0)</f>
        <v>0</v>
      </c>
      <c r="L582">
        <f>IF(Table2[[#This Row],[Pclass]]=2, 1,0)</f>
        <v>1</v>
      </c>
      <c r="M582">
        <f>IF(Table2[[#This Row],[Embarked]]="S", 1, 0)</f>
        <v>1</v>
      </c>
      <c r="N582">
        <f>IF(Table2[[#This Row],[Embarked]]="C", 1, 0)</f>
        <v>0</v>
      </c>
      <c r="O582">
        <f>IF(Table2[[#This Row],[Sex]]="male", 1, 0)</f>
        <v>1</v>
      </c>
      <c r="P582">
        <v>1</v>
      </c>
      <c r="AC582" s="6"/>
      <c r="AD582" s="6"/>
    </row>
    <row r="583" spans="1:30" x14ac:dyDescent="0.2">
      <c r="A583">
        <v>0</v>
      </c>
      <c r="B583" t="s">
        <v>15</v>
      </c>
      <c r="C583">
        <v>3</v>
      </c>
      <c r="D583" t="s">
        <v>17</v>
      </c>
      <c r="E583">
        <v>25</v>
      </c>
      <c r="F583">
        <v>7.9249999999999998</v>
      </c>
      <c r="G583">
        <v>1</v>
      </c>
      <c r="H583">
        <v>0</v>
      </c>
      <c r="I583" s="6">
        <f>Table2[[#This Row],[Age]]/$E$1</f>
        <v>0.3125</v>
      </c>
      <c r="J583" s="6">
        <f>LOG10(Table2[[#This Row],[Fare]] +1)</f>
        <v>0.95060822478423079</v>
      </c>
      <c r="K583">
        <f>IF(Table2[[#This Row],[Pclass]]=1, 1, 0)</f>
        <v>0</v>
      </c>
      <c r="L583">
        <f>IF(Table2[[#This Row],[Pclass]]=2, 1,0)</f>
        <v>0</v>
      </c>
      <c r="M583">
        <f>IF(Table2[[#This Row],[Embarked]]="S", 1, 0)</f>
        <v>1</v>
      </c>
      <c r="N583">
        <f>IF(Table2[[#This Row],[Embarked]]="C", 1, 0)</f>
        <v>0</v>
      </c>
      <c r="O583">
        <f>IF(Table2[[#This Row],[Sex]]="male", 1, 0)</f>
        <v>0</v>
      </c>
      <c r="P583">
        <v>1</v>
      </c>
      <c r="AC583" s="6"/>
      <c r="AD583" s="6"/>
    </row>
    <row r="584" spans="1:30" x14ac:dyDescent="0.2">
      <c r="A584">
        <v>1</v>
      </c>
      <c r="B584" t="s">
        <v>15</v>
      </c>
      <c r="C584">
        <v>1</v>
      </c>
      <c r="D584" t="s">
        <v>17</v>
      </c>
      <c r="E584">
        <v>29</v>
      </c>
      <c r="F584">
        <v>211.33750000000001</v>
      </c>
      <c r="G584">
        <v>0</v>
      </c>
      <c r="H584">
        <v>0</v>
      </c>
      <c r="I584" s="6">
        <f>Table2[[#This Row],[Age]]/$E$1</f>
        <v>0.36249999999999999</v>
      </c>
      <c r="J584" s="6">
        <f>LOG10(Table2[[#This Row],[Fare]] +1)</f>
        <v>2.3270266997942759</v>
      </c>
      <c r="K584">
        <f>IF(Table2[[#This Row],[Pclass]]=1, 1, 0)</f>
        <v>1</v>
      </c>
      <c r="L584">
        <f>IF(Table2[[#This Row],[Pclass]]=2, 1,0)</f>
        <v>0</v>
      </c>
      <c r="M584">
        <f>IF(Table2[[#This Row],[Embarked]]="S", 1, 0)</f>
        <v>1</v>
      </c>
      <c r="N584">
        <f>IF(Table2[[#This Row],[Embarked]]="C", 1, 0)</f>
        <v>0</v>
      </c>
      <c r="O584">
        <f>IF(Table2[[#This Row],[Sex]]="male", 1, 0)</f>
        <v>0</v>
      </c>
      <c r="P584">
        <v>1</v>
      </c>
      <c r="AC584" s="6"/>
      <c r="AD584" s="6"/>
    </row>
    <row r="585" spans="1:30" x14ac:dyDescent="0.2">
      <c r="A585">
        <v>0</v>
      </c>
      <c r="B585" t="s">
        <v>20</v>
      </c>
      <c r="C585">
        <v>3</v>
      </c>
      <c r="D585" t="s">
        <v>13</v>
      </c>
      <c r="E585">
        <v>11</v>
      </c>
      <c r="F585">
        <v>18.787500000000001</v>
      </c>
      <c r="G585">
        <v>0</v>
      </c>
      <c r="H585">
        <v>0</v>
      </c>
      <c r="I585" s="6">
        <f>Table2[[#This Row],[Age]]/$E$1</f>
        <v>0.13750000000000001</v>
      </c>
      <c r="J585" s="6">
        <f>LOG10(Table2[[#This Row],[Fare]] +1)</f>
        <v>1.2963909278704124</v>
      </c>
      <c r="K585">
        <f>IF(Table2[[#This Row],[Pclass]]=1, 1, 0)</f>
        <v>0</v>
      </c>
      <c r="L585">
        <f>IF(Table2[[#This Row],[Pclass]]=2, 1,0)</f>
        <v>0</v>
      </c>
      <c r="M585">
        <f>IF(Table2[[#This Row],[Embarked]]="S", 1, 0)</f>
        <v>0</v>
      </c>
      <c r="N585">
        <f>IF(Table2[[#This Row],[Embarked]]="C", 1, 0)</f>
        <v>1</v>
      </c>
      <c r="O585">
        <f>IF(Table2[[#This Row],[Sex]]="male", 1, 0)</f>
        <v>1</v>
      </c>
      <c r="P585">
        <v>1</v>
      </c>
      <c r="AC585" s="6"/>
      <c r="AD585" s="6"/>
    </row>
    <row r="586" spans="1:30" x14ac:dyDescent="0.2">
      <c r="A586">
        <v>0</v>
      </c>
      <c r="B586" t="s">
        <v>15</v>
      </c>
      <c r="C586">
        <v>2</v>
      </c>
      <c r="D586" t="s">
        <v>13</v>
      </c>
      <c r="E586">
        <v>23</v>
      </c>
      <c r="F586">
        <v>13</v>
      </c>
      <c r="G586">
        <v>0</v>
      </c>
      <c r="H586">
        <v>0</v>
      </c>
      <c r="I586" s="6">
        <f>Table2[[#This Row],[Age]]/$E$1</f>
        <v>0.28749999999999998</v>
      </c>
      <c r="J586" s="6">
        <f>LOG10(Table2[[#This Row],[Fare]] +1)</f>
        <v>1.146128035678238</v>
      </c>
      <c r="K586">
        <f>IF(Table2[[#This Row],[Pclass]]=1, 1, 0)</f>
        <v>0</v>
      </c>
      <c r="L586">
        <f>IF(Table2[[#This Row],[Pclass]]=2, 1,0)</f>
        <v>1</v>
      </c>
      <c r="M586">
        <f>IF(Table2[[#This Row],[Embarked]]="S", 1, 0)</f>
        <v>1</v>
      </c>
      <c r="N586">
        <f>IF(Table2[[#This Row],[Embarked]]="C", 1, 0)</f>
        <v>0</v>
      </c>
      <c r="O586">
        <f>IF(Table2[[#This Row],[Sex]]="male", 1, 0)</f>
        <v>1</v>
      </c>
      <c r="P586">
        <v>1</v>
      </c>
      <c r="AC586" s="6"/>
      <c r="AD586" s="6"/>
    </row>
    <row r="587" spans="1:30" x14ac:dyDescent="0.2">
      <c r="A587">
        <v>0</v>
      </c>
      <c r="B587" t="s">
        <v>15</v>
      </c>
      <c r="C587">
        <v>2</v>
      </c>
      <c r="D587" t="s">
        <v>13</v>
      </c>
      <c r="E587">
        <v>23</v>
      </c>
      <c r="F587">
        <v>13</v>
      </c>
      <c r="G587">
        <v>0</v>
      </c>
      <c r="H587">
        <v>0</v>
      </c>
      <c r="I587" s="6">
        <f>Table2[[#This Row],[Age]]/$E$1</f>
        <v>0.28749999999999998</v>
      </c>
      <c r="J587" s="6">
        <f>LOG10(Table2[[#This Row],[Fare]] +1)</f>
        <v>1.146128035678238</v>
      </c>
      <c r="K587">
        <f>IF(Table2[[#This Row],[Pclass]]=1, 1, 0)</f>
        <v>0</v>
      </c>
      <c r="L587">
        <f>IF(Table2[[#This Row],[Pclass]]=2, 1,0)</f>
        <v>1</v>
      </c>
      <c r="M587">
        <f>IF(Table2[[#This Row],[Embarked]]="S", 1, 0)</f>
        <v>1</v>
      </c>
      <c r="N587">
        <f>IF(Table2[[#This Row],[Embarked]]="C", 1, 0)</f>
        <v>0</v>
      </c>
      <c r="O587">
        <f>IF(Table2[[#This Row],[Sex]]="male", 1, 0)</f>
        <v>1</v>
      </c>
      <c r="P587">
        <v>1</v>
      </c>
      <c r="AC587" s="6"/>
      <c r="AD587" s="6"/>
    </row>
    <row r="588" spans="1:30" x14ac:dyDescent="0.2">
      <c r="A588">
        <v>0</v>
      </c>
      <c r="B588" t="s">
        <v>15</v>
      </c>
      <c r="C588">
        <v>3</v>
      </c>
      <c r="D588" t="s">
        <v>13</v>
      </c>
      <c r="E588">
        <v>28.5</v>
      </c>
      <c r="F588">
        <v>16.100000000000001</v>
      </c>
      <c r="G588">
        <v>0</v>
      </c>
      <c r="H588">
        <v>0</v>
      </c>
      <c r="I588" s="6">
        <f>Table2[[#This Row],[Age]]/$E$1</f>
        <v>0.35625000000000001</v>
      </c>
      <c r="J588" s="6">
        <f>LOG10(Table2[[#This Row],[Fare]] +1)</f>
        <v>1.2329961103921538</v>
      </c>
      <c r="K588">
        <f>IF(Table2[[#This Row],[Pclass]]=1, 1, 0)</f>
        <v>0</v>
      </c>
      <c r="L588">
        <f>IF(Table2[[#This Row],[Pclass]]=2, 1,0)</f>
        <v>0</v>
      </c>
      <c r="M588">
        <f>IF(Table2[[#This Row],[Embarked]]="S", 1, 0)</f>
        <v>1</v>
      </c>
      <c r="N588">
        <f>IF(Table2[[#This Row],[Embarked]]="C", 1, 0)</f>
        <v>0</v>
      </c>
      <c r="O588">
        <f>IF(Table2[[#This Row],[Sex]]="male", 1, 0)</f>
        <v>1</v>
      </c>
      <c r="P588">
        <v>1</v>
      </c>
      <c r="AC588" s="6"/>
      <c r="AD588" s="6"/>
    </row>
    <row r="589" spans="1:30" x14ac:dyDescent="0.2">
      <c r="A589">
        <v>0</v>
      </c>
      <c r="B589" t="s">
        <v>15</v>
      </c>
      <c r="C589">
        <v>3</v>
      </c>
      <c r="D589" t="s">
        <v>17</v>
      </c>
      <c r="E589">
        <v>48</v>
      </c>
      <c r="F589">
        <v>34.375</v>
      </c>
      <c r="G589">
        <v>1</v>
      </c>
      <c r="H589">
        <v>3</v>
      </c>
      <c r="I589" s="6">
        <f>Table2[[#This Row],[Age]]/$E$1</f>
        <v>0.6</v>
      </c>
      <c r="J589" s="6">
        <f>LOG10(Table2[[#This Row],[Fare]] +1)</f>
        <v>1.5486964485323467</v>
      </c>
      <c r="K589">
        <f>IF(Table2[[#This Row],[Pclass]]=1, 1, 0)</f>
        <v>0</v>
      </c>
      <c r="L589">
        <f>IF(Table2[[#This Row],[Pclass]]=2, 1,0)</f>
        <v>0</v>
      </c>
      <c r="M589">
        <f>IF(Table2[[#This Row],[Embarked]]="S", 1, 0)</f>
        <v>1</v>
      </c>
      <c r="N589">
        <f>IF(Table2[[#This Row],[Embarked]]="C", 1, 0)</f>
        <v>0</v>
      </c>
      <c r="O589">
        <f>IF(Table2[[#This Row],[Sex]]="male", 1, 0)</f>
        <v>0</v>
      </c>
      <c r="P589">
        <v>1</v>
      </c>
      <c r="AC589" s="6"/>
      <c r="AD589" s="6"/>
    </row>
    <row r="590" spans="1:30" x14ac:dyDescent="0.2">
      <c r="A590">
        <v>1</v>
      </c>
      <c r="B590" t="s">
        <v>20</v>
      </c>
      <c r="C590">
        <v>1</v>
      </c>
      <c r="D590" t="s">
        <v>13</v>
      </c>
      <c r="E590">
        <v>35</v>
      </c>
      <c r="F590">
        <v>512.32920000000001</v>
      </c>
      <c r="G590">
        <v>0</v>
      </c>
      <c r="H590">
        <v>0</v>
      </c>
      <c r="I590" s="6">
        <f>Table2[[#This Row],[Age]]/$E$1</f>
        <v>0.4375</v>
      </c>
      <c r="J590" s="6">
        <f>LOG10(Table2[[#This Row],[Fare]] +1)</f>
        <v>2.7103959691861146</v>
      </c>
      <c r="K590">
        <f>IF(Table2[[#This Row],[Pclass]]=1, 1, 0)</f>
        <v>1</v>
      </c>
      <c r="L590">
        <f>IF(Table2[[#This Row],[Pclass]]=2, 1,0)</f>
        <v>0</v>
      </c>
      <c r="M590">
        <f>IF(Table2[[#This Row],[Embarked]]="S", 1, 0)</f>
        <v>0</v>
      </c>
      <c r="N590">
        <f>IF(Table2[[#This Row],[Embarked]]="C", 1, 0)</f>
        <v>1</v>
      </c>
      <c r="O590">
        <f>IF(Table2[[#This Row],[Sex]]="male", 1, 0)</f>
        <v>1</v>
      </c>
      <c r="P590">
        <v>1</v>
      </c>
      <c r="AC590" s="6"/>
      <c r="AD590" s="6"/>
    </row>
    <row r="591" spans="1:30" x14ac:dyDescent="0.2">
      <c r="A591">
        <v>0</v>
      </c>
      <c r="B591" t="s">
        <v>15</v>
      </c>
      <c r="C591">
        <v>1</v>
      </c>
      <c r="D591" t="s">
        <v>13</v>
      </c>
      <c r="E591">
        <v>36</v>
      </c>
      <c r="F591">
        <v>78.849999999999994</v>
      </c>
      <c r="G591">
        <v>1</v>
      </c>
      <c r="H591">
        <v>0</v>
      </c>
      <c r="I591" s="6">
        <f>Table2[[#This Row],[Age]]/$E$1</f>
        <v>0.45</v>
      </c>
      <c r="J591" s="6">
        <f>LOG10(Table2[[#This Row],[Fare]] +1)</f>
        <v>1.9022749204745018</v>
      </c>
      <c r="K591">
        <f>IF(Table2[[#This Row],[Pclass]]=1, 1, 0)</f>
        <v>1</v>
      </c>
      <c r="L591">
        <f>IF(Table2[[#This Row],[Pclass]]=2, 1,0)</f>
        <v>0</v>
      </c>
      <c r="M591">
        <f>IF(Table2[[#This Row],[Embarked]]="S", 1, 0)</f>
        <v>1</v>
      </c>
      <c r="N591">
        <f>IF(Table2[[#This Row],[Embarked]]="C", 1, 0)</f>
        <v>0</v>
      </c>
      <c r="O591">
        <f>IF(Table2[[#This Row],[Sex]]="male", 1, 0)</f>
        <v>1</v>
      </c>
      <c r="P591">
        <v>1</v>
      </c>
      <c r="AC591" s="6"/>
      <c r="AD591" s="6"/>
    </row>
    <row r="592" spans="1:30" x14ac:dyDescent="0.2">
      <c r="A592">
        <v>1</v>
      </c>
      <c r="B592" t="s">
        <v>20</v>
      </c>
      <c r="C592">
        <v>1</v>
      </c>
      <c r="D592" t="s">
        <v>17</v>
      </c>
      <c r="E592">
        <v>21</v>
      </c>
      <c r="F592">
        <v>262.375</v>
      </c>
      <c r="G592">
        <v>2</v>
      </c>
      <c r="H592">
        <v>2</v>
      </c>
      <c r="I592" s="6">
        <f>Table2[[#This Row],[Age]]/$E$1</f>
        <v>0.26250000000000001</v>
      </c>
      <c r="J592" s="6">
        <f>LOG10(Table2[[#This Row],[Fare]] +1)</f>
        <v>2.4205745486161567</v>
      </c>
      <c r="K592">
        <f>IF(Table2[[#This Row],[Pclass]]=1, 1, 0)</f>
        <v>1</v>
      </c>
      <c r="L592">
        <f>IF(Table2[[#This Row],[Pclass]]=2, 1,0)</f>
        <v>0</v>
      </c>
      <c r="M592">
        <f>IF(Table2[[#This Row],[Embarked]]="S", 1, 0)</f>
        <v>0</v>
      </c>
      <c r="N592">
        <f>IF(Table2[[#This Row],[Embarked]]="C", 1, 0)</f>
        <v>1</v>
      </c>
      <c r="O592">
        <f>IF(Table2[[#This Row],[Sex]]="male", 1, 0)</f>
        <v>0</v>
      </c>
      <c r="P592">
        <v>1</v>
      </c>
      <c r="AC592" s="6"/>
      <c r="AD592" s="6"/>
    </row>
    <row r="593" spans="1:30" x14ac:dyDescent="0.2">
      <c r="A593">
        <v>0</v>
      </c>
      <c r="B593" t="s">
        <v>15</v>
      </c>
      <c r="C593">
        <v>3</v>
      </c>
      <c r="D593" t="s">
        <v>13</v>
      </c>
      <c r="E593">
        <v>24</v>
      </c>
      <c r="F593">
        <v>16.100000000000001</v>
      </c>
      <c r="G593">
        <v>1</v>
      </c>
      <c r="H593">
        <v>0</v>
      </c>
      <c r="I593" s="6">
        <f>Table2[[#This Row],[Age]]/$E$1</f>
        <v>0.3</v>
      </c>
      <c r="J593" s="6">
        <f>LOG10(Table2[[#This Row],[Fare]] +1)</f>
        <v>1.2329961103921538</v>
      </c>
      <c r="K593">
        <f>IF(Table2[[#This Row],[Pclass]]=1, 1, 0)</f>
        <v>0</v>
      </c>
      <c r="L593">
        <f>IF(Table2[[#This Row],[Pclass]]=2, 1,0)</f>
        <v>0</v>
      </c>
      <c r="M593">
        <f>IF(Table2[[#This Row],[Embarked]]="S", 1, 0)</f>
        <v>1</v>
      </c>
      <c r="N593">
        <f>IF(Table2[[#This Row],[Embarked]]="C", 1, 0)</f>
        <v>0</v>
      </c>
      <c r="O593">
        <f>IF(Table2[[#This Row],[Sex]]="male", 1, 0)</f>
        <v>1</v>
      </c>
      <c r="P593">
        <v>1</v>
      </c>
      <c r="AC593" s="6"/>
      <c r="AD593" s="6"/>
    </row>
    <row r="594" spans="1:30" x14ac:dyDescent="0.2">
      <c r="A594">
        <v>1</v>
      </c>
      <c r="B594" t="s">
        <v>15</v>
      </c>
      <c r="C594">
        <v>3</v>
      </c>
      <c r="D594" t="s">
        <v>13</v>
      </c>
      <c r="E594">
        <v>31</v>
      </c>
      <c r="F594">
        <v>7.9249999999999998</v>
      </c>
      <c r="G594">
        <v>0</v>
      </c>
      <c r="H594">
        <v>0</v>
      </c>
      <c r="I594" s="6">
        <f>Table2[[#This Row],[Age]]/$E$1</f>
        <v>0.38750000000000001</v>
      </c>
      <c r="J594" s="6">
        <f>LOG10(Table2[[#This Row],[Fare]] +1)</f>
        <v>0.95060822478423079</v>
      </c>
      <c r="K594">
        <f>IF(Table2[[#This Row],[Pclass]]=1, 1, 0)</f>
        <v>0</v>
      </c>
      <c r="L594">
        <f>IF(Table2[[#This Row],[Pclass]]=2, 1,0)</f>
        <v>0</v>
      </c>
      <c r="M594">
        <f>IF(Table2[[#This Row],[Embarked]]="S", 1, 0)</f>
        <v>1</v>
      </c>
      <c r="N594">
        <f>IF(Table2[[#This Row],[Embarked]]="C", 1, 0)</f>
        <v>0</v>
      </c>
      <c r="O594">
        <f>IF(Table2[[#This Row],[Sex]]="male", 1, 0)</f>
        <v>1</v>
      </c>
      <c r="P594">
        <v>1</v>
      </c>
      <c r="AC594" s="6"/>
      <c r="AD594" s="6"/>
    </row>
    <row r="595" spans="1:30" x14ac:dyDescent="0.2">
      <c r="A595">
        <v>0</v>
      </c>
      <c r="B595" t="s">
        <v>15</v>
      </c>
      <c r="C595">
        <v>1</v>
      </c>
      <c r="D595" t="s">
        <v>13</v>
      </c>
      <c r="E595">
        <v>70</v>
      </c>
      <c r="F595">
        <v>71</v>
      </c>
      <c r="G595">
        <v>1</v>
      </c>
      <c r="H595">
        <v>1</v>
      </c>
      <c r="I595" s="6">
        <f>Table2[[#This Row],[Age]]/$E$1</f>
        <v>0.875</v>
      </c>
      <c r="J595" s="6">
        <f>LOG10(Table2[[#This Row],[Fare]] +1)</f>
        <v>1.8573324964312685</v>
      </c>
      <c r="K595">
        <f>IF(Table2[[#This Row],[Pclass]]=1, 1, 0)</f>
        <v>1</v>
      </c>
      <c r="L595">
        <f>IF(Table2[[#This Row],[Pclass]]=2, 1,0)</f>
        <v>0</v>
      </c>
      <c r="M595">
        <f>IF(Table2[[#This Row],[Embarked]]="S", 1, 0)</f>
        <v>1</v>
      </c>
      <c r="N595">
        <f>IF(Table2[[#This Row],[Embarked]]="C", 1, 0)</f>
        <v>0</v>
      </c>
      <c r="O595">
        <f>IF(Table2[[#This Row],[Sex]]="male", 1, 0)</f>
        <v>1</v>
      </c>
      <c r="P595">
        <v>1</v>
      </c>
      <c r="AC595" s="6"/>
      <c r="AD595" s="6"/>
    </row>
    <row r="596" spans="1:30" x14ac:dyDescent="0.2">
      <c r="A596">
        <v>0</v>
      </c>
      <c r="B596" t="s">
        <v>15</v>
      </c>
      <c r="C596">
        <v>3</v>
      </c>
      <c r="D596" t="s">
        <v>13</v>
      </c>
      <c r="E596">
        <v>16</v>
      </c>
      <c r="F596">
        <v>20.25</v>
      </c>
      <c r="G596">
        <v>1</v>
      </c>
      <c r="H596">
        <v>1</v>
      </c>
      <c r="I596" s="6">
        <f>Table2[[#This Row],[Age]]/$E$1</f>
        <v>0.2</v>
      </c>
      <c r="J596" s="6">
        <f>LOG10(Table2[[#This Row],[Fare]] +1)</f>
        <v>1.3273589343863303</v>
      </c>
      <c r="K596">
        <f>IF(Table2[[#This Row],[Pclass]]=1, 1, 0)</f>
        <v>0</v>
      </c>
      <c r="L596">
        <f>IF(Table2[[#This Row],[Pclass]]=2, 1,0)</f>
        <v>0</v>
      </c>
      <c r="M596">
        <f>IF(Table2[[#This Row],[Embarked]]="S", 1, 0)</f>
        <v>1</v>
      </c>
      <c r="N596">
        <f>IF(Table2[[#This Row],[Embarked]]="C", 1, 0)</f>
        <v>0</v>
      </c>
      <c r="O596">
        <f>IF(Table2[[#This Row],[Sex]]="male", 1, 0)</f>
        <v>1</v>
      </c>
      <c r="P596">
        <v>1</v>
      </c>
      <c r="AC596" s="6"/>
      <c r="AD596" s="6"/>
    </row>
    <row r="597" spans="1:30" x14ac:dyDescent="0.2">
      <c r="A597">
        <v>1</v>
      </c>
      <c r="B597" t="s">
        <v>15</v>
      </c>
      <c r="C597">
        <v>2</v>
      </c>
      <c r="D597" t="s">
        <v>17</v>
      </c>
      <c r="E597">
        <v>30</v>
      </c>
      <c r="F597">
        <v>13</v>
      </c>
      <c r="G597">
        <v>0</v>
      </c>
      <c r="H597">
        <v>0</v>
      </c>
      <c r="I597" s="6">
        <f>Table2[[#This Row],[Age]]/$E$1</f>
        <v>0.375</v>
      </c>
      <c r="J597" s="6">
        <f>LOG10(Table2[[#This Row],[Fare]] +1)</f>
        <v>1.146128035678238</v>
      </c>
      <c r="K597">
        <f>IF(Table2[[#This Row],[Pclass]]=1, 1, 0)</f>
        <v>0</v>
      </c>
      <c r="L597">
        <f>IF(Table2[[#This Row],[Pclass]]=2, 1,0)</f>
        <v>1</v>
      </c>
      <c r="M597">
        <f>IF(Table2[[#This Row],[Embarked]]="S", 1, 0)</f>
        <v>1</v>
      </c>
      <c r="N597">
        <f>IF(Table2[[#This Row],[Embarked]]="C", 1, 0)</f>
        <v>0</v>
      </c>
      <c r="O597">
        <f>IF(Table2[[#This Row],[Sex]]="male", 1, 0)</f>
        <v>0</v>
      </c>
      <c r="P597">
        <v>1</v>
      </c>
      <c r="AC597" s="6"/>
      <c r="AD597" s="6"/>
    </row>
    <row r="598" spans="1:30" x14ac:dyDescent="0.2">
      <c r="A598">
        <v>0</v>
      </c>
      <c r="B598" t="s">
        <v>15</v>
      </c>
      <c r="C598">
        <v>1</v>
      </c>
      <c r="D598" t="s">
        <v>13</v>
      </c>
      <c r="E598">
        <v>19</v>
      </c>
      <c r="F598">
        <v>53.1</v>
      </c>
      <c r="G598">
        <v>1</v>
      </c>
      <c r="H598">
        <v>0</v>
      </c>
      <c r="I598" s="6">
        <f>Table2[[#This Row],[Age]]/$E$1</f>
        <v>0.23749999999999999</v>
      </c>
      <c r="J598" s="6">
        <f>LOG10(Table2[[#This Row],[Fare]] +1)</f>
        <v>1.7331972651065695</v>
      </c>
      <c r="K598">
        <f>IF(Table2[[#This Row],[Pclass]]=1, 1, 0)</f>
        <v>1</v>
      </c>
      <c r="L598">
        <f>IF(Table2[[#This Row],[Pclass]]=2, 1,0)</f>
        <v>0</v>
      </c>
      <c r="M598">
        <f>IF(Table2[[#This Row],[Embarked]]="S", 1, 0)</f>
        <v>1</v>
      </c>
      <c r="N598">
        <f>IF(Table2[[#This Row],[Embarked]]="C", 1, 0)</f>
        <v>0</v>
      </c>
      <c r="O598">
        <f>IF(Table2[[#This Row],[Sex]]="male", 1, 0)</f>
        <v>1</v>
      </c>
      <c r="P598">
        <v>1</v>
      </c>
      <c r="AC598" s="6"/>
      <c r="AD598" s="6"/>
    </row>
    <row r="599" spans="1:30" x14ac:dyDescent="0.2">
      <c r="A599">
        <v>0</v>
      </c>
      <c r="B599" t="s">
        <v>27</v>
      </c>
      <c r="C599">
        <v>3</v>
      </c>
      <c r="D599" t="s">
        <v>13</v>
      </c>
      <c r="E599">
        <v>31</v>
      </c>
      <c r="F599">
        <v>7.75</v>
      </c>
      <c r="G599">
        <v>0</v>
      </c>
      <c r="H599">
        <v>0</v>
      </c>
      <c r="I599" s="6">
        <f>Table2[[#This Row],[Age]]/$E$1</f>
        <v>0.38750000000000001</v>
      </c>
      <c r="J599" s="6">
        <f>LOG10(Table2[[#This Row],[Fare]] +1)</f>
        <v>0.94200805302231327</v>
      </c>
      <c r="K599">
        <f>IF(Table2[[#This Row],[Pclass]]=1, 1, 0)</f>
        <v>0</v>
      </c>
      <c r="L599">
        <f>IF(Table2[[#This Row],[Pclass]]=2, 1,0)</f>
        <v>0</v>
      </c>
      <c r="M599">
        <f>IF(Table2[[#This Row],[Embarked]]="S", 1, 0)</f>
        <v>0</v>
      </c>
      <c r="N599">
        <f>IF(Table2[[#This Row],[Embarked]]="C", 1, 0)</f>
        <v>0</v>
      </c>
      <c r="O599">
        <f>IF(Table2[[#This Row],[Sex]]="male", 1, 0)</f>
        <v>1</v>
      </c>
      <c r="P599">
        <v>1</v>
      </c>
      <c r="AC599" s="6"/>
      <c r="AD599" s="6"/>
    </row>
    <row r="600" spans="1:30" x14ac:dyDescent="0.2">
      <c r="A600">
        <v>1</v>
      </c>
      <c r="B600" t="s">
        <v>15</v>
      </c>
      <c r="C600">
        <v>2</v>
      </c>
      <c r="D600" t="s">
        <v>17</v>
      </c>
      <c r="E600">
        <v>4</v>
      </c>
      <c r="F600">
        <v>23</v>
      </c>
      <c r="G600">
        <v>1</v>
      </c>
      <c r="H600">
        <v>1</v>
      </c>
      <c r="I600" s="6">
        <f>Table2[[#This Row],[Age]]/$E$1</f>
        <v>0.05</v>
      </c>
      <c r="J600" s="6">
        <f>LOG10(Table2[[#This Row],[Fare]] +1)</f>
        <v>1.3802112417116059</v>
      </c>
      <c r="K600">
        <f>IF(Table2[[#This Row],[Pclass]]=1, 1, 0)</f>
        <v>0</v>
      </c>
      <c r="L600">
        <f>IF(Table2[[#This Row],[Pclass]]=2, 1,0)</f>
        <v>1</v>
      </c>
      <c r="M600">
        <f>IF(Table2[[#This Row],[Embarked]]="S", 1, 0)</f>
        <v>1</v>
      </c>
      <c r="N600">
        <f>IF(Table2[[#This Row],[Embarked]]="C", 1, 0)</f>
        <v>0</v>
      </c>
      <c r="O600">
        <f>IF(Table2[[#This Row],[Sex]]="male", 1, 0)</f>
        <v>0</v>
      </c>
      <c r="P600">
        <v>1</v>
      </c>
      <c r="AC600" s="6"/>
      <c r="AD600" s="6"/>
    </row>
    <row r="601" spans="1:30" x14ac:dyDescent="0.2">
      <c r="A601">
        <v>1</v>
      </c>
      <c r="B601" t="s">
        <v>15</v>
      </c>
      <c r="C601">
        <v>3</v>
      </c>
      <c r="D601" t="s">
        <v>13</v>
      </c>
      <c r="E601">
        <v>6</v>
      </c>
      <c r="F601">
        <v>12.475</v>
      </c>
      <c r="G601">
        <v>0</v>
      </c>
      <c r="H601">
        <v>1</v>
      </c>
      <c r="I601" s="6">
        <f>Table2[[#This Row],[Age]]/$E$1</f>
        <v>7.4999999999999997E-2</v>
      </c>
      <c r="J601" s="6">
        <f>LOG10(Table2[[#This Row],[Fare]] +1)</f>
        <v>1.1295287738587763</v>
      </c>
      <c r="K601">
        <f>IF(Table2[[#This Row],[Pclass]]=1, 1, 0)</f>
        <v>0</v>
      </c>
      <c r="L601">
        <f>IF(Table2[[#This Row],[Pclass]]=2, 1,0)</f>
        <v>0</v>
      </c>
      <c r="M601">
        <f>IF(Table2[[#This Row],[Embarked]]="S", 1, 0)</f>
        <v>1</v>
      </c>
      <c r="N601">
        <f>IF(Table2[[#This Row],[Embarked]]="C", 1, 0)</f>
        <v>0</v>
      </c>
      <c r="O601">
        <f>IF(Table2[[#This Row],[Sex]]="male", 1, 0)</f>
        <v>1</v>
      </c>
      <c r="P601">
        <v>1</v>
      </c>
      <c r="AC601" s="6"/>
      <c r="AD601" s="6"/>
    </row>
    <row r="602" spans="1:30" x14ac:dyDescent="0.2">
      <c r="A602">
        <v>0</v>
      </c>
      <c r="B602" t="s">
        <v>15</v>
      </c>
      <c r="C602">
        <v>3</v>
      </c>
      <c r="D602" t="s">
        <v>13</v>
      </c>
      <c r="E602">
        <v>33</v>
      </c>
      <c r="F602">
        <v>9.5</v>
      </c>
      <c r="G602">
        <v>0</v>
      </c>
      <c r="H602">
        <v>0</v>
      </c>
      <c r="I602" s="6">
        <f>Table2[[#This Row],[Age]]/$E$1</f>
        <v>0.41249999999999998</v>
      </c>
      <c r="J602" s="6">
        <f>LOG10(Table2[[#This Row],[Fare]] +1)</f>
        <v>1.0211892990699381</v>
      </c>
      <c r="K602">
        <f>IF(Table2[[#This Row],[Pclass]]=1, 1, 0)</f>
        <v>0</v>
      </c>
      <c r="L602">
        <f>IF(Table2[[#This Row],[Pclass]]=2, 1,0)</f>
        <v>0</v>
      </c>
      <c r="M602">
        <f>IF(Table2[[#This Row],[Embarked]]="S", 1, 0)</f>
        <v>1</v>
      </c>
      <c r="N602">
        <f>IF(Table2[[#This Row],[Embarked]]="C", 1, 0)</f>
        <v>0</v>
      </c>
      <c r="O602">
        <f>IF(Table2[[#This Row],[Sex]]="male", 1, 0)</f>
        <v>1</v>
      </c>
      <c r="P602">
        <v>1</v>
      </c>
      <c r="AC602" s="6"/>
      <c r="AD602" s="6"/>
    </row>
    <row r="603" spans="1:30" x14ac:dyDescent="0.2">
      <c r="A603">
        <v>0</v>
      </c>
      <c r="B603" t="s">
        <v>15</v>
      </c>
      <c r="C603">
        <v>3</v>
      </c>
      <c r="D603" t="s">
        <v>13</v>
      </c>
      <c r="E603">
        <v>23</v>
      </c>
      <c r="F603">
        <v>7.8958000000000004</v>
      </c>
      <c r="G603">
        <v>0</v>
      </c>
      <c r="H603">
        <v>0</v>
      </c>
      <c r="I603" s="6">
        <f>Table2[[#This Row],[Age]]/$E$1</f>
        <v>0.28749999999999998</v>
      </c>
      <c r="J603" s="6">
        <f>LOG10(Table2[[#This Row],[Fare]] +1)</f>
        <v>0.94918501031343461</v>
      </c>
      <c r="K603">
        <f>IF(Table2[[#This Row],[Pclass]]=1, 1, 0)</f>
        <v>0</v>
      </c>
      <c r="L603">
        <f>IF(Table2[[#This Row],[Pclass]]=2, 1,0)</f>
        <v>0</v>
      </c>
      <c r="M603">
        <f>IF(Table2[[#This Row],[Embarked]]="S", 1, 0)</f>
        <v>1</v>
      </c>
      <c r="N603">
        <f>IF(Table2[[#This Row],[Embarked]]="C", 1, 0)</f>
        <v>0</v>
      </c>
      <c r="O603">
        <f>IF(Table2[[#This Row],[Sex]]="male", 1, 0)</f>
        <v>1</v>
      </c>
      <c r="P603">
        <v>1</v>
      </c>
      <c r="AC603" s="6"/>
      <c r="AD603" s="6"/>
    </row>
    <row r="604" spans="1:30" x14ac:dyDescent="0.2">
      <c r="A604">
        <v>1</v>
      </c>
      <c r="B604" t="s">
        <v>15</v>
      </c>
      <c r="C604">
        <v>2</v>
      </c>
      <c r="D604" t="s">
        <v>17</v>
      </c>
      <c r="E604">
        <v>48</v>
      </c>
      <c r="F604">
        <v>65</v>
      </c>
      <c r="G604">
        <v>1</v>
      </c>
      <c r="H604">
        <v>2</v>
      </c>
      <c r="I604" s="6">
        <f>Table2[[#This Row],[Age]]/$E$1</f>
        <v>0.6</v>
      </c>
      <c r="J604" s="6">
        <f>LOG10(Table2[[#This Row],[Fare]] +1)</f>
        <v>1.8195439355418688</v>
      </c>
      <c r="K604">
        <f>IF(Table2[[#This Row],[Pclass]]=1, 1, 0)</f>
        <v>0</v>
      </c>
      <c r="L604">
        <f>IF(Table2[[#This Row],[Pclass]]=2, 1,0)</f>
        <v>1</v>
      </c>
      <c r="M604">
        <f>IF(Table2[[#This Row],[Embarked]]="S", 1, 0)</f>
        <v>1</v>
      </c>
      <c r="N604">
        <f>IF(Table2[[#This Row],[Embarked]]="C", 1, 0)</f>
        <v>0</v>
      </c>
      <c r="O604">
        <f>IF(Table2[[#This Row],[Sex]]="male", 1, 0)</f>
        <v>0</v>
      </c>
      <c r="P604">
        <v>1</v>
      </c>
      <c r="AC604" s="6"/>
      <c r="AD604" s="6"/>
    </row>
    <row r="605" spans="1:30" x14ac:dyDescent="0.2">
      <c r="A605">
        <v>1</v>
      </c>
      <c r="B605" t="s">
        <v>15</v>
      </c>
      <c r="C605">
        <v>2</v>
      </c>
      <c r="D605" t="s">
        <v>13</v>
      </c>
      <c r="E605">
        <v>0.67</v>
      </c>
      <c r="F605">
        <v>14.5</v>
      </c>
      <c r="G605">
        <v>1</v>
      </c>
      <c r="H605">
        <v>1</v>
      </c>
      <c r="I605" s="6">
        <f>Table2[[#This Row],[Age]]/$E$1</f>
        <v>8.3750000000000005E-3</v>
      </c>
      <c r="J605" s="6">
        <f>LOG10(Table2[[#This Row],[Fare]] +1)</f>
        <v>1.1903316981702914</v>
      </c>
      <c r="K605">
        <f>IF(Table2[[#This Row],[Pclass]]=1, 1, 0)</f>
        <v>0</v>
      </c>
      <c r="L605">
        <f>IF(Table2[[#This Row],[Pclass]]=2, 1,0)</f>
        <v>1</v>
      </c>
      <c r="M605">
        <f>IF(Table2[[#This Row],[Embarked]]="S", 1, 0)</f>
        <v>1</v>
      </c>
      <c r="N605">
        <f>IF(Table2[[#This Row],[Embarked]]="C", 1, 0)</f>
        <v>0</v>
      </c>
      <c r="O605">
        <f>IF(Table2[[#This Row],[Sex]]="male", 1, 0)</f>
        <v>1</v>
      </c>
      <c r="P605">
        <v>1</v>
      </c>
      <c r="AC605" s="6"/>
      <c r="AD605" s="6"/>
    </row>
    <row r="606" spans="1:30" x14ac:dyDescent="0.2">
      <c r="A606">
        <v>0</v>
      </c>
      <c r="B606" t="s">
        <v>15</v>
      </c>
      <c r="C606">
        <v>3</v>
      </c>
      <c r="D606" t="s">
        <v>13</v>
      </c>
      <c r="E606">
        <v>28</v>
      </c>
      <c r="F606">
        <v>7.7957999999999998</v>
      </c>
      <c r="G606">
        <v>0</v>
      </c>
      <c r="H606">
        <v>0</v>
      </c>
      <c r="I606" s="6">
        <f>Table2[[#This Row],[Age]]/$E$1</f>
        <v>0.35</v>
      </c>
      <c r="J606" s="6">
        <f>LOG10(Table2[[#This Row],[Fare]] +1)</f>
        <v>0.94427534575879857</v>
      </c>
      <c r="K606">
        <f>IF(Table2[[#This Row],[Pclass]]=1, 1, 0)</f>
        <v>0</v>
      </c>
      <c r="L606">
        <f>IF(Table2[[#This Row],[Pclass]]=2, 1,0)</f>
        <v>0</v>
      </c>
      <c r="M606">
        <f>IF(Table2[[#This Row],[Embarked]]="S", 1, 0)</f>
        <v>1</v>
      </c>
      <c r="N606">
        <f>IF(Table2[[#This Row],[Embarked]]="C", 1, 0)</f>
        <v>0</v>
      </c>
      <c r="O606">
        <f>IF(Table2[[#This Row],[Sex]]="male", 1, 0)</f>
        <v>1</v>
      </c>
      <c r="P606">
        <v>1</v>
      </c>
      <c r="AC606" s="6"/>
      <c r="AD606" s="6"/>
    </row>
    <row r="607" spans="1:30" x14ac:dyDescent="0.2">
      <c r="A607">
        <v>0</v>
      </c>
      <c r="B607" t="s">
        <v>15</v>
      </c>
      <c r="C607">
        <v>2</v>
      </c>
      <c r="D607" t="s">
        <v>13</v>
      </c>
      <c r="E607">
        <v>18</v>
      </c>
      <c r="F607">
        <v>11.5</v>
      </c>
      <c r="G607">
        <v>0</v>
      </c>
      <c r="H607">
        <v>0</v>
      </c>
      <c r="I607" s="6">
        <f>Table2[[#This Row],[Age]]/$E$1</f>
        <v>0.22500000000000001</v>
      </c>
      <c r="J607" s="6">
        <f>LOG10(Table2[[#This Row],[Fare]] +1)</f>
        <v>1.0969100130080565</v>
      </c>
      <c r="K607">
        <f>IF(Table2[[#This Row],[Pclass]]=1, 1, 0)</f>
        <v>0</v>
      </c>
      <c r="L607">
        <f>IF(Table2[[#This Row],[Pclass]]=2, 1,0)</f>
        <v>1</v>
      </c>
      <c r="M607">
        <f>IF(Table2[[#This Row],[Embarked]]="S", 1, 0)</f>
        <v>1</v>
      </c>
      <c r="N607">
        <f>IF(Table2[[#This Row],[Embarked]]="C", 1, 0)</f>
        <v>0</v>
      </c>
      <c r="O607">
        <f>IF(Table2[[#This Row],[Sex]]="male", 1, 0)</f>
        <v>1</v>
      </c>
      <c r="P607">
        <v>1</v>
      </c>
      <c r="AC607" s="6"/>
      <c r="AD607" s="6"/>
    </row>
    <row r="608" spans="1:30" x14ac:dyDescent="0.2">
      <c r="A608">
        <v>0</v>
      </c>
      <c r="B608" t="s">
        <v>15</v>
      </c>
      <c r="C608">
        <v>3</v>
      </c>
      <c r="D608" t="s">
        <v>13</v>
      </c>
      <c r="E608">
        <v>34</v>
      </c>
      <c r="F608">
        <v>8.0500000000000007</v>
      </c>
      <c r="G608">
        <v>0</v>
      </c>
      <c r="H608">
        <v>0</v>
      </c>
      <c r="I608" s="6">
        <f>Table2[[#This Row],[Age]]/$E$1</f>
        <v>0.42499999999999999</v>
      </c>
      <c r="J608" s="6">
        <f>LOG10(Table2[[#This Row],[Fare]] +1)</f>
        <v>0.9566485792052033</v>
      </c>
      <c r="K608">
        <f>IF(Table2[[#This Row],[Pclass]]=1, 1, 0)</f>
        <v>0</v>
      </c>
      <c r="L608">
        <f>IF(Table2[[#This Row],[Pclass]]=2, 1,0)</f>
        <v>0</v>
      </c>
      <c r="M608">
        <f>IF(Table2[[#This Row],[Embarked]]="S", 1, 0)</f>
        <v>1</v>
      </c>
      <c r="N608">
        <f>IF(Table2[[#This Row],[Embarked]]="C", 1, 0)</f>
        <v>0</v>
      </c>
      <c r="O608">
        <f>IF(Table2[[#This Row],[Sex]]="male", 1, 0)</f>
        <v>1</v>
      </c>
      <c r="P608">
        <v>1</v>
      </c>
      <c r="AC608" s="6"/>
      <c r="AD608" s="6"/>
    </row>
    <row r="609" spans="1:30" x14ac:dyDescent="0.2">
      <c r="A609">
        <v>1</v>
      </c>
      <c r="B609" t="s">
        <v>15</v>
      </c>
      <c r="C609">
        <v>1</v>
      </c>
      <c r="D609" t="s">
        <v>17</v>
      </c>
      <c r="E609">
        <v>33</v>
      </c>
      <c r="F609">
        <v>86.5</v>
      </c>
      <c r="G609">
        <v>0</v>
      </c>
      <c r="H609">
        <v>0</v>
      </c>
      <c r="I609" s="6">
        <f>Table2[[#This Row],[Age]]/$E$1</f>
        <v>0.41249999999999998</v>
      </c>
      <c r="J609" s="6">
        <f>LOG10(Table2[[#This Row],[Fare]] +1)</f>
        <v>1.9420080530223132</v>
      </c>
      <c r="K609">
        <f>IF(Table2[[#This Row],[Pclass]]=1, 1, 0)</f>
        <v>1</v>
      </c>
      <c r="L609">
        <f>IF(Table2[[#This Row],[Pclass]]=2, 1,0)</f>
        <v>0</v>
      </c>
      <c r="M609">
        <f>IF(Table2[[#This Row],[Embarked]]="S", 1, 0)</f>
        <v>1</v>
      </c>
      <c r="N609">
        <f>IF(Table2[[#This Row],[Embarked]]="C", 1, 0)</f>
        <v>0</v>
      </c>
      <c r="O609">
        <f>IF(Table2[[#This Row],[Sex]]="male", 1, 0)</f>
        <v>0</v>
      </c>
      <c r="P609">
        <v>1</v>
      </c>
      <c r="AC609" s="6"/>
      <c r="AD609" s="6"/>
    </row>
    <row r="610" spans="1:30" x14ac:dyDescent="0.2">
      <c r="A610">
        <v>0</v>
      </c>
      <c r="B610" t="s">
        <v>15</v>
      </c>
      <c r="C610">
        <v>3</v>
      </c>
      <c r="D610" t="s">
        <v>13</v>
      </c>
      <c r="E610">
        <v>41</v>
      </c>
      <c r="F610">
        <v>7.125</v>
      </c>
      <c r="G610">
        <v>0</v>
      </c>
      <c r="H610">
        <v>0</v>
      </c>
      <c r="I610" s="6">
        <f>Table2[[#This Row],[Age]]/$E$1</f>
        <v>0.51249999999999996</v>
      </c>
      <c r="J610" s="6">
        <f>LOG10(Table2[[#This Row],[Fare]] +1)</f>
        <v>0.90982336965091204</v>
      </c>
      <c r="K610">
        <f>IF(Table2[[#This Row],[Pclass]]=1, 1, 0)</f>
        <v>0</v>
      </c>
      <c r="L610">
        <f>IF(Table2[[#This Row],[Pclass]]=2, 1,0)</f>
        <v>0</v>
      </c>
      <c r="M610">
        <f>IF(Table2[[#This Row],[Embarked]]="S", 1, 0)</f>
        <v>1</v>
      </c>
      <c r="N610">
        <f>IF(Table2[[#This Row],[Embarked]]="C", 1, 0)</f>
        <v>0</v>
      </c>
      <c r="O610">
        <f>IF(Table2[[#This Row],[Sex]]="male", 1, 0)</f>
        <v>1</v>
      </c>
      <c r="P610">
        <v>1</v>
      </c>
      <c r="AC610" s="6"/>
      <c r="AD610" s="6"/>
    </row>
    <row r="611" spans="1:30" x14ac:dyDescent="0.2">
      <c r="A611">
        <v>1</v>
      </c>
      <c r="B611" t="s">
        <v>20</v>
      </c>
      <c r="C611">
        <v>3</v>
      </c>
      <c r="D611" t="s">
        <v>13</v>
      </c>
      <c r="E611">
        <v>20</v>
      </c>
      <c r="F611">
        <v>7.2291999999999996</v>
      </c>
      <c r="G611">
        <v>0</v>
      </c>
      <c r="H611">
        <v>0</v>
      </c>
      <c r="I611" s="6">
        <f>Table2[[#This Row],[Age]]/$E$1</f>
        <v>0.25</v>
      </c>
      <c r="J611" s="6">
        <f>LOG10(Table2[[#This Row],[Fare]] +1)</f>
        <v>0.91535761741483168</v>
      </c>
      <c r="K611">
        <f>IF(Table2[[#This Row],[Pclass]]=1, 1, 0)</f>
        <v>0</v>
      </c>
      <c r="L611">
        <f>IF(Table2[[#This Row],[Pclass]]=2, 1,0)</f>
        <v>0</v>
      </c>
      <c r="M611">
        <f>IF(Table2[[#This Row],[Embarked]]="S", 1, 0)</f>
        <v>0</v>
      </c>
      <c r="N611">
        <f>IF(Table2[[#This Row],[Embarked]]="C", 1, 0)</f>
        <v>1</v>
      </c>
      <c r="O611">
        <f>IF(Table2[[#This Row],[Sex]]="male", 1, 0)</f>
        <v>1</v>
      </c>
      <c r="P611">
        <v>1</v>
      </c>
      <c r="AC611" s="6"/>
      <c r="AD611" s="6"/>
    </row>
    <row r="612" spans="1:30" x14ac:dyDescent="0.2">
      <c r="A612">
        <v>1</v>
      </c>
      <c r="B612" t="s">
        <v>15</v>
      </c>
      <c r="C612">
        <v>1</v>
      </c>
      <c r="D612" t="s">
        <v>17</v>
      </c>
      <c r="E612">
        <v>36</v>
      </c>
      <c r="F612">
        <v>120</v>
      </c>
      <c r="G612">
        <v>1</v>
      </c>
      <c r="H612">
        <v>2</v>
      </c>
      <c r="I612" s="6">
        <f>Table2[[#This Row],[Age]]/$E$1</f>
        <v>0.45</v>
      </c>
      <c r="J612" s="6">
        <f>LOG10(Table2[[#This Row],[Fare]] +1)</f>
        <v>2.0827853703164503</v>
      </c>
      <c r="K612">
        <f>IF(Table2[[#This Row],[Pclass]]=1, 1, 0)</f>
        <v>1</v>
      </c>
      <c r="L612">
        <f>IF(Table2[[#This Row],[Pclass]]=2, 1,0)</f>
        <v>0</v>
      </c>
      <c r="M612">
        <f>IF(Table2[[#This Row],[Embarked]]="S", 1, 0)</f>
        <v>1</v>
      </c>
      <c r="N612">
        <f>IF(Table2[[#This Row],[Embarked]]="C", 1, 0)</f>
        <v>0</v>
      </c>
      <c r="O612">
        <f>IF(Table2[[#This Row],[Sex]]="male", 1, 0)</f>
        <v>0</v>
      </c>
      <c r="P612">
        <v>1</v>
      </c>
      <c r="AC612" s="6"/>
      <c r="AD612" s="6"/>
    </row>
    <row r="613" spans="1:30" x14ac:dyDescent="0.2">
      <c r="A613">
        <v>0</v>
      </c>
      <c r="B613" t="s">
        <v>15</v>
      </c>
      <c r="C613">
        <v>3</v>
      </c>
      <c r="D613" t="s">
        <v>13</v>
      </c>
      <c r="E613">
        <v>16</v>
      </c>
      <c r="F613">
        <v>7.7750000000000004</v>
      </c>
      <c r="G613">
        <v>0</v>
      </c>
      <c r="H613">
        <v>0</v>
      </c>
      <c r="I613" s="6">
        <f>Table2[[#This Row],[Age]]/$E$1</f>
        <v>0.2</v>
      </c>
      <c r="J613" s="6">
        <f>LOG10(Table2[[#This Row],[Fare]] +1)</f>
        <v>0.94324712513786169</v>
      </c>
      <c r="K613">
        <f>IF(Table2[[#This Row],[Pclass]]=1, 1, 0)</f>
        <v>0</v>
      </c>
      <c r="L613">
        <f>IF(Table2[[#This Row],[Pclass]]=2, 1,0)</f>
        <v>0</v>
      </c>
      <c r="M613">
        <f>IF(Table2[[#This Row],[Embarked]]="S", 1, 0)</f>
        <v>1</v>
      </c>
      <c r="N613">
        <f>IF(Table2[[#This Row],[Embarked]]="C", 1, 0)</f>
        <v>0</v>
      </c>
      <c r="O613">
        <f>IF(Table2[[#This Row],[Sex]]="male", 1, 0)</f>
        <v>1</v>
      </c>
      <c r="P613">
        <v>1</v>
      </c>
      <c r="AC613" s="6"/>
      <c r="AD613" s="6"/>
    </row>
    <row r="614" spans="1:30" x14ac:dyDescent="0.2">
      <c r="A614">
        <v>1</v>
      </c>
      <c r="B614" t="s">
        <v>15</v>
      </c>
      <c r="C614">
        <v>1</v>
      </c>
      <c r="D614" t="s">
        <v>17</v>
      </c>
      <c r="E614">
        <v>51</v>
      </c>
      <c r="F614">
        <v>77.958299999999994</v>
      </c>
      <c r="G614">
        <v>1</v>
      </c>
      <c r="H614">
        <v>0</v>
      </c>
      <c r="I614" s="6">
        <f>Table2[[#This Row],[Age]]/$E$1</f>
        <v>0.63749999999999996</v>
      </c>
      <c r="J614" s="6">
        <f>LOG10(Table2[[#This Row],[Fare]] +1)</f>
        <v>1.8973977892491294</v>
      </c>
      <c r="K614">
        <f>IF(Table2[[#This Row],[Pclass]]=1, 1, 0)</f>
        <v>1</v>
      </c>
      <c r="L614">
        <f>IF(Table2[[#This Row],[Pclass]]=2, 1,0)</f>
        <v>0</v>
      </c>
      <c r="M614">
        <f>IF(Table2[[#This Row],[Embarked]]="S", 1, 0)</f>
        <v>1</v>
      </c>
      <c r="N614">
        <f>IF(Table2[[#This Row],[Embarked]]="C", 1, 0)</f>
        <v>0</v>
      </c>
      <c r="O614">
        <f>IF(Table2[[#This Row],[Sex]]="male", 1, 0)</f>
        <v>0</v>
      </c>
      <c r="P614">
        <v>1</v>
      </c>
      <c r="AC614" s="6"/>
      <c r="AD614" s="6"/>
    </row>
    <row r="615" spans="1:30" x14ac:dyDescent="0.2">
      <c r="A615">
        <v>0</v>
      </c>
      <c r="B615" t="s">
        <v>27</v>
      </c>
      <c r="C615">
        <v>3</v>
      </c>
      <c r="D615" t="s">
        <v>17</v>
      </c>
      <c r="E615">
        <v>30.5</v>
      </c>
      <c r="F615">
        <v>7.75</v>
      </c>
      <c r="G615">
        <v>0</v>
      </c>
      <c r="H615">
        <v>0</v>
      </c>
      <c r="I615" s="6">
        <f>Table2[[#This Row],[Age]]/$E$1</f>
        <v>0.38124999999999998</v>
      </c>
      <c r="J615" s="6">
        <f>LOG10(Table2[[#This Row],[Fare]] +1)</f>
        <v>0.94200805302231327</v>
      </c>
      <c r="K615">
        <f>IF(Table2[[#This Row],[Pclass]]=1, 1, 0)</f>
        <v>0</v>
      </c>
      <c r="L615">
        <f>IF(Table2[[#This Row],[Pclass]]=2, 1,0)</f>
        <v>0</v>
      </c>
      <c r="M615">
        <f>IF(Table2[[#This Row],[Embarked]]="S", 1, 0)</f>
        <v>0</v>
      </c>
      <c r="N615">
        <f>IF(Table2[[#This Row],[Embarked]]="C", 1, 0)</f>
        <v>0</v>
      </c>
      <c r="O615">
        <f>IF(Table2[[#This Row],[Sex]]="male", 1, 0)</f>
        <v>0</v>
      </c>
      <c r="P615">
        <v>1</v>
      </c>
      <c r="AC615" s="6"/>
      <c r="AD615" s="6"/>
    </row>
    <row r="616" spans="1:30" x14ac:dyDescent="0.2">
      <c r="A616">
        <v>0</v>
      </c>
      <c r="B616" t="s">
        <v>15</v>
      </c>
      <c r="C616">
        <v>3</v>
      </c>
      <c r="D616" t="s">
        <v>13</v>
      </c>
      <c r="E616">
        <v>32</v>
      </c>
      <c r="F616">
        <v>8.3625000000000007</v>
      </c>
      <c r="G616">
        <v>0</v>
      </c>
      <c r="H616">
        <v>0</v>
      </c>
      <c r="I616" s="6">
        <f>Table2[[#This Row],[Age]]/$E$1</f>
        <v>0.4</v>
      </c>
      <c r="J616" s="6">
        <f>LOG10(Table2[[#This Row],[Fare]] +1)</f>
        <v>0.97139183070752289</v>
      </c>
      <c r="K616">
        <f>IF(Table2[[#This Row],[Pclass]]=1, 1, 0)</f>
        <v>0</v>
      </c>
      <c r="L616">
        <f>IF(Table2[[#This Row],[Pclass]]=2, 1,0)</f>
        <v>0</v>
      </c>
      <c r="M616">
        <f>IF(Table2[[#This Row],[Embarked]]="S", 1, 0)</f>
        <v>1</v>
      </c>
      <c r="N616">
        <f>IF(Table2[[#This Row],[Embarked]]="C", 1, 0)</f>
        <v>0</v>
      </c>
      <c r="O616">
        <f>IF(Table2[[#This Row],[Sex]]="male", 1, 0)</f>
        <v>1</v>
      </c>
      <c r="P616">
        <v>1</v>
      </c>
      <c r="AC616" s="6"/>
      <c r="AD616" s="6"/>
    </row>
    <row r="617" spans="1:30" x14ac:dyDescent="0.2">
      <c r="A617">
        <v>0</v>
      </c>
      <c r="B617" t="s">
        <v>15</v>
      </c>
      <c r="C617">
        <v>3</v>
      </c>
      <c r="D617" t="s">
        <v>13</v>
      </c>
      <c r="E617">
        <v>24</v>
      </c>
      <c r="F617">
        <v>9.5</v>
      </c>
      <c r="G617">
        <v>0</v>
      </c>
      <c r="H617">
        <v>0</v>
      </c>
      <c r="I617" s="6">
        <f>Table2[[#This Row],[Age]]/$E$1</f>
        <v>0.3</v>
      </c>
      <c r="J617" s="6">
        <f>LOG10(Table2[[#This Row],[Fare]] +1)</f>
        <v>1.0211892990699381</v>
      </c>
      <c r="K617">
        <f>IF(Table2[[#This Row],[Pclass]]=1, 1, 0)</f>
        <v>0</v>
      </c>
      <c r="L617">
        <f>IF(Table2[[#This Row],[Pclass]]=2, 1,0)</f>
        <v>0</v>
      </c>
      <c r="M617">
        <f>IF(Table2[[#This Row],[Embarked]]="S", 1, 0)</f>
        <v>1</v>
      </c>
      <c r="N617">
        <f>IF(Table2[[#This Row],[Embarked]]="C", 1, 0)</f>
        <v>0</v>
      </c>
      <c r="O617">
        <f>IF(Table2[[#This Row],[Sex]]="male", 1, 0)</f>
        <v>1</v>
      </c>
      <c r="P617">
        <v>1</v>
      </c>
      <c r="AC617" s="6"/>
      <c r="AD617" s="6"/>
    </row>
    <row r="618" spans="1:30" x14ac:dyDescent="0.2">
      <c r="A618">
        <v>0</v>
      </c>
      <c r="B618" t="s">
        <v>15</v>
      </c>
      <c r="C618">
        <v>3</v>
      </c>
      <c r="D618" t="s">
        <v>13</v>
      </c>
      <c r="E618">
        <v>48</v>
      </c>
      <c r="F618">
        <v>7.8541999999999996</v>
      </c>
      <c r="G618">
        <v>0</v>
      </c>
      <c r="H618">
        <v>0</v>
      </c>
      <c r="I618" s="6">
        <f>Table2[[#This Row],[Age]]/$E$1</f>
        <v>0.6</v>
      </c>
      <c r="J618" s="6">
        <f>LOG10(Table2[[#This Row],[Fare]] +1)</f>
        <v>0.94714932766263737</v>
      </c>
      <c r="K618">
        <f>IF(Table2[[#This Row],[Pclass]]=1, 1, 0)</f>
        <v>0</v>
      </c>
      <c r="L618">
        <f>IF(Table2[[#This Row],[Pclass]]=2, 1,0)</f>
        <v>0</v>
      </c>
      <c r="M618">
        <f>IF(Table2[[#This Row],[Embarked]]="S", 1, 0)</f>
        <v>1</v>
      </c>
      <c r="N618">
        <f>IF(Table2[[#This Row],[Embarked]]="C", 1, 0)</f>
        <v>0</v>
      </c>
      <c r="O618">
        <f>IF(Table2[[#This Row],[Sex]]="male", 1, 0)</f>
        <v>1</v>
      </c>
      <c r="P618">
        <v>1</v>
      </c>
      <c r="AC618" s="6"/>
      <c r="AD618" s="6"/>
    </row>
    <row r="619" spans="1:30" x14ac:dyDescent="0.2">
      <c r="A619">
        <v>0</v>
      </c>
      <c r="B619" t="s">
        <v>15</v>
      </c>
      <c r="C619">
        <v>2</v>
      </c>
      <c r="D619" t="s">
        <v>17</v>
      </c>
      <c r="E619">
        <v>57</v>
      </c>
      <c r="F619">
        <v>10.5</v>
      </c>
      <c r="G619">
        <v>0</v>
      </c>
      <c r="H619">
        <v>0</v>
      </c>
      <c r="I619" s="6">
        <f>Table2[[#This Row],[Age]]/$E$1</f>
        <v>0.71250000000000002</v>
      </c>
      <c r="J619" s="6">
        <f>LOG10(Table2[[#This Row],[Fare]] +1)</f>
        <v>1.0606978403536116</v>
      </c>
      <c r="K619">
        <f>IF(Table2[[#This Row],[Pclass]]=1, 1, 0)</f>
        <v>0</v>
      </c>
      <c r="L619">
        <f>IF(Table2[[#This Row],[Pclass]]=2, 1,0)</f>
        <v>1</v>
      </c>
      <c r="M619">
        <f>IF(Table2[[#This Row],[Embarked]]="S", 1, 0)</f>
        <v>1</v>
      </c>
      <c r="N619">
        <f>IF(Table2[[#This Row],[Embarked]]="C", 1, 0)</f>
        <v>0</v>
      </c>
      <c r="O619">
        <f>IF(Table2[[#This Row],[Sex]]="male", 1, 0)</f>
        <v>0</v>
      </c>
      <c r="P619">
        <v>1</v>
      </c>
      <c r="AC619" s="6"/>
      <c r="AD619" s="6"/>
    </row>
    <row r="620" spans="1:30" x14ac:dyDescent="0.2">
      <c r="A620">
        <v>1</v>
      </c>
      <c r="B620" t="s">
        <v>15</v>
      </c>
      <c r="C620">
        <v>2</v>
      </c>
      <c r="D620" t="s">
        <v>17</v>
      </c>
      <c r="E620">
        <v>54</v>
      </c>
      <c r="F620">
        <v>23</v>
      </c>
      <c r="G620">
        <v>1</v>
      </c>
      <c r="H620">
        <v>3</v>
      </c>
      <c r="I620" s="6">
        <f>Table2[[#This Row],[Age]]/$E$1</f>
        <v>0.67500000000000004</v>
      </c>
      <c r="J620" s="6">
        <f>LOG10(Table2[[#This Row],[Fare]] +1)</f>
        <v>1.3802112417116059</v>
      </c>
      <c r="K620">
        <f>IF(Table2[[#This Row],[Pclass]]=1, 1, 0)</f>
        <v>0</v>
      </c>
      <c r="L620">
        <f>IF(Table2[[#This Row],[Pclass]]=2, 1,0)</f>
        <v>1</v>
      </c>
      <c r="M620">
        <f>IF(Table2[[#This Row],[Embarked]]="S", 1, 0)</f>
        <v>1</v>
      </c>
      <c r="N620">
        <f>IF(Table2[[#This Row],[Embarked]]="C", 1, 0)</f>
        <v>0</v>
      </c>
      <c r="O620">
        <f>IF(Table2[[#This Row],[Sex]]="male", 1, 0)</f>
        <v>0</v>
      </c>
      <c r="P620">
        <v>1</v>
      </c>
      <c r="AC620" s="6"/>
      <c r="AD620" s="6"/>
    </row>
    <row r="621" spans="1:30" x14ac:dyDescent="0.2">
      <c r="A621">
        <v>0</v>
      </c>
      <c r="B621" t="s">
        <v>15</v>
      </c>
      <c r="C621">
        <v>3</v>
      </c>
      <c r="D621" t="s">
        <v>13</v>
      </c>
      <c r="E621">
        <v>18</v>
      </c>
      <c r="F621">
        <v>7.75</v>
      </c>
      <c r="G621">
        <v>0</v>
      </c>
      <c r="H621">
        <v>0</v>
      </c>
      <c r="I621" s="6">
        <f>Table2[[#This Row],[Age]]/$E$1</f>
        <v>0.22500000000000001</v>
      </c>
      <c r="J621" s="6">
        <f>LOG10(Table2[[#This Row],[Fare]] +1)</f>
        <v>0.94200805302231327</v>
      </c>
      <c r="K621">
        <f>IF(Table2[[#This Row],[Pclass]]=1, 1, 0)</f>
        <v>0</v>
      </c>
      <c r="L621">
        <f>IF(Table2[[#This Row],[Pclass]]=2, 1,0)</f>
        <v>0</v>
      </c>
      <c r="M621">
        <f>IF(Table2[[#This Row],[Embarked]]="S", 1, 0)</f>
        <v>1</v>
      </c>
      <c r="N621">
        <f>IF(Table2[[#This Row],[Embarked]]="C", 1, 0)</f>
        <v>0</v>
      </c>
      <c r="O621">
        <f>IF(Table2[[#This Row],[Sex]]="male", 1, 0)</f>
        <v>1</v>
      </c>
      <c r="P621">
        <v>1</v>
      </c>
      <c r="AC621" s="6"/>
      <c r="AD621" s="6"/>
    </row>
    <row r="622" spans="1:30" x14ac:dyDescent="0.2">
      <c r="A622">
        <v>1</v>
      </c>
      <c r="B622" t="s">
        <v>15</v>
      </c>
      <c r="C622">
        <v>3</v>
      </c>
      <c r="D622" t="s">
        <v>17</v>
      </c>
      <c r="E622">
        <v>5</v>
      </c>
      <c r="F622">
        <v>12.475</v>
      </c>
      <c r="G622">
        <v>0</v>
      </c>
      <c r="H622">
        <v>0</v>
      </c>
      <c r="I622" s="6">
        <f>Table2[[#This Row],[Age]]/$E$1</f>
        <v>6.25E-2</v>
      </c>
      <c r="J622" s="6">
        <f>LOG10(Table2[[#This Row],[Fare]] +1)</f>
        <v>1.1295287738587763</v>
      </c>
      <c r="K622">
        <f>IF(Table2[[#This Row],[Pclass]]=1, 1, 0)</f>
        <v>0</v>
      </c>
      <c r="L622">
        <f>IF(Table2[[#This Row],[Pclass]]=2, 1,0)</f>
        <v>0</v>
      </c>
      <c r="M622">
        <f>IF(Table2[[#This Row],[Embarked]]="S", 1, 0)</f>
        <v>1</v>
      </c>
      <c r="N622">
        <f>IF(Table2[[#This Row],[Embarked]]="C", 1, 0)</f>
        <v>0</v>
      </c>
      <c r="O622">
        <f>IF(Table2[[#This Row],[Sex]]="male", 1, 0)</f>
        <v>0</v>
      </c>
      <c r="P622">
        <v>1</v>
      </c>
      <c r="AC622" s="6"/>
      <c r="AD622" s="6"/>
    </row>
    <row r="623" spans="1:30" x14ac:dyDescent="0.2">
      <c r="A623">
        <v>1</v>
      </c>
      <c r="B623" t="s">
        <v>15</v>
      </c>
      <c r="C623">
        <v>1</v>
      </c>
      <c r="D623" t="s">
        <v>17</v>
      </c>
      <c r="E623">
        <v>43</v>
      </c>
      <c r="F623">
        <v>211.33750000000001</v>
      </c>
      <c r="G623">
        <v>0</v>
      </c>
      <c r="H623">
        <v>1</v>
      </c>
      <c r="I623" s="6">
        <f>Table2[[#This Row],[Age]]/$E$1</f>
        <v>0.53749999999999998</v>
      </c>
      <c r="J623" s="6">
        <f>LOG10(Table2[[#This Row],[Fare]] +1)</f>
        <v>2.3270266997942759</v>
      </c>
      <c r="K623">
        <f>IF(Table2[[#This Row],[Pclass]]=1, 1, 0)</f>
        <v>1</v>
      </c>
      <c r="L623">
        <f>IF(Table2[[#This Row],[Pclass]]=2, 1,0)</f>
        <v>0</v>
      </c>
      <c r="M623">
        <f>IF(Table2[[#This Row],[Embarked]]="S", 1, 0)</f>
        <v>1</v>
      </c>
      <c r="N623">
        <f>IF(Table2[[#This Row],[Embarked]]="C", 1, 0)</f>
        <v>0</v>
      </c>
      <c r="O623">
        <f>IF(Table2[[#This Row],[Sex]]="male", 1, 0)</f>
        <v>0</v>
      </c>
      <c r="P623">
        <v>1</v>
      </c>
      <c r="AC623" s="6"/>
      <c r="AD623" s="6"/>
    </row>
    <row r="624" spans="1:30" x14ac:dyDescent="0.2">
      <c r="A624">
        <v>1</v>
      </c>
      <c r="B624" t="s">
        <v>20</v>
      </c>
      <c r="C624">
        <v>3</v>
      </c>
      <c r="D624" t="s">
        <v>17</v>
      </c>
      <c r="E624">
        <v>13</v>
      </c>
      <c r="F624">
        <v>7.2291999999999996</v>
      </c>
      <c r="G624">
        <v>0</v>
      </c>
      <c r="H624">
        <v>0</v>
      </c>
      <c r="I624" s="6">
        <f>Table2[[#This Row],[Age]]/$E$1</f>
        <v>0.16250000000000001</v>
      </c>
      <c r="J624" s="6">
        <f>LOG10(Table2[[#This Row],[Fare]] +1)</f>
        <v>0.91535761741483168</v>
      </c>
      <c r="K624">
        <f>IF(Table2[[#This Row],[Pclass]]=1, 1, 0)</f>
        <v>0</v>
      </c>
      <c r="L624">
        <f>IF(Table2[[#This Row],[Pclass]]=2, 1,0)</f>
        <v>0</v>
      </c>
      <c r="M624">
        <f>IF(Table2[[#This Row],[Embarked]]="S", 1, 0)</f>
        <v>0</v>
      </c>
      <c r="N624">
        <f>IF(Table2[[#This Row],[Embarked]]="C", 1, 0)</f>
        <v>1</v>
      </c>
      <c r="O624">
        <f>IF(Table2[[#This Row],[Sex]]="male", 1, 0)</f>
        <v>0</v>
      </c>
      <c r="P624">
        <v>1</v>
      </c>
      <c r="AC624" s="6"/>
      <c r="AD624" s="6"/>
    </row>
    <row r="625" spans="1:30" x14ac:dyDescent="0.2">
      <c r="A625">
        <v>1</v>
      </c>
      <c r="B625" t="s">
        <v>15</v>
      </c>
      <c r="C625">
        <v>1</v>
      </c>
      <c r="D625" t="s">
        <v>17</v>
      </c>
      <c r="E625">
        <v>17</v>
      </c>
      <c r="F625">
        <v>57</v>
      </c>
      <c r="G625">
        <v>1</v>
      </c>
      <c r="H625">
        <v>0</v>
      </c>
      <c r="I625" s="6">
        <f>Table2[[#This Row],[Age]]/$E$1</f>
        <v>0.21249999999999999</v>
      </c>
      <c r="J625" s="6">
        <f>LOG10(Table2[[#This Row],[Fare]] +1)</f>
        <v>1.7634279935629373</v>
      </c>
      <c r="K625">
        <f>IF(Table2[[#This Row],[Pclass]]=1, 1, 0)</f>
        <v>1</v>
      </c>
      <c r="L625">
        <f>IF(Table2[[#This Row],[Pclass]]=2, 1,0)</f>
        <v>0</v>
      </c>
      <c r="M625">
        <f>IF(Table2[[#This Row],[Embarked]]="S", 1, 0)</f>
        <v>1</v>
      </c>
      <c r="N625">
        <f>IF(Table2[[#This Row],[Embarked]]="C", 1, 0)</f>
        <v>0</v>
      </c>
      <c r="O625">
        <f>IF(Table2[[#This Row],[Sex]]="male", 1, 0)</f>
        <v>0</v>
      </c>
      <c r="P625">
        <v>1</v>
      </c>
      <c r="AC625" s="6"/>
      <c r="AD625" s="6"/>
    </row>
    <row r="626" spans="1:30" x14ac:dyDescent="0.2">
      <c r="A626">
        <v>0</v>
      </c>
      <c r="B626" t="s">
        <v>15</v>
      </c>
      <c r="C626">
        <v>1</v>
      </c>
      <c r="D626" t="s">
        <v>13</v>
      </c>
      <c r="E626">
        <v>29</v>
      </c>
      <c r="F626">
        <v>30</v>
      </c>
      <c r="G626">
        <v>0</v>
      </c>
      <c r="H626">
        <v>0</v>
      </c>
      <c r="I626" s="6">
        <f>Table2[[#This Row],[Age]]/$E$1</f>
        <v>0.36249999999999999</v>
      </c>
      <c r="J626" s="6">
        <f>LOG10(Table2[[#This Row],[Fare]] +1)</f>
        <v>1.4913616938342726</v>
      </c>
      <c r="K626">
        <f>IF(Table2[[#This Row],[Pclass]]=1, 1, 0)</f>
        <v>1</v>
      </c>
      <c r="L626">
        <f>IF(Table2[[#This Row],[Pclass]]=2, 1,0)</f>
        <v>0</v>
      </c>
      <c r="M626">
        <f>IF(Table2[[#This Row],[Embarked]]="S", 1, 0)</f>
        <v>1</v>
      </c>
      <c r="N626">
        <f>IF(Table2[[#This Row],[Embarked]]="C", 1, 0)</f>
        <v>0</v>
      </c>
      <c r="O626">
        <f>IF(Table2[[#This Row],[Sex]]="male", 1, 0)</f>
        <v>1</v>
      </c>
      <c r="P626">
        <v>1</v>
      </c>
      <c r="AC626" s="6"/>
      <c r="AD626" s="6"/>
    </row>
    <row r="627" spans="1:30" x14ac:dyDescent="0.2">
      <c r="A627">
        <v>0</v>
      </c>
      <c r="B627" t="s">
        <v>15</v>
      </c>
      <c r="C627">
        <v>3</v>
      </c>
      <c r="D627" t="s">
        <v>13</v>
      </c>
      <c r="E627">
        <v>25</v>
      </c>
      <c r="F627">
        <v>7.05</v>
      </c>
      <c r="G627">
        <v>0</v>
      </c>
      <c r="H627">
        <v>0</v>
      </c>
      <c r="I627" s="6">
        <f>Table2[[#This Row],[Age]]/$E$1</f>
        <v>0.3125</v>
      </c>
      <c r="J627" s="6">
        <f>LOG10(Table2[[#This Row],[Fare]] +1)</f>
        <v>0.90579588036786851</v>
      </c>
      <c r="K627">
        <f>IF(Table2[[#This Row],[Pclass]]=1, 1, 0)</f>
        <v>0</v>
      </c>
      <c r="L627">
        <f>IF(Table2[[#This Row],[Pclass]]=2, 1,0)</f>
        <v>0</v>
      </c>
      <c r="M627">
        <f>IF(Table2[[#This Row],[Embarked]]="S", 1, 0)</f>
        <v>1</v>
      </c>
      <c r="N627">
        <f>IF(Table2[[#This Row],[Embarked]]="C", 1, 0)</f>
        <v>0</v>
      </c>
      <c r="O627">
        <f>IF(Table2[[#This Row],[Sex]]="male", 1, 0)</f>
        <v>1</v>
      </c>
      <c r="P627">
        <v>1</v>
      </c>
      <c r="AC627" s="6"/>
      <c r="AD627" s="6"/>
    </row>
    <row r="628" spans="1:30" x14ac:dyDescent="0.2">
      <c r="A628">
        <v>0</v>
      </c>
      <c r="B628" t="s">
        <v>15</v>
      </c>
      <c r="C628">
        <v>3</v>
      </c>
      <c r="D628" t="s">
        <v>13</v>
      </c>
      <c r="E628">
        <v>25</v>
      </c>
      <c r="F628">
        <v>7.25</v>
      </c>
      <c r="G628">
        <v>0</v>
      </c>
      <c r="H628">
        <v>0</v>
      </c>
      <c r="I628" s="6">
        <f>Table2[[#This Row],[Age]]/$E$1</f>
        <v>0.3125</v>
      </c>
      <c r="J628" s="6">
        <f>LOG10(Table2[[#This Row],[Fare]] +1)</f>
        <v>0.91645394854992512</v>
      </c>
      <c r="K628">
        <f>IF(Table2[[#This Row],[Pclass]]=1, 1, 0)</f>
        <v>0</v>
      </c>
      <c r="L628">
        <f>IF(Table2[[#This Row],[Pclass]]=2, 1,0)</f>
        <v>0</v>
      </c>
      <c r="M628">
        <f>IF(Table2[[#This Row],[Embarked]]="S", 1, 0)</f>
        <v>1</v>
      </c>
      <c r="N628">
        <f>IF(Table2[[#This Row],[Embarked]]="C", 1, 0)</f>
        <v>0</v>
      </c>
      <c r="O628">
        <f>IF(Table2[[#This Row],[Sex]]="male", 1, 0)</f>
        <v>1</v>
      </c>
      <c r="P628">
        <v>1</v>
      </c>
      <c r="AC628" s="6"/>
      <c r="AD628" s="6"/>
    </row>
    <row r="629" spans="1:30" x14ac:dyDescent="0.2">
      <c r="A629">
        <v>1</v>
      </c>
      <c r="B629" t="s">
        <v>15</v>
      </c>
      <c r="C629">
        <v>3</v>
      </c>
      <c r="D629" t="s">
        <v>17</v>
      </c>
      <c r="E629">
        <v>18</v>
      </c>
      <c r="F629">
        <v>7.4958</v>
      </c>
      <c r="G629">
        <v>0</v>
      </c>
      <c r="H629">
        <v>0</v>
      </c>
      <c r="I629" s="6">
        <f>Table2[[#This Row],[Age]]/$E$1</f>
        <v>0.22500000000000001</v>
      </c>
      <c r="J629" s="6">
        <f>LOG10(Table2[[#This Row],[Fare]] +1)</f>
        <v>0.92920428011230582</v>
      </c>
      <c r="K629">
        <f>IF(Table2[[#This Row],[Pclass]]=1, 1, 0)</f>
        <v>0</v>
      </c>
      <c r="L629">
        <f>IF(Table2[[#This Row],[Pclass]]=2, 1,0)</f>
        <v>0</v>
      </c>
      <c r="M629">
        <f>IF(Table2[[#This Row],[Embarked]]="S", 1, 0)</f>
        <v>1</v>
      </c>
      <c r="N629">
        <f>IF(Table2[[#This Row],[Embarked]]="C", 1, 0)</f>
        <v>0</v>
      </c>
      <c r="O629">
        <f>IF(Table2[[#This Row],[Sex]]="male", 1, 0)</f>
        <v>0</v>
      </c>
      <c r="P629">
        <v>1</v>
      </c>
      <c r="AC629" s="6"/>
      <c r="AD629" s="6"/>
    </row>
    <row r="630" spans="1:30" x14ac:dyDescent="0.2">
      <c r="A630">
        <v>0</v>
      </c>
      <c r="B630" t="s">
        <v>27</v>
      </c>
      <c r="C630">
        <v>3</v>
      </c>
      <c r="D630" t="s">
        <v>13</v>
      </c>
      <c r="E630">
        <v>8</v>
      </c>
      <c r="F630">
        <v>29.125</v>
      </c>
      <c r="G630">
        <v>4</v>
      </c>
      <c r="H630">
        <v>1</v>
      </c>
      <c r="I630" s="6">
        <f>Table2[[#This Row],[Age]]/$E$1</f>
        <v>0.1</v>
      </c>
      <c r="J630" s="6">
        <f>LOG10(Table2[[#This Row],[Fare]] +1)</f>
        <v>1.4789270555829248</v>
      </c>
      <c r="K630">
        <f>IF(Table2[[#This Row],[Pclass]]=1, 1, 0)</f>
        <v>0</v>
      </c>
      <c r="L630">
        <f>IF(Table2[[#This Row],[Pclass]]=2, 1,0)</f>
        <v>0</v>
      </c>
      <c r="M630">
        <f>IF(Table2[[#This Row],[Embarked]]="S", 1, 0)</f>
        <v>0</v>
      </c>
      <c r="N630">
        <f>IF(Table2[[#This Row],[Embarked]]="C", 1, 0)</f>
        <v>0</v>
      </c>
      <c r="O630">
        <f>IF(Table2[[#This Row],[Sex]]="male", 1, 0)</f>
        <v>1</v>
      </c>
      <c r="P630">
        <v>1</v>
      </c>
      <c r="AC630" s="6"/>
      <c r="AD630" s="6"/>
    </row>
    <row r="631" spans="1:30" x14ac:dyDescent="0.2">
      <c r="A631">
        <v>1</v>
      </c>
      <c r="B631" t="s">
        <v>15</v>
      </c>
      <c r="C631">
        <v>3</v>
      </c>
      <c r="D631" t="s">
        <v>13</v>
      </c>
      <c r="E631">
        <v>1</v>
      </c>
      <c r="F631">
        <v>20.574999999999999</v>
      </c>
      <c r="G631">
        <v>1</v>
      </c>
      <c r="H631">
        <v>2</v>
      </c>
      <c r="I631" s="6">
        <f>Table2[[#This Row],[Age]]/$E$1</f>
        <v>1.2500000000000001E-2</v>
      </c>
      <c r="J631" s="6">
        <f>LOG10(Table2[[#This Row],[Fare]] +1)</f>
        <v>1.3339508043872472</v>
      </c>
      <c r="K631">
        <f>IF(Table2[[#This Row],[Pclass]]=1, 1, 0)</f>
        <v>0</v>
      </c>
      <c r="L631">
        <f>IF(Table2[[#This Row],[Pclass]]=2, 1,0)</f>
        <v>0</v>
      </c>
      <c r="M631">
        <f>IF(Table2[[#This Row],[Embarked]]="S", 1, 0)</f>
        <v>1</v>
      </c>
      <c r="N631">
        <f>IF(Table2[[#This Row],[Embarked]]="C", 1, 0)</f>
        <v>0</v>
      </c>
      <c r="O631">
        <f>IF(Table2[[#This Row],[Sex]]="male", 1, 0)</f>
        <v>1</v>
      </c>
      <c r="P631">
        <v>1</v>
      </c>
      <c r="AC631" s="6"/>
      <c r="AD631" s="6"/>
    </row>
    <row r="632" spans="1:30" x14ac:dyDescent="0.2">
      <c r="A632">
        <v>0</v>
      </c>
      <c r="B632" t="s">
        <v>20</v>
      </c>
      <c r="C632">
        <v>1</v>
      </c>
      <c r="D632" t="s">
        <v>13</v>
      </c>
      <c r="E632">
        <v>46</v>
      </c>
      <c r="F632">
        <v>79.2</v>
      </c>
      <c r="G632">
        <v>0</v>
      </c>
      <c r="H632">
        <v>0</v>
      </c>
      <c r="I632" s="6">
        <f>Table2[[#This Row],[Age]]/$E$1</f>
        <v>0.57499999999999996</v>
      </c>
      <c r="J632" s="6">
        <f>LOG10(Table2[[#This Row],[Fare]] +1)</f>
        <v>1.9041743682841634</v>
      </c>
      <c r="K632">
        <f>IF(Table2[[#This Row],[Pclass]]=1, 1, 0)</f>
        <v>1</v>
      </c>
      <c r="L632">
        <f>IF(Table2[[#This Row],[Pclass]]=2, 1,0)</f>
        <v>0</v>
      </c>
      <c r="M632">
        <f>IF(Table2[[#This Row],[Embarked]]="S", 1, 0)</f>
        <v>0</v>
      </c>
      <c r="N632">
        <f>IF(Table2[[#This Row],[Embarked]]="C", 1, 0)</f>
        <v>1</v>
      </c>
      <c r="O632">
        <f>IF(Table2[[#This Row],[Sex]]="male", 1, 0)</f>
        <v>1</v>
      </c>
      <c r="P632">
        <v>1</v>
      </c>
      <c r="AC632" s="6"/>
      <c r="AD632" s="6"/>
    </row>
    <row r="633" spans="1:30" x14ac:dyDescent="0.2">
      <c r="A633">
        <v>0</v>
      </c>
      <c r="B633" t="s">
        <v>15</v>
      </c>
      <c r="C633">
        <v>2</v>
      </c>
      <c r="D633" t="s">
        <v>13</v>
      </c>
      <c r="E633">
        <v>16</v>
      </c>
      <c r="F633">
        <v>26</v>
      </c>
      <c r="G633">
        <v>0</v>
      </c>
      <c r="H633">
        <v>0</v>
      </c>
      <c r="I633" s="6">
        <f>Table2[[#This Row],[Age]]/$E$1</f>
        <v>0.2</v>
      </c>
      <c r="J633" s="6">
        <f>LOG10(Table2[[#This Row],[Fare]] +1)</f>
        <v>1.4313637641589874</v>
      </c>
      <c r="K633">
        <f>IF(Table2[[#This Row],[Pclass]]=1, 1, 0)</f>
        <v>0</v>
      </c>
      <c r="L633">
        <f>IF(Table2[[#This Row],[Pclass]]=2, 1,0)</f>
        <v>1</v>
      </c>
      <c r="M633">
        <f>IF(Table2[[#This Row],[Embarked]]="S", 1, 0)</f>
        <v>1</v>
      </c>
      <c r="N633">
        <f>IF(Table2[[#This Row],[Embarked]]="C", 1, 0)</f>
        <v>0</v>
      </c>
      <c r="O633">
        <f>IF(Table2[[#This Row],[Sex]]="male", 1, 0)</f>
        <v>1</v>
      </c>
      <c r="P633">
        <v>1</v>
      </c>
      <c r="AC633" s="6"/>
      <c r="AD633" s="6"/>
    </row>
    <row r="634" spans="1:30" x14ac:dyDescent="0.2">
      <c r="A634">
        <v>0</v>
      </c>
      <c r="B634" t="s">
        <v>15</v>
      </c>
      <c r="C634">
        <v>3</v>
      </c>
      <c r="D634" t="s">
        <v>13</v>
      </c>
      <c r="E634">
        <v>25</v>
      </c>
      <c r="F634">
        <v>7.8958000000000004</v>
      </c>
      <c r="G634">
        <v>0</v>
      </c>
      <c r="H634">
        <v>0</v>
      </c>
      <c r="I634" s="6">
        <f>Table2[[#This Row],[Age]]/$E$1</f>
        <v>0.3125</v>
      </c>
      <c r="J634" s="6">
        <f>LOG10(Table2[[#This Row],[Fare]] +1)</f>
        <v>0.94918501031343461</v>
      </c>
      <c r="K634">
        <f>IF(Table2[[#This Row],[Pclass]]=1, 1, 0)</f>
        <v>0</v>
      </c>
      <c r="L634">
        <f>IF(Table2[[#This Row],[Pclass]]=2, 1,0)</f>
        <v>0</v>
      </c>
      <c r="M634">
        <f>IF(Table2[[#This Row],[Embarked]]="S", 1, 0)</f>
        <v>1</v>
      </c>
      <c r="N634">
        <f>IF(Table2[[#This Row],[Embarked]]="C", 1, 0)</f>
        <v>0</v>
      </c>
      <c r="O634">
        <f>IF(Table2[[#This Row],[Sex]]="male", 1, 0)</f>
        <v>1</v>
      </c>
      <c r="P634">
        <v>1</v>
      </c>
      <c r="AC634" s="6"/>
      <c r="AD634" s="6"/>
    </row>
    <row r="635" spans="1:30" x14ac:dyDescent="0.2">
      <c r="A635">
        <v>0</v>
      </c>
      <c r="B635" t="s">
        <v>15</v>
      </c>
      <c r="C635">
        <v>2</v>
      </c>
      <c r="D635" t="s">
        <v>13</v>
      </c>
      <c r="E635">
        <v>39</v>
      </c>
      <c r="F635">
        <v>13</v>
      </c>
      <c r="G635">
        <v>0</v>
      </c>
      <c r="H635">
        <v>0</v>
      </c>
      <c r="I635" s="6">
        <f>Table2[[#This Row],[Age]]/$E$1</f>
        <v>0.48749999999999999</v>
      </c>
      <c r="J635" s="6">
        <f>LOG10(Table2[[#This Row],[Fare]] +1)</f>
        <v>1.146128035678238</v>
      </c>
      <c r="K635">
        <f>IF(Table2[[#This Row],[Pclass]]=1, 1, 0)</f>
        <v>0</v>
      </c>
      <c r="L635">
        <f>IF(Table2[[#This Row],[Pclass]]=2, 1,0)</f>
        <v>1</v>
      </c>
      <c r="M635">
        <f>IF(Table2[[#This Row],[Embarked]]="S", 1, 0)</f>
        <v>1</v>
      </c>
      <c r="N635">
        <f>IF(Table2[[#This Row],[Embarked]]="C", 1, 0)</f>
        <v>0</v>
      </c>
      <c r="O635">
        <f>IF(Table2[[#This Row],[Sex]]="male", 1, 0)</f>
        <v>1</v>
      </c>
      <c r="P635">
        <v>1</v>
      </c>
      <c r="AC635" s="6"/>
      <c r="AD635" s="6"/>
    </row>
    <row r="636" spans="1:30" x14ac:dyDescent="0.2">
      <c r="A636">
        <v>1</v>
      </c>
      <c r="B636" t="s">
        <v>15</v>
      </c>
      <c r="C636">
        <v>1</v>
      </c>
      <c r="D636" t="s">
        <v>17</v>
      </c>
      <c r="E636">
        <v>49</v>
      </c>
      <c r="F636">
        <v>25.929200000000002</v>
      </c>
      <c r="G636">
        <v>0</v>
      </c>
      <c r="H636">
        <v>0</v>
      </c>
      <c r="I636" s="6">
        <f>Table2[[#This Row],[Age]]/$E$1</f>
        <v>0.61250000000000004</v>
      </c>
      <c r="J636" s="6">
        <f>LOG10(Table2[[#This Row],[Fare]] +1)</f>
        <v>1.4302234517870693</v>
      </c>
      <c r="K636">
        <f>IF(Table2[[#This Row],[Pclass]]=1, 1, 0)</f>
        <v>1</v>
      </c>
      <c r="L636">
        <f>IF(Table2[[#This Row],[Pclass]]=2, 1,0)</f>
        <v>0</v>
      </c>
      <c r="M636">
        <f>IF(Table2[[#This Row],[Embarked]]="S", 1, 0)</f>
        <v>1</v>
      </c>
      <c r="N636">
        <f>IF(Table2[[#This Row],[Embarked]]="C", 1, 0)</f>
        <v>0</v>
      </c>
      <c r="O636">
        <f>IF(Table2[[#This Row],[Sex]]="male", 1, 0)</f>
        <v>0</v>
      </c>
      <c r="P636">
        <v>1</v>
      </c>
      <c r="AC636" s="6"/>
      <c r="AD636" s="6"/>
    </row>
    <row r="637" spans="1:30" x14ac:dyDescent="0.2">
      <c r="A637">
        <v>1</v>
      </c>
      <c r="B637" t="s">
        <v>15</v>
      </c>
      <c r="C637">
        <v>3</v>
      </c>
      <c r="D637" t="s">
        <v>17</v>
      </c>
      <c r="E637">
        <v>31</v>
      </c>
      <c r="F637">
        <v>8.6832999999999991</v>
      </c>
      <c r="G637">
        <v>0</v>
      </c>
      <c r="H637">
        <v>0</v>
      </c>
      <c r="I637" s="6">
        <f>Table2[[#This Row],[Age]]/$E$1</f>
        <v>0.38750000000000001</v>
      </c>
      <c r="J637" s="6">
        <f>LOG10(Table2[[#This Row],[Fare]] +1)</f>
        <v>0.98602338701450321</v>
      </c>
      <c r="K637">
        <f>IF(Table2[[#This Row],[Pclass]]=1, 1, 0)</f>
        <v>0</v>
      </c>
      <c r="L637">
        <f>IF(Table2[[#This Row],[Pclass]]=2, 1,0)</f>
        <v>0</v>
      </c>
      <c r="M637">
        <f>IF(Table2[[#This Row],[Embarked]]="S", 1, 0)</f>
        <v>1</v>
      </c>
      <c r="N637">
        <f>IF(Table2[[#This Row],[Embarked]]="C", 1, 0)</f>
        <v>0</v>
      </c>
      <c r="O637">
        <f>IF(Table2[[#This Row],[Sex]]="male", 1, 0)</f>
        <v>0</v>
      </c>
      <c r="P637">
        <v>1</v>
      </c>
      <c r="AC637" s="6"/>
      <c r="AD637" s="6"/>
    </row>
    <row r="638" spans="1:30" x14ac:dyDescent="0.2">
      <c r="A638">
        <v>0</v>
      </c>
      <c r="B638" t="s">
        <v>20</v>
      </c>
      <c r="C638">
        <v>3</v>
      </c>
      <c r="D638" t="s">
        <v>13</v>
      </c>
      <c r="E638">
        <v>30</v>
      </c>
      <c r="F638">
        <v>7.2291999999999996</v>
      </c>
      <c r="G638">
        <v>0</v>
      </c>
      <c r="H638">
        <v>0</v>
      </c>
      <c r="I638" s="6">
        <f>Table2[[#This Row],[Age]]/$E$1</f>
        <v>0.375</v>
      </c>
      <c r="J638" s="6">
        <f>LOG10(Table2[[#This Row],[Fare]] +1)</f>
        <v>0.91535761741483168</v>
      </c>
      <c r="K638">
        <f>IF(Table2[[#This Row],[Pclass]]=1, 1, 0)</f>
        <v>0</v>
      </c>
      <c r="L638">
        <f>IF(Table2[[#This Row],[Pclass]]=2, 1,0)</f>
        <v>0</v>
      </c>
      <c r="M638">
        <f>IF(Table2[[#This Row],[Embarked]]="S", 1, 0)</f>
        <v>0</v>
      </c>
      <c r="N638">
        <f>IF(Table2[[#This Row],[Embarked]]="C", 1, 0)</f>
        <v>1</v>
      </c>
      <c r="O638">
        <f>IF(Table2[[#This Row],[Sex]]="male", 1, 0)</f>
        <v>1</v>
      </c>
      <c r="P638">
        <v>1</v>
      </c>
      <c r="AC638" s="6"/>
      <c r="AD638" s="6"/>
    </row>
    <row r="639" spans="1:30" x14ac:dyDescent="0.2">
      <c r="A639">
        <v>0</v>
      </c>
      <c r="B639" t="s">
        <v>15</v>
      </c>
      <c r="C639">
        <v>3</v>
      </c>
      <c r="D639" t="s">
        <v>17</v>
      </c>
      <c r="E639">
        <v>30</v>
      </c>
      <c r="F639">
        <v>24.15</v>
      </c>
      <c r="G639">
        <v>1</v>
      </c>
      <c r="H639">
        <v>1</v>
      </c>
      <c r="I639" s="6">
        <f>Table2[[#This Row],[Age]]/$E$1</f>
        <v>0.375</v>
      </c>
      <c r="J639" s="6">
        <f>LOG10(Table2[[#This Row],[Fare]] +1)</f>
        <v>1.4005379893919461</v>
      </c>
      <c r="K639">
        <f>IF(Table2[[#This Row],[Pclass]]=1, 1, 0)</f>
        <v>0</v>
      </c>
      <c r="L639">
        <f>IF(Table2[[#This Row],[Pclass]]=2, 1,0)</f>
        <v>0</v>
      </c>
      <c r="M639">
        <f>IF(Table2[[#This Row],[Embarked]]="S", 1, 0)</f>
        <v>1</v>
      </c>
      <c r="N639">
        <f>IF(Table2[[#This Row],[Embarked]]="C", 1, 0)</f>
        <v>0</v>
      </c>
      <c r="O639">
        <f>IF(Table2[[#This Row],[Sex]]="male", 1, 0)</f>
        <v>0</v>
      </c>
      <c r="P639">
        <v>1</v>
      </c>
      <c r="AC639" s="6"/>
      <c r="AD639" s="6"/>
    </row>
    <row r="640" spans="1:30" x14ac:dyDescent="0.2">
      <c r="A640">
        <v>0</v>
      </c>
      <c r="B640" t="s">
        <v>15</v>
      </c>
      <c r="C640">
        <v>2</v>
      </c>
      <c r="D640" t="s">
        <v>13</v>
      </c>
      <c r="E640">
        <v>34</v>
      </c>
      <c r="F640">
        <v>13</v>
      </c>
      <c r="G640">
        <v>0</v>
      </c>
      <c r="H640">
        <v>0</v>
      </c>
      <c r="I640" s="6">
        <f>Table2[[#This Row],[Age]]/$E$1</f>
        <v>0.42499999999999999</v>
      </c>
      <c r="J640" s="6">
        <f>LOG10(Table2[[#This Row],[Fare]] +1)</f>
        <v>1.146128035678238</v>
      </c>
      <c r="K640">
        <f>IF(Table2[[#This Row],[Pclass]]=1, 1, 0)</f>
        <v>0</v>
      </c>
      <c r="L640">
        <f>IF(Table2[[#This Row],[Pclass]]=2, 1,0)</f>
        <v>1</v>
      </c>
      <c r="M640">
        <f>IF(Table2[[#This Row],[Embarked]]="S", 1, 0)</f>
        <v>1</v>
      </c>
      <c r="N640">
        <f>IF(Table2[[#This Row],[Embarked]]="C", 1, 0)</f>
        <v>0</v>
      </c>
      <c r="O640">
        <f>IF(Table2[[#This Row],[Sex]]="male", 1, 0)</f>
        <v>1</v>
      </c>
      <c r="P640">
        <v>1</v>
      </c>
      <c r="AC640" s="6"/>
      <c r="AD640" s="6"/>
    </row>
    <row r="641" spans="1:30" x14ac:dyDescent="0.2">
      <c r="A641">
        <v>1</v>
      </c>
      <c r="B641" t="s">
        <v>15</v>
      </c>
      <c r="C641">
        <v>2</v>
      </c>
      <c r="D641" t="s">
        <v>17</v>
      </c>
      <c r="E641">
        <v>31</v>
      </c>
      <c r="F641">
        <v>26.25</v>
      </c>
      <c r="G641">
        <v>1</v>
      </c>
      <c r="H641">
        <v>1</v>
      </c>
      <c r="I641" s="6">
        <f>Table2[[#This Row],[Age]]/$E$1</f>
        <v>0.38750000000000001</v>
      </c>
      <c r="J641" s="6">
        <f>LOG10(Table2[[#This Row],[Fare]] +1)</f>
        <v>1.4353665066126613</v>
      </c>
      <c r="K641">
        <f>IF(Table2[[#This Row],[Pclass]]=1, 1, 0)</f>
        <v>0</v>
      </c>
      <c r="L641">
        <f>IF(Table2[[#This Row],[Pclass]]=2, 1,0)</f>
        <v>1</v>
      </c>
      <c r="M641">
        <f>IF(Table2[[#This Row],[Embarked]]="S", 1, 0)</f>
        <v>1</v>
      </c>
      <c r="N641">
        <f>IF(Table2[[#This Row],[Embarked]]="C", 1, 0)</f>
        <v>0</v>
      </c>
      <c r="O641">
        <f>IF(Table2[[#This Row],[Sex]]="male", 1, 0)</f>
        <v>0</v>
      </c>
      <c r="P641">
        <v>1</v>
      </c>
      <c r="AC641" s="6"/>
      <c r="AD641" s="6"/>
    </row>
    <row r="642" spans="1:30" x14ac:dyDescent="0.2">
      <c r="A642">
        <v>1</v>
      </c>
      <c r="B642" t="s">
        <v>15</v>
      </c>
      <c r="C642">
        <v>1</v>
      </c>
      <c r="D642" t="s">
        <v>13</v>
      </c>
      <c r="E642">
        <v>11</v>
      </c>
      <c r="F642">
        <v>120</v>
      </c>
      <c r="G642">
        <v>1</v>
      </c>
      <c r="H642">
        <v>2</v>
      </c>
      <c r="I642" s="6">
        <f>Table2[[#This Row],[Age]]/$E$1</f>
        <v>0.13750000000000001</v>
      </c>
      <c r="J642" s="6">
        <f>LOG10(Table2[[#This Row],[Fare]] +1)</f>
        <v>2.0827853703164503</v>
      </c>
      <c r="K642">
        <f>IF(Table2[[#This Row],[Pclass]]=1, 1, 0)</f>
        <v>1</v>
      </c>
      <c r="L642">
        <f>IF(Table2[[#This Row],[Pclass]]=2, 1,0)</f>
        <v>0</v>
      </c>
      <c r="M642">
        <f>IF(Table2[[#This Row],[Embarked]]="S", 1, 0)</f>
        <v>1</v>
      </c>
      <c r="N642">
        <f>IF(Table2[[#This Row],[Embarked]]="C", 1, 0)</f>
        <v>0</v>
      </c>
      <c r="O642">
        <f>IF(Table2[[#This Row],[Sex]]="male", 1, 0)</f>
        <v>1</v>
      </c>
      <c r="P642">
        <v>1</v>
      </c>
      <c r="AC642" s="6"/>
      <c r="AD642" s="6"/>
    </row>
    <row r="643" spans="1:30" x14ac:dyDescent="0.2">
      <c r="A643">
        <v>1</v>
      </c>
      <c r="B643" t="s">
        <v>20</v>
      </c>
      <c r="C643">
        <v>3</v>
      </c>
      <c r="D643" t="s">
        <v>13</v>
      </c>
      <c r="E643">
        <v>0.42</v>
      </c>
      <c r="F643">
        <v>8.5167000000000002</v>
      </c>
      <c r="G643">
        <v>0</v>
      </c>
      <c r="H643">
        <v>1</v>
      </c>
      <c r="I643" s="6">
        <f>Table2[[#This Row],[Age]]/$E$1</f>
        <v>5.2499999999999995E-3</v>
      </c>
      <c r="J643" s="6">
        <f>LOG10(Table2[[#This Row],[Fare]] +1)</f>
        <v>0.97848637903110569</v>
      </c>
      <c r="K643">
        <f>IF(Table2[[#This Row],[Pclass]]=1, 1, 0)</f>
        <v>0</v>
      </c>
      <c r="L643">
        <f>IF(Table2[[#This Row],[Pclass]]=2, 1,0)</f>
        <v>0</v>
      </c>
      <c r="M643">
        <f>IF(Table2[[#This Row],[Embarked]]="S", 1, 0)</f>
        <v>0</v>
      </c>
      <c r="N643">
        <f>IF(Table2[[#This Row],[Embarked]]="C", 1, 0)</f>
        <v>1</v>
      </c>
      <c r="O643">
        <f>IF(Table2[[#This Row],[Sex]]="male", 1, 0)</f>
        <v>1</v>
      </c>
      <c r="P643">
        <v>1</v>
      </c>
      <c r="AC643" s="6"/>
      <c r="AD643" s="6"/>
    </row>
    <row r="644" spans="1:30" x14ac:dyDescent="0.2">
      <c r="A644">
        <v>1</v>
      </c>
      <c r="B644" t="s">
        <v>15</v>
      </c>
      <c r="C644">
        <v>3</v>
      </c>
      <c r="D644" t="s">
        <v>13</v>
      </c>
      <c r="E644">
        <v>27</v>
      </c>
      <c r="F644">
        <v>6.9749999999999996</v>
      </c>
      <c r="G644">
        <v>0</v>
      </c>
      <c r="H644">
        <v>0</v>
      </c>
      <c r="I644" s="6">
        <f>Table2[[#This Row],[Age]]/$E$1</f>
        <v>0.33750000000000002</v>
      </c>
      <c r="J644" s="6">
        <f>LOG10(Table2[[#This Row],[Fare]] +1)</f>
        <v>0.90173069172921871</v>
      </c>
      <c r="K644">
        <f>IF(Table2[[#This Row],[Pclass]]=1, 1, 0)</f>
        <v>0</v>
      </c>
      <c r="L644">
        <f>IF(Table2[[#This Row],[Pclass]]=2, 1,0)</f>
        <v>0</v>
      </c>
      <c r="M644">
        <f>IF(Table2[[#This Row],[Embarked]]="S", 1, 0)</f>
        <v>1</v>
      </c>
      <c r="N644">
        <f>IF(Table2[[#This Row],[Embarked]]="C", 1, 0)</f>
        <v>0</v>
      </c>
      <c r="O644">
        <f>IF(Table2[[#This Row],[Sex]]="male", 1, 0)</f>
        <v>1</v>
      </c>
      <c r="P644">
        <v>1</v>
      </c>
      <c r="AC644" s="6"/>
      <c r="AD644" s="6"/>
    </row>
    <row r="645" spans="1:30" x14ac:dyDescent="0.2">
      <c r="A645">
        <v>0</v>
      </c>
      <c r="B645" t="s">
        <v>15</v>
      </c>
      <c r="C645">
        <v>3</v>
      </c>
      <c r="D645" t="s">
        <v>13</v>
      </c>
      <c r="E645">
        <v>31</v>
      </c>
      <c r="F645">
        <v>7.7750000000000004</v>
      </c>
      <c r="G645">
        <v>0</v>
      </c>
      <c r="H645">
        <v>0</v>
      </c>
      <c r="I645" s="6">
        <f>Table2[[#This Row],[Age]]/$E$1</f>
        <v>0.38750000000000001</v>
      </c>
      <c r="J645" s="6">
        <f>LOG10(Table2[[#This Row],[Fare]] +1)</f>
        <v>0.94324712513786169</v>
      </c>
      <c r="K645">
        <f>IF(Table2[[#This Row],[Pclass]]=1, 1, 0)</f>
        <v>0</v>
      </c>
      <c r="L645">
        <f>IF(Table2[[#This Row],[Pclass]]=2, 1,0)</f>
        <v>0</v>
      </c>
      <c r="M645">
        <f>IF(Table2[[#This Row],[Embarked]]="S", 1, 0)</f>
        <v>1</v>
      </c>
      <c r="N645">
        <f>IF(Table2[[#This Row],[Embarked]]="C", 1, 0)</f>
        <v>0</v>
      </c>
      <c r="O645">
        <f>IF(Table2[[#This Row],[Sex]]="male", 1, 0)</f>
        <v>1</v>
      </c>
      <c r="P645">
        <v>1</v>
      </c>
      <c r="AC645" s="6"/>
      <c r="AD645" s="6"/>
    </row>
    <row r="646" spans="1:30" x14ac:dyDescent="0.2">
      <c r="A646">
        <v>0</v>
      </c>
      <c r="B646" t="s">
        <v>15</v>
      </c>
      <c r="C646">
        <v>1</v>
      </c>
      <c r="D646" t="s">
        <v>13</v>
      </c>
      <c r="E646">
        <v>39</v>
      </c>
      <c r="F646">
        <v>0</v>
      </c>
      <c r="G646">
        <v>0</v>
      </c>
      <c r="H646">
        <v>0</v>
      </c>
      <c r="I646" s="6">
        <f>Table2[[#This Row],[Age]]/$E$1</f>
        <v>0.48749999999999999</v>
      </c>
      <c r="J646" s="6">
        <f>LOG10(Table2[[#This Row],[Fare]] +1)</f>
        <v>0</v>
      </c>
      <c r="K646">
        <f>IF(Table2[[#This Row],[Pclass]]=1, 1, 0)</f>
        <v>1</v>
      </c>
      <c r="L646">
        <f>IF(Table2[[#This Row],[Pclass]]=2, 1,0)</f>
        <v>0</v>
      </c>
      <c r="M646">
        <f>IF(Table2[[#This Row],[Embarked]]="S", 1, 0)</f>
        <v>1</v>
      </c>
      <c r="N646">
        <f>IF(Table2[[#This Row],[Embarked]]="C", 1, 0)</f>
        <v>0</v>
      </c>
      <c r="O646">
        <f>IF(Table2[[#This Row],[Sex]]="male", 1, 0)</f>
        <v>1</v>
      </c>
      <c r="P646">
        <v>1</v>
      </c>
      <c r="AC646" s="6"/>
      <c r="AD646" s="6"/>
    </row>
    <row r="647" spans="1:30" x14ac:dyDescent="0.2">
      <c r="A647">
        <v>0</v>
      </c>
      <c r="B647" t="s">
        <v>15</v>
      </c>
      <c r="C647">
        <v>3</v>
      </c>
      <c r="D647" t="s">
        <v>17</v>
      </c>
      <c r="E647">
        <v>18</v>
      </c>
      <c r="F647">
        <v>7.7750000000000004</v>
      </c>
      <c r="G647">
        <v>0</v>
      </c>
      <c r="H647">
        <v>0</v>
      </c>
      <c r="I647" s="6">
        <f>Table2[[#This Row],[Age]]/$E$1</f>
        <v>0.22500000000000001</v>
      </c>
      <c r="J647" s="6">
        <f>LOG10(Table2[[#This Row],[Fare]] +1)</f>
        <v>0.94324712513786169</v>
      </c>
      <c r="K647">
        <f>IF(Table2[[#This Row],[Pclass]]=1, 1, 0)</f>
        <v>0</v>
      </c>
      <c r="L647">
        <f>IF(Table2[[#This Row],[Pclass]]=2, 1,0)</f>
        <v>0</v>
      </c>
      <c r="M647">
        <f>IF(Table2[[#This Row],[Embarked]]="S", 1, 0)</f>
        <v>1</v>
      </c>
      <c r="N647">
        <f>IF(Table2[[#This Row],[Embarked]]="C", 1, 0)</f>
        <v>0</v>
      </c>
      <c r="O647">
        <f>IF(Table2[[#This Row],[Sex]]="male", 1, 0)</f>
        <v>0</v>
      </c>
      <c r="P647">
        <v>1</v>
      </c>
      <c r="AC647" s="6"/>
      <c r="AD647" s="6"/>
    </row>
    <row r="648" spans="1:30" x14ac:dyDescent="0.2">
      <c r="A648">
        <v>0</v>
      </c>
      <c r="B648" t="s">
        <v>15</v>
      </c>
      <c r="C648">
        <v>2</v>
      </c>
      <c r="D648" t="s">
        <v>13</v>
      </c>
      <c r="E648">
        <v>39</v>
      </c>
      <c r="F648">
        <v>13</v>
      </c>
      <c r="G648">
        <v>0</v>
      </c>
      <c r="H648">
        <v>0</v>
      </c>
      <c r="I648" s="6">
        <f>Table2[[#This Row],[Age]]/$E$1</f>
        <v>0.48749999999999999</v>
      </c>
      <c r="J648" s="6">
        <f>LOG10(Table2[[#This Row],[Fare]] +1)</f>
        <v>1.146128035678238</v>
      </c>
      <c r="K648">
        <f>IF(Table2[[#This Row],[Pclass]]=1, 1, 0)</f>
        <v>0</v>
      </c>
      <c r="L648">
        <f>IF(Table2[[#This Row],[Pclass]]=2, 1,0)</f>
        <v>1</v>
      </c>
      <c r="M648">
        <f>IF(Table2[[#This Row],[Embarked]]="S", 1, 0)</f>
        <v>1</v>
      </c>
      <c r="N648">
        <f>IF(Table2[[#This Row],[Embarked]]="C", 1, 0)</f>
        <v>0</v>
      </c>
      <c r="O648">
        <f>IF(Table2[[#This Row],[Sex]]="male", 1, 0)</f>
        <v>1</v>
      </c>
      <c r="P648">
        <v>1</v>
      </c>
      <c r="AC648" s="6"/>
      <c r="AD648" s="6"/>
    </row>
    <row r="649" spans="1:30" x14ac:dyDescent="0.2">
      <c r="A649">
        <v>1</v>
      </c>
      <c r="B649" t="s">
        <v>15</v>
      </c>
      <c r="C649">
        <v>1</v>
      </c>
      <c r="D649" t="s">
        <v>17</v>
      </c>
      <c r="E649">
        <v>33</v>
      </c>
      <c r="F649">
        <v>53.1</v>
      </c>
      <c r="G649">
        <v>1</v>
      </c>
      <c r="H649">
        <v>0</v>
      </c>
      <c r="I649" s="6">
        <f>Table2[[#This Row],[Age]]/$E$1</f>
        <v>0.41249999999999998</v>
      </c>
      <c r="J649" s="6">
        <f>LOG10(Table2[[#This Row],[Fare]] +1)</f>
        <v>1.7331972651065695</v>
      </c>
      <c r="K649">
        <f>IF(Table2[[#This Row],[Pclass]]=1, 1, 0)</f>
        <v>1</v>
      </c>
      <c r="L649">
        <f>IF(Table2[[#This Row],[Pclass]]=2, 1,0)</f>
        <v>0</v>
      </c>
      <c r="M649">
        <f>IF(Table2[[#This Row],[Embarked]]="S", 1, 0)</f>
        <v>1</v>
      </c>
      <c r="N649">
        <f>IF(Table2[[#This Row],[Embarked]]="C", 1, 0)</f>
        <v>0</v>
      </c>
      <c r="O649">
        <f>IF(Table2[[#This Row],[Sex]]="male", 1, 0)</f>
        <v>0</v>
      </c>
      <c r="P649">
        <v>1</v>
      </c>
      <c r="AC649" s="6"/>
      <c r="AD649" s="6"/>
    </row>
    <row r="650" spans="1:30" x14ac:dyDescent="0.2">
      <c r="A650">
        <v>0</v>
      </c>
      <c r="B650" t="s">
        <v>15</v>
      </c>
      <c r="C650">
        <v>3</v>
      </c>
      <c r="D650" t="s">
        <v>13</v>
      </c>
      <c r="E650">
        <v>26</v>
      </c>
      <c r="F650">
        <v>7.8875000000000002</v>
      </c>
      <c r="G650">
        <v>0</v>
      </c>
      <c r="H650">
        <v>0</v>
      </c>
      <c r="I650" s="6">
        <f>Table2[[#This Row],[Age]]/$E$1</f>
        <v>0.32500000000000001</v>
      </c>
      <c r="J650" s="6">
        <f>LOG10(Table2[[#This Row],[Fare]] +1)</f>
        <v>0.94877961373782271</v>
      </c>
      <c r="K650">
        <f>IF(Table2[[#This Row],[Pclass]]=1, 1, 0)</f>
        <v>0</v>
      </c>
      <c r="L650">
        <f>IF(Table2[[#This Row],[Pclass]]=2, 1,0)</f>
        <v>0</v>
      </c>
      <c r="M650">
        <f>IF(Table2[[#This Row],[Embarked]]="S", 1, 0)</f>
        <v>1</v>
      </c>
      <c r="N650">
        <f>IF(Table2[[#This Row],[Embarked]]="C", 1, 0)</f>
        <v>0</v>
      </c>
      <c r="O650">
        <f>IF(Table2[[#This Row],[Sex]]="male", 1, 0)</f>
        <v>1</v>
      </c>
      <c r="P650">
        <v>1</v>
      </c>
      <c r="AC650" s="6"/>
      <c r="AD650" s="6"/>
    </row>
    <row r="651" spans="1:30" x14ac:dyDescent="0.2">
      <c r="A651">
        <v>0</v>
      </c>
      <c r="B651" t="s">
        <v>15</v>
      </c>
      <c r="C651">
        <v>3</v>
      </c>
      <c r="D651" t="s">
        <v>13</v>
      </c>
      <c r="E651">
        <v>39</v>
      </c>
      <c r="F651">
        <v>24.15</v>
      </c>
      <c r="G651">
        <v>0</v>
      </c>
      <c r="H651">
        <v>0</v>
      </c>
      <c r="I651" s="6">
        <f>Table2[[#This Row],[Age]]/$E$1</f>
        <v>0.48749999999999999</v>
      </c>
      <c r="J651" s="6">
        <f>LOG10(Table2[[#This Row],[Fare]] +1)</f>
        <v>1.4005379893919461</v>
      </c>
      <c r="K651">
        <f>IF(Table2[[#This Row],[Pclass]]=1, 1, 0)</f>
        <v>0</v>
      </c>
      <c r="L651">
        <f>IF(Table2[[#This Row],[Pclass]]=2, 1,0)</f>
        <v>0</v>
      </c>
      <c r="M651">
        <f>IF(Table2[[#This Row],[Embarked]]="S", 1, 0)</f>
        <v>1</v>
      </c>
      <c r="N651">
        <f>IF(Table2[[#This Row],[Embarked]]="C", 1, 0)</f>
        <v>0</v>
      </c>
      <c r="O651">
        <f>IF(Table2[[#This Row],[Sex]]="male", 1, 0)</f>
        <v>1</v>
      </c>
      <c r="P651">
        <v>1</v>
      </c>
      <c r="AC651" s="6"/>
      <c r="AD651" s="6"/>
    </row>
    <row r="652" spans="1:30" x14ac:dyDescent="0.2">
      <c r="A652">
        <v>0</v>
      </c>
      <c r="B652" t="s">
        <v>15</v>
      </c>
      <c r="C652">
        <v>2</v>
      </c>
      <c r="D652" t="s">
        <v>13</v>
      </c>
      <c r="E652">
        <v>35</v>
      </c>
      <c r="F652">
        <v>10.5</v>
      </c>
      <c r="G652">
        <v>0</v>
      </c>
      <c r="H652">
        <v>0</v>
      </c>
      <c r="I652" s="6">
        <f>Table2[[#This Row],[Age]]/$E$1</f>
        <v>0.4375</v>
      </c>
      <c r="J652" s="6">
        <f>LOG10(Table2[[#This Row],[Fare]] +1)</f>
        <v>1.0606978403536116</v>
      </c>
      <c r="K652">
        <f>IF(Table2[[#This Row],[Pclass]]=1, 1, 0)</f>
        <v>0</v>
      </c>
      <c r="L652">
        <f>IF(Table2[[#This Row],[Pclass]]=2, 1,0)</f>
        <v>1</v>
      </c>
      <c r="M652">
        <f>IF(Table2[[#This Row],[Embarked]]="S", 1, 0)</f>
        <v>1</v>
      </c>
      <c r="N652">
        <f>IF(Table2[[#This Row],[Embarked]]="C", 1, 0)</f>
        <v>0</v>
      </c>
      <c r="O652">
        <f>IF(Table2[[#This Row],[Sex]]="male", 1, 0)</f>
        <v>1</v>
      </c>
      <c r="P652">
        <v>1</v>
      </c>
      <c r="AC652" s="6"/>
      <c r="AD652" s="6"/>
    </row>
    <row r="653" spans="1:30" x14ac:dyDescent="0.2">
      <c r="A653">
        <v>0</v>
      </c>
      <c r="B653" t="s">
        <v>15</v>
      </c>
      <c r="C653">
        <v>3</v>
      </c>
      <c r="D653" t="s">
        <v>17</v>
      </c>
      <c r="E653">
        <v>6</v>
      </c>
      <c r="F653">
        <v>31.274999999999999</v>
      </c>
      <c r="G653">
        <v>4</v>
      </c>
      <c r="H653">
        <v>2</v>
      </c>
      <c r="I653" s="6">
        <f>Table2[[#This Row],[Age]]/$E$1</f>
        <v>7.4999999999999997E-2</v>
      </c>
      <c r="J653" s="6">
        <f>LOG10(Table2[[#This Row],[Fare]] +1)</f>
        <v>1.5088662509384578</v>
      </c>
      <c r="K653">
        <f>IF(Table2[[#This Row],[Pclass]]=1, 1, 0)</f>
        <v>0</v>
      </c>
      <c r="L653">
        <f>IF(Table2[[#This Row],[Pclass]]=2, 1,0)</f>
        <v>0</v>
      </c>
      <c r="M653">
        <f>IF(Table2[[#This Row],[Embarked]]="S", 1, 0)</f>
        <v>1</v>
      </c>
      <c r="N653">
        <f>IF(Table2[[#This Row],[Embarked]]="C", 1, 0)</f>
        <v>0</v>
      </c>
      <c r="O653">
        <f>IF(Table2[[#This Row],[Sex]]="male", 1, 0)</f>
        <v>0</v>
      </c>
      <c r="P653">
        <v>1</v>
      </c>
      <c r="AC653" s="6"/>
      <c r="AD653" s="6"/>
    </row>
    <row r="654" spans="1:30" x14ac:dyDescent="0.2">
      <c r="A654">
        <v>0</v>
      </c>
      <c r="B654" t="s">
        <v>15</v>
      </c>
      <c r="C654">
        <v>3</v>
      </c>
      <c r="D654" t="s">
        <v>13</v>
      </c>
      <c r="E654">
        <v>30.5</v>
      </c>
      <c r="F654">
        <v>8.0500000000000007</v>
      </c>
      <c r="G654">
        <v>0</v>
      </c>
      <c r="H654">
        <v>0</v>
      </c>
      <c r="I654" s="6">
        <f>Table2[[#This Row],[Age]]/$E$1</f>
        <v>0.38124999999999998</v>
      </c>
      <c r="J654" s="6">
        <f>LOG10(Table2[[#This Row],[Fare]] +1)</f>
        <v>0.9566485792052033</v>
      </c>
      <c r="K654">
        <f>IF(Table2[[#This Row],[Pclass]]=1, 1, 0)</f>
        <v>0</v>
      </c>
      <c r="L654">
        <f>IF(Table2[[#This Row],[Pclass]]=2, 1,0)</f>
        <v>0</v>
      </c>
      <c r="M654">
        <f>IF(Table2[[#This Row],[Embarked]]="S", 1, 0)</f>
        <v>1</v>
      </c>
      <c r="N654">
        <f>IF(Table2[[#This Row],[Embarked]]="C", 1, 0)</f>
        <v>0</v>
      </c>
      <c r="O654">
        <f>IF(Table2[[#This Row],[Sex]]="male", 1, 0)</f>
        <v>1</v>
      </c>
      <c r="P654">
        <v>1</v>
      </c>
      <c r="AC654" s="6"/>
      <c r="AD654" s="6"/>
    </row>
    <row r="655" spans="1:30" x14ac:dyDescent="0.2">
      <c r="A655">
        <v>0</v>
      </c>
      <c r="B655" t="s">
        <v>15</v>
      </c>
      <c r="C655">
        <v>3</v>
      </c>
      <c r="D655" t="s">
        <v>17</v>
      </c>
      <c r="E655">
        <v>23</v>
      </c>
      <c r="F655">
        <v>7.9249999999999998</v>
      </c>
      <c r="G655">
        <v>0</v>
      </c>
      <c r="H655">
        <v>0</v>
      </c>
      <c r="I655" s="6">
        <f>Table2[[#This Row],[Age]]/$E$1</f>
        <v>0.28749999999999998</v>
      </c>
      <c r="J655" s="6">
        <f>LOG10(Table2[[#This Row],[Fare]] +1)</f>
        <v>0.95060822478423079</v>
      </c>
      <c r="K655">
        <f>IF(Table2[[#This Row],[Pclass]]=1, 1, 0)</f>
        <v>0</v>
      </c>
      <c r="L655">
        <f>IF(Table2[[#This Row],[Pclass]]=2, 1,0)</f>
        <v>0</v>
      </c>
      <c r="M655">
        <f>IF(Table2[[#This Row],[Embarked]]="S", 1, 0)</f>
        <v>1</v>
      </c>
      <c r="N655">
        <f>IF(Table2[[#This Row],[Embarked]]="C", 1, 0)</f>
        <v>0</v>
      </c>
      <c r="O655">
        <f>IF(Table2[[#This Row],[Sex]]="male", 1, 0)</f>
        <v>0</v>
      </c>
      <c r="P655">
        <v>1</v>
      </c>
      <c r="AC655" s="6"/>
      <c r="AD655" s="6"/>
    </row>
    <row r="656" spans="1:30" x14ac:dyDescent="0.2">
      <c r="A656">
        <v>0</v>
      </c>
      <c r="B656" t="s">
        <v>20</v>
      </c>
      <c r="C656">
        <v>2</v>
      </c>
      <c r="D656" t="s">
        <v>13</v>
      </c>
      <c r="E656">
        <v>31</v>
      </c>
      <c r="F656">
        <v>37.004199999999997</v>
      </c>
      <c r="G656">
        <v>1</v>
      </c>
      <c r="H656">
        <v>1</v>
      </c>
      <c r="I656" s="6">
        <f>Table2[[#This Row],[Age]]/$E$1</f>
        <v>0.38750000000000001</v>
      </c>
      <c r="J656" s="6">
        <f>LOG10(Table2[[#This Row],[Fare]] +1)</f>
        <v>1.579831594933373</v>
      </c>
      <c r="K656">
        <f>IF(Table2[[#This Row],[Pclass]]=1, 1, 0)</f>
        <v>0</v>
      </c>
      <c r="L656">
        <f>IF(Table2[[#This Row],[Pclass]]=2, 1,0)</f>
        <v>1</v>
      </c>
      <c r="M656">
        <f>IF(Table2[[#This Row],[Embarked]]="S", 1, 0)</f>
        <v>0</v>
      </c>
      <c r="N656">
        <f>IF(Table2[[#This Row],[Embarked]]="C", 1, 0)</f>
        <v>1</v>
      </c>
      <c r="O656">
        <f>IF(Table2[[#This Row],[Sex]]="male", 1, 0)</f>
        <v>1</v>
      </c>
      <c r="P656">
        <v>1</v>
      </c>
      <c r="AC656" s="6"/>
      <c r="AD656" s="6"/>
    </row>
    <row r="657" spans="1:30" x14ac:dyDescent="0.2">
      <c r="A657">
        <v>0</v>
      </c>
      <c r="B657" t="s">
        <v>15</v>
      </c>
      <c r="C657">
        <v>3</v>
      </c>
      <c r="D657" t="s">
        <v>13</v>
      </c>
      <c r="E657">
        <v>43</v>
      </c>
      <c r="F657">
        <v>6.45</v>
      </c>
      <c r="G657">
        <v>0</v>
      </c>
      <c r="H657">
        <v>0</v>
      </c>
      <c r="I657" s="6">
        <f>Table2[[#This Row],[Age]]/$E$1</f>
        <v>0.53749999999999998</v>
      </c>
      <c r="J657" s="6">
        <f>LOG10(Table2[[#This Row],[Fare]] +1)</f>
        <v>0.87215627274829288</v>
      </c>
      <c r="K657">
        <f>IF(Table2[[#This Row],[Pclass]]=1, 1, 0)</f>
        <v>0</v>
      </c>
      <c r="L657">
        <f>IF(Table2[[#This Row],[Pclass]]=2, 1,0)</f>
        <v>0</v>
      </c>
      <c r="M657">
        <f>IF(Table2[[#This Row],[Embarked]]="S", 1, 0)</f>
        <v>1</v>
      </c>
      <c r="N657">
        <f>IF(Table2[[#This Row],[Embarked]]="C", 1, 0)</f>
        <v>0</v>
      </c>
      <c r="O657">
        <f>IF(Table2[[#This Row],[Sex]]="male", 1, 0)</f>
        <v>1</v>
      </c>
      <c r="P657">
        <v>1</v>
      </c>
      <c r="AC657" s="6"/>
      <c r="AD657" s="6"/>
    </row>
    <row r="658" spans="1:30" x14ac:dyDescent="0.2">
      <c r="A658">
        <v>0</v>
      </c>
      <c r="B658" t="s">
        <v>15</v>
      </c>
      <c r="C658">
        <v>3</v>
      </c>
      <c r="D658" t="s">
        <v>13</v>
      </c>
      <c r="E658">
        <v>10</v>
      </c>
      <c r="F658">
        <v>27.9</v>
      </c>
      <c r="G658">
        <v>3</v>
      </c>
      <c r="H658">
        <v>2</v>
      </c>
      <c r="I658" s="6">
        <f>Table2[[#This Row],[Age]]/$E$1</f>
        <v>0.125</v>
      </c>
      <c r="J658" s="6">
        <f>LOG10(Table2[[#This Row],[Fare]] +1)</f>
        <v>1.4608978427565478</v>
      </c>
      <c r="K658">
        <f>IF(Table2[[#This Row],[Pclass]]=1, 1, 0)</f>
        <v>0</v>
      </c>
      <c r="L658">
        <f>IF(Table2[[#This Row],[Pclass]]=2, 1,0)</f>
        <v>0</v>
      </c>
      <c r="M658">
        <f>IF(Table2[[#This Row],[Embarked]]="S", 1, 0)</f>
        <v>1</v>
      </c>
      <c r="N658">
        <f>IF(Table2[[#This Row],[Embarked]]="C", 1, 0)</f>
        <v>0</v>
      </c>
      <c r="O658">
        <f>IF(Table2[[#This Row],[Sex]]="male", 1, 0)</f>
        <v>1</v>
      </c>
      <c r="P658">
        <v>1</v>
      </c>
      <c r="AC658" s="6"/>
      <c r="AD658" s="6"/>
    </row>
    <row r="659" spans="1:30" x14ac:dyDescent="0.2">
      <c r="A659">
        <v>1</v>
      </c>
      <c r="B659" t="s">
        <v>15</v>
      </c>
      <c r="C659">
        <v>1</v>
      </c>
      <c r="D659" t="s">
        <v>17</v>
      </c>
      <c r="E659">
        <v>52</v>
      </c>
      <c r="F659">
        <v>93.5</v>
      </c>
      <c r="G659">
        <v>1</v>
      </c>
      <c r="H659">
        <v>1</v>
      </c>
      <c r="I659" s="6">
        <f>Table2[[#This Row],[Age]]/$E$1</f>
        <v>0.65</v>
      </c>
      <c r="J659" s="6">
        <f>LOG10(Table2[[#This Row],[Fare]] +1)</f>
        <v>1.975431808509263</v>
      </c>
      <c r="K659">
        <f>IF(Table2[[#This Row],[Pclass]]=1, 1, 0)</f>
        <v>1</v>
      </c>
      <c r="L659">
        <f>IF(Table2[[#This Row],[Pclass]]=2, 1,0)</f>
        <v>0</v>
      </c>
      <c r="M659">
        <f>IF(Table2[[#This Row],[Embarked]]="S", 1, 0)</f>
        <v>1</v>
      </c>
      <c r="N659">
        <f>IF(Table2[[#This Row],[Embarked]]="C", 1, 0)</f>
        <v>0</v>
      </c>
      <c r="O659">
        <f>IF(Table2[[#This Row],[Sex]]="male", 1, 0)</f>
        <v>0</v>
      </c>
      <c r="P659">
        <v>1</v>
      </c>
      <c r="AC659" s="6"/>
      <c r="AD659" s="6"/>
    </row>
    <row r="660" spans="1:30" x14ac:dyDescent="0.2">
      <c r="A660">
        <v>1</v>
      </c>
      <c r="B660" t="s">
        <v>15</v>
      </c>
      <c r="C660">
        <v>3</v>
      </c>
      <c r="D660" t="s">
        <v>13</v>
      </c>
      <c r="E660">
        <v>27</v>
      </c>
      <c r="F660">
        <v>8.6624999999999996</v>
      </c>
      <c r="G660">
        <v>0</v>
      </c>
      <c r="H660">
        <v>0</v>
      </c>
      <c r="I660" s="6">
        <f>Table2[[#This Row],[Age]]/$E$1</f>
        <v>0.33750000000000002</v>
      </c>
      <c r="J660" s="6">
        <f>LOG10(Table2[[#This Row],[Fare]] +1)</f>
        <v>0.98508950692638131</v>
      </c>
      <c r="K660">
        <f>IF(Table2[[#This Row],[Pclass]]=1, 1, 0)</f>
        <v>0</v>
      </c>
      <c r="L660">
        <f>IF(Table2[[#This Row],[Pclass]]=2, 1,0)</f>
        <v>0</v>
      </c>
      <c r="M660">
        <f>IF(Table2[[#This Row],[Embarked]]="S", 1, 0)</f>
        <v>1</v>
      </c>
      <c r="N660">
        <f>IF(Table2[[#This Row],[Embarked]]="C", 1, 0)</f>
        <v>0</v>
      </c>
      <c r="O660">
        <f>IF(Table2[[#This Row],[Sex]]="male", 1, 0)</f>
        <v>1</v>
      </c>
      <c r="P660">
        <v>1</v>
      </c>
      <c r="AC660" s="6"/>
      <c r="AD660" s="6"/>
    </row>
    <row r="661" spans="1:30" x14ac:dyDescent="0.2">
      <c r="A661">
        <v>0</v>
      </c>
      <c r="B661" t="s">
        <v>15</v>
      </c>
      <c r="C661">
        <v>1</v>
      </c>
      <c r="D661" t="s">
        <v>13</v>
      </c>
      <c r="E661">
        <v>38</v>
      </c>
      <c r="F661">
        <v>0</v>
      </c>
      <c r="G661">
        <v>0</v>
      </c>
      <c r="H661">
        <v>0</v>
      </c>
      <c r="I661" s="6">
        <f>Table2[[#This Row],[Age]]/$E$1</f>
        <v>0.47499999999999998</v>
      </c>
      <c r="J661" s="6">
        <f>LOG10(Table2[[#This Row],[Fare]] +1)</f>
        <v>0</v>
      </c>
      <c r="K661">
        <f>IF(Table2[[#This Row],[Pclass]]=1, 1, 0)</f>
        <v>1</v>
      </c>
      <c r="L661">
        <f>IF(Table2[[#This Row],[Pclass]]=2, 1,0)</f>
        <v>0</v>
      </c>
      <c r="M661">
        <f>IF(Table2[[#This Row],[Embarked]]="S", 1, 0)</f>
        <v>1</v>
      </c>
      <c r="N661">
        <f>IF(Table2[[#This Row],[Embarked]]="C", 1, 0)</f>
        <v>0</v>
      </c>
      <c r="O661">
        <f>IF(Table2[[#This Row],[Sex]]="male", 1, 0)</f>
        <v>1</v>
      </c>
      <c r="P661">
        <v>1</v>
      </c>
      <c r="AC661" s="6"/>
      <c r="AD661" s="6"/>
    </row>
    <row r="662" spans="1:30" x14ac:dyDescent="0.2">
      <c r="A662">
        <v>1</v>
      </c>
      <c r="B662" t="s">
        <v>15</v>
      </c>
      <c r="C662">
        <v>3</v>
      </c>
      <c r="D662" t="s">
        <v>17</v>
      </c>
      <c r="E662">
        <v>27</v>
      </c>
      <c r="F662">
        <v>12.475</v>
      </c>
      <c r="G662">
        <v>0</v>
      </c>
      <c r="H662">
        <v>1</v>
      </c>
      <c r="I662" s="6">
        <f>Table2[[#This Row],[Age]]/$E$1</f>
        <v>0.33750000000000002</v>
      </c>
      <c r="J662" s="6">
        <f>LOG10(Table2[[#This Row],[Fare]] +1)</f>
        <v>1.1295287738587763</v>
      </c>
      <c r="K662">
        <f>IF(Table2[[#This Row],[Pclass]]=1, 1, 0)</f>
        <v>0</v>
      </c>
      <c r="L662">
        <f>IF(Table2[[#This Row],[Pclass]]=2, 1,0)</f>
        <v>0</v>
      </c>
      <c r="M662">
        <f>IF(Table2[[#This Row],[Embarked]]="S", 1, 0)</f>
        <v>1</v>
      </c>
      <c r="N662">
        <f>IF(Table2[[#This Row],[Embarked]]="C", 1, 0)</f>
        <v>0</v>
      </c>
      <c r="O662">
        <f>IF(Table2[[#This Row],[Sex]]="male", 1, 0)</f>
        <v>0</v>
      </c>
      <c r="P662">
        <v>1</v>
      </c>
      <c r="AC662" s="6"/>
      <c r="AD662" s="6"/>
    </row>
    <row r="663" spans="1:30" x14ac:dyDescent="0.2">
      <c r="A663">
        <v>0</v>
      </c>
      <c r="B663" t="s">
        <v>15</v>
      </c>
      <c r="C663">
        <v>3</v>
      </c>
      <c r="D663" t="s">
        <v>13</v>
      </c>
      <c r="E663">
        <v>2</v>
      </c>
      <c r="F663">
        <v>39.6875</v>
      </c>
      <c r="G663">
        <v>4</v>
      </c>
      <c r="H663">
        <v>1</v>
      </c>
      <c r="I663" s="6">
        <f>Table2[[#This Row],[Age]]/$E$1</f>
        <v>2.5000000000000001E-2</v>
      </c>
      <c r="J663" s="6">
        <f>LOG10(Table2[[#This Row],[Fare]] +1)</f>
        <v>1.6094610059122672</v>
      </c>
      <c r="K663">
        <f>IF(Table2[[#This Row],[Pclass]]=1, 1, 0)</f>
        <v>0</v>
      </c>
      <c r="L663">
        <f>IF(Table2[[#This Row],[Pclass]]=2, 1,0)</f>
        <v>0</v>
      </c>
      <c r="M663">
        <f>IF(Table2[[#This Row],[Embarked]]="S", 1, 0)</f>
        <v>1</v>
      </c>
      <c r="N663">
        <f>IF(Table2[[#This Row],[Embarked]]="C", 1, 0)</f>
        <v>0</v>
      </c>
      <c r="O663">
        <f>IF(Table2[[#This Row],[Sex]]="male", 1, 0)</f>
        <v>1</v>
      </c>
      <c r="P663">
        <v>1</v>
      </c>
      <c r="AC663" s="6"/>
      <c r="AD663" s="6"/>
    </row>
    <row r="664" spans="1:30" x14ac:dyDescent="0.2">
      <c r="A664">
        <v>1</v>
      </c>
      <c r="B664" t="s">
        <v>20</v>
      </c>
      <c r="C664">
        <v>2</v>
      </c>
      <c r="D664" t="s">
        <v>13</v>
      </c>
      <c r="E664">
        <v>1</v>
      </c>
      <c r="F664">
        <v>37.004199999999997</v>
      </c>
      <c r="G664">
        <v>0</v>
      </c>
      <c r="H664">
        <v>2</v>
      </c>
      <c r="I664" s="6">
        <f>Table2[[#This Row],[Age]]/$E$1</f>
        <v>1.2500000000000001E-2</v>
      </c>
      <c r="J664" s="6">
        <f>LOG10(Table2[[#This Row],[Fare]] +1)</f>
        <v>1.579831594933373</v>
      </c>
      <c r="K664">
        <f>IF(Table2[[#This Row],[Pclass]]=1, 1, 0)</f>
        <v>0</v>
      </c>
      <c r="L664">
        <f>IF(Table2[[#This Row],[Pclass]]=2, 1,0)</f>
        <v>1</v>
      </c>
      <c r="M664">
        <f>IF(Table2[[#This Row],[Embarked]]="S", 1, 0)</f>
        <v>0</v>
      </c>
      <c r="N664">
        <f>IF(Table2[[#This Row],[Embarked]]="C", 1, 0)</f>
        <v>1</v>
      </c>
      <c r="O664">
        <f>IF(Table2[[#This Row],[Sex]]="male", 1, 0)</f>
        <v>1</v>
      </c>
      <c r="P664">
        <v>1</v>
      </c>
      <c r="AC664" s="6"/>
      <c r="AD664" s="6"/>
    </row>
    <row r="665" spans="1:30" x14ac:dyDescent="0.2">
      <c r="A665">
        <v>1</v>
      </c>
      <c r="B665" t="s">
        <v>20</v>
      </c>
      <c r="C665">
        <v>3</v>
      </c>
      <c r="D665" t="s">
        <v>17</v>
      </c>
      <c r="E665">
        <v>15</v>
      </c>
      <c r="F665">
        <v>14.4542</v>
      </c>
      <c r="G665">
        <v>1</v>
      </c>
      <c r="H665">
        <v>0</v>
      </c>
      <c r="I665" s="6">
        <f>Table2[[#This Row],[Age]]/$E$1</f>
        <v>0.1875</v>
      </c>
      <c r="J665" s="6">
        <f>LOG10(Table2[[#This Row],[Fare]] +1)</f>
        <v>1.1890465283525415</v>
      </c>
      <c r="K665">
        <f>IF(Table2[[#This Row],[Pclass]]=1, 1, 0)</f>
        <v>0</v>
      </c>
      <c r="L665">
        <f>IF(Table2[[#This Row],[Pclass]]=2, 1,0)</f>
        <v>0</v>
      </c>
      <c r="M665">
        <f>IF(Table2[[#This Row],[Embarked]]="S", 1, 0)</f>
        <v>0</v>
      </c>
      <c r="N665">
        <f>IF(Table2[[#This Row],[Embarked]]="C", 1, 0)</f>
        <v>1</v>
      </c>
      <c r="O665">
        <f>IF(Table2[[#This Row],[Sex]]="male", 1, 0)</f>
        <v>0</v>
      </c>
      <c r="P665">
        <v>1</v>
      </c>
      <c r="AC665" s="6"/>
      <c r="AD665" s="6"/>
    </row>
    <row r="666" spans="1:30" x14ac:dyDescent="0.2">
      <c r="A666">
        <v>1</v>
      </c>
      <c r="B666" t="s">
        <v>15</v>
      </c>
      <c r="C666">
        <v>2</v>
      </c>
      <c r="D666" t="s">
        <v>13</v>
      </c>
      <c r="E666">
        <v>0.83</v>
      </c>
      <c r="F666">
        <v>18.75</v>
      </c>
      <c r="G666">
        <v>1</v>
      </c>
      <c r="H666">
        <v>1</v>
      </c>
      <c r="I666" s="6">
        <f>Table2[[#This Row],[Age]]/$E$1</f>
        <v>1.0374999999999999E-2</v>
      </c>
      <c r="J666" s="6">
        <f>LOG10(Table2[[#This Row],[Fare]] +1)</f>
        <v>1.2955670999624791</v>
      </c>
      <c r="K666">
        <f>IF(Table2[[#This Row],[Pclass]]=1, 1, 0)</f>
        <v>0</v>
      </c>
      <c r="L666">
        <f>IF(Table2[[#This Row],[Pclass]]=2, 1,0)</f>
        <v>1</v>
      </c>
      <c r="M666">
        <f>IF(Table2[[#This Row],[Embarked]]="S", 1, 0)</f>
        <v>1</v>
      </c>
      <c r="N666">
        <f>IF(Table2[[#This Row],[Embarked]]="C", 1, 0)</f>
        <v>0</v>
      </c>
      <c r="O666">
        <f>IF(Table2[[#This Row],[Sex]]="male", 1, 0)</f>
        <v>1</v>
      </c>
      <c r="P666">
        <v>1</v>
      </c>
      <c r="AC666" s="6"/>
      <c r="AD666" s="6"/>
    </row>
    <row r="667" spans="1:30" x14ac:dyDescent="0.2">
      <c r="A667">
        <v>0</v>
      </c>
      <c r="B667" t="s">
        <v>15</v>
      </c>
      <c r="C667">
        <v>3</v>
      </c>
      <c r="D667" t="s">
        <v>13</v>
      </c>
      <c r="E667">
        <v>23</v>
      </c>
      <c r="F667">
        <v>7.8541999999999996</v>
      </c>
      <c r="G667">
        <v>0</v>
      </c>
      <c r="H667">
        <v>0</v>
      </c>
      <c r="I667" s="6">
        <f>Table2[[#This Row],[Age]]/$E$1</f>
        <v>0.28749999999999998</v>
      </c>
      <c r="J667" s="6">
        <f>LOG10(Table2[[#This Row],[Fare]] +1)</f>
        <v>0.94714932766263737</v>
      </c>
      <c r="K667">
        <f>IF(Table2[[#This Row],[Pclass]]=1, 1, 0)</f>
        <v>0</v>
      </c>
      <c r="L667">
        <f>IF(Table2[[#This Row],[Pclass]]=2, 1,0)</f>
        <v>0</v>
      </c>
      <c r="M667">
        <f>IF(Table2[[#This Row],[Embarked]]="S", 1, 0)</f>
        <v>1</v>
      </c>
      <c r="N667">
        <f>IF(Table2[[#This Row],[Embarked]]="C", 1, 0)</f>
        <v>0</v>
      </c>
      <c r="O667">
        <f>IF(Table2[[#This Row],[Sex]]="male", 1, 0)</f>
        <v>1</v>
      </c>
      <c r="P667">
        <v>1</v>
      </c>
      <c r="AC667" s="6"/>
      <c r="AD667" s="6"/>
    </row>
    <row r="668" spans="1:30" x14ac:dyDescent="0.2">
      <c r="A668">
        <v>0</v>
      </c>
      <c r="B668" t="s">
        <v>15</v>
      </c>
      <c r="C668">
        <v>3</v>
      </c>
      <c r="D668" t="s">
        <v>13</v>
      </c>
      <c r="E668">
        <v>18</v>
      </c>
      <c r="F668">
        <v>8.3000000000000007</v>
      </c>
      <c r="G668">
        <v>0</v>
      </c>
      <c r="H668">
        <v>0</v>
      </c>
      <c r="I668" s="6">
        <f>Table2[[#This Row],[Age]]/$E$1</f>
        <v>0.22500000000000001</v>
      </c>
      <c r="J668" s="6">
        <f>LOG10(Table2[[#This Row],[Fare]] +1)</f>
        <v>0.96848294855393513</v>
      </c>
      <c r="K668">
        <f>IF(Table2[[#This Row],[Pclass]]=1, 1, 0)</f>
        <v>0</v>
      </c>
      <c r="L668">
        <f>IF(Table2[[#This Row],[Pclass]]=2, 1,0)</f>
        <v>0</v>
      </c>
      <c r="M668">
        <f>IF(Table2[[#This Row],[Embarked]]="S", 1, 0)</f>
        <v>1</v>
      </c>
      <c r="N668">
        <f>IF(Table2[[#This Row],[Embarked]]="C", 1, 0)</f>
        <v>0</v>
      </c>
      <c r="O668">
        <f>IF(Table2[[#This Row],[Sex]]="male", 1, 0)</f>
        <v>1</v>
      </c>
      <c r="P668">
        <v>1</v>
      </c>
      <c r="AC668" s="6"/>
      <c r="AD668" s="6"/>
    </row>
    <row r="669" spans="1:30" x14ac:dyDescent="0.2">
      <c r="A669">
        <v>1</v>
      </c>
      <c r="B669" t="s">
        <v>20</v>
      </c>
      <c r="C669">
        <v>1</v>
      </c>
      <c r="D669" t="s">
        <v>17</v>
      </c>
      <c r="E669">
        <v>39</v>
      </c>
      <c r="F669">
        <v>83.158299999999997</v>
      </c>
      <c r="G669">
        <v>1</v>
      </c>
      <c r="H669">
        <v>1</v>
      </c>
      <c r="I669" s="6">
        <f>Table2[[#This Row],[Age]]/$E$1</f>
        <v>0.48749999999999999</v>
      </c>
      <c r="J669" s="6">
        <f>LOG10(Table2[[#This Row],[Fare]] +1)</f>
        <v>1.9250969541376577</v>
      </c>
      <c r="K669">
        <f>IF(Table2[[#This Row],[Pclass]]=1, 1, 0)</f>
        <v>1</v>
      </c>
      <c r="L669">
        <f>IF(Table2[[#This Row],[Pclass]]=2, 1,0)</f>
        <v>0</v>
      </c>
      <c r="M669">
        <f>IF(Table2[[#This Row],[Embarked]]="S", 1, 0)</f>
        <v>0</v>
      </c>
      <c r="N669">
        <f>IF(Table2[[#This Row],[Embarked]]="C", 1, 0)</f>
        <v>1</v>
      </c>
      <c r="O669">
        <f>IF(Table2[[#This Row],[Sex]]="male", 1, 0)</f>
        <v>0</v>
      </c>
      <c r="P669">
        <v>1</v>
      </c>
      <c r="AC669" s="6"/>
      <c r="AD669" s="6"/>
    </row>
    <row r="670" spans="1:30" x14ac:dyDescent="0.2">
      <c r="A670">
        <v>0</v>
      </c>
      <c r="B670" t="s">
        <v>15</v>
      </c>
      <c r="C670">
        <v>3</v>
      </c>
      <c r="D670" t="s">
        <v>13</v>
      </c>
      <c r="E670">
        <v>21</v>
      </c>
      <c r="F670">
        <v>8.6624999999999996</v>
      </c>
      <c r="G670">
        <v>0</v>
      </c>
      <c r="H670">
        <v>0</v>
      </c>
      <c r="I670" s="6">
        <f>Table2[[#This Row],[Age]]/$E$1</f>
        <v>0.26250000000000001</v>
      </c>
      <c r="J670" s="6">
        <f>LOG10(Table2[[#This Row],[Fare]] +1)</f>
        <v>0.98508950692638131</v>
      </c>
      <c r="K670">
        <f>IF(Table2[[#This Row],[Pclass]]=1, 1, 0)</f>
        <v>0</v>
      </c>
      <c r="L670">
        <f>IF(Table2[[#This Row],[Pclass]]=2, 1,0)</f>
        <v>0</v>
      </c>
      <c r="M670">
        <f>IF(Table2[[#This Row],[Embarked]]="S", 1, 0)</f>
        <v>1</v>
      </c>
      <c r="N670">
        <f>IF(Table2[[#This Row],[Embarked]]="C", 1, 0)</f>
        <v>0</v>
      </c>
      <c r="O670">
        <f>IF(Table2[[#This Row],[Sex]]="male", 1, 0)</f>
        <v>1</v>
      </c>
      <c r="P670">
        <v>1</v>
      </c>
      <c r="AC670" s="6"/>
      <c r="AD670" s="6"/>
    </row>
    <row r="671" spans="1:30" x14ac:dyDescent="0.2">
      <c r="A671">
        <v>1</v>
      </c>
      <c r="B671" t="s">
        <v>15</v>
      </c>
      <c r="C671">
        <v>3</v>
      </c>
      <c r="D671" t="s">
        <v>13</v>
      </c>
      <c r="E671">
        <v>32</v>
      </c>
      <c r="F671">
        <v>56.495800000000003</v>
      </c>
      <c r="G671">
        <v>0</v>
      </c>
      <c r="H671">
        <v>0</v>
      </c>
      <c r="I671" s="6">
        <f>Table2[[#This Row],[Age]]/$E$1</f>
        <v>0.4</v>
      </c>
      <c r="J671" s="6">
        <f>LOG10(Table2[[#This Row],[Fare]] +1)</f>
        <v>1.7596361211514699</v>
      </c>
      <c r="K671">
        <f>IF(Table2[[#This Row],[Pclass]]=1, 1, 0)</f>
        <v>0</v>
      </c>
      <c r="L671">
        <f>IF(Table2[[#This Row],[Pclass]]=2, 1,0)</f>
        <v>0</v>
      </c>
      <c r="M671">
        <f>IF(Table2[[#This Row],[Embarked]]="S", 1, 0)</f>
        <v>1</v>
      </c>
      <c r="N671">
        <f>IF(Table2[[#This Row],[Embarked]]="C", 1, 0)</f>
        <v>0</v>
      </c>
      <c r="O671">
        <f>IF(Table2[[#This Row],[Sex]]="male", 1, 0)</f>
        <v>1</v>
      </c>
      <c r="P671">
        <v>1</v>
      </c>
      <c r="AC671" s="6"/>
      <c r="AD671" s="6"/>
    </row>
    <row r="672" spans="1:30" x14ac:dyDescent="0.2">
      <c r="A672">
        <v>0</v>
      </c>
      <c r="B672" t="s">
        <v>15</v>
      </c>
      <c r="C672">
        <v>3</v>
      </c>
      <c r="D672" t="s">
        <v>13</v>
      </c>
      <c r="E672">
        <v>20</v>
      </c>
      <c r="F672">
        <v>7.9249999999999998</v>
      </c>
      <c r="G672">
        <v>0</v>
      </c>
      <c r="H672">
        <v>0</v>
      </c>
      <c r="I672" s="6">
        <f>Table2[[#This Row],[Age]]/$E$1</f>
        <v>0.25</v>
      </c>
      <c r="J672" s="6">
        <f>LOG10(Table2[[#This Row],[Fare]] +1)</f>
        <v>0.95060822478423079</v>
      </c>
      <c r="K672">
        <f>IF(Table2[[#This Row],[Pclass]]=1, 1, 0)</f>
        <v>0</v>
      </c>
      <c r="L672">
        <f>IF(Table2[[#This Row],[Pclass]]=2, 1,0)</f>
        <v>0</v>
      </c>
      <c r="M672">
        <f>IF(Table2[[#This Row],[Embarked]]="S", 1, 0)</f>
        <v>1</v>
      </c>
      <c r="N672">
        <f>IF(Table2[[#This Row],[Embarked]]="C", 1, 0)</f>
        <v>0</v>
      </c>
      <c r="O672">
        <f>IF(Table2[[#This Row],[Sex]]="male", 1, 0)</f>
        <v>1</v>
      </c>
      <c r="P672">
        <v>1</v>
      </c>
      <c r="AC672" s="6"/>
      <c r="AD672" s="6"/>
    </row>
    <row r="673" spans="1:30" x14ac:dyDescent="0.2">
      <c r="A673">
        <v>0</v>
      </c>
      <c r="B673" t="s">
        <v>15</v>
      </c>
      <c r="C673">
        <v>2</v>
      </c>
      <c r="D673" t="s">
        <v>13</v>
      </c>
      <c r="E673">
        <v>16</v>
      </c>
      <c r="F673">
        <v>10.5</v>
      </c>
      <c r="G673">
        <v>0</v>
      </c>
      <c r="H673">
        <v>0</v>
      </c>
      <c r="I673" s="6">
        <f>Table2[[#This Row],[Age]]/$E$1</f>
        <v>0.2</v>
      </c>
      <c r="J673" s="6">
        <f>LOG10(Table2[[#This Row],[Fare]] +1)</f>
        <v>1.0606978403536116</v>
      </c>
      <c r="K673">
        <f>IF(Table2[[#This Row],[Pclass]]=1, 1, 0)</f>
        <v>0</v>
      </c>
      <c r="L673">
        <f>IF(Table2[[#This Row],[Pclass]]=2, 1,0)</f>
        <v>1</v>
      </c>
      <c r="M673">
        <f>IF(Table2[[#This Row],[Embarked]]="S", 1, 0)</f>
        <v>1</v>
      </c>
      <c r="N673">
        <f>IF(Table2[[#This Row],[Embarked]]="C", 1, 0)</f>
        <v>0</v>
      </c>
      <c r="O673">
        <f>IF(Table2[[#This Row],[Sex]]="male", 1, 0)</f>
        <v>1</v>
      </c>
      <c r="P673">
        <v>1</v>
      </c>
      <c r="AC673" s="6"/>
      <c r="AD673" s="6"/>
    </row>
    <row r="674" spans="1:30" x14ac:dyDescent="0.2">
      <c r="A674">
        <v>1</v>
      </c>
      <c r="B674" t="s">
        <v>20</v>
      </c>
      <c r="C674">
        <v>1</v>
      </c>
      <c r="D674" t="s">
        <v>17</v>
      </c>
      <c r="E674">
        <v>30</v>
      </c>
      <c r="F674">
        <v>31</v>
      </c>
      <c r="G674">
        <v>0</v>
      </c>
      <c r="H674">
        <v>0</v>
      </c>
      <c r="I674" s="6">
        <f>Table2[[#This Row],[Age]]/$E$1</f>
        <v>0.375</v>
      </c>
      <c r="J674" s="6">
        <f>LOG10(Table2[[#This Row],[Fare]] +1)</f>
        <v>1.505149978319906</v>
      </c>
      <c r="K674">
        <f>IF(Table2[[#This Row],[Pclass]]=1, 1, 0)</f>
        <v>1</v>
      </c>
      <c r="L674">
        <f>IF(Table2[[#This Row],[Pclass]]=2, 1,0)</f>
        <v>0</v>
      </c>
      <c r="M674">
        <f>IF(Table2[[#This Row],[Embarked]]="S", 1, 0)</f>
        <v>0</v>
      </c>
      <c r="N674">
        <f>IF(Table2[[#This Row],[Embarked]]="C", 1, 0)</f>
        <v>1</v>
      </c>
      <c r="O674">
        <f>IF(Table2[[#This Row],[Sex]]="male", 1, 0)</f>
        <v>0</v>
      </c>
      <c r="P674">
        <v>1</v>
      </c>
      <c r="AC674" s="6"/>
      <c r="AD674" s="6"/>
    </row>
    <row r="675" spans="1:30" x14ac:dyDescent="0.2">
      <c r="A675">
        <v>0</v>
      </c>
      <c r="B675" t="s">
        <v>20</v>
      </c>
      <c r="C675">
        <v>3</v>
      </c>
      <c r="D675" t="s">
        <v>13</v>
      </c>
      <c r="E675">
        <v>34.5</v>
      </c>
      <c r="F675">
        <v>6.4375</v>
      </c>
      <c r="G675">
        <v>0</v>
      </c>
      <c r="H675">
        <v>0</v>
      </c>
      <c r="I675" s="6">
        <f>Table2[[#This Row],[Age]]/$E$1</f>
        <v>0.43125000000000002</v>
      </c>
      <c r="J675" s="6">
        <f>LOG10(Table2[[#This Row],[Fare]] +1)</f>
        <v>0.87142697873660602</v>
      </c>
      <c r="K675">
        <f>IF(Table2[[#This Row],[Pclass]]=1, 1, 0)</f>
        <v>0</v>
      </c>
      <c r="L675">
        <f>IF(Table2[[#This Row],[Pclass]]=2, 1,0)</f>
        <v>0</v>
      </c>
      <c r="M675">
        <f>IF(Table2[[#This Row],[Embarked]]="S", 1, 0)</f>
        <v>0</v>
      </c>
      <c r="N675">
        <f>IF(Table2[[#This Row],[Embarked]]="C", 1, 0)</f>
        <v>1</v>
      </c>
      <c r="O675">
        <f>IF(Table2[[#This Row],[Sex]]="male", 1, 0)</f>
        <v>1</v>
      </c>
      <c r="P675">
        <v>1</v>
      </c>
      <c r="AC675" s="6"/>
      <c r="AD675" s="6"/>
    </row>
    <row r="676" spans="1:30" x14ac:dyDescent="0.2">
      <c r="A676">
        <v>0</v>
      </c>
      <c r="B676" t="s">
        <v>15</v>
      </c>
      <c r="C676">
        <v>3</v>
      </c>
      <c r="D676" t="s">
        <v>13</v>
      </c>
      <c r="E676">
        <v>17</v>
      </c>
      <c r="F676">
        <v>8.6624999999999996</v>
      </c>
      <c r="G676">
        <v>0</v>
      </c>
      <c r="H676">
        <v>0</v>
      </c>
      <c r="I676" s="6">
        <f>Table2[[#This Row],[Age]]/$E$1</f>
        <v>0.21249999999999999</v>
      </c>
      <c r="J676" s="6">
        <f>LOG10(Table2[[#This Row],[Fare]] +1)</f>
        <v>0.98508950692638131</v>
      </c>
      <c r="K676">
        <f>IF(Table2[[#This Row],[Pclass]]=1, 1, 0)</f>
        <v>0</v>
      </c>
      <c r="L676">
        <f>IF(Table2[[#This Row],[Pclass]]=2, 1,0)</f>
        <v>0</v>
      </c>
      <c r="M676">
        <f>IF(Table2[[#This Row],[Embarked]]="S", 1, 0)</f>
        <v>1</v>
      </c>
      <c r="N676">
        <f>IF(Table2[[#This Row],[Embarked]]="C", 1, 0)</f>
        <v>0</v>
      </c>
      <c r="O676">
        <f>IF(Table2[[#This Row],[Sex]]="male", 1, 0)</f>
        <v>1</v>
      </c>
      <c r="P676">
        <v>1</v>
      </c>
      <c r="AC676" s="6"/>
      <c r="AD676" s="6"/>
    </row>
    <row r="677" spans="1:30" x14ac:dyDescent="0.2">
      <c r="A677">
        <v>0</v>
      </c>
      <c r="B677" t="s">
        <v>15</v>
      </c>
      <c r="C677">
        <v>3</v>
      </c>
      <c r="D677" t="s">
        <v>13</v>
      </c>
      <c r="E677">
        <v>42</v>
      </c>
      <c r="F677">
        <v>7.55</v>
      </c>
      <c r="G677">
        <v>0</v>
      </c>
      <c r="H677">
        <v>0</v>
      </c>
      <c r="I677" s="6">
        <f>Table2[[#This Row],[Age]]/$E$1</f>
        <v>0.52500000000000002</v>
      </c>
      <c r="J677" s="6">
        <f>LOG10(Table2[[#This Row],[Fare]] +1)</f>
        <v>0.9319661147281727</v>
      </c>
      <c r="K677">
        <f>IF(Table2[[#This Row],[Pclass]]=1, 1, 0)</f>
        <v>0</v>
      </c>
      <c r="L677">
        <f>IF(Table2[[#This Row],[Pclass]]=2, 1,0)</f>
        <v>0</v>
      </c>
      <c r="M677">
        <f>IF(Table2[[#This Row],[Embarked]]="S", 1, 0)</f>
        <v>1</v>
      </c>
      <c r="N677">
        <f>IF(Table2[[#This Row],[Embarked]]="C", 1, 0)</f>
        <v>0</v>
      </c>
      <c r="O677">
        <f>IF(Table2[[#This Row],[Sex]]="male", 1, 0)</f>
        <v>1</v>
      </c>
      <c r="P677">
        <v>1</v>
      </c>
      <c r="AC677" s="6"/>
      <c r="AD677" s="6"/>
    </row>
    <row r="678" spans="1:30" x14ac:dyDescent="0.2">
      <c r="A678">
        <v>0</v>
      </c>
      <c r="B678" t="s">
        <v>20</v>
      </c>
      <c r="C678">
        <v>3</v>
      </c>
      <c r="D678" t="s">
        <v>13</v>
      </c>
      <c r="E678">
        <v>35</v>
      </c>
      <c r="F678">
        <v>7.8958000000000004</v>
      </c>
      <c r="G678">
        <v>0</v>
      </c>
      <c r="H678">
        <v>0</v>
      </c>
      <c r="I678" s="6">
        <f>Table2[[#This Row],[Age]]/$E$1</f>
        <v>0.4375</v>
      </c>
      <c r="J678" s="6">
        <f>LOG10(Table2[[#This Row],[Fare]] +1)</f>
        <v>0.94918501031343461</v>
      </c>
      <c r="K678">
        <f>IF(Table2[[#This Row],[Pclass]]=1, 1, 0)</f>
        <v>0</v>
      </c>
      <c r="L678">
        <f>IF(Table2[[#This Row],[Pclass]]=2, 1,0)</f>
        <v>0</v>
      </c>
      <c r="M678">
        <f>IF(Table2[[#This Row],[Embarked]]="S", 1, 0)</f>
        <v>0</v>
      </c>
      <c r="N678">
        <f>IF(Table2[[#This Row],[Embarked]]="C", 1, 0)</f>
        <v>1</v>
      </c>
      <c r="O678">
        <f>IF(Table2[[#This Row],[Sex]]="male", 1, 0)</f>
        <v>1</v>
      </c>
      <c r="P678">
        <v>1</v>
      </c>
      <c r="AC678" s="6"/>
      <c r="AD678" s="6"/>
    </row>
    <row r="679" spans="1:30" x14ac:dyDescent="0.2">
      <c r="A679">
        <v>0</v>
      </c>
      <c r="B679" t="s">
        <v>15</v>
      </c>
      <c r="C679">
        <v>2</v>
      </c>
      <c r="D679" t="s">
        <v>13</v>
      </c>
      <c r="E679">
        <v>28</v>
      </c>
      <c r="F679">
        <v>33</v>
      </c>
      <c r="G679">
        <v>0</v>
      </c>
      <c r="H679">
        <v>1</v>
      </c>
      <c r="I679" s="6">
        <f>Table2[[#This Row],[Age]]/$E$1</f>
        <v>0.35</v>
      </c>
      <c r="J679" s="6">
        <f>LOG10(Table2[[#This Row],[Fare]] +1)</f>
        <v>1.5314789170422551</v>
      </c>
      <c r="K679">
        <f>IF(Table2[[#This Row],[Pclass]]=1, 1, 0)</f>
        <v>0</v>
      </c>
      <c r="L679">
        <f>IF(Table2[[#This Row],[Pclass]]=2, 1,0)</f>
        <v>1</v>
      </c>
      <c r="M679">
        <f>IF(Table2[[#This Row],[Embarked]]="S", 1, 0)</f>
        <v>1</v>
      </c>
      <c r="N679">
        <f>IF(Table2[[#This Row],[Embarked]]="C", 1, 0)</f>
        <v>0</v>
      </c>
      <c r="O679">
        <f>IF(Table2[[#This Row],[Sex]]="male", 1, 0)</f>
        <v>1</v>
      </c>
      <c r="P679">
        <v>1</v>
      </c>
      <c r="AC679" s="6"/>
      <c r="AD679" s="6"/>
    </row>
    <row r="680" spans="1:30" x14ac:dyDescent="0.2">
      <c r="A680">
        <v>0</v>
      </c>
      <c r="B680" t="s">
        <v>15</v>
      </c>
      <c r="C680">
        <v>3</v>
      </c>
      <c r="D680" t="s">
        <v>13</v>
      </c>
      <c r="E680">
        <v>4</v>
      </c>
      <c r="F680">
        <v>31.274999999999999</v>
      </c>
      <c r="G680">
        <v>4</v>
      </c>
      <c r="H680">
        <v>2</v>
      </c>
      <c r="I680" s="6">
        <f>Table2[[#This Row],[Age]]/$E$1</f>
        <v>0.05</v>
      </c>
      <c r="J680" s="6">
        <f>LOG10(Table2[[#This Row],[Fare]] +1)</f>
        <v>1.5088662509384578</v>
      </c>
      <c r="K680">
        <f>IF(Table2[[#This Row],[Pclass]]=1, 1, 0)</f>
        <v>0</v>
      </c>
      <c r="L680">
        <f>IF(Table2[[#This Row],[Pclass]]=2, 1,0)</f>
        <v>0</v>
      </c>
      <c r="M680">
        <f>IF(Table2[[#This Row],[Embarked]]="S", 1, 0)</f>
        <v>1</v>
      </c>
      <c r="N680">
        <f>IF(Table2[[#This Row],[Embarked]]="C", 1, 0)</f>
        <v>0</v>
      </c>
      <c r="O680">
        <f>IF(Table2[[#This Row],[Sex]]="male", 1, 0)</f>
        <v>1</v>
      </c>
      <c r="P680">
        <v>1</v>
      </c>
      <c r="AC680" s="6"/>
      <c r="AD680" s="6"/>
    </row>
    <row r="681" spans="1:30" x14ac:dyDescent="0.2">
      <c r="A681">
        <v>0</v>
      </c>
      <c r="B681" t="s">
        <v>15</v>
      </c>
      <c r="C681">
        <v>3</v>
      </c>
      <c r="D681" t="s">
        <v>13</v>
      </c>
      <c r="E681">
        <v>74</v>
      </c>
      <c r="F681">
        <v>7.7750000000000004</v>
      </c>
      <c r="G681">
        <v>0</v>
      </c>
      <c r="H681">
        <v>0</v>
      </c>
      <c r="I681" s="6">
        <f>Table2[[#This Row],[Age]]/$E$1</f>
        <v>0.92500000000000004</v>
      </c>
      <c r="J681" s="6">
        <f>LOG10(Table2[[#This Row],[Fare]] +1)</f>
        <v>0.94324712513786169</v>
      </c>
      <c r="K681">
        <f>IF(Table2[[#This Row],[Pclass]]=1, 1, 0)</f>
        <v>0</v>
      </c>
      <c r="L681">
        <f>IF(Table2[[#This Row],[Pclass]]=2, 1,0)</f>
        <v>0</v>
      </c>
      <c r="M681">
        <f>IF(Table2[[#This Row],[Embarked]]="S", 1, 0)</f>
        <v>1</v>
      </c>
      <c r="N681">
        <f>IF(Table2[[#This Row],[Embarked]]="C", 1, 0)</f>
        <v>0</v>
      </c>
      <c r="O681">
        <f>IF(Table2[[#This Row],[Sex]]="male", 1, 0)</f>
        <v>1</v>
      </c>
      <c r="P681">
        <v>1</v>
      </c>
      <c r="AC681" s="6"/>
      <c r="AD681" s="6"/>
    </row>
    <row r="682" spans="1:30" x14ac:dyDescent="0.2">
      <c r="A682">
        <v>0</v>
      </c>
      <c r="B682" t="s">
        <v>20</v>
      </c>
      <c r="C682">
        <v>3</v>
      </c>
      <c r="D682" t="s">
        <v>17</v>
      </c>
      <c r="E682">
        <v>9</v>
      </c>
      <c r="F682">
        <v>15.245799999999999</v>
      </c>
      <c r="G682">
        <v>1</v>
      </c>
      <c r="H682">
        <v>1</v>
      </c>
      <c r="I682" s="6">
        <f>Table2[[#This Row],[Age]]/$E$1</f>
        <v>0.1125</v>
      </c>
      <c r="J682" s="6">
        <f>LOG10(Table2[[#This Row],[Fare]] +1)</f>
        <v>1.2107411023865056</v>
      </c>
      <c r="K682">
        <f>IF(Table2[[#This Row],[Pclass]]=1, 1, 0)</f>
        <v>0</v>
      </c>
      <c r="L682">
        <f>IF(Table2[[#This Row],[Pclass]]=2, 1,0)</f>
        <v>0</v>
      </c>
      <c r="M682">
        <f>IF(Table2[[#This Row],[Embarked]]="S", 1, 0)</f>
        <v>0</v>
      </c>
      <c r="N682">
        <f>IF(Table2[[#This Row],[Embarked]]="C", 1, 0)</f>
        <v>1</v>
      </c>
      <c r="O682">
        <f>IF(Table2[[#This Row],[Sex]]="male", 1, 0)</f>
        <v>0</v>
      </c>
      <c r="P682">
        <v>1</v>
      </c>
      <c r="AC682" s="6"/>
      <c r="AD682" s="6"/>
    </row>
    <row r="683" spans="1:30" x14ac:dyDescent="0.2">
      <c r="A683">
        <v>1</v>
      </c>
      <c r="B683" t="s">
        <v>15</v>
      </c>
      <c r="C683">
        <v>1</v>
      </c>
      <c r="D683" t="s">
        <v>17</v>
      </c>
      <c r="E683">
        <v>16</v>
      </c>
      <c r="F683">
        <v>39.4</v>
      </c>
      <c r="G683">
        <v>0</v>
      </c>
      <c r="H683">
        <v>1</v>
      </c>
      <c r="I683" s="6">
        <f>Table2[[#This Row],[Age]]/$E$1</f>
        <v>0.2</v>
      </c>
      <c r="J683" s="6">
        <f>LOG10(Table2[[#This Row],[Fare]] +1)</f>
        <v>1.6063813651106049</v>
      </c>
      <c r="K683">
        <f>IF(Table2[[#This Row],[Pclass]]=1, 1, 0)</f>
        <v>1</v>
      </c>
      <c r="L683">
        <f>IF(Table2[[#This Row],[Pclass]]=2, 1,0)</f>
        <v>0</v>
      </c>
      <c r="M683">
        <f>IF(Table2[[#This Row],[Embarked]]="S", 1, 0)</f>
        <v>1</v>
      </c>
      <c r="N683">
        <f>IF(Table2[[#This Row],[Embarked]]="C", 1, 0)</f>
        <v>0</v>
      </c>
      <c r="O683">
        <f>IF(Table2[[#This Row],[Sex]]="male", 1, 0)</f>
        <v>0</v>
      </c>
      <c r="P683">
        <v>1</v>
      </c>
      <c r="AC683" s="6"/>
      <c r="AD683" s="6"/>
    </row>
    <row r="684" spans="1:30" x14ac:dyDescent="0.2">
      <c r="A684">
        <v>0</v>
      </c>
      <c r="B684" t="s">
        <v>15</v>
      </c>
      <c r="C684">
        <v>2</v>
      </c>
      <c r="D684" t="s">
        <v>17</v>
      </c>
      <c r="E684">
        <v>44</v>
      </c>
      <c r="F684">
        <v>26</v>
      </c>
      <c r="G684">
        <v>1</v>
      </c>
      <c r="H684">
        <v>0</v>
      </c>
      <c r="I684" s="6">
        <f>Table2[[#This Row],[Age]]/$E$1</f>
        <v>0.55000000000000004</v>
      </c>
      <c r="J684" s="6">
        <f>LOG10(Table2[[#This Row],[Fare]] +1)</f>
        <v>1.4313637641589874</v>
      </c>
      <c r="K684">
        <f>IF(Table2[[#This Row],[Pclass]]=1, 1, 0)</f>
        <v>0</v>
      </c>
      <c r="L684">
        <f>IF(Table2[[#This Row],[Pclass]]=2, 1,0)</f>
        <v>1</v>
      </c>
      <c r="M684">
        <f>IF(Table2[[#This Row],[Embarked]]="S", 1, 0)</f>
        <v>1</v>
      </c>
      <c r="N684">
        <f>IF(Table2[[#This Row],[Embarked]]="C", 1, 0)</f>
        <v>0</v>
      </c>
      <c r="O684">
        <f>IF(Table2[[#This Row],[Sex]]="male", 1, 0)</f>
        <v>0</v>
      </c>
      <c r="P684">
        <v>1</v>
      </c>
      <c r="AC684" s="6"/>
      <c r="AD684" s="6"/>
    </row>
    <row r="685" spans="1:30" x14ac:dyDescent="0.2">
      <c r="A685">
        <v>1</v>
      </c>
      <c r="B685" t="s">
        <v>15</v>
      </c>
      <c r="C685">
        <v>3</v>
      </c>
      <c r="D685" t="s">
        <v>17</v>
      </c>
      <c r="E685">
        <v>18</v>
      </c>
      <c r="F685">
        <v>9.35</v>
      </c>
      <c r="G685">
        <v>0</v>
      </c>
      <c r="H685">
        <v>1</v>
      </c>
      <c r="I685" s="6">
        <f>Table2[[#This Row],[Age]]/$E$1</f>
        <v>0.22500000000000001</v>
      </c>
      <c r="J685" s="6">
        <f>LOG10(Table2[[#This Row],[Fare]] +1)</f>
        <v>1.0149403497929366</v>
      </c>
      <c r="K685">
        <f>IF(Table2[[#This Row],[Pclass]]=1, 1, 0)</f>
        <v>0</v>
      </c>
      <c r="L685">
        <f>IF(Table2[[#This Row],[Pclass]]=2, 1,0)</f>
        <v>0</v>
      </c>
      <c r="M685">
        <f>IF(Table2[[#This Row],[Embarked]]="S", 1, 0)</f>
        <v>1</v>
      </c>
      <c r="N685">
        <f>IF(Table2[[#This Row],[Embarked]]="C", 1, 0)</f>
        <v>0</v>
      </c>
      <c r="O685">
        <f>IF(Table2[[#This Row],[Sex]]="male", 1, 0)</f>
        <v>0</v>
      </c>
      <c r="P685">
        <v>1</v>
      </c>
      <c r="AC685" s="6"/>
      <c r="AD685" s="6"/>
    </row>
    <row r="686" spans="1:30" x14ac:dyDescent="0.2">
      <c r="A686">
        <v>1</v>
      </c>
      <c r="B686" t="s">
        <v>15</v>
      </c>
      <c r="C686">
        <v>1</v>
      </c>
      <c r="D686" t="s">
        <v>17</v>
      </c>
      <c r="E686">
        <v>45</v>
      </c>
      <c r="F686">
        <v>164.86670000000001</v>
      </c>
      <c r="G686">
        <v>1</v>
      </c>
      <c r="H686">
        <v>1</v>
      </c>
      <c r="I686" s="6">
        <f>Table2[[#This Row],[Age]]/$E$1</f>
        <v>0.5625</v>
      </c>
      <c r="J686" s="6">
        <f>LOG10(Table2[[#This Row],[Fare]] +1)</f>
        <v>2.2197592042409209</v>
      </c>
      <c r="K686">
        <f>IF(Table2[[#This Row],[Pclass]]=1, 1, 0)</f>
        <v>1</v>
      </c>
      <c r="L686">
        <f>IF(Table2[[#This Row],[Pclass]]=2, 1,0)</f>
        <v>0</v>
      </c>
      <c r="M686">
        <f>IF(Table2[[#This Row],[Embarked]]="S", 1, 0)</f>
        <v>1</v>
      </c>
      <c r="N686">
        <f>IF(Table2[[#This Row],[Embarked]]="C", 1, 0)</f>
        <v>0</v>
      </c>
      <c r="O686">
        <f>IF(Table2[[#This Row],[Sex]]="male", 1, 0)</f>
        <v>0</v>
      </c>
      <c r="P686">
        <v>1</v>
      </c>
      <c r="AC686" s="6"/>
      <c r="AD686" s="6"/>
    </row>
    <row r="687" spans="1:30" x14ac:dyDescent="0.2">
      <c r="A687">
        <v>1</v>
      </c>
      <c r="B687" t="s">
        <v>15</v>
      </c>
      <c r="C687">
        <v>1</v>
      </c>
      <c r="D687" t="s">
        <v>13</v>
      </c>
      <c r="E687">
        <v>51</v>
      </c>
      <c r="F687">
        <v>26.55</v>
      </c>
      <c r="G687">
        <v>0</v>
      </c>
      <c r="H687">
        <v>0</v>
      </c>
      <c r="I687" s="6">
        <f>Table2[[#This Row],[Age]]/$E$1</f>
        <v>0.63749999999999996</v>
      </c>
      <c r="J687" s="6">
        <f>LOG10(Table2[[#This Row],[Fare]] +1)</f>
        <v>1.4401216031878039</v>
      </c>
      <c r="K687">
        <f>IF(Table2[[#This Row],[Pclass]]=1, 1, 0)</f>
        <v>1</v>
      </c>
      <c r="L687">
        <f>IF(Table2[[#This Row],[Pclass]]=2, 1,0)</f>
        <v>0</v>
      </c>
      <c r="M687">
        <f>IF(Table2[[#This Row],[Embarked]]="S", 1, 0)</f>
        <v>1</v>
      </c>
      <c r="N687">
        <f>IF(Table2[[#This Row],[Embarked]]="C", 1, 0)</f>
        <v>0</v>
      </c>
      <c r="O687">
        <f>IF(Table2[[#This Row],[Sex]]="male", 1, 0)</f>
        <v>1</v>
      </c>
      <c r="P687">
        <v>1</v>
      </c>
      <c r="AC687" s="6"/>
      <c r="AD687" s="6"/>
    </row>
    <row r="688" spans="1:30" x14ac:dyDescent="0.2">
      <c r="A688">
        <v>1</v>
      </c>
      <c r="B688" t="s">
        <v>20</v>
      </c>
      <c r="C688">
        <v>3</v>
      </c>
      <c r="D688" t="s">
        <v>17</v>
      </c>
      <c r="E688">
        <v>24</v>
      </c>
      <c r="F688">
        <v>19.258299999999998</v>
      </c>
      <c r="G688">
        <v>0</v>
      </c>
      <c r="H688">
        <v>3</v>
      </c>
      <c r="I688" s="6">
        <f>Table2[[#This Row],[Age]]/$E$1</f>
        <v>0.3</v>
      </c>
      <c r="J688" s="6">
        <f>LOG10(Table2[[#This Row],[Fare]] +1)</f>
        <v>1.3066029982011584</v>
      </c>
      <c r="K688">
        <f>IF(Table2[[#This Row],[Pclass]]=1, 1, 0)</f>
        <v>0</v>
      </c>
      <c r="L688">
        <f>IF(Table2[[#This Row],[Pclass]]=2, 1,0)</f>
        <v>0</v>
      </c>
      <c r="M688">
        <f>IF(Table2[[#This Row],[Embarked]]="S", 1, 0)</f>
        <v>0</v>
      </c>
      <c r="N688">
        <f>IF(Table2[[#This Row],[Embarked]]="C", 1, 0)</f>
        <v>1</v>
      </c>
      <c r="O688">
        <f>IF(Table2[[#This Row],[Sex]]="male", 1, 0)</f>
        <v>0</v>
      </c>
      <c r="P688">
        <v>1</v>
      </c>
      <c r="AC688" s="6"/>
      <c r="AD688" s="6"/>
    </row>
    <row r="689" spans="1:30" x14ac:dyDescent="0.2">
      <c r="A689">
        <v>0</v>
      </c>
      <c r="B689" t="s">
        <v>15</v>
      </c>
      <c r="C689">
        <v>3</v>
      </c>
      <c r="D689" t="s">
        <v>13</v>
      </c>
      <c r="E689">
        <v>41</v>
      </c>
      <c r="F689">
        <v>14.1083</v>
      </c>
      <c r="G689">
        <v>2</v>
      </c>
      <c r="H689">
        <v>0</v>
      </c>
      <c r="I689" s="6">
        <f>Table2[[#This Row],[Age]]/$E$1</f>
        <v>0.51249999999999996</v>
      </c>
      <c r="J689" s="6">
        <f>LOG10(Table2[[#This Row],[Fare]] +1)</f>
        <v>1.1792155998681575</v>
      </c>
      <c r="K689">
        <f>IF(Table2[[#This Row],[Pclass]]=1, 1, 0)</f>
        <v>0</v>
      </c>
      <c r="L689">
        <f>IF(Table2[[#This Row],[Pclass]]=2, 1,0)</f>
        <v>0</v>
      </c>
      <c r="M689">
        <f>IF(Table2[[#This Row],[Embarked]]="S", 1, 0)</f>
        <v>1</v>
      </c>
      <c r="N689">
        <f>IF(Table2[[#This Row],[Embarked]]="C", 1, 0)</f>
        <v>0</v>
      </c>
      <c r="O689">
        <f>IF(Table2[[#This Row],[Sex]]="male", 1, 0)</f>
        <v>1</v>
      </c>
      <c r="P689">
        <v>1</v>
      </c>
      <c r="AC689" s="6"/>
      <c r="AD689" s="6"/>
    </row>
    <row r="690" spans="1:30" x14ac:dyDescent="0.2">
      <c r="A690">
        <v>0</v>
      </c>
      <c r="B690" t="s">
        <v>15</v>
      </c>
      <c r="C690">
        <v>2</v>
      </c>
      <c r="D690" t="s">
        <v>13</v>
      </c>
      <c r="E690">
        <v>21</v>
      </c>
      <c r="F690">
        <v>11.5</v>
      </c>
      <c r="G690">
        <v>1</v>
      </c>
      <c r="H690">
        <v>0</v>
      </c>
      <c r="I690" s="6">
        <f>Table2[[#This Row],[Age]]/$E$1</f>
        <v>0.26250000000000001</v>
      </c>
      <c r="J690" s="6">
        <f>LOG10(Table2[[#This Row],[Fare]] +1)</f>
        <v>1.0969100130080565</v>
      </c>
      <c r="K690">
        <f>IF(Table2[[#This Row],[Pclass]]=1, 1, 0)</f>
        <v>0</v>
      </c>
      <c r="L690">
        <f>IF(Table2[[#This Row],[Pclass]]=2, 1,0)</f>
        <v>1</v>
      </c>
      <c r="M690">
        <f>IF(Table2[[#This Row],[Embarked]]="S", 1, 0)</f>
        <v>1</v>
      </c>
      <c r="N690">
        <f>IF(Table2[[#This Row],[Embarked]]="C", 1, 0)</f>
        <v>0</v>
      </c>
      <c r="O690">
        <f>IF(Table2[[#This Row],[Sex]]="male", 1, 0)</f>
        <v>1</v>
      </c>
      <c r="P690">
        <v>1</v>
      </c>
      <c r="AC690" s="6"/>
      <c r="AD690" s="6"/>
    </row>
    <row r="691" spans="1:30" x14ac:dyDescent="0.2">
      <c r="A691">
        <v>1</v>
      </c>
      <c r="B691" t="s">
        <v>15</v>
      </c>
      <c r="C691">
        <v>1</v>
      </c>
      <c r="D691" t="s">
        <v>17</v>
      </c>
      <c r="E691">
        <v>48</v>
      </c>
      <c r="F691">
        <v>25.929200000000002</v>
      </c>
      <c r="G691">
        <v>0</v>
      </c>
      <c r="H691">
        <v>0</v>
      </c>
      <c r="I691" s="6">
        <f>Table2[[#This Row],[Age]]/$E$1</f>
        <v>0.6</v>
      </c>
      <c r="J691" s="6">
        <f>LOG10(Table2[[#This Row],[Fare]] +1)</f>
        <v>1.4302234517870693</v>
      </c>
      <c r="K691">
        <f>IF(Table2[[#This Row],[Pclass]]=1, 1, 0)</f>
        <v>1</v>
      </c>
      <c r="L691">
        <f>IF(Table2[[#This Row],[Pclass]]=2, 1,0)</f>
        <v>0</v>
      </c>
      <c r="M691">
        <f>IF(Table2[[#This Row],[Embarked]]="S", 1, 0)</f>
        <v>1</v>
      </c>
      <c r="N691">
        <f>IF(Table2[[#This Row],[Embarked]]="C", 1, 0)</f>
        <v>0</v>
      </c>
      <c r="O691">
        <f>IF(Table2[[#This Row],[Sex]]="male", 1, 0)</f>
        <v>0</v>
      </c>
      <c r="P691">
        <v>1</v>
      </c>
      <c r="AC691" s="6"/>
      <c r="AD691" s="6"/>
    </row>
    <row r="692" spans="1:30" x14ac:dyDescent="0.2">
      <c r="A692">
        <v>0</v>
      </c>
      <c r="B692" t="s">
        <v>15</v>
      </c>
      <c r="C692">
        <v>2</v>
      </c>
      <c r="D692" t="s">
        <v>13</v>
      </c>
      <c r="E692">
        <v>24</v>
      </c>
      <c r="F692">
        <v>13</v>
      </c>
      <c r="G692">
        <v>0</v>
      </c>
      <c r="H692">
        <v>0</v>
      </c>
      <c r="I692" s="6">
        <f>Table2[[#This Row],[Age]]/$E$1</f>
        <v>0.3</v>
      </c>
      <c r="J692" s="6">
        <f>LOG10(Table2[[#This Row],[Fare]] +1)</f>
        <v>1.146128035678238</v>
      </c>
      <c r="K692">
        <f>IF(Table2[[#This Row],[Pclass]]=1, 1, 0)</f>
        <v>0</v>
      </c>
      <c r="L692">
        <f>IF(Table2[[#This Row],[Pclass]]=2, 1,0)</f>
        <v>1</v>
      </c>
      <c r="M692">
        <f>IF(Table2[[#This Row],[Embarked]]="S", 1, 0)</f>
        <v>1</v>
      </c>
      <c r="N692">
        <f>IF(Table2[[#This Row],[Embarked]]="C", 1, 0)</f>
        <v>0</v>
      </c>
      <c r="O692">
        <f>IF(Table2[[#This Row],[Sex]]="male", 1, 0)</f>
        <v>1</v>
      </c>
      <c r="P692">
        <v>1</v>
      </c>
      <c r="AC692" s="6"/>
      <c r="AD692" s="6"/>
    </row>
    <row r="693" spans="1:30" x14ac:dyDescent="0.2">
      <c r="A693">
        <v>1</v>
      </c>
      <c r="B693" t="s">
        <v>15</v>
      </c>
      <c r="C693">
        <v>2</v>
      </c>
      <c r="D693" t="s">
        <v>17</v>
      </c>
      <c r="E693">
        <v>42</v>
      </c>
      <c r="F693">
        <v>13</v>
      </c>
      <c r="G693">
        <v>0</v>
      </c>
      <c r="H693">
        <v>0</v>
      </c>
      <c r="I693" s="6">
        <f>Table2[[#This Row],[Age]]/$E$1</f>
        <v>0.52500000000000002</v>
      </c>
      <c r="J693" s="6">
        <f>LOG10(Table2[[#This Row],[Fare]] +1)</f>
        <v>1.146128035678238</v>
      </c>
      <c r="K693">
        <f>IF(Table2[[#This Row],[Pclass]]=1, 1, 0)</f>
        <v>0</v>
      </c>
      <c r="L693">
        <f>IF(Table2[[#This Row],[Pclass]]=2, 1,0)</f>
        <v>1</v>
      </c>
      <c r="M693">
        <f>IF(Table2[[#This Row],[Embarked]]="S", 1, 0)</f>
        <v>1</v>
      </c>
      <c r="N693">
        <f>IF(Table2[[#This Row],[Embarked]]="C", 1, 0)</f>
        <v>0</v>
      </c>
      <c r="O693">
        <f>IF(Table2[[#This Row],[Sex]]="male", 1, 0)</f>
        <v>0</v>
      </c>
      <c r="P693">
        <v>1</v>
      </c>
      <c r="AC693" s="6"/>
      <c r="AD693" s="6"/>
    </row>
    <row r="694" spans="1:30" x14ac:dyDescent="0.2">
      <c r="A694">
        <v>1</v>
      </c>
      <c r="B694" t="s">
        <v>20</v>
      </c>
      <c r="C694">
        <v>2</v>
      </c>
      <c r="D694" t="s">
        <v>17</v>
      </c>
      <c r="E694">
        <v>27</v>
      </c>
      <c r="F694">
        <v>13.8583</v>
      </c>
      <c r="G694">
        <v>1</v>
      </c>
      <c r="H694">
        <v>0</v>
      </c>
      <c r="I694" s="6">
        <f>Table2[[#This Row],[Age]]/$E$1</f>
        <v>0.33750000000000002</v>
      </c>
      <c r="J694" s="6">
        <f>LOG10(Table2[[#This Row],[Fare]] +1)</f>
        <v>1.1719691228260605</v>
      </c>
      <c r="K694">
        <f>IF(Table2[[#This Row],[Pclass]]=1, 1, 0)</f>
        <v>0</v>
      </c>
      <c r="L694">
        <f>IF(Table2[[#This Row],[Pclass]]=2, 1,0)</f>
        <v>1</v>
      </c>
      <c r="M694">
        <f>IF(Table2[[#This Row],[Embarked]]="S", 1, 0)</f>
        <v>0</v>
      </c>
      <c r="N694">
        <f>IF(Table2[[#This Row],[Embarked]]="C", 1, 0)</f>
        <v>1</v>
      </c>
      <c r="O694">
        <f>IF(Table2[[#This Row],[Sex]]="male", 1, 0)</f>
        <v>0</v>
      </c>
      <c r="P694">
        <v>1</v>
      </c>
      <c r="AC694" s="6"/>
      <c r="AD694" s="6"/>
    </row>
    <row r="695" spans="1:30" x14ac:dyDescent="0.2">
      <c r="A695">
        <v>0</v>
      </c>
      <c r="B695" t="s">
        <v>15</v>
      </c>
      <c r="C695">
        <v>1</v>
      </c>
      <c r="D695" t="s">
        <v>13</v>
      </c>
      <c r="E695">
        <v>31</v>
      </c>
      <c r="F695">
        <v>50.495800000000003</v>
      </c>
      <c r="G695">
        <v>0</v>
      </c>
      <c r="H695">
        <v>0</v>
      </c>
      <c r="I695" s="6">
        <f>Table2[[#This Row],[Age]]/$E$1</f>
        <v>0.38750000000000001</v>
      </c>
      <c r="J695" s="6">
        <f>LOG10(Table2[[#This Row],[Fare]] +1)</f>
        <v>1.7117718094061185</v>
      </c>
      <c r="K695">
        <f>IF(Table2[[#This Row],[Pclass]]=1, 1, 0)</f>
        <v>1</v>
      </c>
      <c r="L695">
        <f>IF(Table2[[#This Row],[Pclass]]=2, 1,0)</f>
        <v>0</v>
      </c>
      <c r="M695">
        <f>IF(Table2[[#This Row],[Embarked]]="S", 1, 0)</f>
        <v>1</v>
      </c>
      <c r="N695">
        <f>IF(Table2[[#This Row],[Embarked]]="C", 1, 0)</f>
        <v>0</v>
      </c>
      <c r="O695">
        <f>IF(Table2[[#This Row],[Sex]]="male", 1, 0)</f>
        <v>1</v>
      </c>
      <c r="P695">
        <v>1</v>
      </c>
      <c r="AC695" s="6"/>
      <c r="AD695" s="6"/>
    </row>
    <row r="696" spans="1:30" x14ac:dyDescent="0.2">
      <c r="A696">
        <v>1</v>
      </c>
      <c r="B696" t="s">
        <v>15</v>
      </c>
      <c r="C696">
        <v>3</v>
      </c>
      <c r="D696" t="s">
        <v>13</v>
      </c>
      <c r="E696">
        <v>4</v>
      </c>
      <c r="F696">
        <v>11.1333</v>
      </c>
      <c r="G696">
        <v>1</v>
      </c>
      <c r="H696">
        <v>1</v>
      </c>
      <c r="I696" s="6">
        <f>Table2[[#This Row],[Age]]/$E$1</f>
        <v>0.05</v>
      </c>
      <c r="J696" s="6">
        <f>LOG10(Table2[[#This Row],[Fare]] +1)</f>
        <v>1.0839789358110461</v>
      </c>
      <c r="K696">
        <f>IF(Table2[[#This Row],[Pclass]]=1, 1, 0)</f>
        <v>0</v>
      </c>
      <c r="L696">
        <f>IF(Table2[[#This Row],[Pclass]]=2, 1,0)</f>
        <v>0</v>
      </c>
      <c r="M696">
        <f>IF(Table2[[#This Row],[Embarked]]="S", 1, 0)</f>
        <v>1</v>
      </c>
      <c r="N696">
        <f>IF(Table2[[#This Row],[Embarked]]="C", 1, 0)</f>
        <v>0</v>
      </c>
      <c r="O696">
        <f>IF(Table2[[#This Row],[Sex]]="male", 1, 0)</f>
        <v>1</v>
      </c>
      <c r="P696">
        <v>1</v>
      </c>
      <c r="AC696" s="6"/>
      <c r="AD696" s="6"/>
    </row>
    <row r="697" spans="1:30" x14ac:dyDescent="0.2">
      <c r="A697">
        <v>0</v>
      </c>
      <c r="B697" t="s">
        <v>15</v>
      </c>
      <c r="C697">
        <v>3</v>
      </c>
      <c r="D697" t="s">
        <v>13</v>
      </c>
      <c r="E697">
        <v>26</v>
      </c>
      <c r="F697">
        <v>7.8958000000000004</v>
      </c>
      <c r="G697">
        <v>0</v>
      </c>
      <c r="H697">
        <v>0</v>
      </c>
      <c r="I697" s="6">
        <f>Table2[[#This Row],[Age]]/$E$1</f>
        <v>0.32500000000000001</v>
      </c>
      <c r="J697" s="6">
        <f>LOG10(Table2[[#This Row],[Fare]] +1)</f>
        <v>0.94918501031343461</v>
      </c>
      <c r="K697">
        <f>IF(Table2[[#This Row],[Pclass]]=1, 1, 0)</f>
        <v>0</v>
      </c>
      <c r="L697">
        <f>IF(Table2[[#This Row],[Pclass]]=2, 1,0)</f>
        <v>0</v>
      </c>
      <c r="M697">
        <f>IF(Table2[[#This Row],[Embarked]]="S", 1, 0)</f>
        <v>1</v>
      </c>
      <c r="N697">
        <f>IF(Table2[[#This Row],[Embarked]]="C", 1, 0)</f>
        <v>0</v>
      </c>
      <c r="O697">
        <f>IF(Table2[[#This Row],[Sex]]="male", 1, 0)</f>
        <v>1</v>
      </c>
      <c r="P697">
        <v>1</v>
      </c>
      <c r="AC697" s="6"/>
      <c r="AD697" s="6"/>
    </row>
    <row r="698" spans="1:30" x14ac:dyDescent="0.2">
      <c r="A698">
        <v>1</v>
      </c>
      <c r="B698" t="s">
        <v>15</v>
      </c>
      <c r="C698">
        <v>1</v>
      </c>
      <c r="D698" t="s">
        <v>17</v>
      </c>
      <c r="E698">
        <v>47</v>
      </c>
      <c r="F698">
        <v>52.554200000000002</v>
      </c>
      <c r="G698">
        <v>1</v>
      </c>
      <c r="H698">
        <v>1</v>
      </c>
      <c r="I698" s="6">
        <f>Table2[[#This Row],[Age]]/$E$1</f>
        <v>0.58750000000000002</v>
      </c>
      <c r="J698" s="6">
        <f>LOG10(Table2[[#This Row],[Fare]] +1)</f>
        <v>1.7287935361444735</v>
      </c>
      <c r="K698">
        <f>IF(Table2[[#This Row],[Pclass]]=1, 1, 0)</f>
        <v>1</v>
      </c>
      <c r="L698">
        <f>IF(Table2[[#This Row],[Pclass]]=2, 1,0)</f>
        <v>0</v>
      </c>
      <c r="M698">
        <f>IF(Table2[[#This Row],[Embarked]]="S", 1, 0)</f>
        <v>1</v>
      </c>
      <c r="N698">
        <f>IF(Table2[[#This Row],[Embarked]]="C", 1, 0)</f>
        <v>0</v>
      </c>
      <c r="O698">
        <f>IF(Table2[[#This Row],[Sex]]="male", 1, 0)</f>
        <v>0</v>
      </c>
      <c r="P698">
        <v>1</v>
      </c>
      <c r="AC698" s="6"/>
      <c r="AD698" s="6"/>
    </row>
    <row r="699" spans="1:30" x14ac:dyDescent="0.2">
      <c r="A699">
        <v>0</v>
      </c>
      <c r="B699" t="s">
        <v>15</v>
      </c>
      <c r="C699">
        <v>1</v>
      </c>
      <c r="D699" t="s">
        <v>13</v>
      </c>
      <c r="E699">
        <v>33</v>
      </c>
      <c r="F699">
        <v>5</v>
      </c>
      <c r="G699">
        <v>0</v>
      </c>
      <c r="H699">
        <v>0</v>
      </c>
      <c r="I699" s="6">
        <f>Table2[[#This Row],[Age]]/$E$1</f>
        <v>0.41249999999999998</v>
      </c>
      <c r="J699" s="6">
        <f>LOG10(Table2[[#This Row],[Fare]] +1)</f>
        <v>0.77815125038364363</v>
      </c>
      <c r="K699">
        <f>IF(Table2[[#This Row],[Pclass]]=1, 1, 0)</f>
        <v>1</v>
      </c>
      <c r="L699">
        <f>IF(Table2[[#This Row],[Pclass]]=2, 1,0)</f>
        <v>0</v>
      </c>
      <c r="M699">
        <f>IF(Table2[[#This Row],[Embarked]]="S", 1, 0)</f>
        <v>1</v>
      </c>
      <c r="N699">
        <f>IF(Table2[[#This Row],[Embarked]]="C", 1, 0)</f>
        <v>0</v>
      </c>
      <c r="O699">
        <f>IF(Table2[[#This Row],[Sex]]="male", 1, 0)</f>
        <v>1</v>
      </c>
      <c r="P699">
        <v>1</v>
      </c>
      <c r="AC699" s="6"/>
      <c r="AD699" s="6"/>
    </row>
    <row r="700" spans="1:30" x14ac:dyDescent="0.2">
      <c r="A700">
        <v>0</v>
      </c>
      <c r="B700" t="s">
        <v>15</v>
      </c>
      <c r="C700">
        <v>3</v>
      </c>
      <c r="D700" t="s">
        <v>13</v>
      </c>
      <c r="E700">
        <v>47</v>
      </c>
      <c r="F700">
        <v>9</v>
      </c>
      <c r="G700">
        <v>0</v>
      </c>
      <c r="H700">
        <v>0</v>
      </c>
      <c r="I700" s="6">
        <f>Table2[[#This Row],[Age]]/$E$1</f>
        <v>0.58750000000000002</v>
      </c>
      <c r="J700" s="6">
        <f>LOG10(Table2[[#This Row],[Fare]] +1)</f>
        <v>1</v>
      </c>
      <c r="K700">
        <f>IF(Table2[[#This Row],[Pclass]]=1, 1, 0)</f>
        <v>0</v>
      </c>
      <c r="L700">
        <f>IF(Table2[[#This Row],[Pclass]]=2, 1,0)</f>
        <v>0</v>
      </c>
      <c r="M700">
        <f>IF(Table2[[#This Row],[Embarked]]="S", 1, 0)</f>
        <v>1</v>
      </c>
      <c r="N700">
        <f>IF(Table2[[#This Row],[Embarked]]="C", 1, 0)</f>
        <v>0</v>
      </c>
      <c r="O700">
        <f>IF(Table2[[#This Row],[Sex]]="male", 1, 0)</f>
        <v>1</v>
      </c>
      <c r="P700">
        <v>1</v>
      </c>
      <c r="AC700" s="6"/>
      <c r="AD700" s="6"/>
    </row>
    <row r="701" spans="1:30" x14ac:dyDescent="0.2">
      <c r="A701">
        <v>1</v>
      </c>
      <c r="B701" t="s">
        <v>20</v>
      </c>
      <c r="C701">
        <v>2</v>
      </c>
      <c r="D701" t="s">
        <v>17</v>
      </c>
      <c r="E701">
        <v>28</v>
      </c>
      <c r="F701">
        <v>24</v>
      </c>
      <c r="G701">
        <v>1</v>
      </c>
      <c r="H701">
        <v>0</v>
      </c>
      <c r="I701" s="6">
        <f>Table2[[#This Row],[Age]]/$E$1</f>
        <v>0.35</v>
      </c>
      <c r="J701" s="6">
        <f>LOG10(Table2[[#This Row],[Fare]] +1)</f>
        <v>1.3979400086720377</v>
      </c>
      <c r="K701">
        <f>IF(Table2[[#This Row],[Pclass]]=1, 1, 0)</f>
        <v>0</v>
      </c>
      <c r="L701">
        <f>IF(Table2[[#This Row],[Pclass]]=2, 1,0)</f>
        <v>1</v>
      </c>
      <c r="M701">
        <f>IF(Table2[[#This Row],[Embarked]]="S", 1, 0)</f>
        <v>0</v>
      </c>
      <c r="N701">
        <f>IF(Table2[[#This Row],[Embarked]]="C", 1, 0)</f>
        <v>1</v>
      </c>
      <c r="O701">
        <f>IF(Table2[[#This Row],[Sex]]="male", 1, 0)</f>
        <v>0</v>
      </c>
      <c r="P701">
        <v>1</v>
      </c>
      <c r="AC701" s="6"/>
      <c r="AD701" s="6"/>
    </row>
    <row r="702" spans="1:30" x14ac:dyDescent="0.2">
      <c r="A702">
        <v>1</v>
      </c>
      <c r="B702" t="s">
        <v>20</v>
      </c>
      <c r="C702">
        <v>3</v>
      </c>
      <c r="D702" t="s">
        <v>17</v>
      </c>
      <c r="E702">
        <v>15</v>
      </c>
      <c r="F702">
        <v>7.2249999999999996</v>
      </c>
      <c r="G702">
        <v>0</v>
      </c>
      <c r="H702">
        <v>0</v>
      </c>
      <c r="I702" s="6">
        <f>Table2[[#This Row],[Age]]/$E$1</f>
        <v>0.1875</v>
      </c>
      <c r="J702" s="6">
        <f>LOG10(Table2[[#This Row],[Fare]] +1)</f>
        <v>0.91513590662201194</v>
      </c>
      <c r="K702">
        <f>IF(Table2[[#This Row],[Pclass]]=1, 1, 0)</f>
        <v>0</v>
      </c>
      <c r="L702">
        <f>IF(Table2[[#This Row],[Pclass]]=2, 1,0)</f>
        <v>0</v>
      </c>
      <c r="M702">
        <f>IF(Table2[[#This Row],[Embarked]]="S", 1, 0)</f>
        <v>0</v>
      </c>
      <c r="N702">
        <f>IF(Table2[[#This Row],[Embarked]]="C", 1, 0)</f>
        <v>1</v>
      </c>
      <c r="O702">
        <f>IF(Table2[[#This Row],[Sex]]="male", 1, 0)</f>
        <v>0</v>
      </c>
      <c r="P702">
        <v>1</v>
      </c>
      <c r="AC702" s="6"/>
      <c r="AD702" s="6"/>
    </row>
    <row r="703" spans="1:30" x14ac:dyDescent="0.2">
      <c r="A703">
        <v>0</v>
      </c>
      <c r="B703" t="s">
        <v>15</v>
      </c>
      <c r="C703">
        <v>3</v>
      </c>
      <c r="D703" t="s">
        <v>13</v>
      </c>
      <c r="E703">
        <v>20</v>
      </c>
      <c r="F703">
        <v>9.8458000000000006</v>
      </c>
      <c r="G703">
        <v>0</v>
      </c>
      <c r="H703">
        <v>0</v>
      </c>
      <c r="I703" s="6">
        <f>Table2[[#This Row],[Age]]/$E$1</f>
        <v>0.25</v>
      </c>
      <c r="J703" s="6">
        <f>LOG10(Table2[[#This Row],[Fare]] +1)</f>
        <v>1.0352615916449619</v>
      </c>
      <c r="K703">
        <f>IF(Table2[[#This Row],[Pclass]]=1, 1, 0)</f>
        <v>0</v>
      </c>
      <c r="L703">
        <f>IF(Table2[[#This Row],[Pclass]]=2, 1,0)</f>
        <v>0</v>
      </c>
      <c r="M703">
        <f>IF(Table2[[#This Row],[Embarked]]="S", 1, 0)</f>
        <v>1</v>
      </c>
      <c r="N703">
        <f>IF(Table2[[#This Row],[Embarked]]="C", 1, 0)</f>
        <v>0</v>
      </c>
      <c r="O703">
        <f>IF(Table2[[#This Row],[Sex]]="male", 1, 0)</f>
        <v>1</v>
      </c>
      <c r="P703">
        <v>1</v>
      </c>
      <c r="AC703" s="6"/>
      <c r="AD703" s="6"/>
    </row>
    <row r="704" spans="1:30" x14ac:dyDescent="0.2">
      <c r="A704">
        <v>0</v>
      </c>
      <c r="B704" t="s">
        <v>15</v>
      </c>
      <c r="C704">
        <v>3</v>
      </c>
      <c r="D704" t="s">
        <v>13</v>
      </c>
      <c r="E704">
        <v>19</v>
      </c>
      <c r="F704">
        <v>7.8958000000000004</v>
      </c>
      <c r="G704">
        <v>0</v>
      </c>
      <c r="H704">
        <v>0</v>
      </c>
      <c r="I704" s="6">
        <f>Table2[[#This Row],[Age]]/$E$1</f>
        <v>0.23749999999999999</v>
      </c>
      <c r="J704" s="6">
        <f>LOG10(Table2[[#This Row],[Fare]] +1)</f>
        <v>0.94918501031343461</v>
      </c>
      <c r="K704">
        <f>IF(Table2[[#This Row],[Pclass]]=1, 1, 0)</f>
        <v>0</v>
      </c>
      <c r="L704">
        <f>IF(Table2[[#This Row],[Pclass]]=2, 1,0)</f>
        <v>0</v>
      </c>
      <c r="M704">
        <f>IF(Table2[[#This Row],[Embarked]]="S", 1, 0)</f>
        <v>1</v>
      </c>
      <c r="N704">
        <f>IF(Table2[[#This Row],[Embarked]]="C", 1, 0)</f>
        <v>0</v>
      </c>
      <c r="O704">
        <f>IF(Table2[[#This Row],[Sex]]="male", 1, 0)</f>
        <v>1</v>
      </c>
      <c r="P704">
        <v>1</v>
      </c>
      <c r="AC704" s="6"/>
      <c r="AD704" s="6"/>
    </row>
    <row r="705" spans="1:30" x14ac:dyDescent="0.2">
      <c r="A705">
        <v>1</v>
      </c>
      <c r="B705" t="s">
        <v>20</v>
      </c>
      <c r="C705">
        <v>1</v>
      </c>
      <c r="D705" t="s">
        <v>17</v>
      </c>
      <c r="E705">
        <v>56</v>
      </c>
      <c r="F705">
        <v>83.158299999999997</v>
      </c>
      <c r="G705">
        <v>0</v>
      </c>
      <c r="H705">
        <v>1</v>
      </c>
      <c r="I705" s="6">
        <f>Table2[[#This Row],[Age]]/$E$1</f>
        <v>0.7</v>
      </c>
      <c r="J705" s="6">
        <f>LOG10(Table2[[#This Row],[Fare]] +1)</f>
        <v>1.9250969541376577</v>
      </c>
      <c r="K705">
        <f>IF(Table2[[#This Row],[Pclass]]=1, 1, 0)</f>
        <v>1</v>
      </c>
      <c r="L705">
        <f>IF(Table2[[#This Row],[Pclass]]=2, 1,0)</f>
        <v>0</v>
      </c>
      <c r="M705">
        <f>IF(Table2[[#This Row],[Embarked]]="S", 1, 0)</f>
        <v>0</v>
      </c>
      <c r="N705">
        <f>IF(Table2[[#This Row],[Embarked]]="C", 1, 0)</f>
        <v>1</v>
      </c>
      <c r="O705">
        <f>IF(Table2[[#This Row],[Sex]]="male", 1, 0)</f>
        <v>0</v>
      </c>
      <c r="P705">
        <v>1</v>
      </c>
      <c r="AC705" s="6"/>
      <c r="AD705" s="6"/>
    </row>
    <row r="706" spans="1:30" x14ac:dyDescent="0.2">
      <c r="A706">
        <v>1</v>
      </c>
      <c r="B706" t="s">
        <v>15</v>
      </c>
      <c r="C706">
        <v>2</v>
      </c>
      <c r="D706" t="s">
        <v>17</v>
      </c>
      <c r="E706">
        <v>25</v>
      </c>
      <c r="F706">
        <v>26</v>
      </c>
      <c r="G706">
        <v>0</v>
      </c>
      <c r="H706">
        <v>1</v>
      </c>
      <c r="I706" s="6">
        <f>Table2[[#This Row],[Age]]/$E$1</f>
        <v>0.3125</v>
      </c>
      <c r="J706" s="6">
        <f>LOG10(Table2[[#This Row],[Fare]] +1)</f>
        <v>1.4313637641589874</v>
      </c>
      <c r="K706">
        <f>IF(Table2[[#This Row],[Pclass]]=1, 1, 0)</f>
        <v>0</v>
      </c>
      <c r="L706">
        <f>IF(Table2[[#This Row],[Pclass]]=2, 1,0)</f>
        <v>1</v>
      </c>
      <c r="M706">
        <f>IF(Table2[[#This Row],[Embarked]]="S", 1, 0)</f>
        <v>1</v>
      </c>
      <c r="N706">
        <f>IF(Table2[[#This Row],[Embarked]]="C", 1, 0)</f>
        <v>0</v>
      </c>
      <c r="O706">
        <f>IF(Table2[[#This Row],[Sex]]="male", 1, 0)</f>
        <v>0</v>
      </c>
      <c r="P706">
        <v>1</v>
      </c>
      <c r="AC706" s="6"/>
      <c r="AD706" s="6"/>
    </row>
    <row r="707" spans="1:30" x14ac:dyDescent="0.2">
      <c r="A707">
        <v>0</v>
      </c>
      <c r="B707" t="s">
        <v>15</v>
      </c>
      <c r="C707">
        <v>3</v>
      </c>
      <c r="D707" t="s">
        <v>13</v>
      </c>
      <c r="E707">
        <v>33</v>
      </c>
      <c r="F707">
        <v>7.8958000000000004</v>
      </c>
      <c r="G707">
        <v>0</v>
      </c>
      <c r="H707">
        <v>0</v>
      </c>
      <c r="I707" s="6">
        <f>Table2[[#This Row],[Age]]/$E$1</f>
        <v>0.41249999999999998</v>
      </c>
      <c r="J707" s="6">
        <f>LOG10(Table2[[#This Row],[Fare]] +1)</f>
        <v>0.94918501031343461</v>
      </c>
      <c r="K707">
        <f>IF(Table2[[#This Row],[Pclass]]=1, 1, 0)</f>
        <v>0</v>
      </c>
      <c r="L707">
        <f>IF(Table2[[#This Row],[Pclass]]=2, 1,0)</f>
        <v>0</v>
      </c>
      <c r="M707">
        <f>IF(Table2[[#This Row],[Embarked]]="S", 1, 0)</f>
        <v>1</v>
      </c>
      <c r="N707">
        <f>IF(Table2[[#This Row],[Embarked]]="C", 1, 0)</f>
        <v>0</v>
      </c>
      <c r="O707">
        <f>IF(Table2[[#This Row],[Sex]]="male", 1, 0)</f>
        <v>1</v>
      </c>
      <c r="P707">
        <v>1</v>
      </c>
      <c r="AC707" s="6"/>
      <c r="AD707" s="6"/>
    </row>
    <row r="708" spans="1:30" x14ac:dyDescent="0.2">
      <c r="A708">
        <v>0</v>
      </c>
      <c r="B708" t="s">
        <v>15</v>
      </c>
      <c r="C708">
        <v>3</v>
      </c>
      <c r="D708" t="s">
        <v>17</v>
      </c>
      <c r="E708">
        <v>22</v>
      </c>
      <c r="F708">
        <v>10.5167</v>
      </c>
      <c r="G708">
        <v>0</v>
      </c>
      <c r="H708">
        <v>0</v>
      </c>
      <c r="I708" s="6">
        <f>Table2[[#This Row],[Age]]/$E$1</f>
        <v>0.27500000000000002</v>
      </c>
      <c r="J708" s="6">
        <f>LOG10(Table2[[#This Row],[Fare]] +1)</f>
        <v>1.0613280539915777</v>
      </c>
      <c r="K708">
        <f>IF(Table2[[#This Row],[Pclass]]=1, 1, 0)</f>
        <v>0</v>
      </c>
      <c r="L708">
        <f>IF(Table2[[#This Row],[Pclass]]=2, 1,0)</f>
        <v>0</v>
      </c>
      <c r="M708">
        <f>IF(Table2[[#This Row],[Embarked]]="S", 1, 0)</f>
        <v>1</v>
      </c>
      <c r="N708">
        <f>IF(Table2[[#This Row],[Embarked]]="C", 1, 0)</f>
        <v>0</v>
      </c>
      <c r="O708">
        <f>IF(Table2[[#This Row],[Sex]]="male", 1, 0)</f>
        <v>0</v>
      </c>
      <c r="P708">
        <v>1</v>
      </c>
      <c r="AC708" s="6"/>
      <c r="AD708" s="6"/>
    </row>
    <row r="709" spans="1:30" x14ac:dyDescent="0.2">
      <c r="A709">
        <v>0</v>
      </c>
      <c r="B709" t="s">
        <v>15</v>
      </c>
      <c r="C709">
        <v>2</v>
      </c>
      <c r="D709" t="s">
        <v>13</v>
      </c>
      <c r="E709">
        <v>28</v>
      </c>
      <c r="F709">
        <v>10.5</v>
      </c>
      <c r="G709">
        <v>0</v>
      </c>
      <c r="H709">
        <v>0</v>
      </c>
      <c r="I709" s="6">
        <f>Table2[[#This Row],[Age]]/$E$1</f>
        <v>0.35</v>
      </c>
      <c r="J709" s="6">
        <f>LOG10(Table2[[#This Row],[Fare]] +1)</f>
        <v>1.0606978403536116</v>
      </c>
      <c r="K709">
        <f>IF(Table2[[#This Row],[Pclass]]=1, 1, 0)</f>
        <v>0</v>
      </c>
      <c r="L709">
        <f>IF(Table2[[#This Row],[Pclass]]=2, 1,0)</f>
        <v>1</v>
      </c>
      <c r="M709">
        <f>IF(Table2[[#This Row],[Embarked]]="S", 1, 0)</f>
        <v>1</v>
      </c>
      <c r="N709">
        <f>IF(Table2[[#This Row],[Embarked]]="C", 1, 0)</f>
        <v>0</v>
      </c>
      <c r="O709">
        <f>IF(Table2[[#This Row],[Sex]]="male", 1, 0)</f>
        <v>1</v>
      </c>
      <c r="P709">
        <v>1</v>
      </c>
      <c r="AC709" s="6"/>
      <c r="AD709" s="6"/>
    </row>
    <row r="710" spans="1:30" x14ac:dyDescent="0.2">
      <c r="A710">
        <v>0</v>
      </c>
      <c r="B710" t="s">
        <v>15</v>
      </c>
      <c r="C710">
        <v>3</v>
      </c>
      <c r="D710" t="s">
        <v>13</v>
      </c>
      <c r="E710">
        <v>25</v>
      </c>
      <c r="F710">
        <v>7.05</v>
      </c>
      <c r="G710">
        <v>0</v>
      </c>
      <c r="H710">
        <v>0</v>
      </c>
      <c r="I710" s="6">
        <f>Table2[[#This Row],[Age]]/$E$1</f>
        <v>0.3125</v>
      </c>
      <c r="J710" s="6">
        <f>LOG10(Table2[[#This Row],[Fare]] +1)</f>
        <v>0.90579588036786851</v>
      </c>
      <c r="K710">
        <f>IF(Table2[[#This Row],[Pclass]]=1, 1, 0)</f>
        <v>0</v>
      </c>
      <c r="L710">
        <f>IF(Table2[[#This Row],[Pclass]]=2, 1,0)</f>
        <v>0</v>
      </c>
      <c r="M710">
        <f>IF(Table2[[#This Row],[Embarked]]="S", 1, 0)</f>
        <v>1</v>
      </c>
      <c r="N710">
        <f>IF(Table2[[#This Row],[Embarked]]="C", 1, 0)</f>
        <v>0</v>
      </c>
      <c r="O710">
        <f>IF(Table2[[#This Row],[Sex]]="male", 1, 0)</f>
        <v>1</v>
      </c>
      <c r="P710">
        <v>1</v>
      </c>
      <c r="AC710" s="6"/>
      <c r="AD710" s="6"/>
    </row>
    <row r="711" spans="1:30" x14ac:dyDescent="0.2">
      <c r="A711">
        <v>0</v>
      </c>
      <c r="B711" t="s">
        <v>27</v>
      </c>
      <c r="C711">
        <v>3</v>
      </c>
      <c r="D711" t="s">
        <v>17</v>
      </c>
      <c r="E711">
        <v>39</v>
      </c>
      <c r="F711">
        <v>29.125</v>
      </c>
      <c r="G711">
        <v>0</v>
      </c>
      <c r="H711">
        <v>5</v>
      </c>
      <c r="I711" s="6">
        <f>Table2[[#This Row],[Age]]/$E$1</f>
        <v>0.48749999999999999</v>
      </c>
      <c r="J711" s="6">
        <f>LOG10(Table2[[#This Row],[Fare]] +1)</f>
        <v>1.4789270555829248</v>
      </c>
      <c r="K711">
        <f>IF(Table2[[#This Row],[Pclass]]=1, 1, 0)</f>
        <v>0</v>
      </c>
      <c r="L711">
        <f>IF(Table2[[#This Row],[Pclass]]=2, 1,0)</f>
        <v>0</v>
      </c>
      <c r="M711">
        <f>IF(Table2[[#This Row],[Embarked]]="S", 1, 0)</f>
        <v>0</v>
      </c>
      <c r="N711">
        <f>IF(Table2[[#This Row],[Embarked]]="C", 1, 0)</f>
        <v>0</v>
      </c>
      <c r="O711">
        <f>IF(Table2[[#This Row],[Sex]]="male", 1, 0)</f>
        <v>0</v>
      </c>
      <c r="P711">
        <v>1</v>
      </c>
      <c r="AC711" s="6"/>
      <c r="AD711" s="6"/>
    </row>
    <row r="712" spans="1:30" x14ac:dyDescent="0.2">
      <c r="A712">
        <v>0</v>
      </c>
      <c r="B712" t="s">
        <v>15</v>
      </c>
      <c r="C712">
        <v>2</v>
      </c>
      <c r="D712" t="s">
        <v>13</v>
      </c>
      <c r="E712">
        <v>27</v>
      </c>
      <c r="F712">
        <v>13</v>
      </c>
      <c r="G712">
        <v>0</v>
      </c>
      <c r="H712">
        <v>0</v>
      </c>
      <c r="I712" s="6">
        <f>Table2[[#This Row],[Age]]/$E$1</f>
        <v>0.33750000000000002</v>
      </c>
      <c r="J712" s="6">
        <f>LOG10(Table2[[#This Row],[Fare]] +1)</f>
        <v>1.146128035678238</v>
      </c>
      <c r="K712">
        <f>IF(Table2[[#This Row],[Pclass]]=1, 1, 0)</f>
        <v>0</v>
      </c>
      <c r="L712">
        <f>IF(Table2[[#This Row],[Pclass]]=2, 1,0)</f>
        <v>1</v>
      </c>
      <c r="M712">
        <f>IF(Table2[[#This Row],[Embarked]]="S", 1, 0)</f>
        <v>1</v>
      </c>
      <c r="N712">
        <f>IF(Table2[[#This Row],[Embarked]]="C", 1, 0)</f>
        <v>0</v>
      </c>
      <c r="O712">
        <f>IF(Table2[[#This Row],[Sex]]="male", 1, 0)</f>
        <v>1</v>
      </c>
      <c r="P712">
        <v>1</v>
      </c>
      <c r="AC712" s="6"/>
      <c r="AD712" s="6"/>
    </row>
    <row r="713" spans="1:30" x14ac:dyDescent="0.2">
      <c r="A713">
        <v>1</v>
      </c>
      <c r="B713" t="s">
        <v>15</v>
      </c>
      <c r="C713">
        <v>1</v>
      </c>
      <c r="D713" t="s">
        <v>17</v>
      </c>
      <c r="E713">
        <v>19</v>
      </c>
      <c r="F713">
        <v>30</v>
      </c>
      <c r="G713">
        <v>0</v>
      </c>
      <c r="H713">
        <v>0</v>
      </c>
      <c r="I713" s="6">
        <f>Table2[[#This Row],[Age]]/$E$1</f>
        <v>0.23749999999999999</v>
      </c>
      <c r="J713" s="6">
        <f>LOG10(Table2[[#This Row],[Fare]] +1)</f>
        <v>1.4913616938342726</v>
      </c>
      <c r="K713">
        <f>IF(Table2[[#This Row],[Pclass]]=1, 1, 0)</f>
        <v>1</v>
      </c>
      <c r="L713">
        <f>IF(Table2[[#This Row],[Pclass]]=2, 1,0)</f>
        <v>0</v>
      </c>
      <c r="M713">
        <f>IF(Table2[[#This Row],[Embarked]]="S", 1, 0)</f>
        <v>1</v>
      </c>
      <c r="N713">
        <f>IF(Table2[[#This Row],[Embarked]]="C", 1, 0)</f>
        <v>0</v>
      </c>
      <c r="O713">
        <f>IF(Table2[[#This Row],[Sex]]="male", 1, 0)</f>
        <v>0</v>
      </c>
      <c r="P713">
        <v>1</v>
      </c>
      <c r="AC713" s="6"/>
      <c r="AD713" s="6"/>
    </row>
    <row r="714" spans="1:30" x14ac:dyDescent="0.2">
      <c r="A714">
        <v>1</v>
      </c>
      <c r="B714" t="s">
        <v>20</v>
      </c>
      <c r="C714">
        <v>1</v>
      </c>
      <c r="D714" t="s">
        <v>13</v>
      </c>
      <c r="E714">
        <v>26</v>
      </c>
      <c r="F714">
        <v>30</v>
      </c>
      <c r="G714">
        <v>0</v>
      </c>
      <c r="H714">
        <v>0</v>
      </c>
      <c r="I714" s="6">
        <f>Table2[[#This Row],[Age]]/$E$1</f>
        <v>0.32500000000000001</v>
      </c>
      <c r="J714" s="6">
        <f>LOG10(Table2[[#This Row],[Fare]] +1)</f>
        <v>1.4913616938342726</v>
      </c>
      <c r="K714">
        <f>IF(Table2[[#This Row],[Pclass]]=1, 1, 0)</f>
        <v>1</v>
      </c>
      <c r="L714">
        <f>IF(Table2[[#This Row],[Pclass]]=2, 1,0)</f>
        <v>0</v>
      </c>
      <c r="M714">
        <f>IF(Table2[[#This Row],[Embarked]]="S", 1, 0)</f>
        <v>0</v>
      </c>
      <c r="N714">
        <f>IF(Table2[[#This Row],[Embarked]]="C", 1, 0)</f>
        <v>1</v>
      </c>
      <c r="O714">
        <f>IF(Table2[[#This Row],[Sex]]="male", 1, 0)</f>
        <v>1</v>
      </c>
      <c r="P714">
        <v>1</v>
      </c>
      <c r="AC714" s="6"/>
      <c r="AD714" s="6"/>
    </row>
    <row r="715" spans="1:30" x14ac:dyDescent="0.2">
      <c r="A715">
        <v>0</v>
      </c>
      <c r="B715" t="s">
        <v>27</v>
      </c>
      <c r="C715">
        <v>3</v>
      </c>
      <c r="D715" t="s">
        <v>13</v>
      </c>
      <c r="E715">
        <v>32</v>
      </c>
      <c r="F715">
        <v>7.75</v>
      </c>
      <c r="G715">
        <v>0</v>
      </c>
      <c r="H715">
        <v>0</v>
      </c>
      <c r="I715" s="6">
        <f>Table2[[#This Row],[Age]]/$E$1</f>
        <v>0.4</v>
      </c>
      <c r="J715" s="6">
        <f>LOG10(Table2[[#This Row],[Fare]] +1)</f>
        <v>0.94200805302231327</v>
      </c>
      <c r="K715">
        <f>IF(Table2[[#This Row],[Pclass]]=1, 1, 0)</f>
        <v>0</v>
      </c>
      <c r="L715">
        <f>IF(Table2[[#This Row],[Pclass]]=2, 1,0)</f>
        <v>0</v>
      </c>
      <c r="M715">
        <f>IF(Table2[[#This Row],[Embarked]]="S", 1, 0)</f>
        <v>0</v>
      </c>
      <c r="N715">
        <f>IF(Table2[[#This Row],[Embarked]]="C", 1, 0)</f>
        <v>0</v>
      </c>
      <c r="O715">
        <f>IF(Table2[[#This Row],[Sex]]="male", 1, 0)</f>
        <v>1</v>
      </c>
      <c r="P715">
        <v>1</v>
      </c>
      <c r="AC715" s="6"/>
      <c r="AD715" s="6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92"/>
  <sheetViews>
    <sheetView tabSelected="1" workbookViewId="0">
      <selection activeCell="D1" sqref="D1"/>
    </sheetView>
  </sheetViews>
  <sheetFormatPr baseColWidth="10" defaultRowHeight="16" x14ac:dyDescent="0.2"/>
  <cols>
    <col min="4" max="4" width="70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</v>
      </c>
      <c r="B2">
        <v>0</v>
      </c>
      <c r="C2">
        <v>3</v>
      </c>
      <c r="D2" t="s">
        <v>12</v>
      </c>
      <c r="E2" t="s">
        <v>13</v>
      </c>
      <c r="F2">
        <v>22</v>
      </c>
      <c r="G2">
        <v>1</v>
      </c>
      <c r="H2">
        <v>0</v>
      </c>
      <c r="I2" t="s">
        <v>14</v>
      </c>
      <c r="J2">
        <v>7.25</v>
      </c>
      <c r="L2" t="s">
        <v>15</v>
      </c>
    </row>
    <row r="3" spans="1:12" x14ac:dyDescent="0.2">
      <c r="A3">
        <v>2</v>
      </c>
      <c r="B3">
        <v>1</v>
      </c>
      <c r="C3">
        <v>1</v>
      </c>
      <c r="D3" t="s">
        <v>16</v>
      </c>
      <c r="E3" t="s">
        <v>17</v>
      </c>
      <c r="F3">
        <v>38</v>
      </c>
      <c r="G3">
        <v>1</v>
      </c>
      <c r="H3">
        <v>0</v>
      </c>
      <c r="I3" t="s">
        <v>18</v>
      </c>
      <c r="J3">
        <v>71.283299999999997</v>
      </c>
      <c r="K3" t="s">
        <v>19</v>
      </c>
      <c r="L3" t="s">
        <v>20</v>
      </c>
    </row>
    <row r="4" spans="1:12" x14ac:dyDescent="0.2">
      <c r="A4">
        <v>3</v>
      </c>
      <c r="B4">
        <v>1</v>
      </c>
      <c r="C4">
        <v>3</v>
      </c>
      <c r="D4" t="s">
        <v>21</v>
      </c>
      <c r="E4" t="s">
        <v>17</v>
      </c>
      <c r="F4">
        <v>26</v>
      </c>
      <c r="G4">
        <v>0</v>
      </c>
      <c r="H4">
        <v>0</v>
      </c>
      <c r="I4" t="s">
        <v>22</v>
      </c>
      <c r="J4">
        <v>7.9249999999999998</v>
      </c>
      <c r="L4" t="s">
        <v>15</v>
      </c>
    </row>
    <row r="5" spans="1:12" x14ac:dyDescent="0.2">
      <c r="A5">
        <v>4</v>
      </c>
      <c r="B5">
        <v>1</v>
      </c>
      <c r="C5">
        <v>1</v>
      </c>
      <c r="D5" t="s">
        <v>23</v>
      </c>
      <c r="E5" t="s">
        <v>17</v>
      </c>
      <c r="F5">
        <v>35</v>
      </c>
      <c r="G5">
        <v>1</v>
      </c>
      <c r="H5">
        <v>0</v>
      </c>
      <c r="I5">
        <v>113803</v>
      </c>
      <c r="J5">
        <v>53.1</v>
      </c>
      <c r="K5" t="s">
        <v>24</v>
      </c>
      <c r="L5" t="s">
        <v>15</v>
      </c>
    </row>
    <row r="6" spans="1:12" x14ac:dyDescent="0.2">
      <c r="A6">
        <v>5</v>
      </c>
      <c r="B6">
        <v>0</v>
      </c>
      <c r="C6">
        <v>3</v>
      </c>
      <c r="D6" t="s">
        <v>25</v>
      </c>
      <c r="E6" t="s">
        <v>13</v>
      </c>
      <c r="F6">
        <v>35</v>
      </c>
      <c r="G6">
        <v>0</v>
      </c>
      <c r="H6">
        <v>0</v>
      </c>
      <c r="I6">
        <v>373450</v>
      </c>
      <c r="J6">
        <v>8.0500000000000007</v>
      </c>
      <c r="L6" t="s">
        <v>15</v>
      </c>
    </row>
    <row r="7" spans="1:12" x14ac:dyDescent="0.2">
      <c r="A7">
        <v>6</v>
      </c>
      <c r="B7">
        <v>0</v>
      </c>
      <c r="C7">
        <v>3</v>
      </c>
      <c r="D7" t="s">
        <v>26</v>
      </c>
      <c r="E7" t="s">
        <v>13</v>
      </c>
      <c r="G7">
        <v>0</v>
      </c>
      <c r="H7">
        <v>0</v>
      </c>
      <c r="I7">
        <v>330877</v>
      </c>
      <c r="J7">
        <v>8.4582999999999995</v>
      </c>
      <c r="L7" t="s">
        <v>27</v>
      </c>
    </row>
    <row r="8" spans="1:12" x14ac:dyDescent="0.2">
      <c r="A8">
        <v>7</v>
      </c>
      <c r="B8">
        <v>0</v>
      </c>
      <c r="C8">
        <v>1</v>
      </c>
      <c r="D8" t="s">
        <v>28</v>
      </c>
      <c r="E8" t="s">
        <v>13</v>
      </c>
      <c r="F8">
        <v>54</v>
      </c>
      <c r="G8">
        <v>0</v>
      </c>
      <c r="H8">
        <v>0</v>
      </c>
      <c r="I8">
        <v>17463</v>
      </c>
      <c r="J8">
        <v>51.862499999999997</v>
      </c>
      <c r="K8" t="s">
        <v>29</v>
      </c>
      <c r="L8" t="s">
        <v>15</v>
      </c>
    </row>
    <row r="9" spans="1:12" x14ac:dyDescent="0.2">
      <c r="A9">
        <v>8</v>
      </c>
      <c r="B9">
        <v>0</v>
      </c>
      <c r="C9">
        <v>3</v>
      </c>
      <c r="D9" t="s">
        <v>30</v>
      </c>
      <c r="E9" t="s">
        <v>13</v>
      </c>
      <c r="F9">
        <v>2</v>
      </c>
      <c r="G9">
        <v>3</v>
      </c>
      <c r="H9">
        <v>1</v>
      </c>
      <c r="I9">
        <v>349909</v>
      </c>
      <c r="J9">
        <v>21.074999999999999</v>
      </c>
      <c r="L9" t="s">
        <v>15</v>
      </c>
    </row>
    <row r="10" spans="1:12" x14ac:dyDescent="0.2">
      <c r="A10">
        <v>9</v>
      </c>
      <c r="B10">
        <v>1</v>
      </c>
      <c r="C10">
        <v>3</v>
      </c>
      <c r="D10" t="s">
        <v>31</v>
      </c>
      <c r="E10" t="s">
        <v>17</v>
      </c>
      <c r="F10">
        <v>27</v>
      </c>
      <c r="G10">
        <v>0</v>
      </c>
      <c r="H10">
        <v>2</v>
      </c>
      <c r="I10">
        <v>347742</v>
      </c>
      <c r="J10">
        <v>11.1333</v>
      </c>
      <c r="L10" t="s">
        <v>15</v>
      </c>
    </row>
    <row r="11" spans="1:12" x14ac:dyDescent="0.2">
      <c r="A11">
        <v>10</v>
      </c>
      <c r="B11">
        <v>1</v>
      </c>
      <c r="C11">
        <v>2</v>
      </c>
      <c r="D11" t="s">
        <v>32</v>
      </c>
      <c r="E11" t="s">
        <v>17</v>
      </c>
      <c r="F11">
        <v>14</v>
      </c>
      <c r="G11">
        <v>1</v>
      </c>
      <c r="H11">
        <v>0</v>
      </c>
      <c r="I11">
        <v>237736</v>
      </c>
      <c r="J11">
        <v>30.070799999999998</v>
      </c>
      <c r="L11" t="s">
        <v>20</v>
      </c>
    </row>
    <row r="12" spans="1:12" x14ac:dyDescent="0.2">
      <c r="A12">
        <v>11</v>
      </c>
      <c r="B12">
        <v>1</v>
      </c>
      <c r="C12">
        <v>3</v>
      </c>
      <c r="D12" t="s">
        <v>33</v>
      </c>
      <c r="E12" t="s">
        <v>17</v>
      </c>
      <c r="F12">
        <v>4</v>
      </c>
      <c r="G12">
        <v>1</v>
      </c>
      <c r="H12">
        <v>1</v>
      </c>
      <c r="I12" t="s">
        <v>34</v>
      </c>
      <c r="J12">
        <v>16.7</v>
      </c>
      <c r="K12" t="s">
        <v>35</v>
      </c>
      <c r="L12" t="s">
        <v>15</v>
      </c>
    </row>
    <row r="13" spans="1:12" x14ac:dyDescent="0.2">
      <c r="A13">
        <v>12</v>
      </c>
      <c r="B13">
        <v>1</v>
      </c>
      <c r="C13">
        <v>1</v>
      </c>
      <c r="D13" t="s">
        <v>36</v>
      </c>
      <c r="E13" t="s">
        <v>17</v>
      </c>
      <c r="F13">
        <v>58</v>
      </c>
      <c r="G13">
        <v>0</v>
      </c>
      <c r="H13">
        <v>0</v>
      </c>
      <c r="I13">
        <v>113783</v>
      </c>
      <c r="J13">
        <v>26.55</v>
      </c>
      <c r="K13" t="s">
        <v>37</v>
      </c>
      <c r="L13" t="s">
        <v>15</v>
      </c>
    </row>
    <row r="14" spans="1:12" x14ac:dyDescent="0.2">
      <c r="A14">
        <v>13</v>
      </c>
      <c r="B14">
        <v>0</v>
      </c>
      <c r="C14">
        <v>3</v>
      </c>
      <c r="D14" t="s">
        <v>38</v>
      </c>
      <c r="E14" t="s">
        <v>13</v>
      </c>
      <c r="F14">
        <v>20</v>
      </c>
      <c r="G14">
        <v>0</v>
      </c>
      <c r="H14">
        <v>0</v>
      </c>
      <c r="I14" t="s">
        <v>39</v>
      </c>
      <c r="J14">
        <v>8.0500000000000007</v>
      </c>
      <c r="L14" t="s">
        <v>15</v>
      </c>
    </row>
    <row r="15" spans="1:12" x14ac:dyDescent="0.2">
      <c r="A15">
        <v>14</v>
      </c>
      <c r="B15">
        <v>0</v>
      </c>
      <c r="C15">
        <v>3</v>
      </c>
      <c r="D15" t="s">
        <v>40</v>
      </c>
      <c r="E15" t="s">
        <v>13</v>
      </c>
      <c r="F15">
        <v>39</v>
      </c>
      <c r="G15">
        <v>1</v>
      </c>
      <c r="H15">
        <v>5</v>
      </c>
      <c r="I15">
        <v>347082</v>
      </c>
      <c r="J15">
        <v>31.274999999999999</v>
      </c>
      <c r="L15" t="s">
        <v>15</v>
      </c>
    </row>
    <row r="16" spans="1:12" x14ac:dyDescent="0.2">
      <c r="A16">
        <v>15</v>
      </c>
      <c r="B16">
        <v>0</v>
      </c>
      <c r="C16">
        <v>3</v>
      </c>
      <c r="D16" t="s">
        <v>41</v>
      </c>
      <c r="E16" t="s">
        <v>17</v>
      </c>
      <c r="F16">
        <v>14</v>
      </c>
      <c r="G16">
        <v>0</v>
      </c>
      <c r="H16">
        <v>0</v>
      </c>
      <c r="I16">
        <v>350406</v>
      </c>
      <c r="J16">
        <v>7.8541999999999996</v>
      </c>
      <c r="L16" t="s">
        <v>15</v>
      </c>
    </row>
    <row r="17" spans="1:12" x14ac:dyDescent="0.2">
      <c r="A17">
        <v>16</v>
      </c>
      <c r="B17">
        <v>1</v>
      </c>
      <c r="C17">
        <v>2</v>
      </c>
      <c r="D17" t="s">
        <v>42</v>
      </c>
      <c r="E17" t="s">
        <v>17</v>
      </c>
      <c r="F17">
        <v>55</v>
      </c>
      <c r="G17">
        <v>0</v>
      </c>
      <c r="H17">
        <v>0</v>
      </c>
      <c r="I17">
        <v>248706</v>
      </c>
      <c r="J17">
        <v>16</v>
      </c>
      <c r="L17" t="s">
        <v>15</v>
      </c>
    </row>
    <row r="18" spans="1:12" x14ac:dyDescent="0.2">
      <c r="A18">
        <v>17</v>
      </c>
      <c r="B18">
        <v>0</v>
      </c>
      <c r="C18">
        <v>3</v>
      </c>
      <c r="D18" t="s">
        <v>43</v>
      </c>
      <c r="E18" t="s">
        <v>13</v>
      </c>
      <c r="F18">
        <v>2</v>
      </c>
      <c r="G18">
        <v>4</v>
      </c>
      <c r="H18">
        <v>1</v>
      </c>
      <c r="I18">
        <v>382652</v>
      </c>
      <c r="J18">
        <v>29.125</v>
      </c>
      <c r="L18" t="s">
        <v>27</v>
      </c>
    </row>
    <row r="19" spans="1:12" x14ac:dyDescent="0.2">
      <c r="A19">
        <v>18</v>
      </c>
      <c r="B19">
        <v>1</v>
      </c>
      <c r="C19">
        <v>2</v>
      </c>
      <c r="D19" t="s">
        <v>44</v>
      </c>
      <c r="E19" t="s">
        <v>13</v>
      </c>
      <c r="G19">
        <v>0</v>
      </c>
      <c r="H19">
        <v>0</v>
      </c>
      <c r="I19">
        <v>244373</v>
      </c>
      <c r="J19">
        <v>13</v>
      </c>
      <c r="L19" t="s">
        <v>15</v>
      </c>
    </row>
    <row r="20" spans="1:12" x14ac:dyDescent="0.2">
      <c r="A20">
        <v>19</v>
      </c>
      <c r="B20">
        <v>0</v>
      </c>
      <c r="C20">
        <v>3</v>
      </c>
      <c r="D20" t="s">
        <v>45</v>
      </c>
      <c r="E20" t="s">
        <v>17</v>
      </c>
      <c r="F20">
        <v>31</v>
      </c>
      <c r="G20">
        <v>1</v>
      </c>
      <c r="H20">
        <v>0</v>
      </c>
      <c r="I20">
        <v>345763</v>
      </c>
      <c r="J20">
        <v>18</v>
      </c>
      <c r="L20" t="s">
        <v>15</v>
      </c>
    </row>
    <row r="21" spans="1:12" x14ac:dyDescent="0.2">
      <c r="A21">
        <v>20</v>
      </c>
      <c r="B21">
        <v>1</v>
      </c>
      <c r="C21">
        <v>3</v>
      </c>
      <c r="D21" t="s">
        <v>46</v>
      </c>
      <c r="E21" t="s">
        <v>17</v>
      </c>
      <c r="G21">
        <v>0</v>
      </c>
      <c r="H21">
        <v>0</v>
      </c>
      <c r="I21">
        <v>2649</v>
      </c>
      <c r="J21">
        <v>7.2249999999999996</v>
      </c>
      <c r="L21" t="s">
        <v>20</v>
      </c>
    </row>
    <row r="22" spans="1:12" x14ac:dyDescent="0.2">
      <c r="A22">
        <v>21</v>
      </c>
      <c r="B22">
        <v>0</v>
      </c>
      <c r="C22">
        <v>2</v>
      </c>
      <c r="D22" t="s">
        <v>47</v>
      </c>
      <c r="E22" t="s">
        <v>13</v>
      </c>
      <c r="F22">
        <v>35</v>
      </c>
      <c r="G22">
        <v>0</v>
      </c>
      <c r="H22">
        <v>0</v>
      </c>
      <c r="I22">
        <v>239865</v>
      </c>
      <c r="J22">
        <v>26</v>
      </c>
      <c r="L22" t="s">
        <v>15</v>
      </c>
    </row>
    <row r="23" spans="1:12" x14ac:dyDescent="0.2">
      <c r="A23">
        <v>22</v>
      </c>
      <c r="B23">
        <v>1</v>
      </c>
      <c r="C23">
        <v>2</v>
      </c>
      <c r="D23" t="s">
        <v>48</v>
      </c>
      <c r="E23" t="s">
        <v>13</v>
      </c>
      <c r="F23">
        <v>34</v>
      </c>
      <c r="G23">
        <v>0</v>
      </c>
      <c r="H23">
        <v>0</v>
      </c>
      <c r="I23">
        <v>248698</v>
      </c>
      <c r="J23">
        <v>13</v>
      </c>
      <c r="K23" t="s">
        <v>49</v>
      </c>
      <c r="L23" t="s">
        <v>15</v>
      </c>
    </row>
    <row r="24" spans="1:12" x14ac:dyDescent="0.2">
      <c r="A24">
        <v>23</v>
      </c>
      <c r="B24">
        <v>1</v>
      </c>
      <c r="C24">
        <v>3</v>
      </c>
      <c r="D24" t="s">
        <v>50</v>
      </c>
      <c r="E24" t="s">
        <v>17</v>
      </c>
      <c r="F24">
        <v>15</v>
      </c>
      <c r="G24">
        <v>0</v>
      </c>
      <c r="H24">
        <v>0</v>
      </c>
      <c r="I24">
        <v>330923</v>
      </c>
      <c r="J24">
        <v>8.0291999999999994</v>
      </c>
      <c r="L24" t="s">
        <v>27</v>
      </c>
    </row>
    <row r="25" spans="1:12" x14ac:dyDescent="0.2">
      <c r="A25">
        <v>24</v>
      </c>
      <c r="B25">
        <v>1</v>
      </c>
      <c r="C25">
        <v>1</v>
      </c>
      <c r="D25" t="s">
        <v>51</v>
      </c>
      <c r="E25" t="s">
        <v>13</v>
      </c>
      <c r="F25">
        <v>28</v>
      </c>
      <c r="G25">
        <v>0</v>
      </c>
      <c r="H25">
        <v>0</v>
      </c>
      <c r="I25">
        <v>113788</v>
      </c>
      <c r="J25">
        <v>35.5</v>
      </c>
      <c r="K25" t="s">
        <v>52</v>
      </c>
      <c r="L25" t="s">
        <v>15</v>
      </c>
    </row>
    <row r="26" spans="1:12" x14ac:dyDescent="0.2">
      <c r="A26">
        <v>25</v>
      </c>
      <c r="B26">
        <v>0</v>
      </c>
      <c r="C26">
        <v>3</v>
      </c>
      <c r="D26" t="s">
        <v>53</v>
      </c>
      <c r="E26" t="s">
        <v>17</v>
      </c>
      <c r="F26">
        <v>8</v>
      </c>
      <c r="G26">
        <v>3</v>
      </c>
      <c r="H26">
        <v>1</v>
      </c>
      <c r="I26">
        <v>349909</v>
      </c>
      <c r="J26">
        <v>21.074999999999999</v>
      </c>
      <c r="L26" t="s">
        <v>15</v>
      </c>
    </row>
    <row r="27" spans="1:12" x14ac:dyDescent="0.2">
      <c r="A27">
        <v>26</v>
      </c>
      <c r="B27">
        <v>1</v>
      </c>
      <c r="C27">
        <v>3</v>
      </c>
      <c r="D27" t="s">
        <v>54</v>
      </c>
      <c r="E27" t="s">
        <v>17</v>
      </c>
      <c r="F27">
        <v>38</v>
      </c>
      <c r="G27">
        <v>1</v>
      </c>
      <c r="H27">
        <v>5</v>
      </c>
      <c r="I27">
        <v>347077</v>
      </c>
      <c r="J27">
        <v>31.387499999999999</v>
      </c>
      <c r="L27" t="s">
        <v>15</v>
      </c>
    </row>
    <row r="28" spans="1:12" x14ac:dyDescent="0.2">
      <c r="A28">
        <v>27</v>
      </c>
      <c r="B28">
        <v>0</v>
      </c>
      <c r="C28">
        <v>3</v>
      </c>
      <c r="D28" t="s">
        <v>55</v>
      </c>
      <c r="E28" t="s">
        <v>13</v>
      </c>
      <c r="G28">
        <v>0</v>
      </c>
      <c r="H28">
        <v>0</v>
      </c>
      <c r="I28">
        <v>2631</v>
      </c>
      <c r="J28">
        <v>7.2249999999999996</v>
      </c>
      <c r="L28" t="s">
        <v>20</v>
      </c>
    </row>
    <row r="29" spans="1:12" x14ac:dyDescent="0.2">
      <c r="A29">
        <v>28</v>
      </c>
      <c r="B29">
        <v>0</v>
      </c>
      <c r="C29">
        <v>1</v>
      </c>
      <c r="D29" t="s">
        <v>56</v>
      </c>
      <c r="E29" t="s">
        <v>13</v>
      </c>
      <c r="F29">
        <v>19</v>
      </c>
      <c r="G29">
        <v>3</v>
      </c>
      <c r="H29">
        <v>2</v>
      </c>
      <c r="I29">
        <v>19950</v>
      </c>
      <c r="J29">
        <v>263</v>
      </c>
      <c r="K29" t="s">
        <v>57</v>
      </c>
      <c r="L29" t="s">
        <v>15</v>
      </c>
    </row>
    <row r="30" spans="1:12" x14ac:dyDescent="0.2">
      <c r="A30">
        <v>29</v>
      </c>
      <c r="B30">
        <v>1</v>
      </c>
      <c r="C30">
        <v>3</v>
      </c>
      <c r="D30" t="s">
        <v>58</v>
      </c>
      <c r="E30" t="s">
        <v>17</v>
      </c>
      <c r="G30">
        <v>0</v>
      </c>
      <c r="H30">
        <v>0</v>
      </c>
      <c r="I30">
        <v>330959</v>
      </c>
      <c r="J30">
        <v>7.8792</v>
      </c>
      <c r="L30" t="s">
        <v>27</v>
      </c>
    </row>
    <row r="31" spans="1:12" x14ac:dyDescent="0.2">
      <c r="A31">
        <v>30</v>
      </c>
      <c r="B31">
        <v>0</v>
      </c>
      <c r="C31">
        <v>3</v>
      </c>
      <c r="D31" t="s">
        <v>59</v>
      </c>
      <c r="E31" t="s">
        <v>13</v>
      </c>
      <c r="G31">
        <v>0</v>
      </c>
      <c r="H31">
        <v>0</v>
      </c>
      <c r="I31">
        <v>349216</v>
      </c>
      <c r="J31">
        <v>7.8958000000000004</v>
      </c>
      <c r="L31" t="s">
        <v>15</v>
      </c>
    </row>
    <row r="32" spans="1:12" x14ac:dyDescent="0.2">
      <c r="A32">
        <v>31</v>
      </c>
      <c r="B32">
        <v>0</v>
      </c>
      <c r="C32">
        <v>1</v>
      </c>
      <c r="D32" t="s">
        <v>60</v>
      </c>
      <c r="E32" t="s">
        <v>13</v>
      </c>
      <c r="F32">
        <v>40</v>
      </c>
      <c r="G32">
        <v>0</v>
      </c>
      <c r="H32">
        <v>0</v>
      </c>
      <c r="I32" t="s">
        <v>61</v>
      </c>
      <c r="J32">
        <v>27.720800000000001</v>
      </c>
      <c r="L32" t="s">
        <v>20</v>
      </c>
    </row>
    <row r="33" spans="1:12" x14ac:dyDescent="0.2">
      <c r="A33">
        <v>32</v>
      </c>
      <c r="B33">
        <v>1</v>
      </c>
      <c r="C33">
        <v>1</v>
      </c>
      <c r="D33" t="s">
        <v>62</v>
      </c>
      <c r="E33" t="s">
        <v>17</v>
      </c>
      <c r="G33">
        <v>1</v>
      </c>
      <c r="H33">
        <v>0</v>
      </c>
      <c r="I33" t="s">
        <v>63</v>
      </c>
      <c r="J33">
        <v>146.52080000000001</v>
      </c>
      <c r="K33" t="s">
        <v>64</v>
      </c>
      <c r="L33" t="s">
        <v>20</v>
      </c>
    </row>
    <row r="34" spans="1:12" x14ac:dyDescent="0.2">
      <c r="A34">
        <v>33</v>
      </c>
      <c r="B34">
        <v>1</v>
      </c>
      <c r="C34">
        <v>3</v>
      </c>
      <c r="D34" t="s">
        <v>65</v>
      </c>
      <c r="E34" t="s">
        <v>17</v>
      </c>
      <c r="G34">
        <v>0</v>
      </c>
      <c r="H34">
        <v>0</v>
      </c>
      <c r="I34">
        <v>335677</v>
      </c>
      <c r="J34">
        <v>7.75</v>
      </c>
      <c r="L34" t="s">
        <v>27</v>
      </c>
    </row>
    <row r="35" spans="1:12" x14ac:dyDescent="0.2">
      <c r="A35">
        <v>34</v>
      </c>
      <c r="B35">
        <v>0</v>
      </c>
      <c r="C35">
        <v>2</v>
      </c>
      <c r="D35" t="s">
        <v>66</v>
      </c>
      <c r="E35" t="s">
        <v>13</v>
      </c>
      <c r="F35">
        <v>66</v>
      </c>
      <c r="G35">
        <v>0</v>
      </c>
      <c r="H35">
        <v>0</v>
      </c>
      <c r="I35" t="s">
        <v>67</v>
      </c>
      <c r="J35">
        <v>10.5</v>
      </c>
      <c r="L35" t="s">
        <v>15</v>
      </c>
    </row>
    <row r="36" spans="1:12" x14ac:dyDescent="0.2">
      <c r="A36">
        <v>35</v>
      </c>
      <c r="B36">
        <v>0</v>
      </c>
      <c r="C36">
        <v>1</v>
      </c>
      <c r="D36" t="s">
        <v>68</v>
      </c>
      <c r="E36" t="s">
        <v>13</v>
      </c>
      <c r="F36">
        <v>28</v>
      </c>
      <c r="G36">
        <v>1</v>
      </c>
      <c r="H36">
        <v>0</v>
      </c>
      <c r="I36" t="s">
        <v>69</v>
      </c>
      <c r="J36">
        <v>82.1708</v>
      </c>
      <c r="L36" t="s">
        <v>20</v>
      </c>
    </row>
    <row r="37" spans="1:12" x14ac:dyDescent="0.2">
      <c r="A37">
        <v>36</v>
      </c>
      <c r="B37">
        <v>0</v>
      </c>
      <c r="C37">
        <v>1</v>
      </c>
      <c r="D37" t="s">
        <v>70</v>
      </c>
      <c r="E37" t="s">
        <v>13</v>
      </c>
      <c r="F37">
        <v>42</v>
      </c>
      <c r="G37">
        <v>1</v>
      </c>
      <c r="H37">
        <v>0</v>
      </c>
      <c r="I37">
        <v>113789</v>
      </c>
      <c r="J37">
        <v>52</v>
      </c>
      <c r="L37" t="s">
        <v>15</v>
      </c>
    </row>
    <row r="38" spans="1:12" x14ac:dyDescent="0.2">
      <c r="A38">
        <v>37</v>
      </c>
      <c r="B38">
        <v>1</v>
      </c>
      <c r="C38">
        <v>3</v>
      </c>
      <c r="D38" t="s">
        <v>71</v>
      </c>
      <c r="E38" t="s">
        <v>13</v>
      </c>
      <c r="G38">
        <v>0</v>
      </c>
      <c r="H38">
        <v>0</v>
      </c>
      <c r="I38">
        <v>2677</v>
      </c>
      <c r="J38">
        <v>7.2291999999999996</v>
      </c>
      <c r="L38" t="s">
        <v>20</v>
      </c>
    </row>
    <row r="39" spans="1:12" x14ac:dyDescent="0.2">
      <c r="A39">
        <v>38</v>
      </c>
      <c r="B39">
        <v>0</v>
      </c>
      <c r="C39">
        <v>3</v>
      </c>
      <c r="D39" t="s">
        <v>72</v>
      </c>
      <c r="E39" t="s">
        <v>13</v>
      </c>
      <c r="F39">
        <v>21</v>
      </c>
      <c r="G39">
        <v>0</v>
      </c>
      <c r="H39">
        <v>0</v>
      </c>
      <c r="I39" t="s">
        <v>73</v>
      </c>
      <c r="J39">
        <v>8.0500000000000007</v>
      </c>
      <c r="L39" t="s">
        <v>15</v>
      </c>
    </row>
    <row r="40" spans="1:12" x14ac:dyDescent="0.2">
      <c r="A40">
        <v>39</v>
      </c>
      <c r="B40">
        <v>0</v>
      </c>
      <c r="C40">
        <v>3</v>
      </c>
      <c r="D40" t="s">
        <v>74</v>
      </c>
      <c r="E40" t="s">
        <v>17</v>
      </c>
      <c r="F40">
        <v>18</v>
      </c>
      <c r="G40">
        <v>2</v>
      </c>
      <c r="H40">
        <v>0</v>
      </c>
      <c r="I40">
        <v>345764</v>
      </c>
      <c r="J40">
        <v>18</v>
      </c>
      <c r="L40" t="s">
        <v>15</v>
      </c>
    </row>
    <row r="41" spans="1:12" x14ac:dyDescent="0.2">
      <c r="A41">
        <v>40</v>
      </c>
      <c r="B41">
        <v>1</v>
      </c>
      <c r="C41">
        <v>3</v>
      </c>
      <c r="D41" t="s">
        <v>75</v>
      </c>
      <c r="E41" t="s">
        <v>17</v>
      </c>
      <c r="F41">
        <v>14</v>
      </c>
      <c r="G41">
        <v>1</v>
      </c>
      <c r="H41">
        <v>0</v>
      </c>
      <c r="I41">
        <v>2651</v>
      </c>
      <c r="J41">
        <v>11.2417</v>
      </c>
      <c r="L41" t="s">
        <v>20</v>
      </c>
    </row>
    <row r="42" spans="1:12" x14ac:dyDescent="0.2">
      <c r="A42">
        <v>41</v>
      </c>
      <c r="B42">
        <v>0</v>
      </c>
      <c r="C42">
        <v>3</v>
      </c>
      <c r="D42" t="s">
        <v>76</v>
      </c>
      <c r="E42" t="s">
        <v>17</v>
      </c>
      <c r="F42">
        <v>40</v>
      </c>
      <c r="G42">
        <v>1</v>
      </c>
      <c r="H42">
        <v>0</v>
      </c>
      <c r="I42">
        <v>7546</v>
      </c>
      <c r="J42">
        <v>9.4749999999999996</v>
      </c>
      <c r="L42" t="s">
        <v>15</v>
      </c>
    </row>
    <row r="43" spans="1:12" x14ac:dyDescent="0.2">
      <c r="A43">
        <v>42</v>
      </c>
      <c r="B43">
        <v>0</v>
      </c>
      <c r="C43">
        <v>2</v>
      </c>
      <c r="D43" t="s">
        <v>77</v>
      </c>
      <c r="E43" t="s">
        <v>17</v>
      </c>
      <c r="F43">
        <v>27</v>
      </c>
      <c r="G43">
        <v>1</v>
      </c>
      <c r="H43">
        <v>0</v>
      </c>
      <c r="I43">
        <v>11668</v>
      </c>
      <c r="J43">
        <v>21</v>
      </c>
      <c r="L43" t="s">
        <v>15</v>
      </c>
    </row>
    <row r="44" spans="1:12" x14ac:dyDescent="0.2">
      <c r="A44">
        <v>43</v>
      </c>
      <c r="B44">
        <v>0</v>
      </c>
      <c r="C44">
        <v>3</v>
      </c>
      <c r="D44" t="s">
        <v>78</v>
      </c>
      <c r="E44" t="s">
        <v>13</v>
      </c>
      <c r="G44">
        <v>0</v>
      </c>
      <c r="H44">
        <v>0</v>
      </c>
      <c r="I44">
        <v>349253</v>
      </c>
      <c r="J44">
        <v>7.8958000000000004</v>
      </c>
      <c r="L44" t="s">
        <v>20</v>
      </c>
    </row>
    <row r="45" spans="1:12" x14ac:dyDescent="0.2">
      <c r="A45">
        <v>44</v>
      </c>
      <c r="B45">
        <v>1</v>
      </c>
      <c r="C45">
        <v>2</v>
      </c>
      <c r="D45" t="s">
        <v>79</v>
      </c>
      <c r="E45" t="s">
        <v>17</v>
      </c>
      <c r="F45">
        <v>3</v>
      </c>
      <c r="G45">
        <v>1</v>
      </c>
      <c r="H45">
        <v>2</v>
      </c>
      <c r="I45" t="s">
        <v>80</v>
      </c>
      <c r="J45">
        <v>41.5792</v>
      </c>
      <c r="L45" t="s">
        <v>20</v>
      </c>
    </row>
    <row r="46" spans="1:12" x14ac:dyDescent="0.2">
      <c r="A46">
        <v>45</v>
      </c>
      <c r="B46">
        <v>1</v>
      </c>
      <c r="C46">
        <v>3</v>
      </c>
      <c r="D46" t="s">
        <v>81</v>
      </c>
      <c r="E46" t="s">
        <v>17</v>
      </c>
      <c r="F46">
        <v>19</v>
      </c>
      <c r="G46">
        <v>0</v>
      </c>
      <c r="H46">
        <v>0</v>
      </c>
      <c r="I46">
        <v>330958</v>
      </c>
      <c r="J46">
        <v>7.8792</v>
      </c>
      <c r="L46" t="s">
        <v>27</v>
      </c>
    </row>
    <row r="47" spans="1:12" x14ac:dyDescent="0.2">
      <c r="A47">
        <v>46</v>
      </c>
      <c r="B47">
        <v>0</v>
      </c>
      <c r="C47">
        <v>3</v>
      </c>
      <c r="D47" t="s">
        <v>82</v>
      </c>
      <c r="E47" t="s">
        <v>13</v>
      </c>
      <c r="G47">
        <v>0</v>
      </c>
      <c r="H47">
        <v>0</v>
      </c>
      <c r="I47" t="s">
        <v>83</v>
      </c>
      <c r="J47">
        <v>8.0500000000000007</v>
      </c>
      <c r="L47" t="s">
        <v>15</v>
      </c>
    </row>
    <row r="48" spans="1:12" x14ac:dyDescent="0.2">
      <c r="A48">
        <v>47</v>
      </c>
      <c r="B48">
        <v>0</v>
      </c>
      <c r="C48">
        <v>3</v>
      </c>
      <c r="D48" t="s">
        <v>84</v>
      </c>
      <c r="E48" t="s">
        <v>13</v>
      </c>
      <c r="G48">
        <v>1</v>
      </c>
      <c r="H48">
        <v>0</v>
      </c>
      <c r="I48">
        <v>370371</v>
      </c>
      <c r="J48">
        <v>15.5</v>
      </c>
      <c r="L48" t="s">
        <v>27</v>
      </c>
    </row>
    <row r="49" spans="1:12" x14ac:dyDescent="0.2">
      <c r="A49">
        <v>48</v>
      </c>
      <c r="B49">
        <v>1</v>
      </c>
      <c r="C49">
        <v>3</v>
      </c>
      <c r="D49" t="s">
        <v>85</v>
      </c>
      <c r="E49" t="s">
        <v>17</v>
      </c>
      <c r="G49">
        <v>0</v>
      </c>
      <c r="H49">
        <v>0</v>
      </c>
      <c r="I49">
        <v>14311</v>
      </c>
      <c r="J49">
        <v>7.75</v>
      </c>
      <c r="L49" t="s">
        <v>27</v>
      </c>
    </row>
    <row r="50" spans="1:12" x14ac:dyDescent="0.2">
      <c r="A50">
        <v>49</v>
      </c>
      <c r="B50">
        <v>0</v>
      </c>
      <c r="C50">
        <v>3</v>
      </c>
      <c r="D50" t="s">
        <v>86</v>
      </c>
      <c r="E50" t="s">
        <v>13</v>
      </c>
      <c r="G50">
        <v>2</v>
      </c>
      <c r="H50">
        <v>0</v>
      </c>
      <c r="I50">
        <v>2662</v>
      </c>
      <c r="J50">
        <v>21.679200000000002</v>
      </c>
      <c r="L50" t="s">
        <v>20</v>
      </c>
    </row>
    <row r="51" spans="1:12" x14ac:dyDescent="0.2">
      <c r="A51">
        <v>50</v>
      </c>
      <c r="B51">
        <v>0</v>
      </c>
      <c r="C51">
        <v>3</v>
      </c>
      <c r="D51" t="s">
        <v>87</v>
      </c>
      <c r="E51" t="s">
        <v>17</v>
      </c>
      <c r="F51">
        <v>18</v>
      </c>
      <c r="G51">
        <v>1</v>
      </c>
      <c r="H51">
        <v>0</v>
      </c>
      <c r="I51">
        <v>349237</v>
      </c>
      <c r="J51">
        <v>17.8</v>
      </c>
      <c r="L51" t="s">
        <v>15</v>
      </c>
    </row>
    <row r="52" spans="1:12" x14ac:dyDescent="0.2">
      <c r="A52">
        <v>51</v>
      </c>
      <c r="B52">
        <v>0</v>
      </c>
      <c r="C52">
        <v>3</v>
      </c>
      <c r="D52" t="s">
        <v>88</v>
      </c>
      <c r="E52" t="s">
        <v>13</v>
      </c>
      <c r="F52">
        <v>7</v>
      </c>
      <c r="G52">
        <v>4</v>
      </c>
      <c r="H52">
        <v>1</v>
      </c>
      <c r="I52">
        <v>3101295</v>
      </c>
      <c r="J52">
        <v>39.6875</v>
      </c>
      <c r="L52" t="s">
        <v>15</v>
      </c>
    </row>
    <row r="53" spans="1:12" x14ac:dyDescent="0.2">
      <c r="A53">
        <v>52</v>
      </c>
      <c r="B53">
        <v>0</v>
      </c>
      <c r="C53">
        <v>3</v>
      </c>
      <c r="D53" t="s">
        <v>89</v>
      </c>
      <c r="E53" t="s">
        <v>13</v>
      </c>
      <c r="F53">
        <v>21</v>
      </c>
      <c r="G53">
        <v>0</v>
      </c>
      <c r="H53">
        <v>0</v>
      </c>
      <c r="I53" t="s">
        <v>90</v>
      </c>
      <c r="J53">
        <v>7.8</v>
      </c>
      <c r="L53" t="s">
        <v>15</v>
      </c>
    </row>
    <row r="54" spans="1:12" x14ac:dyDescent="0.2">
      <c r="A54">
        <v>53</v>
      </c>
      <c r="B54">
        <v>1</v>
      </c>
      <c r="C54">
        <v>1</v>
      </c>
      <c r="D54" t="s">
        <v>91</v>
      </c>
      <c r="E54" t="s">
        <v>17</v>
      </c>
      <c r="F54">
        <v>49</v>
      </c>
      <c r="G54">
        <v>1</v>
      </c>
      <c r="H54">
        <v>0</v>
      </c>
      <c r="I54" t="s">
        <v>92</v>
      </c>
      <c r="J54">
        <v>76.729200000000006</v>
      </c>
      <c r="K54" t="s">
        <v>93</v>
      </c>
      <c r="L54" t="s">
        <v>20</v>
      </c>
    </row>
    <row r="55" spans="1:12" x14ac:dyDescent="0.2">
      <c r="A55">
        <v>54</v>
      </c>
      <c r="B55">
        <v>1</v>
      </c>
      <c r="C55">
        <v>2</v>
      </c>
      <c r="D55" t="s">
        <v>94</v>
      </c>
      <c r="E55" t="s">
        <v>17</v>
      </c>
      <c r="F55">
        <v>29</v>
      </c>
      <c r="G55">
        <v>1</v>
      </c>
      <c r="H55">
        <v>0</v>
      </c>
      <c r="I55">
        <v>2926</v>
      </c>
      <c r="J55">
        <v>26</v>
      </c>
      <c r="L55" t="s">
        <v>15</v>
      </c>
    </row>
    <row r="56" spans="1:12" x14ac:dyDescent="0.2">
      <c r="A56">
        <v>55</v>
      </c>
      <c r="B56">
        <v>0</v>
      </c>
      <c r="C56">
        <v>1</v>
      </c>
      <c r="D56" t="s">
        <v>95</v>
      </c>
      <c r="E56" t="s">
        <v>13</v>
      </c>
      <c r="F56">
        <v>65</v>
      </c>
      <c r="G56">
        <v>0</v>
      </c>
      <c r="H56">
        <v>1</v>
      </c>
      <c r="I56">
        <v>113509</v>
      </c>
      <c r="J56">
        <v>61.979199999999999</v>
      </c>
      <c r="K56" t="s">
        <v>96</v>
      </c>
      <c r="L56" t="s">
        <v>20</v>
      </c>
    </row>
    <row r="57" spans="1:12" x14ac:dyDescent="0.2">
      <c r="A57">
        <v>56</v>
      </c>
      <c r="B57">
        <v>1</v>
      </c>
      <c r="C57">
        <v>1</v>
      </c>
      <c r="D57" t="s">
        <v>97</v>
      </c>
      <c r="E57" t="s">
        <v>13</v>
      </c>
      <c r="G57">
        <v>0</v>
      </c>
      <c r="H57">
        <v>0</v>
      </c>
      <c r="I57">
        <v>19947</v>
      </c>
      <c r="J57">
        <v>35.5</v>
      </c>
      <c r="K57" t="s">
        <v>98</v>
      </c>
      <c r="L57" t="s">
        <v>15</v>
      </c>
    </row>
    <row r="58" spans="1:12" x14ac:dyDescent="0.2">
      <c r="A58">
        <v>57</v>
      </c>
      <c r="B58">
        <v>1</v>
      </c>
      <c r="C58">
        <v>2</v>
      </c>
      <c r="D58" t="s">
        <v>99</v>
      </c>
      <c r="E58" t="s">
        <v>17</v>
      </c>
      <c r="F58">
        <v>21</v>
      </c>
      <c r="G58">
        <v>0</v>
      </c>
      <c r="H58">
        <v>0</v>
      </c>
      <c r="I58" t="s">
        <v>100</v>
      </c>
      <c r="J58">
        <v>10.5</v>
      </c>
      <c r="L58" t="s">
        <v>15</v>
      </c>
    </row>
    <row r="59" spans="1:12" x14ac:dyDescent="0.2">
      <c r="A59">
        <v>58</v>
      </c>
      <c r="B59">
        <v>0</v>
      </c>
      <c r="C59">
        <v>3</v>
      </c>
      <c r="D59" t="s">
        <v>101</v>
      </c>
      <c r="E59" t="s">
        <v>13</v>
      </c>
      <c r="F59">
        <v>28.5</v>
      </c>
      <c r="G59">
        <v>0</v>
      </c>
      <c r="H59">
        <v>0</v>
      </c>
      <c r="I59">
        <v>2697</v>
      </c>
      <c r="J59">
        <v>7.2291999999999996</v>
      </c>
      <c r="L59" t="s">
        <v>20</v>
      </c>
    </row>
    <row r="60" spans="1:12" x14ac:dyDescent="0.2">
      <c r="A60">
        <v>59</v>
      </c>
      <c r="B60">
        <v>1</v>
      </c>
      <c r="C60">
        <v>2</v>
      </c>
      <c r="D60" t="s">
        <v>102</v>
      </c>
      <c r="E60" t="s">
        <v>17</v>
      </c>
      <c r="F60">
        <v>5</v>
      </c>
      <c r="G60">
        <v>1</v>
      </c>
      <c r="H60">
        <v>2</v>
      </c>
      <c r="I60" t="s">
        <v>103</v>
      </c>
      <c r="J60">
        <v>27.75</v>
      </c>
      <c r="L60" t="s">
        <v>15</v>
      </c>
    </row>
    <row r="61" spans="1:12" x14ac:dyDescent="0.2">
      <c r="A61">
        <v>60</v>
      </c>
      <c r="B61">
        <v>0</v>
      </c>
      <c r="C61">
        <v>3</v>
      </c>
      <c r="D61" t="s">
        <v>104</v>
      </c>
      <c r="E61" t="s">
        <v>13</v>
      </c>
      <c r="F61">
        <v>11</v>
      </c>
      <c r="G61">
        <v>5</v>
      </c>
      <c r="H61">
        <v>2</v>
      </c>
      <c r="I61" t="s">
        <v>105</v>
      </c>
      <c r="J61">
        <v>46.9</v>
      </c>
      <c r="L61" t="s">
        <v>15</v>
      </c>
    </row>
    <row r="62" spans="1:12" x14ac:dyDescent="0.2">
      <c r="A62">
        <v>61</v>
      </c>
      <c r="B62">
        <v>0</v>
      </c>
      <c r="C62">
        <v>3</v>
      </c>
      <c r="D62" t="s">
        <v>106</v>
      </c>
      <c r="E62" t="s">
        <v>13</v>
      </c>
      <c r="F62">
        <v>22</v>
      </c>
      <c r="G62">
        <v>0</v>
      </c>
      <c r="H62">
        <v>0</v>
      </c>
      <c r="I62">
        <v>2669</v>
      </c>
      <c r="J62">
        <v>7.2291999999999996</v>
      </c>
      <c r="L62" t="s">
        <v>20</v>
      </c>
    </row>
    <row r="63" spans="1:12" x14ac:dyDescent="0.2">
      <c r="A63">
        <v>62</v>
      </c>
      <c r="B63">
        <v>1</v>
      </c>
      <c r="C63">
        <v>1</v>
      </c>
      <c r="D63" t="s">
        <v>107</v>
      </c>
      <c r="E63" t="s">
        <v>17</v>
      </c>
      <c r="F63">
        <v>38</v>
      </c>
      <c r="G63">
        <v>0</v>
      </c>
      <c r="H63">
        <v>0</v>
      </c>
      <c r="I63">
        <v>113572</v>
      </c>
      <c r="J63">
        <v>80</v>
      </c>
      <c r="K63" t="s">
        <v>108</v>
      </c>
    </row>
    <row r="64" spans="1:12" x14ac:dyDescent="0.2">
      <c r="A64">
        <v>63</v>
      </c>
      <c r="B64">
        <v>0</v>
      </c>
      <c r="C64">
        <v>1</v>
      </c>
      <c r="D64" t="s">
        <v>109</v>
      </c>
      <c r="E64" t="s">
        <v>13</v>
      </c>
      <c r="F64">
        <v>45</v>
      </c>
      <c r="G64">
        <v>1</v>
      </c>
      <c r="H64">
        <v>0</v>
      </c>
      <c r="I64">
        <v>36973</v>
      </c>
      <c r="J64">
        <v>83.474999999999994</v>
      </c>
      <c r="K64" t="s">
        <v>110</v>
      </c>
      <c r="L64" t="s">
        <v>15</v>
      </c>
    </row>
    <row r="65" spans="1:12" x14ac:dyDescent="0.2">
      <c r="A65">
        <v>64</v>
      </c>
      <c r="B65">
        <v>0</v>
      </c>
      <c r="C65">
        <v>3</v>
      </c>
      <c r="D65" t="s">
        <v>111</v>
      </c>
      <c r="E65" t="s">
        <v>13</v>
      </c>
      <c r="F65">
        <v>4</v>
      </c>
      <c r="G65">
        <v>3</v>
      </c>
      <c r="H65">
        <v>2</v>
      </c>
      <c r="I65">
        <v>347088</v>
      </c>
      <c r="J65">
        <v>27.9</v>
      </c>
      <c r="L65" t="s">
        <v>15</v>
      </c>
    </row>
    <row r="66" spans="1:12" x14ac:dyDescent="0.2">
      <c r="A66">
        <v>65</v>
      </c>
      <c r="B66">
        <v>0</v>
      </c>
      <c r="C66">
        <v>1</v>
      </c>
      <c r="D66" t="s">
        <v>112</v>
      </c>
      <c r="E66" t="s">
        <v>13</v>
      </c>
      <c r="G66">
        <v>0</v>
      </c>
      <c r="H66">
        <v>0</v>
      </c>
      <c r="I66" t="s">
        <v>113</v>
      </c>
      <c r="J66">
        <v>27.720800000000001</v>
      </c>
      <c r="L66" t="s">
        <v>20</v>
      </c>
    </row>
    <row r="67" spans="1:12" x14ac:dyDescent="0.2">
      <c r="A67">
        <v>66</v>
      </c>
      <c r="B67">
        <v>1</v>
      </c>
      <c r="C67">
        <v>3</v>
      </c>
      <c r="D67" t="s">
        <v>114</v>
      </c>
      <c r="E67" t="s">
        <v>13</v>
      </c>
      <c r="G67">
        <v>1</v>
      </c>
      <c r="H67">
        <v>1</v>
      </c>
      <c r="I67">
        <v>2661</v>
      </c>
      <c r="J67">
        <v>15.245799999999999</v>
      </c>
      <c r="L67" t="s">
        <v>20</v>
      </c>
    </row>
    <row r="68" spans="1:12" x14ac:dyDescent="0.2">
      <c r="A68">
        <v>67</v>
      </c>
      <c r="B68">
        <v>1</v>
      </c>
      <c r="C68">
        <v>2</v>
      </c>
      <c r="D68" t="s">
        <v>115</v>
      </c>
      <c r="E68" t="s">
        <v>17</v>
      </c>
      <c r="F68">
        <v>29</v>
      </c>
      <c r="G68">
        <v>0</v>
      </c>
      <c r="H68">
        <v>0</v>
      </c>
      <c r="I68" t="s">
        <v>116</v>
      </c>
      <c r="J68">
        <v>10.5</v>
      </c>
      <c r="K68" t="s">
        <v>117</v>
      </c>
      <c r="L68" t="s">
        <v>15</v>
      </c>
    </row>
    <row r="69" spans="1:12" x14ac:dyDescent="0.2">
      <c r="A69">
        <v>68</v>
      </c>
      <c r="B69">
        <v>0</v>
      </c>
      <c r="C69">
        <v>3</v>
      </c>
      <c r="D69" t="s">
        <v>118</v>
      </c>
      <c r="E69" t="s">
        <v>13</v>
      </c>
      <c r="F69">
        <v>19</v>
      </c>
      <c r="G69">
        <v>0</v>
      </c>
      <c r="H69">
        <v>0</v>
      </c>
      <c r="I69" t="s">
        <v>119</v>
      </c>
      <c r="J69">
        <v>8.1583000000000006</v>
      </c>
      <c r="L69" t="s">
        <v>15</v>
      </c>
    </row>
    <row r="70" spans="1:12" x14ac:dyDescent="0.2">
      <c r="A70">
        <v>69</v>
      </c>
      <c r="B70">
        <v>1</v>
      </c>
      <c r="C70">
        <v>3</v>
      </c>
      <c r="D70" t="s">
        <v>120</v>
      </c>
      <c r="E70" t="s">
        <v>17</v>
      </c>
      <c r="F70">
        <v>17</v>
      </c>
      <c r="G70">
        <v>4</v>
      </c>
      <c r="H70">
        <v>2</v>
      </c>
      <c r="I70">
        <v>3101281</v>
      </c>
      <c r="J70">
        <v>7.9249999999999998</v>
      </c>
      <c r="L70" t="s">
        <v>15</v>
      </c>
    </row>
    <row r="71" spans="1:12" x14ac:dyDescent="0.2">
      <c r="A71">
        <v>70</v>
      </c>
      <c r="B71">
        <v>0</v>
      </c>
      <c r="C71">
        <v>3</v>
      </c>
      <c r="D71" t="s">
        <v>121</v>
      </c>
      <c r="E71" t="s">
        <v>13</v>
      </c>
      <c r="F71">
        <v>26</v>
      </c>
      <c r="G71">
        <v>2</v>
      </c>
      <c r="H71">
        <v>0</v>
      </c>
      <c r="I71">
        <v>315151</v>
      </c>
      <c r="J71">
        <v>8.6624999999999996</v>
      </c>
      <c r="L71" t="s">
        <v>15</v>
      </c>
    </row>
    <row r="72" spans="1:12" x14ac:dyDescent="0.2">
      <c r="A72">
        <v>71</v>
      </c>
      <c r="B72">
        <v>0</v>
      </c>
      <c r="C72">
        <v>2</v>
      </c>
      <c r="D72" t="s">
        <v>122</v>
      </c>
      <c r="E72" t="s">
        <v>13</v>
      </c>
      <c r="F72">
        <v>32</v>
      </c>
      <c r="G72">
        <v>0</v>
      </c>
      <c r="H72">
        <v>0</v>
      </c>
      <c r="I72" t="s">
        <v>123</v>
      </c>
      <c r="J72">
        <v>10.5</v>
      </c>
      <c r="L72" t="s">
        <v>15</v>
      </c>
    </row>
    <row r="73" spans="1:12" x14ac:dyDescent="0.2">
      <c r="A73">
        <v>72</v>
      </c>
      <c r="B73">
        <v>0</v>
      </c>
      <c r="C73">
        <v>3</v>
      </c>
      <c r="D73" t="s">
        <v>124</v>
      </c>
      <c r="E73" t="s">
        <v>17</v>
      </c>
      <c r="F73">
        <v>16</v>
      </c>
      <c r="G73">
        <v>5</v>
      </c>
      <c r="H73">
        <v>2</v>
      </c>
      <c r="I73" t="s">
        <v>105</v>
      </c>
      <c r="J73">
        <v>46.9</v>
      </c>
      <c r="L73" t="s">
        <v>15</v>
      </c>
    </row>
    <row r="74" spans="1:12" x14ac:dyDescent="0.2">
      <c r="A74">
        <v>73</v>
      </c>
      <c r="B74">
        <v>0</v>
      </c>
      <c r="C74">
        <v>2</v>
      </c>
      <c r="D74" t="s">
        <v>125</v>
      </c>
      <c r="E74" t="s">
        <v>13</v>
      </c>
      <c r="F74">
        <v>21</v>
      </c>
      <c r="G74">
        <v>0</v>
      </c>
      <c r="H74">
        <v>0</v>
      </c>
      <c r="I74" t="s">
        <v>126</v>
      </c>
      <c r="J74">
        <v>73.5</v>
      </c>
      <c r="L74" t="s">
        <v>15</v>
      </c>
    </row>
    <row r="75" spans="1:12" x14ac:dyDescent="0.2">
      <c r="A75">
        <v>74</v>
      </c>
      <c r="B75">
        <v>0</v>
      </c>
      <c r="C75">
        <v>3</v>
      </c>
      <c r="D75" t="s">
        <v>127</v>
      </c>
      <c r="E75" t="s">
        <v>13</v>
      </c>
      <c r="F75">
        <v>26</v>
      </c>
      <c r="G75">
        <v>1</v>
      </c>
      <c r="H75">
        <v>0</v>
      </c>
      <c r="I75">
        <v>2680</v>
      </c>
      <c r="J75">
        <v>14.4542</v>
      </c>
      <c r="L75" t="s">
        <v>20</v>
      </c>
    </row>
    <row r="76" spans="1:12" x14ac:dyDescent="0.2">
      <c r="A76">
        <v>75</v>
      </c>
      <c r="B76">
        <v>1</v>
      </c>
      <c r="C76">
        <v>3</v>
      </c>
      <c r="D76" t="s">
        <v>128</v>
      </c>
      <c r="E76" t="s">
        <v>13</v>
      </c>
      <c r="F76">
        <v>32</v>
      </c>
      <c r="G76">
        <v>0</v>
      </c>
      <c r="H76">
        <v>0</v>
      </c>
      <c r="I76">
        <v>1601</v>
      </c>
      <c r="J76">
        <v>56.495800000000003</v>
      </c>
      <c r="L76" t="s">
        <v>15</v>
      </c>
    </row>
    <row r="77" spans="1:12" x14ac:dyDescent="0.2">
      <c r="A77">
        <v>76</v>
      </c>
      <c r="B77">
        <v>0</v>
      </c>
      <c r="C77">
        <v>3</v>
      </c>
      <c r="D77" t="s">
        <v>129</v>
      </c>
      <c r="E77" t="s">
        <v>13</v>
      </c>
      <c r="F77">
        <v>25</v>
      </c>
      <c r="G77">
        <v>0</v>
      </c>
      <c r="H77">
        <v>0</v>
      </c>
      <c r="I77">
        <v>348123</v>
      </c>
      <c r="J77">
        <v>7.65</v>
      </c>
      <c r="K77" t="s">
        <v>130</v>
      </c>
      <c r="L77" t="s">
        <v>15</v>
      </c>
    </row>
    <row r="78" spans="1:12" x14ac:dyDescent="0.2">
      <c r="A78">
        <v>77</v>
      </c>
      <c r="B78">
        <v>0</v>
      </c>
      <c r="C78">
        <v>3</v>
      </c>
      <c r="D78" t="s">
        <v>131</v>
      </c>
      <c r="E78" t="s">
        <v>13</v>
      </c>
      <c r="G78">
        <v>0</v>
      </c>
      <c r="H78">
        <v>0</v>
      </c>
      <c r="I78">
        <v>349208</v>
      </c>
      <c r="J78">
        <v>7.8958000000000004</v>
      </c>
      <c r="L78" t="s">
        <v>15</v>
      </c>
    </row>
    <row r="79" spans="1:12" x14ac:dyDescent="0.2">
      <c r="A79">
        <v>78</v>
      </c>
      <c r="B79">
        <v>0</v>
      </c>
      <c r="C79">
        <v>3</v>
      </c>
      <c r="D79" t="s">
        <v>132</v>
      </c>
      <c r="E79" t="s">
        <v>13</v>
      </c>
      <c r="G79">
        <v>0</v>
      </c>
      <c r="H79">
        <v>0</v>
      </c>
      <c r="I79">
        <v>374746</v>
      </c>
      <c r="J79">
        <v>8.0500000000000007</v>
      </c>
      <c r="L79" t="s">
        <v>15</v>
      </c>
    </row>
    <row r="80" spans="1:12" x14ac:dyDescent="0.2">
      <c r="A80">
        <v>79</v>
      </c>
      <c r="B80">
        <v>1</v>
      </c>
      <c r="C80">
        <v>2</v>
      </c>
      <c r="D80" t="s">
        <v>133</v>
      </c>
      <c r="E80" t="s">
        <v>13</v>
      </c>
      <c r="F80">
        <v>0.83</v>
      </c>
      <c r="G80">
        <v>0</v>
      </c>
      <c r="H80">
        <v>2</v>
      </c>
      <c r="I80">
        <v>248738</v>
      </c>
      <c r="J80">
        <v>29</v>
      </c>
      <c r="L80" t="s">
        <v>15</v>
      </c>
    </row>
    <row r="81" spans="1:12" x14ac:dyDescent="0.2">
      <c r="A81">
        <v>80</v>
      </c>
      <c r="B81">
        <v>1</v>
      </c>
      <c r="C81">
        <v>3</v>
      </c>
      <c r="D81" t="s">
        <v>134</v>
      </c>
      <c r="E81" t="s">
        <v>17</v>
      </c>
      <c r="F81">
        <v>30</v>
      </c>
      <c r="G81">
        <v>0</v>
      </c>
      <c r="H81">
        <v>0</v>
      </c>
      <c r="I81">
        <v>364516</v>
      </c>
      <c r="J81">
        <v>12.475</v>
      </c>
      <c r="L81" t="s">
        <v>15</v>
      </c>
    </row>
    <row r="82" spans="1:12" x14ac:dyDescent="0.2">
      <c r="A82">
        <v>81</v>
      </c>
      <c r="B82">
        <v>0</v>
      </c>
      <c r="C82">
        <v>3</v>
      </c>
      <c r="D82" t="s">
        <v>135</v>
      </c>
      <c r="E82" t="s">
        <v>13</v>
      </c>
      <c r="F82">
        <v>22</v>
      </c>
      <c r="G82">
        <v>0</v>
      </c>
      <c r="H82">
        <v>0</v>
      </c>
      <c r="I82">
        <v>345767</v>
      </c>
      <c r="J82">
        <v>9</v>
      </c>
      <c r="L82" t="s">
        <v>15</v>
      </c>
    </row>
    <row r="83" spans="1:12" x14ac:dyDescent="0.2">
      <c r="A83">
        <v>82</v>
      </c>
      <c r="B83">
        <v>1</v>
      </c>
      <c r="C83">
        <v>3</v>
      </c>
      <c r="D83" t="s">
        <v>136</v>
      </c>
      <c r="E83" t="s">
        <v>13</v>
      </c>
      <c r="F83">
        <v>29</v>
      </c>
      <c r="G83">
        <v>0</v>
      </c>
      <c r="H83">
        <v>0</v>
      </c>
      <c r="I83">
        <v>345779</v>
      </c>
      <c r="J83">
        <v>9.5</v>
      </c>
      <c r="L83" t="s">
        <v>15</v>
      </c>
    </row>
    <row r="84" spans="1:12" x14ac:dyDescent="0.2">
      <c r="A84">
        <v>83</v>
      </c>
      <c r="B84">
        <v>1</v>
      </c>
      <c r="C84">
        <v>3</v>
      </c>
      <c r="D84" t="s">
        <v>137</v>
      </c>
      <c r="E84" t="s">
        <v>17</v>
      </c>
      <c r="G84">
        <v>0</v>
      </c>
      <c r="H84">
        <v>0</v>
      </c>
      <c r="I84">
        <v>330932</v>
      </c>
      <c r="J84">
        <v>7.7874999999999996</v>
      </c>
      <c r="L84" t="s">
        <v>27</v>
      </c>
    </row>
    <row r="85" spans="1:12" x14ac:dyDescent="0.2">
      <c r="A85">
        <v>84</v>
      </c>
      <c r="B85">
        <v>0</v>
      </c>
      <c r="C85">
        <v>1</v>
      </c>
      <c r="D85" t="s">
        <v>138</v>
      </c>
      <c r="E85" t="s">
        <v>13</v>
      </c>
      <c r="F85">
        <v>28</v>
      </c>
      <c r="G85">
        <v>0</v>
      </c>
      <c r="H85">
        <v>0</v>
      </c>
      <c r="I85">
        <v>113059</v>
      </c>
      <c r="J85">
        <v>47.1</v>
      </c>
      <c r="L85" t="s">
        <v>15</v>
      </c>
    </row>
    <row r="86" spans="1:12" x14ac:dyDescent="0.2">
      <c r="A86">
        <v>85</v>
      </c>
      <c r="B86">
        <v>1</v>
      </c>
      <c r="C86">
        <v>2</v>
      </c>
      <c r="D86" t="s">
        <v>139</v>
      </c>
      <c r="E86" t="s">
        <v>17</v>
      </c>
      <c r="F86">
        <v>17</v>
      </c>
      <c r="G86">
        <v>0</v>
      </c>
      <c r="H86">
        <v>0</v>
      </c>
      <c r="I86" t="s">
        <v>140</v>
      </c>
      <c r="J86">
        <v>10.5</v>
      </c>
      <c r="L86" t="s">
        <v>15</v>
      </c>
    </row>
    <row r="87" spans="1:12" x14ac:dyDescent="0.2">
      <c r="A87">
        <v>86</v>
      </c>
      <c r="B87">
        <v>1</v>
      </c>
      <c r="C87">
        <v>3</v>
      </c>
      <c r="D87" t="s">
        <v>141</v>
      </c>
      <c r="E87" t="s">
        <v>17</v>
      </c>
      <c r="F87">
        <v>33</v>
      </c>
      <c r="G87">
        <v>3</v>
      </c>
      <c r="H87">
        <v>0</v>
      </c>
      <c r="I87">
        <v>3101278</v>
      </c>
      <c r="J87">
        <v>15.85</v>
      </c>
      <c r="L87" t="s">
        <v>15</v>
      </c>
    </row>
    <row r="88" spans="1:12" x14ac:dyDescent="0.2">
      <c r="A88">
        <v>87</v>
      </c>
      <c r="B88">
        <v>0</v>
      </c>
      <c r="C88">
        <v>3</v>
      </c>
      <c r="D88" t="s">
        <v>142</v>
      </c>
      <c r="E88" t="s">
        <v>13</v>
      </c>
      <c r="F88">
        <v>16</v>
      </c>
      <c r="G88">
        <v>1</v>
      </c>
      <c r="H88">
        <v>3</v>
      </c>
      <c r="I88" t="s">
        <v>143</v>
      </c>
      <c r="J88">
        <v>34.375</v>
      </c>
      <c r="L88" t="s">
        <v>15</v>
      </c>
    </row>
    <row r="89" spans="1:12" x14ac:dyDescent="0.2">
      <c r="A89">
        <v>88</v>
      </c>
      <c r="B89">
        <v>0</v>
      </c>
      <c r="C89">
        <v>3</v>
      </c>
      <c r="D89" t="s">
        <v>144</v>
      </c>
      <c r="E89" t="s">
        <v>13</v>
      </c>
      <c r="G89">
        <v>0</v>
      </c>
      <c r="H89">
        <v>0</v>
      </c>
      <c r="I89" t="s">
        <v>145</v>
      </c>
      <c r="J89">
        <v>8.0500000000000007</v>
      </c>
      <c r="L89" t="s">
        <v>15</v>
      </c>
    </row>
    <row r="90" spans="1:12" x14ac:dyDescent="0.2">
      <c r="A90">
        <v>89</v>
      </c>
      <c r="B90">
        <v>1</v>
      </c>
      <c r="C90">
        <v>1</v>
      </c>
      <c r="D90" t="s">
        <v>146</v>
      </c>
      <c r="E90" t="s">
        <v>17</v>
      </c>
      <c r="F90">
        <v>23</v>
      </c>
      <c r="G90">
        <v>3</v>
      </c>
      <c r="H90">
        <v>2</v>
      </c>
      <c r="I90">
        <v>19950</v>
      </c>
      <c r="J90">
        <v>263</v>
      </c>
      <c r="K90" t="s">
        <v>57</v>
      </c>
      <c r="L90" t="s">
        <v>15</v>
      </c>
    </row>
    <row r="91" spans="1:12" x14ac:dyDescent="0.2">
      <c r="A91">
        <v>90</v>
      </c>
      <c r="B91">
        <v>0</v>
      </c>
      <c r="C91">
        <v>3</v>
      </c>
      <c r="D91" t="s">
        <v>147</v>
      </c>
      <c r="E91" t="s">
        <v>13</v>
      </c>
      <c r="F91">
        <v>24</v>
      </c>
      <c r="G91">
        <v>0</v>
      </c>
      <c r="H91">
        <v>0</v>
      </c>
      <c r="I91">
        <v>343275</v>
      </c>
      <c r="J91">
        <v>8.0500000000000007</v>
      </c>
      <c r="L91" t="s">
        <v>15</v>
      </c>
    </row>
    <row r="92" spans="1:12" x14ac:dyDescent="0.2">
      <c r="A92">
        <v>91</v>
      </c>
      <c r="B92">
        <v>0</v>
      </c>
      <c r="C92">
        <v>3</v>
      </c>
      <c r="D92" t="s">
        <v>148</v>
      </c>
      <c r="E92" t="s">
        <v>13</v>
      </c>
      <c r="F92">
        <v>29</v>
      </c>
      <c r="G92">
        <v>0</v>
      </c>
      <c r="H92">
        <v>0</v>
      </c>
      <c r="I92">
        <v>343276</v>
      </c>
      <c r="J92">
        <v>8.0500000000000007</v>
      </c>
      <c r="L92" t="s">
        <v>15</v>
      </c>
    </row>
    <row r="93" spans="1:12" x14ac:dyDescent="0.2">
      <c r="A93">
        <v>92</v>
      </c>
      <c r="B93">
        <v>0</v>
      </c>
      <c r="C93">
        <v>3</v>
      </c>
      <c r="D93" t="s">
        <v>149</v>
      </c>
      <c r="E93" t="s">
        <v>13</v>
      </c>
      <c r="F93">
        <v>20</v>
      </c>
      <c r="G93">
        <v>0</v>
      </c>
      <c r="H93">
        <v>0</v>
      </c>
      <c r="I93">
        <v>347466</v>
      </c>
      <c r="J93">
        <v>7.8541999999999996</v>
      </c>
      <c r="L93" t="s">
        <v>15</v>
      </c>
    </row>
    <row r="94" spans="1:12" x14ac:dyDescent="0.2">
      <c r="A94">
        <v>93</v>
      </c>
      <c r="B94">
        <v>0</v>
      </c>
      <c r="C94">
        <v>1</v>
      </c>
      <c r="D94" t="s">
        <v>150</v>
      </c>
      <c r="E94" t="s">
        <v>13</v>
      </c>
      <c r="F94">
        <v>46</v>
      </c>
      <c r="G94">
        <v>1</v>
      </c>
      <c r="H94">
        <v>0</v>
      </c>
      <c r="I94" t="s">
        <v>151</v>
      </c>
      <c r="J94">
        <v>61.174999999999997</v>
      </c>
      <c r="K94" t="s">
        <v>152</v>
      </c>
      <c r="L94" t="s">
        <v>15</v>
      </c>
    </row>
    <row r="95" spans="1:12" x14ac:dyDescent="0.2">
      <c r="A95">
        <v>94</v>
      </c>
      <c r="B95">
        <v>0</v>
      </c>
      <c r="C95">
        <v>3</v>
      </c>
      <c r="D95" t="s">
        <v>153</v>
      </c>
      <c r="E95" t="s">
        <v>13</v>
      </c>
      <c r="F95">
        <v>26</v>
      </c>
      <c r="G95">
        <v>1</v>
      </c>
      <c r="H95">
        <v>2</v>
      </c>
      <c r="I95" t="s">
        <v>154</v>
      </c>
      <c r="J95">
        <v>20.574999999999999</v>
      </c>
      <c r="L95" t="s">
        <v>15</v>
      </c>
    </row>
    <row r="96" spans="1:12" x14ac:dyDescent="0.2">
      <c r="A96">
        <v>95</v>
      </c>
      <c r="B96">
        <v>0</v>
      </c>
      <c r="C96">
        <v>3</v>
      </c>
      <c r="D96" t="s">
        <v>155</v>
      </c>
      <c r="E96" t="s">
        <v>13</v>
      </c>
      <c r="F96">
        <v>59</v>
      </c>
      <c r="G96">
        <v>0</v>
      </c>
      <c r="H96">
        <v>0</v>
      </c>
      <c r="I96">
        <v>364500</v>
      </c>
      <c r="J96">
        <v>7.25</v>
      </c>
      <c r="L96" t="s">
        <v>15</v>
      </c>
    </row>
    <row r="97" spans="1:12" x14ac:dyDescent="0.2">
      <c r="A97">
        <v>96</v>
      </c>
      <c r="B97">
        <v>0</v>
      </c>
      <c r="C97">
        <v>3</v>
      </c>
      <c r="D97" t="s">
        <v>156</v>
      </c>
      <c r="E97" t="s">
        <v>13</v>
      </c>
      <c r="G97">
        <v>0</v>
      </c>
      <c r="H97">
        <v>0</v>
      </c>
      <c r="I97">
        <v>374910</v>
      </c>
      <c r="J97">
        <v>8.0500000000000007</v>
      </c>
      <c r="L97" t="s">
        <v>15</v>
      </c>
    </row>
    <row r="98" spans="1:12" x14ac:dyDescent="0.2">
      <c r="A98">
        <v>97</v>
      </c>
      <c r="B98">
        <v>0</v>
      </c>
      <c r="C98">
        <v>1</v>
      </c>
      <c r="D98" t="s">
        <v>157</v>
      </c>
      <c r="E98" t="s">
        <v>13</v>
      </c>
      <c r="F98">
        <v>71</v>
      </c>
      <c r="G98">
        <v>0</v>
      </c>
      <c r="H98">
        <v>0</v>
      </c>
      <c r="I98" t="s">
        <v>158</v>
      </c>
      <c r="J98">
        <v>34.654200000000003</v>
      </c>
      <c r="K98" t="s">
        <v>159</v>
      </c>
      <c r="L98" t="s">
        <v>20</v>
      </c>
    </row>
    <row r="99" spans="1:12" x14ac:dyDescent="0.2">
      <c r="A99">
        <v>98</v>
      </c>
      <c r="B99">
        <v>1</v>
      </c>
      <c r="C99">
        <v>1</v>
      </c>
      <c r="D99" t="s">
        <v>160</v>
      </c>
      <c r="E99" t="s">
        <v>13</v>
      </c>
      <c r="F99">
        <v>23</v>
      </c>
      <c r="G99">
        <v>0</v>
      </c>
      <c r="H99">
        <v>1</v>
      </c>
      <c r="I99" t="s">
        <v>161</v>
      </c>
      <c r="J99">
        <v>63.3583</v>
      </c>
      <c r="K99" t="s">
        <v>162</v>
      </c>
      <c r="L99" t="s">
        <v>20</v>
      </c>
    </row>
    <row r="100" spans="1:12" x14ac:dyDescent="0.2">
      <c r="A100">
        <v>99</v>
      </c>
      <c r="B100">
        <v>1</v>
      </c>
      <c r="C100">
        <v>2</v>
      </c>
      <c r="D100" t="s">
        <v>163</v>
      </c>
      <c r="E100" t="s">
        <v>17</v>
      </c>
      <c r="F100">
        <v>34</v>
      </c>
      <c r="G100">
        <v>0</v>
      </c>
      <c r="H100">
        <v>1</v>
      </c>
      <c r="I100">
        <v>231919</v>
      </c>
      <c r="J100">
        <v>23</v>
      </c>
      <c r="L100" t="s">
        <v>15</v>
      </c>
    </row>
    <row r="101" spans="1:12" x14ac:dyDescent="0.2">
      <c r="A101">
        <v>100</v>
      </c>
      <c r="B101">
        <v>0</v>
      </c>
      <c r="C101">
        <v>2</v>
      </c>
      <c r="D101" t="s">
        <v>164</v>
      </c>
      <c r="E101" t="s">
        <v>13</v>
      </c>
      <c r="F101">
        <v>34</v>
      </c>
      <c r="G101">
        <v>1</v>
      </c>
      <c r="H101">
        <v>0</v>
      </c>
      <c r="I101">
        <v>244367</v>
      </c>
      <c r="J101">
        <v>26</v>
      </c>
      <c r="L101" t="s">
        <v>15</v>
      </c>
    </row>
    <row r="102" spans="1:12" x14ac:dyDescent="0.2">
      <c r="A102">
        <v>101</v>
      </c>
      <c r="B102">
        <v>0</v>
      </c>
      <c r="C102">
        <v>3</v>
      </c>
      <c r="D102" t="s">
        <v>165</v>
      </c>
      <c r="E102" t="s">
        <v>17</v>
      </c>
      <c r="F102">
        <v>28</v>
      </c>
      <c r="G102">
        <v>0</v>
      </c>
      <c r="H102">
        <v>0</v>
      </c>
      <c r="I102">
        <v>349245</v>
      </c>
      <c r="J102">
        <v>7.8958000000000004</v>
      </c>
      <c r="L102" t="s">
        <v>15</v>
      </c>
    </row>
    <row r="103" spans="1:12" x14ac:dyDescent="0.2">
      <c r="A103">
        <v>102</v>
      </c>
      <c r="B103">
        <v>0</v>
      </c>
      <c r="C103">
        <v>3</v>
      </c>
      <c r="D103" t="s">
        <v>166</v>
      </c>
      <c r="E103" t="s">
        <v>13</v>
      </c>
      <c r="G103">
        <v>0</v>
      </c>
      <c r="H103">
        <v>0</v>
      </c>
      <c r="I103">
        <v>349215</v>
      </c>
      <c r="J103">
        <v>7.8958000000000004</v>
      </c>
      <c r="L103" t="s">
        <v>15</v>
      </c>
    </row>
    <row r="104" spans="1:12" x14ac:dyDescent="0.2">
      <c r="A104">
        <v>103</v>
      </c>
      <c r="B104">
        <v>0</v>
      </c>
      <c r="C104">
        <v>1</v>
      </c>
      <c r="D104" t="s">
        <v>167</v>
      </c>
      <c r="E104" t="s">
        <v>13</v>
      </c>
      <c r="F104">
        <v>21</v>
      </c>
      <c r="G104">
        <v>0</v>
      </c>
      <c r="H104">
        <v>1</v>
      </c>
      <c r="I104">
        <v>35281</v>
      </c>
      <c r="J104">
        <v>77.287499999999994</v>
      </c>
      <c r="K104" t="s">
        <v>168</v>
      </c>
      <c r="L104" t="s">
        <v>15</v>
      </c>
    </row>
    <row r="105" spans="1:12" x14ac:dyDescent="0.2">
      <c r="A105">
        <v>104</v>
      </c>
      <c r="B105">
        <v>0</v>
      </c>
      <c r="C105">
        <v>3</v>
      </c>
      <c r="D105" t="s">
        <v>169</v>
      </c>
      <c r="E105" t="s">
        <v>13</v>
      </c>
      <c r="F105">
        <v>33</v>
      </c>
      <c r="G105">
        <v>0</v>
      </c>
      <c r="H105">
        <v>0</v>
      </c>
      <c r="I105">
        <v>7540</v>
      </c>
      <c r="J105">
        <v>8.6541999999999994</v>
      </c>
      <c r="L105" t="s">
        <v>15</v>
      </c>
    </row>
    <row r="106" spans="1:12" x14ac:dyDescent="0.2">
      <c r="A106">
        <v>105</v>
      </c>
      <c r="B106">
        <v>0</v>
      </c>
      <c r="C106">
        <v>3</v>
      </c>
      <c r="D106" t="s">
        <v>170</v>
      </c>
      <c r="E106" t="s">
        <v>13</v>
      </c>
      <c r="F106">
        <v>37</v>
      </c>
      <c r="G106">
        <v>2</v>
      </c>
      <c r="H106">
        <v>0</v>
      </c>
      <c r="I106">
        <v>3101276</v>
      </c>
      <c r="J106">
        <v>7.9249999999999998</v>
      </c>
      <c r="L106" t="s">
        <v>15</v>
      </c>
    </row>
    <row r="107" spans="1:12" x14ac:dyDescent="0.2">
      <c r="A107">
        <v>106</v>
      </c>
      <c r="B107">
        <v>0</v>
      </c>
      <c r="C107">
        <v>3</v>
      </c>
      <c r="D107" t="s">
        <v>171</v>
      </c>
      <c r="E107" t="s">
        <v>13</v>
      </c>
      <c r="F107">
        <v>28</v>
      </c>
      <c r="G107">
        <v>0</v>
      </c>
      <c r="H107">
        <v>0</v>
      </c>
      <c r="I107">
        <v>349207</v>
      </c>
      <c r="J107">
        <v>7.8958000000000004</v>
      </c>
      <c r="L107" t="s">
        <v>15</v>
      </c>
    </row>
    <row r="108" spans="1:12" x14ac:dyDescent="0.2">
      <c r="A108">
        <v>107</v>
      </c>
      <c r="B108">
        <v>1</v>
      </c>
      <c r="C108">
        <v>3</v>
      </c>
      <c r="D108" t="s">
        <v>172</v>
      </c>
      <c r="E108" t="s">
        <v>17</v>
      </c>
      <c r="F108">
        <v>21</v>
      </c>
      <c r="G108">
        <v>0</v>
      </c>
      <c r="H108">
        <v>0</v>
      </c>
      <c r="I108">
        <v>343120</v>
      </c>
      <c r="J108">
        <v>7.65</v>
      </c>
      <c r="L108" t="s">
        <v>15</v>
      </c>
    </row>
    <row r="109" spans="1:12" x14ac:dyDescent="0.2">
      <c r="A109">
        <v>108</v>
      </c>
      <c r="B109">
        <v>1</v>
      </c>
      <c r="C109">
        <v>3</v>
      </c>
      <c r="D109" t="s">
        <v>173</v>
      </c>
      <c r="E109" t="s">
        <v>13</v>
      </c>
      <c r="G109">
        <v>0</v>
      </c>
      <c r="H109">
        <v>0</v>
      </c>
      <c r="I109">
        <v>312991</v>
      </c>
      <c r="J109">
        <v>7.7750000000000004</v>
      </c>
      <c r="L109" t="s">
        <v>15</v>
      </c>
    </row>
    <row r="110" spans="1:12" x14ac:dyDescent="0.2">
      <c r="A110">
        <v>109</v>
      </c>
      <c r="B110">
        <v>0</v>
      </c>
      <c r="C110">
        <v>3</v>
      </c>
      <c r="D110" t="s">
        <v>174</v>
      </c>
      <c r="E110" t="s">
        <v>13</v>
      </c>
      <c r="F110">
        <v>38</v>
      </c>
      <c r="G110">
        <v>0</v>
      </c>
      <c r="H110">
        <v>0</v>
      </c>
      <c r="I110">
        <v>349249</v>
      </c>
      <c r="J110">
        <v>7.8958000000000004</v>
      </c>
      <c r="L110" t="s">
        <v>15</v>
      </c>
    </row>
    <row r="111" spans="1:12" x14ac:dyDescent="0.2">
      <c r="A111">
        <v>110</v>
      </c>
      <c r="B111">
        <v>1</v>
      </c>
      <c r="C111">
        <v>3</v>
      </c>
      <c r="D111" t="s">
        <v>175</v>
      </c>
      <c r="E111" t="s">
        <v>17</v>
      </c>
      <c r="G111">
        <v>1</v>
      </c>
      <c r="H111">
        <v>0</v>
      </c>
      <c r="I111">
        <v>371110</v>
      </c>
      <c r="J111">
        <v>24.15</v>
      </c>
      <c r="L111" t="s">
        <v>27</v>
      </c>
    </row>
    <row r="112" spans="1:12" x14ac:dyDescent="0.2">
      <c r="A112">
        <v>111</v>
      </c>
      <c r="B112">
        <v>0</v>
      </c>
      <c r="C112">
        <v>1</v>
      </c>
      <c r="D112" t="s">
        <v>176</v>
      </c>
      <c r="E112" t="s">
        <v>13</v>
      </c>
      <c r="F112">
        <v>47</v>
      </c>
      <c r="G112">
        <v>0</v>
      </c>
      <c r="H112">
        <v>0</v>
      </c>
      <c r="I112">
        <v>110465</v>
      </c>
      <c r="J112">
        <v>52</v>
      </c>
      <c r="K112" t="s">
        <v>177</v>
      </c>
      <c r="L112" t="s">
        <v>15</v>
      </c>
    </row>
    <row r="113" spans="1:12" x14ac:dyDescent="0.2">
      <c r="A113">
        <v>112</v>
      </c>
      <c r="B113">
        <v>0</v>
      </c>
      <c r="C113">
        <v>3</v>
      </c>
      <c r="D113" t="s">
        <v>178</v>
      </c>
      <c r="E113" t="s">
        <v>17</v>
      </c>
      <c r="F113">
        <v>14.5</v>
      </c>
      <c r="G113">
        <v>1</v>
      </c>
      <c r="H113">
        <v>0</v>
      </c>
      <c r="I113">
        <v>2665</v>
      </c>
      <c r="J113">
        <v>14.4542</v>
      </c>
      <c r="L113" t="s">
        <v>20</v>
      </c>
    </row>
    <row r="114" spans="1:12" x14ac:dyDescent="0.2">
      <c r="A114">
        <v>113</v>
      </c>
      <c r="B114">
        <v>0</v>
      </c>
      <c r="C114">
        <v>3</v>
      </c>
      <c r="D114" t="s">
        <v>179</v>
      </c>
      <c r="E114" t="s">
        <v>13</v>
      </c>
      <c r="F114">
        <v>22</v>
      </c>
      <c r="G114">
        <v>0</v>
      </c>
      <c r="H114">
        <v>0</v>
      </c>
      <c r="I114">
        <v>324669</v>
      </c>
      <c r="J114">
        <v>8.0500000000000007</v>
      </c>
      <c r="L114" t="s">
        <v>15</v>
      </c>
    </row>
    <row r="115" spans="1:12" x14ac:dyDescent="0.2">
      <c r="A115">
        <v>114</v>
      </c>
      <c r="B115">
        <v>0</v>
      </c>
      <c r="C115">
        <v>3</v>
      </c>
      <c r="D115" t="s">
        <v>180</v>
      </c>
      <c r="E115" t="s">
        <v>17</v>
      </c>
      <c r="F115">
        <v>20</v>
      </c>
      <c r="G115">
        <v>1</v>
      </c>
      <c r="H115">
        <v>0</v>
      </c>
      <c r="I115">
        <v>4136</v>
      </c>
      <c r="J115">
        <v>9.8249999999999993</v>
      </c>
      <c r="L115" t="s">
        <v>15</v>
      </c>
    </row>
    <row r="116" spans="1:12" x14ac:dyDescent="0.2">
      <c r="A116">
        <v>115</v>
      </c>
      <c r="B116">
        <v>0</v>
      </c>
      <c r="C116">
        <v>3</v>
      </c>
      <c r="D116" t="s">
        <v>181</v>
      </c>
      <c r="E116" t="s">
        <v>17</v>
      </c>
      <c r="F116">
        <v>17</v>
      </c>
      <c r="G116">
        <v>0</v>
      </c>
      <c r="H116">
        <v>0</v>
      </c>
      <c r="I116">
        <v>2627</v>
      </c>
      <c r="J116">
        <v>14.458299999999999</v>
      </c>
      <c r="L116" t="s">
        <v>20</v>
      </c>
    </row>
    <row r="117" spans="1:12" x14ac:dyDescent="0.2">
      <c r="A117">
        <v>116</v>
      </c>
      <c r="B117">
        <v>0</v>
      </c>
      <c r="C117">
        <v>3</v>
      </c>
      <c r="D117" t="s">
        <v>182</v>
      </c>
      <c r="E117" t="s">
        <v>13</v>
      </c>
      <c r="F117">
        <v>21</v>
      </c>
      <c r="G117">
        <v>0</v>
      </c>
      <c r="H117">
        <v>0</v>
      </c>
      <c r="I117" t="s">
        <v>183</v>
      </c>
      <c r="J117">
        <v>7.9249999999999998</v>
      </c>
      <c r="L117" t="s">
        <v>15</v>
      </c>
    </row>
    <row r="118" spans="1:12" x14ac:dyDescent="0.2">
      <c r="A118">
        <v>117</v>
      </c>
      <c r="B118">
        <v>0</v>
      </c>
      <c r="C118">
        <v>3</v>
      </c>
      <c r="D118" t="s">
        <v>184</v>
      </c>
      <c r="E118" t="s">
        <v>13</v>
      </c>
      <c r="F118">
        <v>70.5</v>
      </c>
      <c r="G118">
        <v>0</v>
      </c>
      <c r="H118">
        <v>0</v>
      </c>
      <c r="I118">
        <v>370369</v>
      </c>
      <c r="J118">
        <v>7.75</v>
      </c>
      <c r="L118" t="s">
        <v>27</v>
      </c>
    </row>
    <row r="119" spans="1:12" x14ac:dyDescent="0.2">
      <c r="A119">
        <v>118</v>
      </c>
      <c r="B119">
        <v>0</v>
      </c>
      <c r="C119">
        <v>2</v>
      </c>
      <c r="D119" t="s">
        <v>185</v>
      </c>
      <c r="E119" t="s">
        <v>13</v>
      </c>
      <c r="F119">
        <v>29</v>
      </c>
      <c r="G119">
        <v>1</v>
      </c>
      <c r="H119">
        <v>0</v>
      </c>
      <c r="I119">
        <v>11668</v>
      </c>
      <c r="J119">
        <v>21</v>
      </c>
      <c r="L119" t="s">
        <v>15</v>
      </c>
    </row>
    <row r="120" spans="1:12" x14ac:dyDescent="0.2">
      <c r="A120">
        <v>119</v>
      </c>
      <c r="B120">
        <v>0</v>
      </c>
      <c r="C120">
        <v>1</v>
      </c>
      <c r="D120" t="s">
        <v>186</v>
      </c>
      <c r="E120" t="s">
        <v>13</v>
      </c>
      <c r="F120">
        <v>24</v>
      </c>
      <c r="G120">
        <v>0</v>
      </c>
      <c r="H120">
        <v>1</v>
      </c>
      <c r="I120" t="s">
        <v>187</v>
      </c>
      <c r="J120">
        <v>247.52080000000001</v>
      </c>
      <c r="K120" t="s">
        <v>188</v>
      </c>
      <c r="L120" t="s">
        <v>20</v>
      </c>
    </row>
    <row r="121" spans="1:12" x14ac:dyDescent="0.2">
      <c r="A121">
        <v>120</v>
      </c>
      <c r="B121">
        <v>0</v>
      </c>
      <c r="C121">
        <v>3</v>
      </c>
      <c r="D121" t="s">
        <v>189</v>
      </c>
      <c r="E121" t="s">
        <v>17</v>
      </c>
      <c r="F121">
        <v>2</v>
      </c>
      <c r="G121">
        <v>4</v>
      </c>
      <c r="H121">
        <v>2</v>
      </c>
      <c r="I121">
        <v>347082</v>
      </c>
      <c r="J121">
        <v>31.274999999999999</v>
      </c>
      <c r="L121" t="s">
        <v>15</v>
      </c>
    </row>
    <row r="122" spans="1:12" x14ac:dyDescent="0.2">
      <c r="A122">
        <v>121</v>
      </c>
      <c r="B122">
        <v>0</v>
      </c>
      <c r="C122">
        <v>2</v>
      </c>
      <c r="D122" t="s">
        <v>190</v>
      </c>
      <c r="E122" t="s">
        <v>13</v>
      </c>
      <c r="F122">
        <v>21</v>
      </c>
      <c r="G122">
        <v>2</v>
      </c>
      <c r="H122">
        <v>0</v>
      </c>
      <c r="I122" t="s">
        <v>126</v>
      </c>
      <c r="J122">
        <v>73.5</v>
      </c>
      <c r="L122" t="s">
        <v>15</v>
      </c>
    </row>
    <row r="123" spans="1:12" x14ac:dyDescent="0.2">
      <c r="A123">
        <v>122</v>
      </c>
      <c r="B123">
        <v>0</v>
      </c>
      <c r="C123">
        <v>3</v>
      </c>
      <c r="D123" t="s">
        <v>191</v>
      </c>
      <c r="E123" t="s">
        <v>13</v>
      </c>
      <c r="G123">
        <v>0</v>
      </c>
      <c r="H123">
        <v>0</v>
      </c>
      <c r="I123" t="s">
        <v>192</v>
      </c>
      <c r="J123">
        <v>8.0500000000000007</v>
      </c>
      <c r="L123" t="s">
        <v>15</v>
      </c>
    </row>
    <row r="124" spans="1:12" x14ac:dyDescent="0.2">
      <c r="A124">
        <v>123</v>
      </c>
      <c r="B124">
        <v>0</v>
      </c>
      <c r="C124">
        <v>2</v>
      </c>
      <c r="D124" t="s">
        <v>193</v>
      </c>
      <c r="E124" t="s">
        <v>13</v>
      </c>
      <c r="F124">
        <v>32.5</v>
      </c>
      <c r="G124">
        <v>1</v>
      </c>
      <c r="H124">
        <v>0</v>
      </c>
      <c r="I124">
        <v>237736</v>
      </c>
      <c r="J124">
        <v>30.070799999999998</v>
      </c>
      <c r="L124" t="s">
        <v>20</v>
      </c>
    </row>
    <row r="125" spans="1:12" x14ac:dyDescent="0.2">
      <c r="A125">
        <v>124</v>
      </c>
      <c r="B125">
        <v>1</v>
      </c>
      <c r="C125">
        <v>2</v>
      </c>
      <c r="D125" t="s">
        <v>194</v>
      </c>
      <c r="E125" t="s">
        <v>17</v>
      </c>
      <c r="F125">
        <v>32.5</v>
      </c>
      <c r="G125">
        <v>0</v>
      </c>
      <c r="H125">
        <v>0</v>
      </c>
      <c r="I125">
        <v>27267</v>
      </c>
      <c r="J125">
        <v>13</v>
      </c>
      <c r="K125" t="s">
        <v>195</v>
      </c>
      <c r="L125" t="s">
        <v>15</v>
      </c>
    </row>
    <row r="126" spans="1:12" x14ac:dyDescent="0.2">
      <c r="A126">
        <v>125</v>
      </c>
      <c r="B126">
        <v>0</v>
      </c>
      <c r="C126">
        <v>1</v>
      </c>
      <c r="D126" t="s">
        <v>196</v>
      </c>
      <c r="E126" t="s">
        <v>13</v>
      </c>
      <c r="F126">
        <v>54</v>
      </c>
      <c r="G126">
        <v>0</v>
      </c>
      <c r="H126">
        <v>1</v>
      </c>
      <c r="I126">
        <v>35281</v>
      </c>
      <c r="J126">
        <v>77.287499999999994</v>
      </c>
      <c r="K126" t="s">
        <v>168</v>
      </c>
      <c r="L126" t="s">
        <v>15</v>
      </c>
    </row>
    <row r="127" spans="1:12" x14ac:dyDescent="0.2">
      <c r="A127">
        <v>126</v>
      </c>
      <c r="B127">
        <v>1</v>
      </c>
      <c r="C127">
        <v>3</v>
      </c>
      <c r="D127" t="s">
        <v>197</v>
      </c>
      <c r="E127" t="s">
        <v>13</v>
      </c>
      <c r="F127">
        <v>12</v>
      </c>
      <c r="G127">
        <v>1</v>
      </c>
      <c r="H127">
        <v>0</v>
      </c>
      <c r="I127">
        <v>2651</v>
      </c>
      <c r="J127">
        <v>11.2417</v>
      </c>
      <c r="L127" t="s">
        <v>20</v>
      </c>
    </row>
    <row r="128" spans="1:12" x14ac:dyDescent="0.2">
      <c r="A128">
        <v>127</v>
      </c>
      <c r="B128">
        <v>0</v>
      </c>
      <c r="C128">
        <v>3</v>
      </c>
      <c r="D128" t="s">
        <v>198</v>
      </c>
      <c r="E128" t="s">
        <v>13</v>
      </c>
      <c r="G128">
        <v>0</v>
      </c>
      <c r="H128">
        <v>0</v>
      </c>
      <c r="I128">
        <v>370372</v>
      </c>
      <c r="J128">
        <v>7.75</v>
      </c>
      <c r="L128" t="s">
        <v>27</v>
      </c>
    </row>
    <row r="129" spans="1:12" x14ac:dyDescent="0.2">
      <c r="A129">
        <v>128</v>
      </c>
      <c r="B129">
        <v>1</v>
      </c>
      <c r="C129">
        <v>3</v>
      </c>
      <c r="D129" t="s">
        <v>199</v>
      </c>
      <c r="E129" t="s">
        <v>13</v>
      </c>
      <c r="F129">
        <v>24</v>
      </c>
      <c r="G129">
        <v>0</v>
      </c>
      <c r="H129">
        <v>0</v>
      </c>
      <c r="I129" t="s">
        <v>200</v>
      </c>
      <c r="J129">
        <v>7.1417000000000002</v>
      </c>
      <c r="L129" t="s">
        <v>15</v>
      </c>
    </row>
    <row r="130" spans="1:12" x14ac:dyDescent="0.2">
      <c r="A130">
        <v>129</v>
      </c>
      <c r="B130">
        <v>1</v>
      </c>
      <c r="C130">
        <v>3</v>
      </c>
      <c r="D130" t="s">
        <v>201</v>
      </c>
      <c r="E130" t="s">
        <v>17</v>
      </c>
      <c r="G130">
        <v>1</v>
      </c>
      <c r="H130">
        <v>1</v>
      </c>
      <c r="I130">
        <v>2668</v>
      </c>
      <c r="J130">
        <v>22.3583</v>
      </c>
      <c r="K130" t="s">
        <v>202</v>
      </c>
      <c r="L130" t="s">
        <v>20</v>
      </c>
    </row>
    <row r="131" spans="1:12" x14ac:dyDescent="0.2">
      <c r="A131">
        <v>130</v>
      </c>
      <c r="B131">
        <v>0</v>
      </c>
      <c r="C131">
        <v>3</v>
      </c>
      <c r="D131" t="s">
        <v>203</v>
      </c>
      <c r="E131" t="s">
        <v>13</v>
      </c>
      <c r="F131">
        <v>45</v>
      </c>
      <c r="G131">
        <v>0</v>
      </c>
      <c r="H131">
        <v>0</v>
      </c>
      <c r="I131">
        <v>347061</v>
      </c>
      <c r="J131">
        <v>6.9749999999999996</v>
      </c>
      <c r="L131" t="s">
        <v>15</v>
      </c>
    </row>
    <row r="132" spans="1:12" x14ac:dyDescent="0.2">
      <c r="A132">
        <v>131</v>
      </c>
      <c r="B132">
        <v>0</v>
      </c>
      <c r="C132">
        <v>3</v>
      </c>
      <c r="D132" t="s">
        <v>204</v>
      </c>
      <c r="E132" t="s">
        <v>13</v>
      </c>
      <c r="F132">
        <v>33</v>
      </c>
      <c r="G132">
        <v>0</v>
      </c>
      <c r="H132">
        <v>0</v>
      </c>
      <c r="I132">
        <v>349241</v>
      </c>
      <c r="J132">
        <v>7.8958000000000004</v>
      </c>
      <c r="L132" t="s">
        <v>20</v>
      </c>
    </row>
    <row r="133" spans="1:12" x14ac:dyDescent="0.2">
      <c r="A133">
        <v>132</v>
      </c>
      <c r="B133">
        <v>0</v>
      </c>
      <c r="C133">
        <v>3</v>
      </c>
      <c r="D133" t="s">
        <v>205</v>
      </c>
      <c r="E133" t="s">
        <v>13</v>
      </c>
      <c r="F133">
        <v>20</v>
      </c>
      <c r="G133">
        <v>0</v>
      </c>
      <c r="H133">
        <v>0</v>
      </c>
      <c r="I133" t="s">
        <v>206</v>
      </c>
      <c r="J133">
        <v>7.05</v>
      </c>
      <c r="L133" t="s">
        <v>15</v>
      </c>
    </row>
    <row r="134" spans="1:12" x14ac:dyDescent="0.2">
      <c r="A134">
        <v>133</v>
      </c>
      <c r="B134">
        <v>0</v>
      </c>
      <c r="C134">
        <v>3</v>
      </c>
      <c r="D134" t="s">
        <v>207</v>
      </c>
      <c r="E134" t="s">
        <v>17</v>
      </c>
      <c r="F134">
        <v>47</v>
      </c>
      <c r="G134">
        <v>1</v>
      </c>
      <c r="H134">
        <v>0</v>
      </c>
      <c r="I134" t="s">
        <v>208</v>
      </c>
      <c r="J134">
        <v>14.5</v>
      </c>
      <c r="L134" t="s">
        <v>15</v>
      </c>
    </row>
    <row r="135" spans="1:12" x14ac:dyDescent="0.2">
      <c r="A135">
        <v>134</v>
      </c>
      <c r="B135">
        <v>1</v>
      </c>
      <c r="C135">
        <v>2</v>
      </c>
      <c r="D135" t="s">
        <v>209</v>
      </c>
      <c r="E135" t="s">
        <v>17</v>
      </c>
      <c r="F135">
        <v>29</v>
      </c>
      <c r="G135">
        <v>1</v>
      </c>
      <c r="H135">
        <v>0</v>
      </c>
      <c r="I135">
        <v>228414</v>
      </c>
      <c r="J135">
        <v>26</v>
      </c>
      <c r="L135" t="s">
        <v>15</v>
      </c>
    </row>
    <row r="136" spans="1:12" x14ac:dyDescent="0.2">
      <c r="A136">
        <v>135</v>
      </c>
      <c r="B136">
        <v>0</v>
      </c>
      <c r="C136">
        <v>2</v>
      </c>
      <c r="D136" t="s">
        <v>210</v>
      </c>
      <c r="E136" t="s">
        <v>13</v>
      </c>
      <c r="F136">
        <v>25</v>
      </c>
      <c r="G136">
        <v>0</v>
      </c>
      <c r="H136">
        <v>0</v>
      </c>
      <c r="I136" t="s">
        <v>211</v>
      </c>
      <c r="J136">
        <v>13</v>
      </c>
      <c r="L136" t="s">
        <v>15</v>
      </c>
    </row>
    <row r="137" spans="1:12" x14ac:dyDescent="0.2">
      <c r="A137">
        <v>136</v>
      </c>
      <c r="B137">
        <v>0</v>
      </c>
      <c r="C137">
        <v>2</v>
      </c>
      <c r="D137" t="s">
        <v>212</v>
      </c>
      <c r="E137" t="s">
        <v>13</v>
      </c>
      <c r="F137">
        <v>23</v>
      </c>
      <c r="G137">
        <v>0</v>
      </c>
      <c r="H137">
        <v>0</v>
      </c>
      <c r="I137" t="s">
        <v>213</v>
      </c>
      <c r="J137">
        <v>15.0458</v>
      </c>
      <c r="L137" t="s">
        <v>20</v>
      </c>
    </row>
    <row r="138" spans="1:12" x14ac:dyDescent="0.2">
      <c r="A138">
        <v>137</v>
      </c>
      <c r="B138">
        <v>1</v>
      </c>
      <c r="C138">
        <v>1</v>
      </c>
      <c r="D138" t="s">
        <v>214</v>
      </c>
      <c r="E138" t="s">
        <v>17</v>
      </c>
      <c r="F138">
        <v>19</v>
      </c>
      <c r="G138">
        <v>0</v>
      </c>
      <c r="H138">
        <v>2</v>
      </c>
      <c r="I138">
        <v>11752</v>
      </c>
      <c r="J138">
        <v>26.283300000000001</v>
      </c>
      <c r="K138" t="s">
        <v>215</v>
      </c>
      <c r="L138" t="s">
        <v>15</v>
      </c>
    </row>
    <row r="139" spans="1:12" x14ac:dyDescent="0.2">
      <c r="A139">
        <v>138</v>
      </c>
      <c r="B139">
        <v>0</v>
      </c>
      <c r="C139">
        <v>1</v>
      </c>
      <c r="D139" t="s">
        <v>216</v>
      </c>
      <c r="E139" t="s">
        <v>13</v>
      </c>
      <c r="F139">
        <v>37</v>
      </c>
      <c r="G139">
        <v>1</v>
      </c>
      <c r="H139">
        <v>0</v>
      </c>
      <c r="I139">
        <v>113803</v>
      </c>
      <c r="J139">
        <v>53.1</v>
      </c>
      <c r="K139" t="s">
        <v>24</v>
      </c>
      <c r="L139" t="s">
        <v>15</v>
      </c>
    </row>
    <row r="140" spans="1:12" x14ac:dyDescent="0.2">
      <c r="A140">
        <v>139</v>
      </c>
      <c r="B140">
        <v>0</v>
      </c>
      <c r="C140">
        <v>3</v>
      </c>
      <c r="D140" t="s">
        <v>217</v>
      </c>
      <c r="E140" t="s">
        <v>13</v>
      </c>
      <c r="F140">
        <v>16</v>
      </c>
      <c r="G140">
        <v>0</v>
      </c>
      <c r="H140">
        <v>0</v>
      </c>
      <c r="I140">
        <v>7534</v>
      </c>
      <c r="J140">
        <v>9.2166999999999994</v>
      </c>
      <c r="L140" t="s">
        <v>15</v>
      </c>
    </row>
    <row r="141" spans="1:12" x14ac:dyDescent="0.2">
      <c r="A141">
        <v>140</v>
      </c>
      <c r="B141">
        <v>0</v>
      </c>
      <c r="C141">
        <v>1</v>
      </c>
      <c r="D141" t="s">
        <v>218</v>
      </c>
      <c r="E141" t="s">
        <v>13</v>
      </c>
      <c r="F141">
        <v>24</v>
      </c>
      <c r="G141">
        <v>0</v>
      </c>
      <c r="H141">
        <v>0</v>
      </c>
      <c r="I141" t="s">
        <v>219</v>
      </c>
      <c r="J141">
        <v>79.2</v>
      </c>
      <c r="K141" t="s">
        <v>220</v>
      </c>
      <c r="L141" t="s">
        <v>20</v>
      </c>
    </row>
    <row r="142" spans="1:12" x14ac:dyDescent="0.2">
      <c r="A142">
        <v>141</v>
      </c>
      <c r="B142">
        <v>0</v>
      </c>
      <c r="C142">
        <v>3</v>
      </c>
      <c r="D142" t="s">
        <v>221</v>
      </c>
      <c r="E142" t="s">
        <v>17</v>
      </c>
      <c r="G142">
        <v>0</v>
      </c>
      <c r="H142">
        <v>2</v>
      </c>
      <c r="I142">
        <v>2678</v>
      </c>
      <c r="J142">
        <v>15.245799999999999</v>
      </c>
      <c r="L142" t="s">
        <v>20</v>
      </c>
    </row>
    <row r="143" spans="1:12" x14ac:dyDescent="0.2">
      <c r="A143">
        <v>142</v>
      </c>
      <c r="B143">
        <v>1</v>
      </c>
      <c r="C143">
        <v>3</v>
      </c>
      <c r="D143" t="s">
        <v>222</v>
      </c>
      <c r="E143" t="s">
        <v>17</v>
      </c>
      <c r="F143">
        <v>22</v>
      </c>
      <c r="G143">
        <v>0</v>
      </c>
      <c r="H143">
        <v>0</v>
      </c>
      <c r="I143">
        <v>347081</v>
      </c>
      <c r="J143">
        <v>7.75</v>
      </c>
      <c r="L143" t="s">
        <v>15</v>
      </c>
    </row>
    <row r="144" spans="1:12" x14ac:dyDescent="0.2">
      <c r="A144">
        <v>143</v>
      </c>
      <c r="B144">
        <v>1</v>
      </c>
      <c r="C144">
        <v>3</v>
      </c>
      <c r="D144" t="s">
        <v>223</v>
      </c>
      <c r="E144" t="s">
        <v>17</v>
      </c>
      <c r="F144">
        <v>24</v>
      </c>
      <c r="G144">
        <v>1</v>
      </c>
      <c r="H144">
        <v>0</v>
      </c>
      <c r="I144" t="s">
        <v>224</v>
      </c>
      <c r="J144">
        <v>15.85</v>
      </c>
      <c r="L144" t="s">
        <v>15</v>
      </c>
    </row>
    <row r="145" spans="1:12" x14ac:dyDescent="0.2">
      <c r="A145">
        <v>144</v>
      </c>
      <c r="B145">
        <v>0</v>
      </c>
      <c r="C145">
        <v>3</v>
      </c>
      <c r="D145" t="s">
        <v>225</v>
      </c>
      <c r="E145" t="s">
        <v>13</v>
      </c>
      <c r="F145">
        <v>19</v>
      </c>
      <c r="G145">
        <v>0</v>
      </c>
      <c r="H145">
        <v>0</v>
      </c>
      <c r="I145">
        <v>365222</v>
      </c>
      <c r="J145">
        <v>6.75</v>
      </c>
      <c r="L145" t="s">
        <v>27</v>
      </c>
    </row>
    <row r="146" spans="1:12" x14ac:dyDescent="0.2">
      <c r="A146">
        <v>145</v>
      </c>
      <c r="B146">
        <v>0</v>
      </c>
      <c r="C146">
        <v>2</v>
      </c>
      <c r="D146" t="s">
        <v>226</v>
      </c>
      <c r="E146" t="s">
        <v>13</v>
      </c>
      <c r="F146">
        <v>18</v>
      </c>
      <c r="G146">
        <v>0</v>
      </c>
      <c r="H146">
        <v>0</v>
      </c>
      <c r="I146">
        <v>231945</v>
      </c>
      <c r="J146">
        <v>11.5</v>
      </c>
      <c r="L146" t="s">
        <v>15</v>
      </c>
    </row>
    <row r="147" spans="1:12" x14ac:dyDescent="0.2">
      <c r="A147">
        <v>146</v>
      </c>
      <c r="B147">
        <v>0</v>
      </c>
      <c r="C147">
        <v>2</v>
      </c>
      <c r="D147" t="s">
        <v>227</v>
      </c>
      <c r="E147" t="s">
        <v>13</v>
      </c>
      <c r="F147">
        <v>19</v>
      </c>
      <c r="G147">
        <v>1</v>
      </c>
      <c r="H147">
        <v>1</v>
      </c>
      <c r="I147" t="s">
        <v>228</v>
      </c>
      <c r="J147">
        <v>36.75</v>
      </c>
      <c r="L147" t="s">
        <v>15</v>
      </c>
    </row>
    <row r="148" spans="1:12" x14ac:dyDescent="0.2">
      <c r="A148">
        <v>147</v>
      </c>
      <c r="B148">
        <v>1</v>
      </c>
      <c r="C148">
        <v>3</v>
      </c>
      <c r="D148" t="s">
        <v>229</v>
      </c>
      <c r="E148" t="s">
        <v>13</v>
      </c>
      <c r="F148">
        <v>27</v>
      </c>
      <c r="G148">
        <v>0</v>
      </c>
      <c r="H148">
        <v>0</v>
      </c>
      <c r="I148">
        <v>350043</v>
      </c>
      <c r="J148">
        <v>7.7957999999999998</v>
      </c>
      <c r="L148" t="s">
        <v>15</v>
      </c>
    </row>
    <row r="149" spans="1:12" x14ac:dyDescent="0.2">
      <c r="A149">
        <v>148</v>
      </c>
      <c r="B149">
        <v>0</v>
      </c>
      <c r="C149">
        <v>3</v>
      </c>
      <c r="D149" t="s">
        <v>230</v>
      </c>
      <c r="E149" t="s">
        <v>17</v>
      </c>
      <c r="F149">
        <v>9</v>
      </c>
      <c r="G149">
        <v>2</v>
      </c>
      <c r="H149">
        <v>2</v>
      </c>
      <c r="I149" t="s">
        <v>143</v>
      </c>
      <c r="J149">
        <v>34.375</v>
      </c>
      <c r="L149" t="s">
        <v>15</v>
      </c>
    </row>
    <row r="150" spans="1:12" x14ac:dyDescent="0.2">
      <c r="A150">
        <v>149</v>
      </c>
      <c r="B150">
        <v>0</v>
      </c>
      <c r="C150">
        <v>2</v>
      </c>
      <c r="D150" t="s">
        <v>231</v>
      </c>
      <c r="E150" t="s">
        <v>13</v>
      </c>
      <c r="F150">
        <v>36.5</v>
      </c>
      <c r="G150">
        <v>0</v>
      </c>
      <c r="H150">
        <v>2</v>
      </c>
      <c r="I150">
        <v>230080</v>
      </c>
      <c r="J150">
        <v>26</v>
      </c>
      <c r="K150" t="s">
        <v>232</v>
      </c>
      <c r="L150" t="s">
        <v>15</v>
      </c>
    </row>
    <row r="151" spans="1:12" x14ac:dyDescent="0.2">
      <c r="A151">
        <v>150</v>
      </c>
      <c r="B151">
        <v>0</v>
      </c>
      <c r="C151">
        <v>2</v>
      </c>
      <c r="D151" t="s">
        <v>233</v>
      </c>
      <c r="E151" t="s">
        <v>13</v>
      </c>
      <c r="F151">
        <v>42</v>
      </c>
      <c r="G151">
        <v>0</v>
      </c>
      <c r="H151">
        <v>0</v>
      </c>
      <c r="I151">
        <v>244310</v>
      </c>
      <c r="J151">
        <v>13</v>
      </c>
      <c r="L151" t="s">
        <v>15</v>
      </c>
    </row>
    <row r="152" spans="1:12" x14ac:dyDescent="0.2">
      <c r="A152">
        <v>151</v>
      </c>
      <c r="B152">
        <v>0</v>
      </c>
      <c r="C152">
        <v>2</v>
      </c>
      <c r="D152" t="s">
        <v>234</v>
      </c>
      <c r="E152" t="s">
        <v>13</v>
      </c>
      <c r="F152">
        <v>51</v>
      </c>
      <c r="G152">
        <v>0</v>
      </c>
      <c r="H152">
        <v>0</v>
      </c>
      <c r="I152" t="s">
        <v>235</v>
      </c>
      <c r="J152">
        <v>12.525</v>
      </c>
      <c r="L152" t="s">
        <v>15</v>
      </c>
    </row>
    <row r="153" spans="1:12" x14ac:dyDescent="0.2">
      <c r="A153">
        <v>152</v>
      </c>
      <c r="B153">
        <v>1</v>
      </c>
      <c r="C153">
        <v>1</v>
      </c>
      <c r="D153" t="s">
        <v>236</v>
      </c>
      <c r="E153" t="s">
        <v>17</v>
      </c>
      <c r="F153">
        <v>22</v>
      </c>
      <c r="G153">
        <v>1</v>
      </c>
      <c r="H153">
        <v>0</v>
      </c>
      <c r="I153">
        <v>113776</v>
      </c>
      <c r="J153">
        <v>66.599999999999994</v>
      </c>
      <c r="K153" t="s">
        <v>237</v>
      </c>
      <c r="L153" t="s">
        <v>15</v>
      </c>
    </row>
    <row r="154" spans="1:12" x14ac:dyDescent="0.2">
      <c r="A154">
        <v>153</v>
      </c>
      <c r="B154">
        <v>0</v>
      </c>
      <c r="C154">
        <v>3</v>
      </c>
      <c r="D154" t="s">
        <v>238</v>
      </c>
      <c r="E154" t="s">
        <v>13</v>
      </c>
      <c r="F154">
        <v>55.5</v>
      </c>
      <c r="G154">
        <v>0</v>
      </c>
      <c r="H154">
        <v>0</v>
      </c>
      <c r="I154" t="s">
        <v>239</v>
      </c>
      <c r="J154">
        <v>8.0500000000000007</v>
      </c>
      <c r="L154" t="s">
        <v>15</v>
      </c>
    </row>
    <row r="155" spans="1:12" x14ac:dyDescent="0.2">
      <c r="A155">
        <v>154</v>
      </c>
      <c r="B155">
        <v>0</v>
      </c>
      <c r="C155">
        <v>3</v>
      </c>
      <c r="D155" t="s">
        <v>240</v>
      </c>
      <c r="E155" t="s">
        <v>13</v>
      </c>
      <c r="F155">
        <v>40.5</v>
      </c>
      <c r="G155">
        <v>0</v>
      </c>
      <c r="H155">
        <v>2</v>
      </c>
      <c r="I155" t="s">
        <v>241</v>
      </c>
      <c r="J155">
        <v>14.5</v>
      </c>
      <c r="L155" t="s">
        <v>15</v>
      </c>
    </row>
    <row r="156" spans="1:12" x14ac:dyDescent="0.2">
      <c r="A156">
        <v>155</v>
      </c>
      <c r="B156">
        <v>0</v>
      </c>
      <c r="C156">
        <v>3</v>
      </c>
      <c r="D156" t="s">
        <v>242</v>
      </c>
      <c r="E156" t="s">
        <v>13</v>
      </c>
      <c r="G156">
        <v>0</v>
      </c>
      <c r="H156">
        <v>0</v>
      </c>
      <c r="I156" t="s">
        <v>243</v>
      </c>
      <c r="J156">
        <v>7.3125</v>
      </c>
      <c r="L156" t="s">
        <v>15</v>
      </c>
    </row>
    <row r="157" spans="1:12" x14ac:dyDescent="0.2">
      <c r="A157">
        <v>156</v>
      </c>
      <c r="B157">
        <v>0</v>
      </c>
      <c r="C157">
        <v>1</v>
      </c>
      <c r="D157" t="s">
        <v>244</v>
      </c>
      <c r="E157" t="s">
        <v>13</v>
      </c>
      <c r="F157">
        <v>51</v>
      </c>
      <c r="G157">
        <v>0</v>
      </c>
      <c r="H157">
        <v>1</v>
      </c>
      <c r="I157" t="s">
        <v>245</v>
      </c>
      <c r="J157">
        <v>61.379199999999997</v>
      </c>
      <c r="L157" t="s">
        <v>20</v>
      </c>
    </row>
    <row r="158" spans="1:12" x14ac:dyDescent="0.2">
      <c r="A158">
        <v>157</v>
      </c>
      <c r="B158">
        <v>1</v>
      </c>
      <c r="C158">
        <v>3</v>
      </c>
      <c r="D158" t="s">
        <v>246</v>
      </c>
      <c r="E158" t="s">
        <v>17</v>
      </c>
      <c r="F158">
        <v>16</v>
      </c>
      <c r="G158">
        <v>0</v>
      </c>
      <c r="H158">
        <v>0</v>
      </c>
      <c r="I158">
        <v>35851</v>
      </c>
      <c r="J158">
        <v>7.7332999999999998</v>
      </c>
      <c r="L158" t="s">
        <v>27</v>
      </c>
    </row>
    <row r="159" spans="1:12" x14ac:dyDescent="0.2">
      <c r="A159">
        <v>158</v>
      </c>
      <c r="B159">
        <v>0</v>
      </c>
      <c r="C159">
        <v>3</v>
      </c>
      <c r="D159" t="s">
        <v>247</v>
      </c>
      <c r="E159" t="s">
        <v>13</v>
      </c>
      <c r="F159">
        <v>30</v>
      </c>
      <c r="G159">
        <v>0</v>
      </c>
      <c r="H159">
        <v>0</v>
      </c>
      <c r="I159" t="s">
        <v>248</v>
      </c>
      <c r="J159">
        <v>8.0500000000000007</v>
      </c>
      <c r="L159" t="s">
        <v>15</v>
      </c>
    </row>
    <row r="160" spans="1:12" x14ac:dyDescent="0.2">
      <c r="A160">
        <v>159</v>
      </c>
      <c r="B160">
        <v>0</v>
      </c>
      <c r="C160">
        <v>3</v>
      </c>
      <c r="D160" t="s">
        <v>249</v>
      </c>
      <c r="E160" t="s">
        <v>13</v>
      </c>
      <c r="G160">
        <v>0</v>
      </c>
      <c r="H160">
        <v>0</v>
      </c>
      <c r="I160">
        <v>315037</v>
      </c>
      <c r="J160">
        <v>8.6624999999999996</v>
      </c>
      <c r="L160" t="s">
        <v>15</v>
      </c>
    </row>
    <row r="161" spans="1:12" x14ac:dyDescent="0.2">
      <c r="A161">
        <v>160</v>
      </c>
      <c r="B161">
        <v>0</v>
      </c>
      <c r="C161">
        <v>3</v>
      </c>
      <c r="D161" t="s">
        <v>250</v>
      </c>
      <c r="E161" t="s">
        <v>13</v>
      </c>
      <c r="G161">
        <v>8</v>
      </c>
      <c r="H161">
        <v>2</v>
      </c>
      <c r="I161" t="s">
        <v>251</v>
      </c>
      <c r="J161">
        <v>69.55</v>
      </c>
      <c r="L161" t="s">
        <v>15</v>
      </c>
    </row>
    <row r="162" spans="1:12" x14ac:dyDescent="0.2">
      <c r="A162">
        <v>161</v>
      </c>
      <c r="B162">
        <v>0</v>
      </c>
      <c r="C162">
        <v>3</v>
      </c>
      <c r="D162" t="s">
        <v>252</v>
      </c>
      <c r="E162" t="s">
        <v>13</v>
      </c>
      <c r="F162">
        <v>44</v>
      </c>
      <c r="G162">
        <v>0</v>
      </c>
      <c r="H162">
        <v>1</v>
      </c>
      <c r="I162">
        <v>371362</v>
      </c>
      <c r="J162">
        <v>16.100000000000001</v>
      </c>
      <c r="L162" t="s">
        <v>15</v>
      </c>
    </row>
    <row r="163" spans="1:12" x14ac:dyDescent="0.2">
      <c r="A163">
        <v>162</v>
      </c>
      <c r="B163">
        <v>1</v>
      </c>
      <c r="C163">
        <v>2</v>
      </c>
      <c r="D163" t="s">
        <v>253</v>
      </c>
      <c r="E163" t="s">
        <v>17</v>
      </c>
      <c r="F163">
        <v>40</v>
      </c>
      <c r="G163">
        <v>0</v>
      </c>
      <c r="H163">
        <v>0</v>
      </c>
      <c r="I163" t="s">
        <v>254</v>
      </c>
      <c r="J163">
        <v>15.75</v>
      </c>
      <c r="L163" t="s">
        <v>15</v>
      </c>
    </row>
    <row r="164" spans="1:12" x14ac:dyDescent="0.2">
      <c r="A164">
        <v>163</v>
      </c>
      <c r="B164">
        <v>0</v>
      </c>
      <c r="C164">
        <v>3</v>
      </c>
      <c r="D164" t="s">
        <v>255</v>
      </c>
      <c r="E164" t="s">
        <v>13</v>
      </c>
      <c r="F164">
        <v>26</v>
      </c>
      <c r="G164">
        <v>0</v>
      </c>
      <c r="H164">
        <v>0</v>
      </c>
      <c r="I164">
        <v>347068</v>
      </c>
      <c r="J164">
        <v>7.7750000000000004</v>
      </c>
      <c r="L164" t="s">
        <v>15</v>
      </c>
    </row>
    <row r="165" spans="1:12" x14ac:dyDescent="0.2">
      <c r="A165">
        <v>164</v>
      </c>
      <c r="B165">
        <v>0</v>
      </c>
      <c r="C165">
        <v>3</v>
      </c>
      <c r="D165" t="s">
        <v>256</v>
      </c>
      <c r="E165" t="s">
        <v>13</v>
      </c>
      <c r="F165">
        <v>17</v>
      </c>
      <c r="G165">
        <v>0</v>
      </c>
      <c r="H165">
        <v>0</v>
      </c>
      <c r="I165">
        <v>315093</v>
      </c>
      <c r="J165">
        <v>8.6624999999999996</v>
      </c>
      <c r="L165" t="s">
        <v>15</v>
      </c>
    </row>
    <row r="166" spans="1:12" x14ac:dyDescent="0.2">
      <c r="A166">
        <v>165</v>
      </c>
      <c r="B166">
        <v>0</v>
      </c>
      <c r="C166">
        <v>3</v>
      </c>
      <c r="D166" t="s">
        <v>257</v>
      </c>
      <c r="E166" t="s">
        <v>13</v>
      </c>
      <c r="F166">
        <v>1</v>
      </c>
      <c r="G166">
        <v>4</v>
      </c>
      <c r="H166">
        <v>1</v>
      </c>
      <c r="I166">
        <v>3101295</v>
      </c>
      <c r="J166">
        <v>39.6875</v>
      </c>
      <c r="L166" t="s">
        <v>15</v>
      </c>
    </row>
    <row r="167" spans="1:12" x14ac:dyDescent="0.2">
      <c r="A167">
        <v>166</v>
      </c>
      <c r="B167">
        <v>1</v>
      </c>
      <c r="C167">
        <v>3</v>
      </c>
      <c r="D167" t="s">
        <v>258</v>
      </c>
      <c r="E167" t="s">
        <v>13</v>
      </c>
      <c r="F167">
        <v>9</v>
      </c>
      <c r="G167">
        <v>0</v>
      </c>
      <c r="H167">
        <v>2</v>
      </c>
      <c r="I167">
        <v>363291</v>
      </c>
      <c r="J167">
        <v>20.524999999999999</v>
      </c>
      <c r="L167" t="s">
        <v>15</v>
      </c>
    </row>
    <row r="168" spans="1:12" x14ac:dyDescent="0.2">
      <c r="A168">
        <v>167</v>
      </c>
      <c r="B168">
        <v>1</v>
      </c>
      <c r="C168">
        <v>1</v>
      </c>
      <c r="D168" t="s">
        <v>259</v>
      </c>
      <c r="E168" t="s">
        <v>17</v>
      </c>
      <c r="G168">
        <v>0</v>
      </c>
      <c r="H168">
        <v>1</v>
      </c>
      <c r="I168">
        <v>113505</v>
      </c>
      <c r="J168">
        <v>55</v>
      </c>
      <c r="K168" t="s">
        <v>260</v>
      </c>
      <c r="L168" t="s">
        <v>15</v>
      </c>
    </row>
    <row r="169" spans="1:12" x14ac:dyDescent="0.2">
      <c r="A169">
        <v>168</v>
      </c>
      <c r="B169">
        <v>0</v>
      </c>
      <c r="C169">
        <v>3</v>
      </c>
      <c r="D169" t="s">
        <v>261</v>
      </c>
      <c r="E169" t="s">
        <v>17</v>
      </c>
      <c r="F169">
        <v>45</v>
      </c>
      <c r="G169">
        <v>1</v>
      </c>
      <c r="H169">
        <v>4</v>
      </c>
      <c r="I169">
        <v>347088</v>
      </c>
      <c r="J169">
        <v>27.9</v>
      </c>
      <c r="L169" t="s">
        <v>15</v>
      </c>
    </row>
    <row r="170" spans="1:12" x14ac:dyDescent="0.2">
      <c r="A170">
        <v>169</v>
      </c>
      <c r="B170">
        <v>0</v>
      </c>
      <c r="C170">
        <v>1</v>
      </c>
      <c r="D170" t="s">
        <v>262</v>
      </c>
      <c r="E170" t="s">
        <v>13</v>
      </c>
      <c r="G170">
        <v>0</v>
      </c>
      <c r="H170">
        <v>0</v>
      </c>
      <c r="I170" t="s">
        <v>263</v>
      </c>
      <c r="J170">
        <v>25.925000000000001</v>
      </c>
      <c r="L170" t="s">
        <v>15</v>
      </c>
    </row>
    <row r="171" spans="1:12" x14ac:dyDescent="0.2">
      <c r="A171">
        <v>170</v>
      </c>
      <c r="B171">
        <v>0</v>
      </c>
      <c r="C171">
        <v>3</v>
      </c>
      <c r="D171" t="s">
        <v>264</v>
      </c>
      <c r="E171" t="s">
        <v>13</v>
      </c>
      <c r="F171">
        <v>28</v>
      </c>
      <c r="G171">
        <v>0</v>
      </c>
      <c r="H171">
        <v>0</v>
      </c>
      <c r="I171">
        <v>1601</v>
      </c>
      <c r="J171">
        <v>56.495800000000003</v>
      </c>
      <c r="L171" t="s">
        <v>15</v>
      </c>
    </row>
    <row r="172" spans="1:12" x14ac:dyDescent="0.2">
      <c r="A172">
        <v>171</v>
      </c>
      <c r="B172">
        <v>0</v>
      </c>
      <c r="C172">
        <v>1</v>
      </c>
      <c r="D172" t="s">
        <v>265</v>
      </c>
      <c r="E172" t="s">
        <v>13</v>
      </c>
      <c r="F172">
        <v>61</v>
      </c>
      <c r="G172">
        <v>0</v>
      </c>
      <c r="H172">
        <v>0</v>
      </c>
      <c r="I172">
        <v>111240</v>
      </c>
      <c r="J172">
        <v>33.5</v>
      </c>
      <c r="K172" t="s">
        <v>266</v>
      </c>
      <c r="L172" t="s">
        <v>15</v>
      </c>
    </row>
    <row r="173" spans="1:12" x14ac:dyDescent="0.2">
      <c r="A173">
        <v>172</v>
      </c>
      <c r="B173">
        <v>0</v>
      </c>
      <c r="C173">
        <v>3</v>
      </c>
      <c r="D173" t="s">
        <v>267</v>
      </c>
      <c r="E173" t="s">
        <v>13</v>
      </c>
      <c r="F173">
        <v>4</v>
      </c>
      <c r="G173">
        <v>4</v>
      </c>
      <c r="H173">
        <v>1</v>
      </c>
      <c r="I173">
        <v>382652</v>
      </c>
      <c r="J173">
        <v>29.125</v>
      </c>
      <c r="L173" t="s">
        <v>27</v>
      </c>
    </row>
    <row r="174" spans="1:12" x14ac:dyDescent="0.2">
      <c r="A174">
        <v>173</v>
      </c>
      <c r="B174">
        <v>1</v>
      </c>
      <c r="C174">
        <v>3</v>
      </c>
      <c r="D174" t="s">
        <v>268</v>
      </c>
      <c r="E174" t="s">
        <v>17</v>
      </c>
      <c r="F174">
        <v>1</v>
      </c>
      <c r="G174">
        <v>1</v>
      </c>
      <c r="H174">
        <v>1</v>
      </c>
      <c r="I174">
        <v>347742</v>
      </c>
      <c r="J174">
        <v>11.1333</v>
      </c>
      <c r="L174" t="s">
        <v>15</v>
      </c>
    </row>
    <row r="175" spans="1:12" x14ac:dyDescent="0.2">
      <c r="A175">
        <v>174</v>
      </c>
      <c r="B175">
        <v>0</v>
      </c>
      <c r="C175">
        <v>3</v>
      </c>
      <c r="D175" t="s">
        <v>269</v>
      </c>
      <c r="E175" t="s">
        <v>13</v>
      </c>
      <c r="F175">
        <v>21</v>
      </c>
      <c r="G175">
        <v>0</v>
      </c>
      <c r="H175">
        <v>0</v>
      </c>
      <c r="I175" t="s">
        <v>270</v>
      </c>
      <c r="J175">
        <v>7.9249999999999998</v>
      </c>
      <c r="L175" t="s">
        <v>15</v>
      </c>
    </row>
    <row r="176" spans="1:12" x14ac:dyDescent="0.2">
      <c r="A176">
        <v>175</v>
      </c>
      <c r="B176">
        <v>0</v>
      </c>
      <c r="C176">
        <v>1</v>
      </c>
      <c r="D176" t="s">
        <v>271</v>
      </c>
      <c r="E176" t="s">
        <v>13</v>
      </c>
      <c r="F176">
        <v>56</v>
      </c>
      <c r="G176">
        <v>0</v>
      </c>
      <c r="H176">
        <v>0</v>
      </c>
      <c r="I176">
        <v>17764</v>
      </c>
      <c r="J176">
        <v>30.695799999999998</v>
      </c>
      <c r="K176" t="s">
        <v>272</v>
      </c>
      <c r="L176" t="s">
        <v>20</v>
      </c>
    </row>
    <row r="177" spans="1:12" x14ac:dyDescent="0.2">
      <c r="A177">
        <v>176</v>
      </c>
      <c r="B177">
        <v>0</v>
      </c>
      <c r="C177">
        <v>3</v>
      </c>
      <c r="D177" t="s">
        <v>273</v>
      </c>
      <c r="E177" t="s">
        <v>13</v>
      </c>
      <c r="F177">
        <v>18</v>
      </c>
      <c r="G177">
        <v>1</v>
      </c>
      <c r="H177">
        <v>1</v>
      </c>
      <c r="I177">
        <v>350404</v>
      </c>
      <c r="J177">
        <v>7.8541999999999996</v>
      </c>
      <c r="L177" t="s">
        <v>15</v>
      </c>
    </row>
    <row r="178" spans="1:12" x14ac:dyDescent="0.2">
      <c r="A178">
        <v>177</v>
      </c>
      <c r="B178">
        <v>0</v>
      </c>
      <c r="C178">
        <v>3</v>
      </c>
      <c r="D178" t="s">
        <v>274</v>
      </c>
      <c r="E178" t="s">
        <v>13</v>
      </c>
      <c r="G178">
        <v>3</v>
      </c>
      <c r="H178">
        <v>1</v>
      </c>
      <c r="I178">
        <v>4133</v>
      </c>
      <c r="J178">
        <v>25.466699999999999</v>
      </c>
      <c r="L178" t="s">
        <v>15</v>
      </c>
    </row>
    <row r="179" spans="1:12" x14ac:dyDescent="0.2">
      <c r="A179">
        <v>178</v>
      </c>
      <c r="B179">
        <v>0</v>
      </c>
      <c r="C179">
        <v>1</v>
      </c>
      <c r="D179" t="s">
        <v>275</v>
      </c>
      <c r="E179" t="s">
        <v>17</v>
      </c>
      <c r="F179">
        <v>50</v>
      </c>
      <c r="G179">
        <v>0</v>
      </c>
      <c r="H179">
        <v>0</v>
      </c>
      <c r="I179" t="s">
        <v>276</v>
      </c>
      <c r="J179">
        <v>28.712499999999999</v>
      </c>
      <c r="K179" t="s">
        <v>277</v>
      </c>
      <c r="L179" t="s">
        <v>20</v>
      </c>
    </row>
    <row r="180" spans="1:12" x14ac:dyDescent="0.2">
      <c r="A180">
        <v>179</v>
      </c>
      <c r="B180">
        <v>0</v>
      </c>
      <c r="C180">
        <v>2</v>
      </c>
      <c r="D180" t="s">
        <v>278</v>
      </c>
      <c r="E180" t="s">
        <v>13</v>
      </c>
      <c r="F180">
        <v>30</v>
      </c>
      <c r="G180">
        <v>0</v>
      </c>
      <c r="H180">
        <v>0</v>
      </c>
      <c r="I180">
        <v>250653</v>
      </c>
      <c r="J180">
        <v>13</v>
      </c>
      <c r="L180" t="s">
        <v>15</v>
      </c>
    </row>
    <row r="181" spans="1:12" x14ac:dyDescent="0.2">
      <c r="A181">
        <v>180</v>
      </c>
      <c r="B181">
        <v>0</v>
      </c>
      <c r="C181">
        <v>3</v>
      </c>
      <c r="D181" t="s">
        <v>279</v>
      </c>
      <c r="E181" t="s">
        <v>13</v>
      </c>
      <c r="F181">
        <v>36</v>
      </c>
      <c r="G181">
        <v>0</v>
      </c>
      <c r="H181">
        <v>0</v>
      </c>
      <c r="I181" t="s">
        <v>280</v>
      </c>
      <c r="J181">
        <v>0</v>
      </c>
      <c r="L181" t="s">
        <v>15</v>
      </c>
    </row>
    <row r="182" spans="1:12" x14ac:dyDescent="0.2">
      <c r="A182">
        <v>181</v>
      </c>
      <c r="B182">
        <v>0</v>
      </c>
      <c r="C182">
        <v>3</v>
      </c>
      <c r="D182" t="s">
        <v>281</v>
      </c>
      <c r="E182" t="s">
        <v>17</v>
      </c>
      <c r="G182">
        <v>8</v>
      </c>
      <c r="H182">
        <v>2</v>
      </c>
      <c r="I182" t="s">
        <v>251</v>
      </c>
      <c r="J182">
        <v>69.55</v>
      </c>
      <c r="L182" t="s">
        <v>15</v>
      </c>
    </row>
    <row r="183" spans="1:12" x14ac:dyDescent="0.2">
      <c r="A183">
        <v>182</v>
      </c>
      <c r="B183">
        <v>0</v>
      </c>
      <c r="C183">
        <v>2</v>
      </c>
      <c r="D183" t="s">
        <v>282</v>
      </c>
      <c r="E183" t="s">
        <v>13</v>
      </c>
      <c r="G183">
        <v>0</v>
      </c>
      <c r="H183">
        <v>0</v>
      </c>
      <c r="I183" t="s">
        <v>283</v>
      </c>
      <c r="J183">
        <v>15.05</v>
      </c>
      <c r="L183" t="s">
        <v>20</v>
      </c>
    </row>
    <row r="184" spans="1:12" x14ac:dyDescent="0.2">
      <c r="A184">
        <v>183</v>
      </c>
      <c r="B184">
        <v>0</v>
      </c>
      <c r="C184">
        <v>3</v>
      </c>
      <c r="D184" t="s">
        <v>284</v>
      </c>
      <c r="E184" t="s">
        <v>13</v>
      </c>
      <c r="F184">
        <v>9</v>
      </c>
      <c r="G184">
        <v>4</v>
      </c>
      <c r="H184">
        <v>2</v>
      </c>
      <c r="I184">
        <v>347077</v>
      </c>
      <c r="J184">
        <v>31.387499999999999</v>
      </c>
      <c r="L184" t="s">
        <v>15</v>
      </c>
    </row>
    <row r="185" spans="1:12" x14ac:dyDescent="0.2">
      <c r="A185">
        <v>184</v>
      </c>
      <c r="B185">
        <v>1</v>
      </c>
      <c r="C185">
        <v>2</v>
      </c>
      <c r="D185" t="s">
        <v>285</v>
      </c>
      <c r="E185" t="s">
        <v>13</v>
      </c>
      <c r="F185">
        <v>1</v>
      </c>
      <c r="G185">
        <v>2</v>
      </c>
      <c r="H185">
        <v>1</v>
      </c>
      <c r="I185">
        <v>230136</v>
      </c>
      <c r="J185">
        <v>39</v>
      </c>
      <c r="K185" t="s">
        <v>286</v>
      </c>
      <c r="L185" t="s">
        <v>15</v>
      </c>
    </row>
    <row r="186" spans="1:12" x14ac:dyDescent="0.2">
      <c r="A186">
        <v>185</v>
      </c>
      <c r="B186">
        <v>1</v>
      </c>
      <c r="C186">
        <v>3</v>
      </c>
      <c r="D186" t="s">
        <v>287</v>
      </c>
      <c r="E186" t="s">
        <v>17</v>
      </c>
      <c r="F186">
        <v>4</v>
      </c>
      <c r="G186">
        <v>0</v>
      </c>
      <c r="H186">
        <v>2</v>
      </c>
      <c r="I186">
        <v>315153</v>
      </c>
      <c r="J186">
        <v>22.024999999999999</v>
      </c>
      <c r="L186" t="s">
        <v>15</v>
      </c>
    </row>
    <row r="187" spans="1:12" x14ac:dyDescent="0.2">
      <c r="A187">
        <v>186</v>
      </c>
      <c r="B187">
        <v>0</v>
      </c>
      <c r="C187">
        <v>1</v>
      </c>
      <c r="D187" t="s">
        <v>288</v>
      </c>
      <c r="E187" t="s">
        <v>13</v>
      </c>
      <c r="G187">
        <v>0</v>
      </c>
      <c r="H187">
        <v>0</v>
      </c>
      <c r="I187">
        <v>113767</v>
      </c>
      <c r="J187">
        <v>50</v>
      </c>
      <c r="K187" t="s">
        <v>289</v>
      </c>
      <c r="L187" t="s">
        <v>15</v>
      </c>
    </row>
    <row r="188" spans="1:12" x14ac:dyDescent="0.2">
      <c r="A188">
        <v>187</v>
      </c>
      <c r="B188">
        <v>1</v>
      </c>
      <c r="C188">
        <v>3</v>
      </c>
      <c r="D188" t="s">
        <v>290</v>
      </c>
      <c r="E188" t="s">
        <v>17</v>
      </c>
      <c r="G188">
        <v>1</v>
      </c>
      <c r="H188">
        <v>0</v>
      </c>
      <c r="I188">
        <v>370365</v>
      </c>
      <c r="J188">
        <v>15.5</v>
      </c>
      <c r="L188" t="s">
        <v>27</v>
      </c>
    </row>
    <row r="189" spans="1:12" x14ac:dyDescent="0.2">
      <c r="A189">
        <v>188</v>
      </c>
      <c r="B189">
        <v>1</v>
      </c>
      <c r="C189">
        <v>1</v>
      </c>
      <c r="D189" t="s">
        <v>291</v>
      </c>
      <c r="E189" t="s">
        <v>13</v>
      </c>
      <c r="F189">
        <v>45</v>
      </c>
      <c r="G189">
        <v>0</v>
      </c>
      <c r="H189">
        <v>0</v>
      </c>
      <c r="I189">
        <v>111428</v>
      </c>
      <c r="J189">
        <v>26.55</v>
      </c>
      <c r="L189" t="s">
        <v>15</v>
      </c>
    </row>
    <row r="190" spans="1:12" x14ac:dyDescent="0.2">
      <c r="A190">
        <v>189</v>
      </c>
      <c r="B190">
        <v>0</v>
      </c>
      <c r="C190">
        <v>3</v>
      </c>
      <c r="D190" t="s">
        <v>292</v>
      </c>
      <c r="E190" t="s">
        <v>13</v>
      </c>
      <c r="F190">
        <v>40</v>
      </c>
      <c r="G190">
        <v>1</v>
      </c>
      <c r="H190">
        <v>1</v>
      </c>
      <c r="I190">
        <v>364849</v>
      </c>
      <c r="J190">
        <v>15.5</v>
      </c>
      <c r="L190" t="s">
        <v>27</v>
      </c>
    </row>
    <row r="191" spans="1:12" x14ac:dyDescent="0.2">
      <c r="A191">
        <v>190</v>
      </c>
      <c r="B191">
        <v>0</v>
      </c>
      <c r="C191">
        <v>3</v>
      </c>
      <c r="D191" t="s">
        <v>293</v>
      </c>
      <c r="E191" t="s">
        <v>13</v>
      </c>
      <c r="F191">
        <v>36</v>
      </c>
      <c r="G191">
        <v>0</v>
      </c>
      <c r="H191">
        <v>0</v>
      </c>
      <c r="I191">
        <v>349247</v>
      </c>
      <c r="J191">
        <v>7.8958000000000004</v>
      </c>
      <c r="L191" t="s">
        <v>15</v>
      </c>
    </row>
    <row r="192" spans="1:12" x14ac:dyDescent="0.2">
      <c r="A192">
        <v>191</v>
      </c>
      <c r="B192">
        <v>1</v>
      </c>
      <c r="C192">
        <v>2</v>
      </c>
      <c r="D192" t="s">
        <v>294</v>
      </c>
      <c r="E192" t="s">
        <v>17</v>
      </c>
      <c r="F192">
        <v>32</v>
      </c>
      <c r="G192">
        <v>0</v>
      </c>
      <c r="H192">
        <v>0</v>
      </c>
      <c r="I192">
        <v>234604</v>
      </c>
      <c r="J192">
        <v>13</v>
      </c>
      <c r="L192" t="s">
        <v>15</v>
      </c>
    </row>
    <row r="193" spans="1:12" x14ac:dyDescent="0.2">
      <c r="A193">
        <v>192</v>
      </c>
      <c r="B193">
        <v>0</v>
      </c>
      <c r="C193">
        <v>2</v>
      </c>
      <c r="D193" t="s">
        <v>295</v>
      </c>
      <c r="E193" t="s">
        <v>13</v>
      </c>
      <c r="F193">
        <v>19</v>
      </c>
      <c r="G193">
        <v>0</v>
      </c>
      <c r="H193">
        <v>0</v>
      </c>
      <c r="I193">
        <v>28424</v>
      </c>
      <c r="J193">
        <v>13</v>
      </c>
      <c r="L193" t="s">
        <v>15</v>
      </c>
    </row>
    <row r="194" spans="1:12" x14ac:dyDescent="0.2">
      <c r="A194">
        <v>193</v>
      </c>
      <c r="B194">
        <v>1</v>
      </c>
      <c r="C194">
        <v>3</v>
      </c>
      <c r="D194" t="s">
        <v>296</v>
      </c>
      <c r="E194" t="s">
        <v>17</v>
      </c>
      <c r="F194">
        <v>19</v>
      </c>
      <c r="G194">
        <v>1</v>
      </c>
      <c r="H194">
        <v>0</v>
      </c>
      <c r="I194">
        <v>350046</v>
      </c>
      <c r="J194">
        <v>7.8541999999999996</v>
      </c>
      <c r="L194" t="s">
        <v>15</v>
      </c>
    </row>
    <row r="195" spans="1:12" x14ac:dyDescent="0.2">
      <c r="A195">
        <v>194</v>
      </c>
      <c r="B195">
        <v>1</v>
      </c>
      <c r="C195">
        <v>2</v>
      </c>
      <c r="D195" t="s">
        <v>297</v>
      </c>
      <c r="E195" t="s">
        <v>13</v>
      </c>
      <c r="F195">
        <v>3</v>
      </c>
      <c r="G195">
        <v>1</v>
      </c>
      <c r="H195">
        <v>1</v>
      </c>
      <c r="I195">
        <v>230080</v>
      </c>
      <c r="J195">
        <v>26</v>
      </c>
      <c r="K195" t="s">
        <v>232</v>
      </c>
      <c r="L195" t="s">
        <v>15</v>
      </c>
    </row>
    <row r="196" spans="1:12" x14ac:dyDescent="0.2">
      <c r="A196">
        <v>195</v>
      </c>
      <c r="B196">
        <v>1</v>
      </c>
      <c r="C196">
        <v>1</v>
      </c>
      <c r="D196" t="s">
        <v>298</v>
      </c>
      <c r="E196" t="s">
        <v>17</v>
      </c>
      <c r="F196">
        <v>44</v>
      </c>
      <c r="G196">
        <v>0</v>
      </c>
      <c r="H196">
        <v>0</v>
      </c>
      <c r="I196" t="s">
        <v>299</v>
      </c>
      <c r="J196">
        <v>27.720800000000001</v>
      </c>
      <c r="K196" t="s">
        <v>300</v>
      </c>
      <c r="L196" t="s">
        <v>20</v>
      </c>
    </row>
    <row r="197" spans="1:12" x14ac:dyDescent="0.2">
      <c r="A197">
        <v>196</v>
      </c>
      <c r="B197">
        <v>1</v>
      </c>
      <c r="C197">
        <v>1</v>
      </c>
      <c r="D197" t="s">
        <v>301</v>
      </c>
      <c r="E197" t="s">
        <v>17</v>
      </c>
      <c r="F197">
        <v>58</v>
      </c>
      <c r="G197">
        <v>0</v>
      </c>
      <c r="H197">
        <v>0</v>
      </c>
      <c r="I197" t="s">
        <v>63</v>
      </c>
      <c r="J197">
        <v>146.52080000000001</v>
      </c>
      <c r="K197" t="s">
        <v>302</v>
      </c>
      <c r="L197" t="s">
        <v>20</v>
      </c>
    </row>
    <row r="198" spans="1:12" x14ac:dyDescent="0.2">
      <c r="A198">
        <v>197</v>
      </c>
      <c r="B198">
        <v>0</v>
      </c>
      <c r="C198">
        <v>3</v>
      </c>
      <c r="D198" t="s">
        <v>303</v>
      </c>
      <c r="E198" t="s">
        <v>13</v>
      </c>
      <c r="G198">
        <v>0</v>
      </c>
      <c r="H198">
        <v>0</v>
      </c>
      <c r="I198">
        <v>368703</v>
      </c>
      <c r="J198">
        <v>7.75</v>
      </c>
      <c r="L198" t="s">
        <v>27</v>
      </c>
    </row>
    <row r="199" spans="1:12" x14ac:dyDescent="0.2">
      <c r="A199">
        <v>198</v>
      </c>
      <c r="B199">
        <v>0</v>
      </c>
      <c r="C199">
        <v>3</v>
      </c>
      <c r="D199" t="s">
        <v>304</v>
      </c>
      <c r="E199" t="s">
        <v>13</v>
      </c>
      <c r="F199">
        <v>42</v>
      </c>
      <c r="G199">
        <v>0</v>
      </c>
      <c r="H199">
        <v>1</v>
      </c>
      <c r="I199">
        <v>4579</v>
      </c>
      <c r="J199">
        <v>8.4041999999999994</v>
      </c>
      <c r="L199" t="s">
        <v>15</v>
      </c>
    </row>
    <row r="200" spans="1:12" x14ac:dyDescent="0.2">
      <c r="A200">
        <v>199</v>
      </c>
      <c r="B200">
        <v>1</v>
      </c>
      <c r="C200">
        <v>3</v>
      </c>
      <c r="D200" t="s">
        <v>305</v>
      </c>
      <c r="E200" t="s">
        <v>17</v>
      </c>
      <c r="G200">
        <v>0</v>
      </c>
      <c r="H200">
        <v>0</v>
      </c>
      <c r="I200">
        <v>370370</v>
      </c>
      <c r="J200">
        <v>7.75</v>
      </c>
      <c r="L200" t="s">
        <v>27</v>
      </c>
    </row>
    <row r="201" spans="1:12" x14ac:dyDescent="0.2">
      <c r="A201">
        <v>200</v>
      </c>
      <c r="B201">
        <v>0</v>
      </c>
      <c r="C201">
        <v>2</v>
      </c>
      <c r="D201" t="s">
        <v>306</v>
      </c>
      <c r="E201" t="s">
        <v>17</v>
      </c>
      <c r="F201">
        <v>24</v>
      </c>
      <c r="G201">
        <v>0</v>
      </c>
      <c r="H201">
        <v>0</v>
      </c>
      <c r="I201">
        <v>248747</v>
      </c>
      <c r="J201">
        <v>13</v>
      </c>
      <c r="L201" t="s">
        <v>15</v>
      </c>
    </row>
    <row r="202" spans="1:12" x14ac:dyDescent="0.2">
      <c r="A202">
        <v>201</v>
      </c>
      <c r="B202">
        <v>0</v>
      </c>
      <c r="C202">
        <v>3</v>
      </c>
      <c r="D202" t="s">
        <v>307</v>
      </c>
      <c r="E202" t="s">
        <v>13</v>
      </c>
      <c r="F202">
        <v>28</v>
      </c>
      <c r="G202">
        <v>0</v>
      </c>
      <c r="H202">
        <v>0</v>
      </c>
      <c r="I202">
        <v>345770</v>
      </c>
      <c r="J202">
        <v>9.5</v>
      </c>
      <c r="L202" t="s">
        <v>15</v>
      </c>
    </row>
    <row r="203" spans="1:12" x14ac:dyDescent="0.2">
      <c r="A203">
        <v>202</v>
      </c>
      <c r="B203">
        <v>0</v>
      </c>
      <c r="C203">
        <v>3</v>
      </c>
      <c r="D203" t="s">
        <v>308</v>
      </c>
      <c r="E203" t="s">
        <v>13</v>
      </c>
      <c r="G203">
        <v>8</v>
      </c>
      <c r="H203">
        <v>2</v>
      </c>
      <c r="I203" t="s">
        <v>251</v>
      </c>
      <c r="J203">
        <v>69.55</v>
      </c>
      <c r="L203" t="s">
        <v>15</v>
      </c>
    </row>
    <row r="204" spans="1:12" x14ac:dyDescent="0.2">
      <c r="A204">
        <v>203</v>
      </c>
      <c r="B204">
        <v>0</v>
      </c>
      <c r="C204">
        <v>3</v>
      </c>
      <c r="D204" t="s">
        <v>309</v>
      </c>
      <c r="E204" t="s">
        <v>13</v>
      </c>
      <c r="F204">
        <v>34</v>
      </c>
      <c r="G204">
        <v>0</v>
      </c>
      <c r="H204">
        <v>0</v>
      </c>
      <c r="I204">
        <v>3101264</v>
      </c>
      <c r="J204">
        <v>6.4958</v>
      </c>
      <c r="L204" t="s">
        <v>15</v>
      </c>
    </row>
    <row r="205" spans="1:12" x14ac:dyDescent="0.2">
      <c r="A205">
        <v>204</v>
      </c>
      <c r="B205">
        <v>0</v>
      </c>
      <c r="C205">
        <v>3</v>
      </c>
      <c r="D205" t="s">
        <v>310</v>
      </c>
      <c r="E205" t="s">
        <v>13</v>
      </c>
      <c r="F205">
        <v>45.5</v>
      </c>
      <c r="G205">
        <v>0</v>
      </c>
      <c r="H205">
        <v>0</v>
      </c>
      <c r="I205">
        <v>2628</v>
      </c>
      <c r="J205">
        <v>7.2249999999999996</v>
      </c>
      <c r="L205" t="s">
        <v>20</v>
      </c>
    </row>
    <row r="206" spans="1:12" x14ac:dyDescent="0.2">
      <c r="A206">
        <v>205</v>
      </c>
      <c r="B206">
        <v>1</v>
      </c>
      <c r="C206">
        <v>3</v>
      </c>
      <c r="D206" t="s">
        <v>311</v>
      </c>
      <c r="E206" t="s">
        <v>13</v>
      </c>
      <c r="F206">
        <v>18</v>
      </c>
      <c r="G206">
        <v>0</v>
      </c>
      <c r="H206">
        <v>0</v>
      </c>
      <c r="I206" t="s">
        <v>312</v>
      </c>
      <c r="J206">
        <v>8.0500000000000007</v>
      </c>
      <c r="L206" t="s">
        <v>15</v>
      </c>
    </row>
    <row r="207" spans="1:12" x14ac:dyDescent="0.2">
      <c r="A207">
        <v>206</v>
      </c>
      <c r="B207">
        <v>0</v>
      </c>
      <c r="C207">
        <v>3</v>
      </c>
      <c r="D207" t="s">
        <v>313</v>
      </c>
      <c r="E207" t="s">
        <v>17</v>
      </c>
      <c r="F207">
        <v>2</v>
      </c>
      <c r="G207">
        <v>0</v>
      </c>
      <c r="H207">
        <v>1</v>
      </c>
      <c r="I207">
        <v>347054</v>
      </c>
      <c r="J207">
        <v>10.4625</v>
      </c>
      <c r="K207" t="s">
        <v>35</v>
      </c>
      <c r="L207" t="s">
        <v>15</v>
      </c>
    </row>
    <row r="208" spans="1:12" x14ac:dyDescent="0.2">
      <c r="A208">
        <v>207</v>
      </c>
      <c r="B208">
        <v>0</v>
      </c>
      <c r="C208">
        <v>3</v>
      </c>
      <c r="D208" t="s">
        <v>314</v>
      </c>
      <c r="E208" t="s">
        <v>13</v>
      </c>
      <c r="F208">
        <v>32</v>
      </c>
      <c r="G208">
        <v>1</v>
      </c>
      <c r="H208">
        <v>0</v>
      </c>
      <c r="I208">
        <v>3101278</v>
      </c>
      <c r="J208">
        <v>15.85</v>
      </c>
      <c r="L208" t="s">
        <v>15</v>
      </c>
    </row>
    <row r="209" spans="1:12" x14ac:dyDescent="0.2">
      <c r="A209">
        <v>208</v>
      </c>
      <c r="B209">
        <v>1</v>
      </c>
      <c r="C209">
        <v>3</v>
      </c>
      <c r="D209" t="s">
        <v>315</v>
      </c>
      <c r="E209" t="s">
        <v>13</v>
      </c>
      <c r="F209">
        <v>26</v>
      </c>
      <c r="G209">
        <v>0</v>
      </c>
      <c r="H209">
        <v>0</v>
      </c>
      <c r="I209">
        <v>2699</v>
      </c>
      <c r="J209">
        <v>18.787500000000001</v>
      </c>
      <c r="L209" t="s">
        <v>20</v>
      </c>
    </row>
    <row r="210" spans="1:12" x14ac:dyDescent="0.2">
      <c r="A210">
        <v>209</v>
      </c>
      <c r="B210">
        <v>1</v>
      </c>
      <c r="C210">
        <v>3</v>
      </c>
      <c r="D210" t="s">
        <v>316</v>
      </c>
      <c r="E210" t="s">
        <v>17</v>
      </c>
      <c r="F210">
        <v>16</v>
      </c>
      <c r="G210">
        <v>0</v>
      </c>
      <c r="H210">
        <v>0</v>
      </c>
      <c r="I210">
        <v>367231</v>
      </c>
      <c r="J210">
        <v>7.75</v>
      </c>
      <c r="L210" t="s">
        <v>27</v>
      </c>
    </row>
    <row r="211" spans="1:12" x14ac:dyDescent="0.2">
      <c r="A211">
        <v>210</v>
      </c>
      <c r="B211">
        <v>1</v>
      </c>
      <c r="C211">
        <v>1</v>
      </c>
      <c r="D211" t="s">
        <v>317</v>
      </c>
      <c r="E211" t="s">
        <v>13</v>
      </c>
      <c r="F211">
        <v>40</v>
      </c>
      <c r="G211">
        <v>0</v>
      </c>
      <c r="H211">
        <v>0</v>
      </c>
      <c r="I211">
        <v>112277</v>
      </c>
      <c r="J211">
        <v>31</v>
      </c>
      <c r="K211" t="s">
        <v>318</v>
      </c>
      <c r="L211" t="s">
        <v>20</v>
      </c>
    </row>
    <row r="212" spans="1:12" x14ac:dyDescent="0.2">
      <c r="A212">
        <v>211</v>
      </c>
      <c r="B212">
        <v>0</v>
      </c>
      <c r="C212">
        <v>3</v>
      </c>
      <c r="D212" t="s">
        <v>319</v>
      </c>
      <c r="E212" t="s">
        <v>13</v>
      </c>
      <c r="F212">
        <v>24</v>
      </c>
      <c r="G212">
        <v>0</v>
      </c>
      <c r="H212">
        <v>0</v>
      </c>
      <c r="I212" t="s">
        <v>320</v>
      </c>
      <c r="J212">
        <v>7.05</v>
      </c>
      <c r="L212" t="s">
        <v>15</v>
      </c>
    </row>
    <row r="213" spans="1:12" x14ac:dyDescent="0.2">
      <c r="A213">
        <v>212</v>
      </c>
      <c r="B213">
        <v>1</v>
      </c>
      <c r="C213">
        <v>2</v>
      </c>
      <c r="D213" t="s">
        <v>321</v>
      </c>
      <c r="E213" t="s">
        <v>17</v>
      </c>
      <c r="F213">
        <v>35</v>
      </c>
      <c r="G213">
        <v>0</v>
      </c>
      <c r="H213">
        <v>0</v>
      </c>
      <c r="I213" t="s">
        <v>322</v>
      </c>
      <c r="J213">
        <v>21</v>
      </c>
      <c r="L213" t="s">
        <v>15</v>
      </c>
    </row>
    <row r="214" spans="1:12" x14ac:dyDescent="0.2">
      <c r="A214">
        <v>213</v>
      </c>
      <c r="B214">
        <v>0</v>
      </c>
      <c r="C214">
        <v>3</v>
      </c>
      <c r="D214" t="s">
        <v>323</v>
      </c>
      <c r="E214" t="s">
        <v>13</v>
      </c>
      <c r="F214">
        <v>22</v>
      </c>
      <c r="G214">
        <v>0</v>
      </c>
      <c r="H214">
        <v>0</v>
      </c>
      <c r="I214" t="s">
        <v>324</v>
      </c>
      <c r="J214">
        <v>7.25</v>
      </c>
      <c r="L214" t="s">
        <v>15</v>
      </c>
    </row>
    <row r="215" spans="1:12" x14ac:dyDescent="0.2">
      <c r="A215">
        <v>214</v>
      </c>
      <c r="B215">
        <v>0</v>
      </c>
      <c r="C215">
        <v>2</v>
      </c>
      <c r="D215" t="s">
        <v>325</v>
      </c>
      <c r="E215" t="s">
        <v>13</v>
      </c>
      <c r="F215">
        <v>30</v>
      </c>
      <c r="G215">
        <v>0</v>
      </c>
      <c r="H215">
        <v>0</v>
      </c>
      <c r="I215">
        <v>250646</v>
      </c>
      <c r="J215">
        <v>13</v>
      </c>
      <c r="L215" t="s">
        <v>15</v>
      </c>
    </row>
    <row r="216" spans="1:12" x14ac:dyDescent="0.2">
      <c r="A216">
        <v>215</v>
      </c>
      <c r="B216">
        <v>0</v>
      </c>
      <c r="C216">
        <v>3</v>
      </c>
      <c r="D216" t="s">
        <v>326</v>
      </c>
      <c r="E216" t="s">
        <v>13</v>
      </c>
      <c r="G216">
        <v>1</v>
      </c>
      <c r="H216">
        <v>0</v>
      </c>
      <c r="I216">
        <v>367229</v>
      </c>
      <c r="J216">
        <v>7.75</v>
      </c>
      <c r="L216" t="s">
        <v>27</v>
      </c>
    </row>
    <row r="217" spans="1:12" x14ac:dyDescent="0.2">
      <c r="A217">
        <v>216</v>
      </c>
      <c r="B217">
        <v>1</v>
      </c>
      <c r="C217">
        <v>1</v>
      </c>
      <c r="D217" t="s">
        <v>327</v>
      </c>
      <c r="E217" t="s">
        <v>17</v>
      </c>
      <c r="F217">
        <v>31</v>
      </c>
      <c r="G217">
        <v>1</v>
      </c>
      <c r="H217">
        <v>0</v>
      </c>
      <c r="I217">
        <v>35273</v>
      </c>
      <c r="J217">
        <v>113.27500000000001</v>
      </c>
      <c r="K217" t="s">
        <v>328</v>
      </c>
      <c r="L217" t="s">
        <v>20</v>
      </c>
    </row>
    <row r="218" spans="1:12" x14ac:dyDescent="0.2">
      <c r="A218">
        <v>217</v>
      </c>
      <c r="B218">
        <v>1</v>
      </c>
      <c r="C218">
        <v>3</v>
      </c>
      <c r="D218" t="s">
        <v>329</v>
      </c>
      <c r="E218" t="s">
        <v>17</v>
      </c>
      <c r="F218">
        <v>27</v>
      </c>
      <c r="G218">
        <v>0</v>
      </c>
      <c r="H218">
        <v>0</v>
      </c>
      <c r="I218" t="s">
        <v>330</v>
      </c>
      <c r="J218">
        <v>7.9249999999999998</v>
      </c>
      <c r="L218" t="s">
        <v>15</v>
      </c>
    </row>
    <row r="219" spans="1:12" x14ac:dyDescent="0.2">
      <c r="A219">
        <v>218</v>
      </c>
      <c r="B219">
        <v>0</v>
      </c>
      <c r="C219">
        <v>2</v>
      </c>
      <c r="D219" t="s">
        <v>331</v>
      </c>
      <c r="E219" t="s">
        <v>13</v>
      </c>
      <c r="F219">
        <v>42</v>
      </c>
      <c r="G219">
        <v>1</v>
      </c>
      <c r="H219">
        <v>0</v>
      </c>
      <c r="I219">
        <v>243847</v>
      </c>
      <c r="J219">
        <v>27</v>
      </c>
      <c r="L219" t="s">
        <v>15</v>
      </c>
    </row>
    <row r="220" spans="1:12" x14ac:dyDescent="0.2">
      <c r="A220">
        <v>219</v>
      </c>
      <c r="B220">
        <v>1</v>
      </c>
      <c r="C220">
        <v>1</v>
      </c>
      <c r="D220" t="s">
        <v>332</v>
      </c>
      <c r="E220" t="s">
        <v>17</v>
      </c>
      <c r="F220">
        <v>32</v>
      </c>
      <c r="G220">
        <v>0</v>
      </c>
      <c r="H220">
        <v>0</v>
      </c>
      <c r="I220">
        <v>11813</v>
      </c>
      <c r="J220">
        <v>76.291700000000006</v>
      </c>
      <c r="K220" t="s">
        <v>333</v>
      </c>
      <c r="L220" t="s">
        <v>20</v>
      </c>
    </row>
    <row r="221" spans="1:12" x14ac:dyDescent="0.2">
      <c r="A221">
        <v>220</v>
      </c>
      <c r="B221">
        <v>0</v>
      </c>
      <c r="C221">
        <v>2</v>
      </c>
      <c r="D221" t="s">
        <v>334</v>
      </c>
      <c r="E221" t="s">
        <v>13</v>
      </c>
      <c r="F221">
        <v>30</v>
      </c>
      <c r="G221">
        <v>0</v>
      </c>
      <c r="H221">
        <v>0</v>
      </c>
      <c r="I221" t="s">
        <v>335</v>
      </c>
      <c r="J221">
        <v>10.5</v>
      </c>
      <c r="L221" t="s">
        <v>15</v>
      </c>
    </row>
    <row r="222" spans="1:12" x14ac:dyDescent="0.2">
      <c r="A222">
        <v>221</v>
      </c>
      <c r="B222">
        <v>1</v>
      </c>
      <c r="C222">
        <v>3</v>
      </c>
      <c r="D222" t="s">
        <v>336</v>
      </c>
      <c r="E222" t="s">
        <v>13</v>
      </c>
      <c r="F222">
        <v>16</v>
      </c>
      <c r="G222">
        <v>0</v>
      </c>
      <c r="H222">
        <v>0</v>
      </c>
      <c r="I222" t="s">
        <v>337</v>
      </c>
      <c r="J222">
        <v>8.0500000000000007</v>
      </c>
      <c r="L222" t="s">
        <v>15</v>
      </c>
    </row>
    <row r="223" spans="1:12" x14ac:dyDescent="0.2">
      <c r="A223">
        <v>222</v>
      </c>
      <c r="B223">
        <v>0</v>
      </c>
      <c r="C223">
        <v>2</v>
      </c>
      <c r="D223" t="s">
        <v>338</v>
      </c>
      <c r="E223" t="s">
        <v>13</v>
      </c>
      <c r="F223">
        <v>27</v>
      </c>
      <c r="G223">
        <v>0</v>
      </c>
      <c r="H223">
        <v>0</v>
      </c>
      <c r="I223">
        <v>220367</v>
      </c>
      <c r="J223">
        <v>13</v>
      </c>
      <c r="L223" t="s">
        <v>15</v>
      </c>
    </row>
    <row r="224" spans="1:12" x14ac:dyDescent="0.2">
      <c r="A224">
        <v>223</v>
      </c>
      <c r="B224">
        <v>0</v>
      </c>
      <c r="C224">
        <v>3</v>
      </c>
      <c r="D224" t="s">
        <v>339</v>
      </c>
      <c r="E224" t="s">
        <v>13</v>
      </c>
      <c r="F224">
        <v>51</v>
      </c>
      <c r="G224">
        <v>0</v>
      </c>
      <c r="H224">
        <v>0</v>
      </c>
      <c r="I224">
        <v>21440</v>
      </c>
      <c r="J224">
        <v>8.0500000000000007</v>
      </c>
      <c r="L224" t="s">
        <v>15</v>
      </c>
    </row>
    <row r="225" spans="1:12" x14ac:dyDescent="0.2">
      <c r="A225">
        <v>224</v>
      </c>
      <c r="B225">
        <v>0</v>
      </c>
      <c r="C225">
        <v>3</v>
      </c>
      <c r="D225" t="s">
        <v>340</v>
      </c>
      <c r="E225" t="s">
        <v>13</v>
      </c>
      <c r="G225">
        <v>0</v>
      </c>
      <c r="H225">
        <v>0</v>
      </c>
      <c r="I225">
        <v>349234</v>
      </c>
      <c r="J225">
        <v>7.8958000000000004</v>
      </c>
      <c r="L225" t="s">
        <v>15</v>
      </c>
    </row>
    <row r="226" spans="1:12" x14ac:dyDescent="0.2">
      <c r="A226">
        <v>225</v>
      </c>
      <c r="B226">
        <v>1</v>
      </c>
      <c r="C226">
        <v>1</v>
      </c>
      <c r="D226" t="s">
        <v>341</v>
      </c>
      <c r="E226" t="s">
        <v>13</v>
      </c>
      <c r="F226">
        <v>38</v>
      </c>
      <c r="G226">
        <v>1</v>
      </c>
      <c r="H226">
        <v>0</v>
      </c>
      <c r="I226">
        <v>19943</v>
      </c>
      <c r="J226">
        <v>90</v>
      </c>
      <c r="K226" t="s">
        <v>342</v>
      </c>
      <c r="L226" t="s">
        <v>15</v>
      </c>
    </row>
    <row r="227" spans="1:12" x14ac:dyDescent="0.2">
      <c r="A227">
        <v>226</v>
      </c>
      <c r="B227">
        <v>0</v>
      </c>
      <c r="C227">
        <v>3</v>
      </c>
      <c r="D227" t="s">
        <v>343</v>
      </c>
      <c r="E227" t="s">
        <v>13</v>
      </c>
      <c r="F227">
        <v>22</v>
      </c>
      <c r="G227">
        <v>0</v>
      </c>
      <c r="H227">
        <v>0</v>
      </c>
      <c r="I227" t="s">
        <v>344</v>
      </c>
      <c r="J227">
        <v>9.35</v>
      </c>
      <c r="L227" t="s">
        <v>15</v>
      </c>
    </row>
    <row r="228" spans="1:12" x14ac:dyDescent="0.2">
      <c r="A228">
        <v>227</v>
      </c>
      <c r="B228">
        <v>1</v>
      </c>
      <c r="C228">
        <v>2</v>
      </c>
      <c r="D228" t="s">
        <v>345</v>
      </c>
      <c r="E228" t="s">
        <v>13</v>
      </c>
      <c r="F228">
        <v>19</v>
      </c>
      <c r="G228">
        <v>0</v>
      </c>
      <c r="H228">
        <v>0</v>
      </c>
      <c r="I228" t="s">
        <v>346</v>
      </c>
      <c r="J228">
        <v>10.5</v>
      </c>
      <c r="L228" t="s">
        <v>15</v>
      </c>
    </row>
    <row r="229" spans="1:12" x14ac:dyDescent="0.2">
      <c r="A229">
        <v>228</v>
      </c>
      <c r="B229">
        <v>0</v>
      </c>
      <c r="C229">
        <v>3</v>
      </c>
      <c r="D229" t="s">
        <v>347</v>
      </c>
      <c r="E229" t="s">
        <v>13</v>
      </c>
      <c r="F229">
        <v>20.5</v>
      </c>
      <c r="G229">
        <v>0</v>
      </c>
      <c r="H229">
        <v>0</v>
      </c>
      <c r="I229" t="s">
        <v>348</v>
      </c>
      <c r="J229">
        <v>7.25</v>
      </c>
      <c r="L229" t="s">
        <v>15</v>
      </c>
    </row>
    <row r="230" spans="1:12" x14ac:dyDescent="0.2">
      <c r="A230">
        <v>229</v>
      </c>
      <c r="B230">
        <v>0</v>
      </c>
      <c r="C230">
        <v>2</v>
      </c>
      <c r="D230" t="s">
        <v>349</v>
      </c>
      <c r="E230" t="s">
        <v>13</v>
      </c>
      <c r="F230">
        <v>18</v>
      </c>
      <c r="G230">
        <v>0</v>
      </c>
      <c r="H230">
        <v>0</v>
      </c>
      <c r="I230">
        <v>236171</v>
      </c>
      <c r="J230">
        <v>13</v>
      </c>
      <c r="L230" t="s">
        <v>15</v>
      </c>
    </row>
    <row r="231" spans="1:12" x14ac:dyDescent="0.2">
      <c r="A231">
        <v>230</v>
      </c>
      <c r="B231">
        <v>0</v>
      </c>
      <c r="C231">
        <v>3</v>
      </c>
      <c r="D231" t="s">
        <v>350</v>
      </c>
      <c r="E231" t="s">
        <v>17</v>
      </c>
      <c r="G231">
        <v>3</v>
      </c>
      <c r="H231">
        <v>1</v>
      </c>
      <c r="I231">
        <v>4133</v>
      </c>
      <c r="J231">
        <v>25.466699999999999</v>
      </c>
      <c r="L231" t="s">
        <v>15</v>
      </c>
    </row>
    <row r="232" spans="1:12" x14ac:dyDescent="0.2">
      <c r="A232">
        <v>231</v>
      </c>
      <c r="B232">
        <v>1</v>
      </c>
      <c r="C232">
        <v>1</v>
      </c>
      <c r="D232" t="s">
        <v>351</v>
      </c>
      <c r="E232" t="s">
        <v>17</v>
      </c>
      <c r="F232">
        <v>35</v>
      </c>
      <c r="G232">
        <v>1</v>
      </c>
      <c r="H232">
        <v>0</v>
      </c>
      <c r="I232">
        <v>36973</v>
      </c>
      <c r="J232">
        <v>83.474999999999994</v>
      </c>
      <c r="K232" t="s">
        <v>110</v>
      </c>
      <c r="L232" t="s">
        <v>15</v>
      </c>
    </row>
    <row r="233" spans="1:12" x14ac:dyDescent="0.2">
      <c r="A233">
        <v>232</v>
      </c>
      <c r="B233">
        <v>0</v>
      </c>
      <c r="C233">
        <v>3</v>
      </c>
      <c r="D233" t="s">
        <v>352</v>
      </c>
      <c r="E233" t="s">
        <v>13</v>
      </c>
      <c r="F233">
        <v>29</v>
      </c>
      <c r="G233">
        <v>0</v>
      </c>
      <c r="H233">
        <v>0</v>
      </c>
      <c r="I233">
        <v>347067</v>
      </c>
      <c r="J233">
        <v>7.7750000000000004</v>
      </c>
      <c r="L233" t="s">
        <v>15</v>
      </c>
    </row>
    <row r="234" spans="1:12" x14ac:dyDescent="0.2">
      <c r="A234">
        <v>233</v>
      </c>
      <c r="B234">
        <v>0</v>
      </c>
      <c r="C234">
        <v>2</v>
      </c>
      <c r="D234" t="s">
        <v>353</v>
      </c>
      <c r="E234" t="s">
        <v>13</v>
      </c>
      <c r="F234">
        <v>59</v>
      </c>
      <c r="G234">
        <v>0</v>
      </c>
      <c r="H234">
        <v>0</v>
      </c>
      <c r="I234">
        <v>237442</v>
      </c>
      <c r="J234">
        <v>13.5</v>
      </c>
      <c r="L234" t="s">
        <v>15</v>
      </c>
    </row>
    <row r="235" spans="1:12" x14ac:dyDescent="0.2">
      <c r="A235">
        <v>234</v>
      </c>
      <c r="B235">
        <v>1</v>
      </c>
      <c r="C235">
        <v>3</v>
      </c>
      <c r="D235" t="s">
        <v>354</v>
      </c>
      <c r="E235" t="s">
        <v>17</v>
      </c>
      <c r="F235">
        <v>5</v>
      </c>
      <c r="G235">
        <v>4</v>
      </c>
      <c r="H235">
        <v>2</v>
      </c>
      <c r="I235">
        <v>347077</v>
      </c>
      <c r="J235">
        <v>31.387499999999999</v>
      </c>
      <c r="L235" t="s">
        <v>15</v>
      </c>
    </row>
    <row r="236" spans="1:12" x14ac:dyDescent="0.2">
      <c r="A236">
        <v>235</v>
      </c>
      <c r="B236">
        <v>0</v>
      </c>
      <c r="C236">
        <v>2</v>
      </c>
      <c r="D236" t="s">
        <v>355</v>
      </c>
      <c r="E236" t="s">
        <v>13</v>
      </c>
      <c r="F236">
        <v>24</v>
      </c>
      <c r="G236">
        <v>0</v>
      </c>
      <c r="H236">
        <v>0</v>
      </c>
      <c r="I236" t="s">
        <v>356</v>
      </c>
      <c r="J236">
        <v>10.5</v>
      </c>
      <c r="L236" t="s">
        <v>15</v>
      </c>
    </row>
    <row r="237" spans="1:12" x14ac:dyDescent="0.2">
      <c r="A237">
        <v>236</v>
      </c>
      <c r="B237">
        <v>0</v>
      </c>
      <c r="C237">
        <v>3</v>
      </c>
      <c r="D237" t="s">
        <v>357</v>
      </c>
      <c r="E237" t="s">
        <v>17</v>
      </c>
      <c r="G237">
        <v>0</v>
      </c>
      <c r="H237">
        <v>0</v>
      </c>
      <c r="I237" t="s">
        <v>358</v>
      </c>
      <c r="J237">
        <v>7.55</v>
      </c>
      <c r="L237" t="s">
        <v>15</v>
      </c>
    </row>
    <row r="238" spans="1:12" x14ac:dyDescent="0.2">
      <c r="A238">
        <v>237</v>
      </c>
      <c r="B238">
        <v>0</v>
      </c>
      <c r="C238">
        <v>2</v>
      </c>
      <c r="D238" t="s">
        <v>359</v>
      </c>
      <c r="E238" t="s">
        <v>13</v>
      </c>
      <c r="F238">
        <v>44</v>
      </c>
      <c r="G238">
        <v>1</v>
      </c>
      <c r="H238">
        <v>0</v>
      </c>
      <c r="I238">
        <v>26707</v>
      </c>
      <c r="J238">
        <v>26</v>
      </c>
      <c r="L238" t="s">
        <v>15</v>
      </c>
    </row>
    <row r="239" spans="1:12" x14ac:dyDescent="0.2">
      <c r="A239">
        <v>238</v>
      </c>
      <c r="B239">
        <v>1</v>
      </c>
      <c r="C239">
        <v>2</v>
      </c>
      <c r="D239" t="s">
        <v>360</v>
      </c>
      <c r="E239" t="s">
        <v>17</v>
      </c>
      <c r="F239">
        <v>8</v>
      </c>
      <c r="G239">
        <v>0</v>
      </c>
      <c r="H239">
        <v>2</v>
      </c>
      <c r="I239" t="s">
        <v>361</v>
      </c>
      <c r="J239">
        <v>26.25</v>
      </c>
      <c r="L239" t="s">
        <v>15</v>
      </c>
    </row>
    <row r="240" spans="1:12" x14ac:dyDescent="0.2">
      <c r="A240">
        <v>239</v>
      </c>
      <c r="B240">
        <v>0</v>
      </c>
      <c r="C240">
        <v>2</v>
      </c>
      <c r="D240" t="s">
        <v>362</v>
      </c>
      <c r="E240" t="s">
        <v>13</v>
      </c>
      <c r="F240">
        <v>19</v>
      </c>
      <c r="G240">
        <v>0</v>
      </c>
      <c r="H240">
        <v>0</v>
      </c>
      <c r="I240">
        <v>28665</v>
      </c>
      <c r="J240">
        <v>10.5</v>
      </c>
      <c r="L240" t="s">
        <v>15</v>
      </c>
    </row>
    <row r="241" spans="1:12" x14ac:dyDescent="0.2">
      <c r="A241">
        <v>240</v>
      </c>
      <c r="B241">
        <v>0</v>
      </c>
      <c r="C241">
        <v>2</v>
      </c>
      <c r="D241" t="s">
        <v>363</v>
      </c>
      <c r="E241" t="s">
        <v>13</v>
      </c>
      <c r="F241">
        <v>33</v>
      </c>
      <c r="G241">
        <v>0</v>
      </c>
      <c r="H241">
        <v>0</v>
      </c>
      <c r="I241" t="s">
        <v>364</v>
      </c>
      <c r="J241">
        <v>12.275</v>
      </c>
      <c r="L241" t="s">
        <v>15</v>
      </c>
    </row>
    <row r="242" spans="1:12" x14ac:dyDescent="0.2">
      <c r="A242">
        <v>241</v>
      </c>
      <c r="B242">
        <v>0</v>
      </c>
      <c r="C242">
        <v>3</v>
      </c>
      <c r="D242" t="s">
        <v>365</v>
      </c>
      <c r="E242" t="s">
        <v>17</v>
      </c>
      <c r="G242">
        <v>1</v>
      </c>
      <c r="H242">
        <v>0</v>
      </c>
      <c r="I242">
        <v>2665</v>
      </c>
      <c r="J242">
        <v>14.4542</v>
      </c>
      <c r="L242" t="s">
        <v>20</v>
      </c>
    </row>
    <row r="243" spans="1:12" x14ac:dyDescent="0.2">
      <c r="A243">
        <v>242</v>
      </c>
      <c r="B243">
        <v>1</v>
      </c>
      <c r="C243">
        <v>3</v>
      </c>
      <c r="D243" t="s">
        <v>366</v>
      </c>
      <c r="E243" t="s">
        <v>17</v>
      </c>
      <c r="G243">
        <v>1</v>
      </c>
      <c r="H243">
        <v>0</v>
      </c>
      <c r="I243">
        <v>367230</v>
      </c>
      <c r="J243">
        <v>15.5</v>
      </c>
      <c r="L243" t="s">
        <v>27</v>
      </c>
    </row>
    <row r="244" spans="1:12" x14ac:dyDescent="0.2">
      <c r="A244">
        <v>243</v>
      </c>
      <c r="B244">
        <v>0</v>
      </c>
      <c r="C244">
        <v>2</v>
      </c>
      <c r="D244" t="s">
        <v>367</v>
      </c>
      <c r="E244" t="s">
        <v>13</v>
      </c>
      <c r="F244">
        <v>29</v>
      </c>
      <c r="G244">
        <v>0</v>
      </c>
      <c r="H244">
        <v>0</v>
      </c>
      <c r="I244" t="s">
        <v>368</v>
      </c>
      <c r="J244">
        <v>10.5</v>
      </c>
      <c r="L244" t="s">
        <v>15</v>
      </c>
    </row>
    <row r="245" spans="1:12" x14ac:dyDescent="0.2">
      <c r="A245">
        <v>244</v>
      </c>
      <c r="B245">
        <v>0</v>
      </c>
      <c r="C245">
        <v>3</v>
      </c>
      <c r="D245" t="s">
        <v>369</v>
      </c>
      <c r="E245" t="s">
        <v>13</v>
      </c>
      <c r="F245">
        <v>22</v>
      </c>
      <c r="G245">
        <v>0</v>
      </c>
      <c r="H245">
        <v>0</v>
      </c>
      <c r="I245" t="s">
        <v>370</v>
      </c>
      <c r="J245">
        <v>7.125</v>
      </c>
      <c r="L245" t="s">
        <v>15</v>
      </c>
    </row>
    <row r="246" spans="1:12" x14ac:dyDescent="0.2">
      <c r="A246">
        <v>245</v>
      </c>
      <c r="B246">
        <v>0</v>
      </c>
      <c r="C246">
        <v>3</v>
      </c>
      <c r="D246" t="s">
        <v>371</v>
      </c>
      <c r="E246" t="s">
        <v>13</v>
      </c>
      <c r="F246">
        <v>30</v>
      </c>
      <c r="G246">
        <v>0</v>
      </c>
      <c r="H246">
        <v>0</v>
      </c>
      <c r="I246">
        <v>2694</v>
      </c>
      <c r="J246">
        <v>7.2249999999999996</v>
      </c>
      <c r="L246" t="s">
        <v>20</v>
      </c>
    </row>
    <row r="247" spans="1:12" x14ac:dyDescent="0.2">
      <c r="A247">
        <v>246</v>
      </c>
      <c r="B247">
        <v>0</v>
      </c>
      <c r="C247">
        <v>1</v>
      </c>
      <c r="D247" t="s">
        <v>372</v>
      </c>
      <c r="E247" t="s">
        <v>13</v>
      </c>
      <c r="F247">
        <v>44</v>
      </c>
      <c r="G247">
        <v>2</v>
      </c>
      <c r="H247">
        <v>0</v>
      </c>
      <c r="I247">
        <v>19928</v>
      </c>
      <c r="J247">
        <v>90</v>
      </c>
      <c r="K247" t="s">
        <v>373</v>
      </c>
      <c r="L247" t="s">
        <v>27</v>
      </c>
    </row>
    <row r="248" spans="1:12" x14ac:dyDescent="0.2">
      <c r="A248">
        <v>247</v>
      </c>
      <c r="B248">
        <v>0</v>
      </c>
      <c r="C248">
        <v>3</v>
      </c>
      <c r="D248" t="s">
        <v>374</v>
      </c>
      <c r="E248" t="s">
        <v>17</v>
      </c>
      <c r="F248">
        <v>25</v>
      </c>
      <c r="G248">
        <v>0</v>
      </c>
      <c r="H248">
        <v>0</v>
      </c>
      <c r="I248">
        <v>347071</v>
      </c>
      <c r="J248">
        <v>7.7750000000000004</v>
      </c>
      <c r="L248" t="s">
        <v>15</v>
      </c>
    </row>
    <row r="249" spans="1:12" x14ac:dyDescent="0.2">
      <c r="A249">
        <v>248</v>
      </c>
      <c r="B249">
        <v>1</v>
      </c>
      <c r="C249">
        <v>2</v>
      </c>
      <c r="D249" t="s">
        <v>375</v>
      </c>
      <c r="E249" t="s">
        <v>17</v>
      </c>
      <c r="F249">
        <v>24</v>
      </c>
      <c r="G249">
        <v>0</v>
      </c>
      <c r="H249">
        <v>2</v>
      </c>
      <c r="I249">
        <v>250649</v>
      </c>
      <c r="J249">
        <v>14.5</v>
      </c>
      <c r="L249" t="s">
        <v>15</v>
      </c>
    </row>
    <row r="250" spans="1:12" x14ac:dyDescent="0.2">
      <c r="A250">
        <v>249</v>
      </c>
      <c r="B250">
        <v>1</v>
      </c>
      <c r="C250">
        <v>1</v>
      </c>
      <c r="D250" t="s">
        <v>376</v>
      </c>
      <c r="E250" t="s">
        <v>13</v>
      </c>
      <c r="F250">
        <v>37</v>
      </c>
      <c r="G250">
        <v>1</v>
      </c>
      <c r="H250">
        <v>1</v>
      </c>
      <c r="I250">
        <v>11751</v>
      </c>
      <c r="J250">
        <v>52.554200000000002</v>
      </c>
      <c r="K250" t="s">
        <v>377</v>
      </c>
      <c r="L250" t="s">
        <v>15</v>
      </c>
    </row>
    <row r="251" spans="1:12" x14ac:dyDescent="0.2">
      <c r="A251">
        <v>250</v>
      </c>
      <c r="B251">
        <v>0</v>
      </c>
      <c r="C251">
        <v>2</v>
      </c>
      <c r="D251" t="s">
        <v>378</v>
      </c>
      <c r="E251" t="s">
        <v>13</v>
      </c>
      <c r="F251">
        <v>54</v>
      </c>
      <c r="G251">
        <v>1</v>
      </c>
      <c r="H251">
        <v>0</v>
      </c>
      <c r="I251">
        <v>244252</v>
      </c>
      <c r="J251">
        <v>26</v>
      </c>
      <c r="L251" t="s">
        <v>15</v>
      </c>
    </row>
    <row r="252" spans="1:12" x14ac:dyDescent="0.2">
      <c r="A252">
        <v>251</v>
      </c>
      <c r="B252">
        <v>0</v>
      </c>
      <c r="C252">
        <v>3</v>
      </c>
      <c r="D252" t="s">
        <v>379</v>
      </c>
      <c r="E252" t="s">
        <v>13</v>
      </c>
      <c r="G252">
        <v>0</v>
      </c>
      <c r="H252">
        <v>0</v>
      </c>
      <c r="I252">
        <v>362316</v>
      </c>
      <c r="J252">
        <v>7.25</v>
      </c>
      <c r="L252" t="s">
        <v>15</v>
      </c>
    </row>
    <row r="253" spans="1:12" x14ac:dyDescent="0.2">
      <c r="A253">
        <v>252</v>
      </c>
      <c r="B253">
        <v>0</v>
      </c>
      <c r="C253">
        <v>3</v>
      </c>
      <c r="D253" t="s">
        <v>380</v>
      </c>
      <c r="E253" t="s">
        <v>17</v>
      </c>
      <c r="F253">
        <v>29</v>
      </c>
      <c r="G253">
        <v>1</v>
      </c>
      <c r="H253">
        <v>1</v>
      </c>
      <c r="I253">
        <v>347054</v>
      </c>
      <c r="J253">
        <v>10.4625</v>
      </c>
      <c r="K253" t="s">
        <v>35</v>
      </c>
      <c r="L253" t="s">
        <v>15</v>
      </c>
    </row>
    <row r="254" spans="1:12" x14ac:dyDescent="0.2">
      <c r="A254">
        <v>253</v>
      </c>
      <c r="B254">
        <v>0</v>
      </c>
      <c r="C254">
        <v>1</v>
      </c>
      <c r="D254" t="s">
        <v>381</v>
      </c>
      <c r="E254" t="s">
        <v>13</v>
      </c>
      <c r="F254">
        <v>62</v>
      </c>
      <c r="G254">
        <v>0</v>
      </c>
      <c r="H254">
        <v>0</v>
      </c>
      <c r="I254">
        <v>113514</v>
      </c>
      <c r="J254">
        <v>26.55</v>
      </c>
      <c r="K254" t="s">
        <v>382</v>
      </c>
      <c r="L254" t="s">
        <v>15</v>
      </c>
    </row>
    <row r="255" spans="1:12" x14ac:dyDescent="0.2">
      <c r="A255">
        <v>254</v>
      </c>
      <c r="B255">
        <v>0</v>
      </c>
      <c r="C255">
        <v>3</v>
      </c>
      <c r="D255" t="s">
        <v>383</v>
      </c>
      <c r="E255" t="s">
        <v>13</v>
      </c>
      <c r="F255">
        <v>30</v>
      </c>
      <c r="G255">
        <v>1</v>
      </c>
      <c r="H255">
        <v>0</v>
      </c>
      <c r="I255" t="s">
        <v>384</v>
      </c>
      <c r="J255">
        <v>16.100000000000001</v>
      </c>
      <c r="L255" t="s">
        <v>15</v>
      </c>
    </row>
    <row r="256" spans="1:12" x14ac:dyDescent="0.2">
      <c r="A256">
        <v>255</v>
      </c>
      <c r="B256">
        <v>0</v>
      </c>
      <c r="C256">
        <v>3</v>
      </c>
      <c r="D256" t="s">
        <v>385</v>
      </c>
      <c r="E256" t="s">
        <v>17</v>
      </c>
      <c r="F256">
        <v>41</v>
      </c>
      <c r="G256">
        <v>0</v>
      </c>
      <c r="H256">
        <v>2</v>
      </c>
      <c r="I256">
        <v>370129</v>
      </c>
      <c r="J256">
        <v>20.212499999999999</v>
      </c>
      <c r="L256" t="s">
        <v>15</v>
      </c>
    </row>
    <row r="257" spans="1:12" x14ac:dyDescent="0.2">
      <c r="A257">
        <v>256</v>
      </c>
      <c r="B257">
        <v>1</v>
      </c>
      <c r="C257">
        <v>3</v>
      </c>
      <c r="D257" t="s">
        <v>386</v>
      </c>
      <c r="E257" t="s">
        <v>17</v>
      </c>
      <c r="F257">
        <v>29</v>
      </c>
      <c r="G257">
        <v>0</v>
      </c>
      <c r="H257">
        <v>2</v>
      </c>
      <c r="I257">
        <v>2650</v>
      </c>
      <c r="J257">
        <v>15.245799999999999</v>
      </c>
      <c r="L257" t="s">
        <v>20</v>
      </c>
    </row>
    <row r="258" spans="1:12" x14ac:dyDescent="0.2">
      <c r="A258">
        <v>257</v>
      </c>
      <c r="B258">
        <v>1</v>
      </c>
      <c r="C258">
        <v>1</v>
      </c>
      <c r="D258" t="s">
        <v>387</v>
      </c>
      <c r="E258" t="s">
        <v>17</v>
      </c>
      <c r="G258">
        <v>0</v>
      </c>
      <c r="H258">
        <v>0</v>
      </c>
      <c r="I258" t="s">
        <v>388</v>
      </c>
      <c r="J258">
        <v>79.2</v>
      </c>
      <c r="L258" t="s">
        <v>20</v>
      </c>
    </row>
    <row r="259" spans="1:12" x14ac:dyDescent="0.2">
      <c r="A259">
        <v>258</v>
      </c>
      <c r="B259">
        <v>1</v>
      </c>
      <c r="C259">
        <v>1</v>
      </c>
      <c r="D259" t="s">
        <v>389</v>
      </c>
      <c r="E259" t="s">
        <v>17</v>
      </c>
      <c r="F259">
        <v>30</v>
      </c>
      <c r="G259">
        <v>0</v>
      </c>
      <c r="H259">
        <v>0</v>
      </c>
      <c r="I259">
        <v>110152</v>
      </c>
      <c r="J259">
        <v>86.5</v>
      </c>
      <c r="K259" t="s">
        <v>390</v>
      </c>
      <c r="L259" t="s">
        <v>15</v>
      </c>
    </row>
    <row r="260" spans="1:12" x14ac:dyDescent="0.2">
      <c r="A260">
        <v>259</v>
      </c>
      <c r="B260">
        <v>1</v>
      </c>
      <c r="C260">
        <v>1</v>
      </c>
      <c r="D260" t="s">
        <v>391</v>
      </c>
      <c r="E260" t="s">
        <v>17</v>
      </c>
      <c r="F260">
        <v>35</v>
      </c>
      <c r="G260">
        <v>0</v>
      </c>
      <c r="H260">
        <v>0</v>
      </c>
      <c r="I260" t="s">
        <v>392</v>
      </c>
      <c r="J260">
        <v>512.32920000000001</v>
      </c>
      <c r="L260" t="s">
        <v>20</v>
      </c>
    </row>
    <row r="261" spans="1:12" x14ac:dyDescent="0.2">
      <c r="A261">
        <v>260</v>
      </c>
      <c r="B261">
        <v>1</v>
      </c>
      <c r="C261">
        <v>2</v>
      </c>
      <c r="D261" t="s">
        <v>393</v>
      </c>
      <c r="E261" t="s">
        <v>17</v>
      </c>
      <c r="F261">
        <v>50</v>
      </c>
      <c r="G261">
        <v>0</v>
      </c>
      <c r="H261">
        <v>1</v>
      </c>
      <c r="I261">
        <v>230433</v>
      </c>
      <c r="J261">
        <v>26</v>
      </c>
      <c r="L261" t="s">
        <v>15</v>
      </c>
    </row>
    <row r="262" spans="1:12" x14ac:dyDescent="0.2">
      <c r="A262">
        <v>261</v>
      </c>
      <c r="B262">
        <v>0</v>
      </c>
      <c r="C262">
        <v>3</v>
      </c>
      <c r="D262" t="s">
        <v>394</v>
      </c>
      <c r="E262" t="s">
        <v>13</v>
      </c>
      <c r="G262">
        <v>0</v>
      </c>
      <c r="H262">
        <v>0</v>
      </c>
      <c r="I262">
        <v>384461</v>
      </c>
      <c r="J262">
        <v>7.75</v>
      </c>
      <c r="L262" t="s">
        <v>27</v>
      </c>
    </row>
    <row r="263" spans="1:12" x14ac:dyDescent="0.2">
      <c r="A263">
        <v>262</v>
      </c>
      <c r="B263">
        <v>1</v>
      </c>
      <c r="C263">
        <v>3</v>
      </c>
      <c r="D263" t="s">
        <v>395</v>
      </c>
      <c r="E263" t="s">
        <v>13</v>
      </c>
      <c r="F263">
        <v>3</v>
      </c>
      <c r="G263">
        <v>4</v>
      </c>
      <c r="H263">
        <v>2</v>
      </c>
      <c r="I263">
        <v>347077</v>
      </c>
      <c r="J263">
        <v>31.387499999999999</v>
      </c>
      <c r="L263" t="s">
        <v>15</v>
      </c>
    </row>
    <row r="264" spans="1:12" x14ac:dyDescent="0.2">
      <c r="A264">
        <v>263</v>
      </c>
      <c r="B264">
        <v>0</v>
      </c>
      <c r="C264">
        <v>1</v>
      </c>
      <c r="D264" t="s">
        <v>396</v>
      </c>
      <c r="E264" t="s">
        <v>13</v>
      </c>
      <c r="F264">
        <v>52</v>
      </c>
      <c r="G264">
        <v>1</v>
      </c>
      <c r="H264">
        <v>1</v>
      </c>
      <c r="I264">
        <v>110413</v>
      </c>
      <c r="J264">
        <v>79.650000000000006</v>
      </c>
      <c r="K264" t="s">
        <v>397</v>
      </c>
      <c r="L264" t="s">
        <v>15</v>
      </c>
    </row>
    <row r="265" spans="1:12" x14ac:dyDescent="0.2">
      <c r="A265">
        <v>264</v>
      </c>
      <c r="B265">
        <v>0</v>
      </c>
      <c r="C265">
        <v>1</v>
      </c>
      <c r="D265" t="s">
        <v>398</v>
      </c>
      <c r="E265" t="s">
        <v>13</v>
      </c>
      <c r="F265">
        <v>40</v>
      </c>
      <c r="G265">
        <v>0</v>
      </c>
      <c r="H265">
        <v>0</v>
      </c>
      <c r="I265">
        <v>112059</v>
      </c>
      <c r="J265">
        <v>0</v>
      </c>
      <c r="K265" t="s">
        <v>399</v>
      </c>
      <c r="L265" t="s">
        <v>15</v>
      </c>
    </row>
    <row r="266" spans="1:12" x14ac:dyDescent="0.2">
      <c r="A266">
        <v>265</v>
      </c>
      <c r="B266">
        <v>0</v>
      </c>
      <c r="C266">
        <v>3</v>
      </c>
      <c r="D266" t="s">
        <v>400</v>
      </c>
      <c r="E266" t="s">
        <v>17</v>
      </c>
      <c r="G266">
        <v>0</v>
      </c>
      <c r="H266">
        <v>0</v>
      </c>
      <c r="I266">
        <v>382649</v>
      </c>
      <c r="J266">
        <v>7.75</v>
      </c>
      <c r="L266" t="s">
        <v>27</v>
      </c>
    </row>
    <row r="267" spans="1:12" x14ac:dyDescent="0.2">
      <c r="A267">
        <v>266</v>
      </c>
      <c r="B267">
        <v>0</v>
      </c>
      <c r="C267">
        <v>2</v>
      </c>
      <c r="D267" t="s">
        <v>401</v>
      </c>
      <c r="E267" t="s">
        <v>13</v>
      </c>
      <c r="F267">
        <v>36</v>
      </c>
      <c r="G267">
        <v>0</v>
      </c>
      <c r="H267">
        <v>0</v>
      </c>
      <c r="I267" t="s">
        <v>402</v>
      </c>
      <c r="J267">
        <v>10.5</v>
      </c>
      <c r="L267" t="s">
        <v>15</v>
      </c>
    </row>
    <row r="268" spans="1:12" x14ac:dyDescent="0.2">
      <c r="A268">
        <v>267</v>
      </c>
      <c r="B268">
        <v>0</v>
      </c>
      <c r="C268">
        <v>3</v>
      </c>
      <c r="D268" t="s">
        <v>403</v>
      </c>
      <c r="E268" t="s">
        <v>13</v>
      </c>
      <c r="F268">
        <v>16</v>
      </c>
      <c r="G268">
        <v>4</v>
      </c>
      <c r="H268">
        <v>1</v>
      </c>
      <c r="I268">
        <v>3101295</v>
      </c>
      <c r="J268">
        <v>39.6875</v>
      </c>
      <c r="L268" t="s">
        <v>15</v>
      </c>
    </row>
    <row r="269" spans="1:12" x14ac:dyDescent="0.2">
      <c r="A269">
        <v>268</v>
      </c>
      <c r="B269">
        <v>1</v>
      </c>
      <c r="C269">
        <v>3</v>
      </c>
      <c r="D269" t="s">
        <v>404</v>
      </c>
      <c r="E269" t="s">
        <v>13</v>
      </c>
      <c r="F269">
        <v>25</v>
      </c>
      <c r="G269">
        <v>1</v>
      </c>
      <c r="H269">
        <v>0</v>
      </c>
      <c r="I269">
        <v>347083</v>
      </c>
      <c r="J269">
        <v>7.7750000000000004</v>
      </c>
      <c r="L269" t="s">
        <v>15</v>
      </c>
    </row>
    <row r="270" spans="1:12" x14ac:dyDescent="0.2">
      <c r="A270">
        <v>269</v>
      </c>
      <c r="B270">
        <v>1</v>
      </c>
      <c r="C270">
        <v>1</v>
      </c>
      <c r="D270" t="s">
        <v>405</v>
      </c>
      <c r="E270" t="s">
        <v>17</v>
      </c>
      <c r="F270">
        <v>58</v>
      </c>
      <c r="G270">
        <v>0</v>
      </c>
      <c r="H270">
        <v>1</v>
      </c>
      <c r="I270" t="s">
        <v>406</v>
      </c>
      <c r="J270">
        <v>153.46250000000001</v>
      </c>
      <c r="K270" t="s">
        <v>407</v>
      </c>
      <c r="L270" t="s">
        <v>15</v>
      </c>
    </row>
    <row r="271" spans="1:12" x14ac:dyDescent="0.2">
      <c r="A271">
        <v>270</v>
      </c>
      <c r="B271">
        <v>1</v>
      </c>
      <c r="C271">
        <v>1</v>
      </c>
      <c r="D271" t="s">
        <v>408</v>
      </c>
      <c r="E271" t="s">
        <v>17</v>
      </c>
      <c r="F271">
        <v>35</v>
      </c>
      <c r="G271">
        <v>0</v>
      </c>
      <c r="H271">
        <v>0</v>
      </c>
      <c r="I271" t="s">
        <v>409</v>
      </c>
      <c r="J271">
        <v>135.63329999999999</v>
      </c>
      <c r="K271" t="s">
        <v>410</v>
      </c>
      <c r="L271" t="s">
        <v>15</v>
      </c>
    </row>
    <row r="272" spans="1:12" x14ac:dyDescent="0.2">
      <c r="A272">
        <v>271</v>
      </c>
      <c r="B272">
        <v>0</v>
      </c>
      <c r="C272">
        <v>1</v>
      </c>
      <c r="D272" t="s">
        <v>411</v>
      </c>
      <c r="E272" t="s">
        <v>13</v>
      </c>
      <c r="G272">
        <v>0</v>
      </c>
      <c r="H272">
        <v>0</v>
      </c>
      <c r="I272">
        <v>113798</v>
      </c>
      <c r="J272">
        <v>31</v>
      </c>
      <c r="L272" t="s">
        <v>15</v>
      </c>
    </row>
    <row r="273" spans="1:12" x14ac:dyDescent="0.2">
      <c r="A273">
        <v>272</v>
      </c>
      <c r="B273">
        <v>1</v>
      </c>
      <c r="C273">
        <v>3</v>
      </c>
      <c r="D273" t="s">
        <v>412</v>
      </c>
      <c r="E273" t="s">
        <v>13</v>
      </c>
      <c r="F273">
        <v>25</v>
      </c>
      <c r="G273">
        <v>0</v>
      </c>
      <c r="H273">
        <v>0</v>
      </c>
      <c r="I273" t="s">
        <v>280</v>
      </c>
      <c r="J273">
        <v>0</v>
      </c>
      <c r="L273" t="s">
        <v>15</v>
      </c>
    </row>
    <row r="274" spans="1:12" x14ac:dyDescent="0.2">
      <c r="A274">
        <v>273</v>
      </c>
      <c r="B274">
        <v>1</v>
      </c>
      <c r="C274">
        <v>2</v>
      </c>
      <c r="D274" t="s">
        <v>413</v>
      </c>
      <c r="E274" t="s">
        <v>17</v>
      </c>
      <c r="F274">
        <v>41</v>
      </c>
      <c r="G274">
        <v>0</v>
      </c>
      <c r="H274">
        <v>1</v>
      </c>
      <c r="I274">
        <v>250644</v>
      </c>
      <c r="J274">
        <v>19.5</v>
      </c>
      <c r="L274" t="s">
        <v>15</v>
      </c>
    </row>
    <row r="275" spans="1:12" x14ac:dyDescent="0.2">
      <c r="A275">
        <v>274</v>
      </c>
      <c r="B275">
        <v>0</v>
      </c>
      <c r="C275">
        <v>1</v>
      </c>
      <c r="D275" t="s">
        <v>414</v>
      </c>
      <c r="E275" t="s">
        <v>13</v>
      </c>
      <c r="F275">
        <v>37</v>
      </c>
      <c r="G275">
        <v>0</v>
      </c>
      <c r="H275">
        <v>1</v>
      </c>
      <c r="I275" t="s">
        <v>415</v>
      </c>
      <c r="J275">
        <v>29.7</v>
      </c>
      <c r="K275" t="s">
        <v>416</v>
      </c>
      <c r="L275" t="s">
        <v>20</v>
      </c>
    </row>
    <row r="276" spans="1:12" x14ac:dyDescent="0.2">
      <c r="A276">
        <v>275</v>
      </c>
      <c r="B276">
        <v>1</v>
      </c>
      <c r="C276">
        <v>3</v>
      </c>
      <c r="D276" t="s">
        <v>417</v>
      </c>
      <c r="E276" t="s">
        <v>17</v>
      </c>
      <c r="G276">
        <v>0</v>
      </c>
      <c r="H276">
        <v>0</v>
      </c>
      <c r="I276">
        <v>370375</v>
      </c>
      <c r="J276">
        <v>7.75</v>
      </c>
      <c r="L276" t="s">
        <v>27</v>
      </c>
    </row>
    <row r="277" spans="1:12" x14ac:dyDescent="0.2">
      <c r="A277">
        <v>276</v>
      </c>
      <c r="B277">
        <v>1</v>
      </c>
      <c r="C277">
        <v>1</v>
      </c>
      <c r="D277" t="s">
        <v>418</v>
      </c>
      <c r="E277" t="s">
        <v>17</v>
      </c>
      <c r="F277">
        <v>63</v>
      </c>
      <c r="G277">
        <v>1</v>
      </c>
      <c r="H277">
        <v>0</v>
      </c>
      <c r="I277">
        <v>13502</v>
      </c>
      <c r="J277">
        <v>77.958299999999994</v>
      </c>
      <c r="K277" t="s">
        <v>419</v>
      </c>
      <c r="L277" t="s">
        <v>15</v>
      </c>
    </row>
    <row r="278" spans="1:12" x14ac:dyDescent="0.2">
      <c r="A278">
        <v>277</v>
      </c>
      <c r="B278">
        <v>0</v>
      </c>
      <c r="C278">
        <v>3</v>
      </c>
      <c r="D278" t="s">
        <v>420</v>
      </c>
      <c r="E278" t="s">
        <v>17</v>
      </c>
      <c r="F278">
        <v>45</v>
      </c>
      <c r="G278">
        <v>0</v>
      </c>
      <c r="H278">
        <v>0</v>
      </c>
      <c r="I278">
        <v>347073</v>
      </c>
      <c r="J278">
        <v>7.75</v>
      </c>
      <c r="L278" t="s">
        <v>15</v>
      </c>
    </row>
    <row r="279" spans="1:12" x14ac:dyDescent="0.2">
      <c r="A279">
        <v>278</v>
      </c>
      <c r="B279">
        <v>0</v>
      </c>
      <c r="C279">
        <v>2</v>
      </c>
      <c r="D279" t="s">
        <v>421</v>
      </c>
      <c r="E279" t="s">
        <v>13</v>
      </c>
      <c r="G279">
        <v>0</v>
      </c>
      <c r="H279">
        <v>0</v>
      </c>
      <c r="I279">
        <v>239853</v>
      </c>
      <c r="J279">
        <v>0</v>
      </c>
      <c r="L279" t="s">
        <v>15</v>
      </c>
    </row>
    <row r="280" spans="1:12" x14ac:dyDescent="0.2">
      <c r="A280">
        <v>279</v>
      </c>
      <c r="B280">
        <v>0</v>
      </c>
      <c r="C280">
        <v>3</v>
      </c>
      <c r="D280" t="s">
        <v>422</v>
      </c>
      <c r="E280" t="s">
        <v>13</v>
      </c>
      <c r="F280">
        <v>7</v>
      </c>
      <c r="G280">
        <v>4</v>
      </c>
      <c r="H280">
        <v>1</v>
      </c>
      <c r="I280">
        <v>382652</v>
      </c>
      <c r="J280">
        <v>29.125</v>
      </c>
      <c r="L280" t="s">
        <v>27</v>
      </c>
    </row>
    <row r="281" spans="1:12" x14ac:dyDescent="0.2">
      <c r="A281">
        <v>280</v>
      </c>
      <c r="B281">
        <v>1</v>
      </c>
      <c r="C281">
        <v>3</v>
      </c>
      <c r="D281" t="s">
        <v>423</v>
      </c>
      <c r="E281" t="s">
        <v>17</v>
      </c>
      <c r="F281">
        <v>35</v>
      </c>
      <c r="G281">
        <v>1</v>
      </c>
      <c r="H281">
        <v>1</v>
      </c>
      <c r="I281" t="s">
        <v>424</v>
      </c>
      <c r="J281">
        <v>20.25</v>
      </c>
      <c r="L281" t="s">
        <v>15</v>
      </c>
    </row>
    <row r="282" spans="1:12" x14ac:dyDescent="0.2">
      <c r="A282">
        <v>281</v>
      </c>
      <c r="B282">
        <v>0</v>
      </c>
      <c r="C282">
        <v>3</v>
      </c>
      <c r="D282" t="s">
        <v>425</v>
      </c>
      <c r="E282" t="s">
        <v>13</v>
      </c>
      <c r="F282">
        <v>65</v>
      </c>
      <c r="G282">
        <v>0</v>
      </c>
      <c r="H282">
        <v>0</v>
      </c>
      <c r="I282">
        <v>336439</v>
      </c>
      <c r="J282">
        <v>7.75</v>
      </c>
      <c r="L282" t="s">
        <v>27</v>
      </c>
    </row>
    <row r="283" spans="1:12" x14ac:dyDescent="0.2">
      <c r="A283">
        <v>282</v>
      </c>
      <c r="B283">
        <v>0</v>
      </c>
      <c r="C283">
        <v>3</v>
      </c>
      <c r="D283" t="s">
        <v>426</v>
      </c>
      <c r="E283" t="s">
        <v>13</v>
      </c>
      <c r="F283">
        <v>28</v>
      </c>
      <c r="G283">
        <v>0</v>
      </c>
      <c r="H283">
        <v>0</v>
      </c>
      <c r="I283">
        <v>347464</v>
      </c>
      <c r="J283">
        <v>7.8541999999999996</v>
      </c>
      <c r="L283" t="s">
        <v>15</v>
      </c>
    </row>
    <row r="284" spans="1:12" x14ac:dyDescent="0.2">
      <c r="A284">
        <v>283</v>
      </c>
      <c r="B284">
        <v>0</v>
      </c>
      <c r="C284">
        <v>3</v>
      </c>
      <c r="D284" t="s">
        <v>427</v>
      </c>
      <c r="E284" t="s">
        <v>13</v>
      </c>
      <c r="F284">
        <v>16</v>
      </c>
      <c r="G284">
        <v>0</v>
      </c>
      <c r="H284">
        <v>0</v>
      </c>
      <c r="I284">
        <v>345778</v>
      </c>
      <c r="J284">
        <v>9.5</v>
      </c>
      <c r="L284" t="s">
        <v>15</v>
      </c>
    </row>
    <row r="285" spans="1:12" x14ac:dyDescent="0.2">
      <c r="A285">
        <v>284</v>
      </c>
      <c r="B285">
        <v>1</v>
      </c>
      <c r="C285">
        <v>3</v>
      </c>
      <c r="D285" t="s">
        <v>428</v>
      </c>
      <c r="E285" t="s">
        <v>13</v>
      </c>
      <c r="F285">
        <v>19</v>
      </c>
      <c r="G285">
        <v>0</v>
      </c>
      <c r="H285">
        <v>0</v>
      </c>
      <c r="I285" t="s">
        <v>429</v>
      </c>
      <c r="J285">
        <v>8.0500000000000007</v>
      </c>
      <c r="L285" t="s">
        <v>15</v>
      </c>
    </row>
    <row r="286" spans="1:12" x14ac:dyDescent="0.2">
      <c r="A286">
        <v>285</v>
      </c>
      <c r="B286">
        <v>0</v>
      </c>
      <c r="C286">
        <v>1</v>
      </c>
      <c r="D286" t="s">
        <v>430</v>
      </c>
      <c r="E286" t="s">
        <v>13</v>
      </c>
      <c r="G286">
        <v>0</v>
      </c>
      <c r="H286">
        <v>0</v>
      </c>
      <c r="I286">
        <v>113056</v>
      </c>
      <c r="J286">
        <v>26</v>
      </c>
      <c r="K286" t="s">
        <v>431</v>
      </c>
      <c r="L286" t="s">
        <v>15</v>
      </c>
    </row>
    <row r="287" spans="1:12" x14ac:dyDescent="0.2">
      <c r="A287">
        <v>286</v>
      </c>
      <c r="B287">
        <v>0</v>
      </c>
      <c r="C287">
        <v>3</v>
      </c>
      <c r="D287" t="s">
        <v>432</v>
      </c>
      <c r="E287" t="s">
        <v>13</v>
      </c>
      <c r="F287">
        <v>33</v>
      </c>
      <c r="G287">
        <v>0</v>
      </c>
      <c r="H287">
        <v>0</v>
      </c>
      <c r="I287">
        <v>349239</v>
      </c>
      <c r="J287">
        <v>8.6624999999999996</v>
      </c>
      <c r="L287" t="s">
        <v>20</v>
      </c>
    </row>
    <row r="288" spans="1:12" x14ac:dyDescent="0.2">
      <c r="A288">
        <v>287</v>
      </c>
      <c r="B288">
        <v>1</v>
      </c>
      <c r="C288">
        <v>3</v>
      </c>
      <c r="D288" t="s">
        <v>433</v>
      </c>
      <c r="E288" t="s">
        <v>13</v>
      </c>
      <c r="F288">
        <v>30</v>
      </c>
      <c r="G288">
        <v>0</v>
      </c>
      <c r="H288">
        <v>0</v>
      </c>
      <c r="I288">
        <v>345774</v>
      </c>
      <c r="J288">
        <v>9.5</v>
      </c>
      <c r="L288" t="s">
        <v>15</v>
      </c>
    </row>
    <row r="289" spans="1:12" x14ac:dyDescent="0.2">
      <c r="A289">
        <v>288</v>
      </c>
      <c r="B289">
        <v>0</v>
      </c>
      <c r="C289">
        <v>3</v>
      </c>
      <c r="D289" t="s">
        <v>434</v>
      </c>
      <c r="E289" t="s">
        <v>13</v>
      </c>
      <c r="F289">
        <v>22</v>
      </c>
      <c r="G289">
        <v>0</v>
      </c>
      <c r="H289">
        <v>0</v>
      </c>
      <c r="I289">
        <v>349206</v>
      </c>
      <c r="J289">
        <v>7.8958000000000004</v>
      </c>
      <c r="L289" t="s">
        <v>15</v>
      </c>
    </row>
    <row r="290" spans="1:12" x14ac:dyDescent="0.2">
      <c r="A290">
        <v>289</v>
      </c>
      <c r="B290">
        <v>1</v>
      </c>
      <c r="C290">
        <v>2</v>
      </c>
      <c r="D290" t="s">
        <v>435</v>
      </c>
      <c r="E290" t="s">
        <v>13</v>
      </c>
      <c r="F290">
        <v>42</v>
      </c>
      <c r="G290">
        <v>0</v>
      </c>
      <c r="H290">
        <v>0</v>
      </c>
      <c r="I290">
        <v>237798</v>
      </c>
      <c r="J290">
        <v>13</v>
      </c>
      <c r="L290" t="s">
        <v>15</v>
      </c>
    </row>
    <row r="291" spans="1:12" x14ac:dyDescent="0.2">
      <c r="A291">
        <v>290</v>
      </c>
      <c r="B291">
        <v>1</v>
      </c>
      <c r="C291">
        <v>3</v>
      </c>
      <c r="D291" t="s">
        <v>436</v>
      </c>
      <c r="E291" t="s">
        <v>17</v>
      </c>
      <c r="F291">
        <v>22</v>
      </c>
      <c r="G291">
        <v>0</v>
      </c>
      <c r="H291">
        <v>0</v>
      </c>
      <c r="I291">
        <v>370373</v>
      </c>
      <c r="J291">
        <v>7.75</v>
      </c>
      <c r="L291" t="s">
        <v>27</v>
      </c>
    </row>
    <row r="292" spans="1:12" x14ac:dyDescent="0.2">
      <c r="A292">
        <v>291</v>
      </c>
      <c r="B292">
        <v>1</v>
      </c>
      <c r="C292">
        <v>1</v>
      </c>
      <c r="D292" t="s">
        <v>437</v>
      </c>
      <c r="E292" t="s">
        <v>17</v>
      </c>
      <c r="F292">
        <v>26</v>
      </c>
      <c r="G292">
        <v>0</v>
      </c>
      <c r="H292">
        <v>0</v>
      </c>
      <c r="I292">
        <v>19877</v>
      </c>
      <c r="J292">
        <v>78.849999999999994</v>
      </c>
      <c r="L292" t="s">
        <v>15</v>
      </c>
    </row>
    <row r="293" spans="1:12" x14ac:dyDescent="0.2">
      <c r="A293">
        <v>292</v>
      </c>
      <c r="B293">
        <v>1</v>
      </c>
      <c r="C293">
        <v>1</v>
      </c>
      <c r="D293" t="s">
        <v>438</v>
      </c>
      <c r="E293" t="s">
        <v>17</v>
      </c>
      <c r="F293">
        <v>19</v>
      </c>
      <c r="G293">
        <v>1</v>
      </c>
      <c r="H293">
        <v>0</v>
      </c>
      <c r="I293">
        <v>11967</v>
      </c>
      <c r="J293">
        <v>91.0792</v>
      </c>
      <c r="K293" t="s">
        <v>439</v>
      </c>
      <c r="L293" t="s">
        <v>20</v>
      </c>
    </row>
    <row r="294" spans="1:12" x14ac:dyDescent="0.2">
      <c r="A294">
        <v>293</v>
      </c>
      <c r="B294">
        <v>0</v>
      </c>
      <c r="C294">
        <v>2</v>
      </c>
      <c r="D294" t="s">
        <v>440</v>
      </c>
      <c r="E294" t="s">
        <v>13</v>
      </c>
      <c r="F294">
        <v>36</v>
      </c>
      <c r="G294">
        <v>0</v>
      </c>
      <c r="H294">
        <v>0</v>
      </c>
      <c r="I294" t="s">
        <v>441</v>
      </c>
      <c r="J294">
        <v>12.875</v>
      </c>
      <c r="K294" t="s">
        <v>442</v>
      </c>
      <c r="L294" t="s">
        <v>20</v>
      </c>
    </row>
    <row r="295" spans="1:12" x14ac:dyDescent="0.2">
      <c r="A295">
        <v>294</v>
      </c>
      <c r="B295">
        <v>0</v>
      </c>
      <c r="C295">
        <v>3</v>
      </c>
      <c r="D295" t="s">
        <v>443</v>
      </c>
      <c r="E295" t="s">
        <v>17</v>
      </c>
      <c r="F295">
        <v>24</v>
      </c>
      <c r="G295">
        <v>0</v>
      </c>
      <c r="H295">
        <v>0</v>
      </c>
      <c r="I295">
        <v>349236</v>
      </c>
      <c r="J295">
        <v>8.85</v>
      </c>
      <c r="L295" t="s">
        <v>15</v>
      </c>
    </row>
    <row r="296" spans="1:12" x14ac:dyDescent="0.2">
      <c r="A296">
        <v>295</v>
      </c>
      <c r="B296">
        <v>0</v>
      </c>
      <c r="C296">
        <v>3</v>
      </c>
      <c r="D296" t="s">
        <v>444</v>
      </c>
      <c r="E296" t="s">
        <v>13</v>
      </c>
      <c r="F296">
        <v>24</v>
      </c>
      <c r="G296">
        <v>0</v>
      </c>
      <c r="H296">
        <v>0</v>
      </c>
      <c r="I296">
        <v>349233</v>
      </c>
      <c r="J296">
        <v>7.8958000000000004</v>
      </c>
      <c r="L296" t="s">
        <v>15</v>
      </c>
    </row>
    <row r="297" spans="1:12" x14ac:dyDescent="0.2">
      <c r="A297">
        <v>296</v>
      </c>
      <c r="B297">
        <v>0</v>
      </c>
      <c r="C297">
        <v>1</v>
      </c>
      <c r="D297" t="s">
        <v>445</v>
      </c>
      <c r="E297" t="s">
        <v>13</v>
      </c>
      <c r="G297">
        <v>0</v>
      </c>
      <c r="H297">
        <v>0</v>
      </c>
      <c r="I297" t="s">
        <v>446</v>
      </c>
      <c r="J297">
        <v>27.720800000000001</v>
      </c>
      <c r="L297" t="s">
        <v>20</v>
      </c>
    </row>
    <row r="298" spans="1:12" x14ac:dyDescent="0.2">
      <c r="A298">
        <v>297</v>
      </c>
      <c r="B298">
        <v>0</v>
      </c>
      <c r="C298">
        <v>3</v>
      </c>
      <c r="D298" t="s">
        <v>447</v>
      </c>
      <c r="E298" t="s">
        <v>13</v>
      </c>
      <c r="F298">
        <v>23.5</v>
      </c>
      <c r="G298">
        <v>0</v>
      </c>
      <c r="H298">
        <v>0</v>
      </c>
      <c r="I298">
        <v>2693</v>
      </c>
      <c r="J298">
        <v>7.2291999999999996</v>
      </c>
      <c r="L298" t="s">
        <v>20</v>
      </c>
    </row>
    <row r="299" spans="1:12" x14ac:dyDescent="0.2">
      <c r="A299">
        <v>298</v>
      </c>
      <c r="B299">
        <v>0</v>
      </c>
      <c r="C299">
        <v>1</v>
      </c>
      <c r="D299" t="s">
        <v>448</v>
      </c>
      <c r="E299" t="s">
        <v>17</v>
      </c>
      <c r="F299">
        <v>2</v>
      </c>
      <c r="G299">
        <v>1</v>
      </c>
      <c r="H299">
        <v>2</v>
      </c>
      <c r="I299">
        <v>113781</v>
      </c>
      <c r="J299">
        <v>151.55000000000001</v>
      </c>
      <c r="K299" t="s">
        <v>449</v>
      </c>
      <c r="L299" t="s">
        <v>15</v>
      </c>
    </row>
    <row r="300" spans="1:12" x14ac:dyDescent="0.2">
      <c r="A300">
        <v>299</v>
      </c>
      <c r="B300">
        <v>1</v>
      </c>
      <c r="C300">
        <v>1</v>
      </c>
      <c r="D300" t="s">
        <v>450</v>
      </c>
      <c r="E300" t="s">
        <v>13</v>
      </c>
      <c r="G300">
        <v>0</v>
      </c>
      <c r="H300">
        <v>0</v>
      </c>
      <c r="I300">
        <v>19988</v>
      </c>
      <c r="J300">
        <v>30.5</v>
      </c>
      <c r="K300" t="s">
        <v>451</v>
      </c>
      <c r="L300" t="s">
        <v>15</v>
      </c>
    </row>
    <row r="301" spans="1:12" x14ac:dyDescent="0.2">
      <c r="A301">
        <v>300</v>
      </c>
      <c r="B301">
        <v>1</v>
      </c>
      <c r="C301">
        <v>1</v>
      </c>
      <c r="D301" t="s">
        <v>452</v>
      </c>
      <c r="E301" t="s">
        <v>17</v>
      </c>
      <c r="F301">
        <v>50</v>
      </c>
      <c r="G301">
        <v>0</v>
      </c>
      <c r="H301">
        <v>1</v>
      </c>
      <c r="I301" t="s">
        <v>187</v>
      </c>
      <c r="J301">
        <v>247.52080000000001</v>
      </c>
      <c r="K301" t="s">
        <v>188</v>
      </c>
      <c r="L301" t="s">
        <v>20</v>
      </c>
    </row>
    <row r="302" spans="1:12" x14ac:dyDescent="0.2">
      <c r="A302">
        <v>301</v>
      </c>
      <c r="B302">
        <v>1</v>
      </c>
      <c r="C302">
        <v>3</v>
      </c>
      <c r="D302" t="s">
        <v>453</v>
      </c>
      <c r="E302" t="s">
        <v>17</v>
      </c>
      <c r="G302">
        <v>0</v>
      </c>
      <c r="H302">
        <v>0</v>
      </c>
      <c r="I302">
        <v>9234</v>
      </c>
      <c r="J302">
        <v>7.75</v>
      </c>
      <c r="L302" t="s">
        <v>27</v>
      </c>
    </row>
    <row r="303" spans="1:12" x14ac:dyDescent="0.2">
      <c r="A303">
        <v>302</v>
      </c>
      <c r="B303">
        <v>1</v>
      </c>
      <c r="C303">
        <v>3</v>
      </c>
      <c r="D303" t="s">
        <v>454</v>
      </c>
      <c r="E303" t="s">
        <v>13</v>
      </c>
      <c r="G303">
        <v>2</v>
      </c>
      <c r="H303">
        <v>0</v>
      </c>
      <c r="I303">
        <v>367226</v>
      </c>
      <c r="J303">
        <v>23.25</v>
      </c>
      <c r="L303" t="s">
        <v>27</v>
      </c>
    </row>
    <row r="304" spans="1:12" x14ac:dyDescent="0.2">
      <c r="A304">
        <v>303</v>
      </c>
      <c r="B304">
        <v>0</v>
      </c>
      <c r="C304">
        <v>3</v>
      </c>
      <c r="D304" t="s">
        <v>455</v>
      </c>
      <c r="E304" t="s">
        <v>13</v>
      </c>
      <c r="F304">
        <v>19</v>
      </c>
      <c r="G304">
        <v>0</v>
      </c>
      <c r="H304">
        <v>0</v>
      </c>
      <c r="I304" t="s">
        <v>280</v>
      </c>
      <c r="J304">
        <v>0</v>
      </c>
      <c r="L304" t="s">
        <v>15</v>
      </c>
    </row>
    <row r="305" spans="1:12" x14ac:dyDescent="0.2">
      <c r="A305">
        <v>304</v>
      </c>
      <c r="B305">
        <v>1</v>
      </c>
      <c r="C305">
        <v>2</v>
      </c>
      <c r="D305" t="s">
        <v>456</v>
      </c>
      <c r="E305" t="s">
        <v>17</v>
      </c>
      <c r="G305">
        <v>0</v>
      </c>
      <c r="H305">
        <v>0</v>
      </c>
      <c r="I305">
        <v>226593</v>
      </c>
      <c r="J305">
        <v>12.35</v>
      </c>
      <c r="K305" t="s">
        <v>195</v>
      </c>
      <c r="L305" t="s">
        <v>27</v>
      </c>
    </row>
    <row r="306" spans="1:12" x14ac:dyDescent="0.2">
      <c r="A306">
        <v>305</v>
      </c>
      <c r="B306">
        <v>0</v>
      </c>
      <c r="C306">
        <v>3</v>
      </c>
      <c r="D306" t="s">
        <v>457</v>
      </c>
      <c r="E306" t="s">
        <v>13</v>
      </c>
      <c r="G306">
        <v>0</v>
      </c>
      <c r="H306">
        <v>0</v>
      </c>
      <c r="I306" t="s">
        <v>458</v>
      </c>
      <c r="J306">
        <v>8.0500000000000007</v>
      </c>
      <c r="L306" t="s">
        <v>15</v>
      </c>
    </row>
    <row r="307" spans="1:12" x14ac:dyDescent="0.2">
      <c r="A307">
        <v>306</v>
      </c>
      <c r="B307">
        <v>1</v>
      </c>
      <c r="C307">
        <v>1</v>
      </c>
      <c r="D307" t="s">
        <v>459</v>
      </c>
      <c r="E307" t="s">
        <v>13</v>
      </c>
      <c r="F307">
        <v>0.92</v>
      </c>
      <c r="G307">
        <v>1</v>
      </c>
      <c r="H307">
        <v>2</v>
      </c>
      <c r="I307">
        <v>113781</v>
      </c>
      <c r="J307">
        <v>151.55000000000001</v>
      </c>
      <c r="K307" t="s">
        <v>449</v>
      </c>
      <c r="L307" t="s">
        <v>15</v>
      </c>
    </row>
    <row r="308" spans="1:12" x14ac:dyDescent="0.2">
      <c r="A308">
        <v>307</v>
      </c>
      <c r="B308">
        <v>1</v>
      </c>
      <c r="C308">
        <v>1</v>
      </c>
      <c r="D308" t="s">
        <v>460</v>
      </c>
      <c r="E308" t="s">
        <v>17</v>
      </c>
      <c r="G308">
        <v>0</v>
      </c>
      <c r="H308">
        <v>0</v>
      </c>
      <c r="I308">
        <v>17421</v>
      </c>
      <c r="J308">
        <v>110.88330000000001</v>
      </c>
      <c r="L308" t="s">
        <v>20</v>
      </c>
    </row>
    <row r="309" spans="1:12" x14ac:dyDescent="0.2">
      <c r="A309">
        <v>308</v>
      </c>
      <c r="B309">
        <v>1</v>
      </c>
      <c r="C309">
        <v>1</v>
      </c>
      <c r="D309" t="s">
        <v>461</v>
      </c>
      <c r="E309" t="s">
        <v>17</v>
      </c>
      <c r="F309">
        <v>17</v>
      </c>
      <c r="G309">
        <v>1</v>
      </c>
      <c r="H309">
        <v>0</v>
      </c>
      <c r="I309" t="s">
        <v>462</v>
      </c>
      <c r="J309">
        <v>108.9</v>
      </c>
      <c r="K309" t="s">
        <v>463</v>
      </c>
      <c r="L309" t="s">
        <v>20</v>
      </c>
    </row>
    <row r="310" spans="1:12" x14ac:dyDescent="0.2">
      <c r="A310">
        <v>309</v>
      </c>
      <c r="B310">
        <v>0</v>
      </c>
      <c r="C310">
        <v>2</v>
      </c>
      <c r="D310" t="s">
        <v>464</v>
      </c>
      <c r="E310" t="s">
        <v>13</v>
      </c>
      <c r="F310">
        <v>30</v>
      </c>
      <c r="G310">
        <v>1</v>
      </c>
      <c r="H310">
        <v>0</v>
      </c>
      <c r="I310" t="s">
        <v>465</v>
      </c>
      <c r="J310">
        <v>24</v>
      </c>
      <c r="L310" t="s">
        <v>20</v>
      </c>
    </row>
    <row r="311" spans="1:12" x14ac:dyDescent="0.2">
      <c r="A311">
        <v>310</v>
      </c>
      <c r="B311">
        <v>1</v>
      </c>
      <c r="C311">
        <v>1</v>
      </c>
      <c r="D311" t="s">
        <v>466</v>
      </c>
      <c r="E311" t="s">
        <v>17</v>
      </c>
      <c r="F311">
        <v>30</v>
      </c>
      <c r="G311">
        <v>0</v>
      </c>
      <c r="H311">
        <v>0</v>
      </c>
      <c r="I311" t="s">
        <v>467</v>
      </c>
      <c r="J311">
        <v>56.929200000000002</v>
      </c>
      <c r="K311" t="s">
        <v>468</v>
      </c>
      <c r="L311" t="s">
        <v>20</v>
      </c>
    </row>
    <row r="312" spans="1:12" x14ac:dyDescent="0.2">
      <c r="A312">
        <v>311</v>
      </c>
      <c r="B312">
        <v>1</v>
      </c>
      <c r="C312">
        <v>1</v>
      </c>
      <c r="D312" t="s">
        <v>469</v>
      </c>
      <c r="E312" t="s">
        <v>17</v>
      </c>
      <c r="F312">
        <v>24</v>
      </c>
      <c r="G312">
        <v>0</v>
      </c>
      <c r="H312">
        <v>0</v>
      </c>
      <c r="I312">
        <v>11767</v>
      </c>
      <c r="J312">
        <v>83.158299999999997</v>
      </c>
      <c r="K312" t="s">
        <v>470</v>
      </c>
      <c r="L312" t="s">
        <v>20</v>
      </c>
    </row>
    <row r="313" spans="1:12" x14ac:dyDescent="0.2">
      <c r="A313">
        <v>312</v>
      </c>
      <c r="B313">
        <v>1</v>
      </c>
      <c r="C313">
        <v>1</v>
      </c>
      <c r="D313" t="s">
        <v>471</v>
      </c>
      <c r="E313" t="s">
        <v>17</v>
      </c>
      <c r="F313">
        <v>18</v>
      </c>
      <c r="G313">
        <v>2</v>
      </c>
      <c r="H313">
        <v>2</v>
      </c>
      <c r="I313" t="s">
        <v>472</v>
      </c>
      <c r="J313">
        <v>262.375</v>
      </c>
      <c r="K313" t="s">
        <v>473</v>
      </c>
      <c r="L313" t="s">
        <v>20</v>
      </c>
    </row>
    <row r="314" spans="1:12" x14ac:dyDescent="0.2">
      <c r="A314">
        <v>313</v>
      </c>
      <c r="B314">
        <v>0</v>
      </c>
      <c r="C314">
        <v>2</v>
      </c>
      <c r="D314" t="s">
        <v>474</v>
      </c>
      <c r="E314" t="s">
        <v>17</v>
      </c>
      <c r="F314">
        <v>26</v>
      </c>
      <c r="G314">
        <v>1</v>
      </c>
      <c r="H314">
        <v>1</v>
      </c>
      <c r="I314">
        <v>250651</v>
      </c>
      <c r="J314">
        <v>26</v>
      </c>
      <c r="L314" t="s">
        <v>15</v>
      </c>
    </row>
    <row r="315" spans="1:12" x14ac:dyDescent="0.2">
      <c r="A315">
        <v>314</v>
      </c>
      <c r="B315">
        <v>0</v>
      </c>
      <c r="C315">
        <v>3</v>
      </c>
      <c r="D315" t="s">
        <v>475</v>
      </c>
      <c r="E315" t="s">
        <v>13</v>
      </c>
      <c r="F315">
        <v>28</v>
      </c>
      <c r="G315">
        <v>0</v>
      </c>
      <c r="H315">
        <v>0</v>
      </c>
      <c r="I315">
        <v>349243</v>
      </c>
      <c r="J315">
        <v>7.8958000000000004</v>
      </c>
      <c r="L315" t="s">
        <v>15</v>
      </c>
    </row>
    <row r="316" spans="1:12" x14ac:dyDescent="0.2">
      <c r="A316">
        <v>315</v>
      </c>
      <c r="B316">
        <v>0</v>
      </c>
      <c r="C316">
        <v>2</v>
      </c>
      <c r="D316" t="s">
        <v>476</v>
      </c>
      <c r="E316" t="s">
        <v>13</v>
      </c>
      <c r="F316">
        <v>43</v>
      </c>
      <c r="G316">
        <v>1</v>
      </c>
      <c r="H316">
        <v>1</v>
      </c>
      <c r="I316" t="s">
        <v>477</v>
      </c>
      <c r="J316">
        <v>26.25</v>
      </c>
      <c r="L316" t="s">
        <v>15</v>
      </c>
    </row>
    <row r="317" spans="1:12" x14ac:dyDescent="0.2">
      <c r="A317">
        <v>316</v>
      </c>
      <c r="B317">
        <v>1</v>
      </c>
      <c r="C317">
        <v>3</v>
      </c>
      <c r="D317" t="s">
        <v>478</v>
      </c>
      <c r="E317" t="s">
        <v>17</v>
      </c>
      <c r="F317">
        <v>26</v>
      </c>
      <c r="G317">
        <v>0</v>
      </c>
      <c r="H317">
        <v>0</v>
      </c>
      <c r="I317">
        <v>347470</v>
      </c>
      <c r="J317">
        <v>7.8541999999999996</v>
      </c>
      <c r="L317" t="s">
        <v>15</v>
      </c>
    </row>
    <row r="318" spans="1:12" x14ac:dyDescent="0.2">
      <c r="A318">
        <v>317</v>
      </c>
      <c r="B318">
        <v>1</v>
      </c>
      <c r="C318">
        <v>2</v>
      </c>
      <c r="D318" t="s">
        <v>479</v>
      </c>
      <c r="E318" t="s">
        <v>17</v>
      </c>
      <c r="F318">
        <v>24</v>
      </c>
      <c r="G318">
        <v>1</v>
      </c>
      <c r="H318">
        <v>0</v>
      </c>
      <c r="I318">
        <v>244367</v>
      </c>
      <c r="J318">
        <v>26</v>
      </c>
      <c r="L318" t="s">
        <v>15</v>
      </c>
    </row>
    <row r="319" spans="1:12" x14ac:dyDescent="0.2">
      <c r="A319">
        <v>318</v>
      </c>
      <c r="B319">
        <v>0</v>
      </c>
      <c r="C319">
        <v>2</v>
      </c>
      <c r="D319" t="s">
        <v>480</v>
      </c>
      <c r="E319" t="s">
        <v>13</v>
      </c>
      <c r="F319">
        <v>54</v>
      </c>
      <c r="G319">
        <v>0</v>
      </c>
      <c r="H319">
        <v>0</v>
      </c>
      <c r="I319">
        <v>29011</v>
      </c>
      <c r="J319">
        <v>14</v>
      </c>
      <c r="L319" t="s">
        <v>15</v>
      </c>
    </row>
    <row r="320" spans="1:12" x14ac:dyDescent="0.2">
      <c r="A320">
        <v>319</v>
      </c>
      <c r="B320">
        <v>1</v>
      </c>
      <c r="C320">
        <v>1</v>
      </c>
      <c r="D320" t="s">
        <v>481</v>
      </c>
      <c r="E320" t="s">
        <v>17</v>
      </c>
      <c r="F320">
        <v>31</v>
      </c>
      <c r="G320">
        <v>0</v>
      </c>
      <c r="H320">
        <v>2</v>
      </c>
      <c r="I320">
        <v>36928</v>
      </c>
      <c r="J320">
        <v>164.86670000000001</v>
      </c>
      <c r="K320" t="s">
        <v>482</v>
      </c>
      <c r="L320" t="s">
        <v>15</v>
      </c>
    </row>
    <row r="321" spans="1:12" x14ac:dyDescent="0.2">
      <c r="A321">
        <v>320</v>
      </c>
      <c r="B321">
        <v>1</v>
      </c>
      <c r="C321">
        <v>1</v>
      </c>
      <c r="D321" t="s">
        <v>483</v>
      </c>
      <c r="E321" t="s">
        <v>17</v>
      </c>
      <c r="F321">
        <v>40</v>
      </c>
      <c r="G321">
        <v>1</v>
      </c>
      <c r="H321">
        <v>1</v>
      </c>
      <c r="I321">
        <v>16966</v>
      </c>
      <c r="J321">
        <v>134.5</v>
      </c>
      <c r="K321" t="s">
        <v>484</v>
      </c>
      <c r="L321" t="s">
        <v>20</v>
      </c>
    </row>
    <row r="322" spans="1:12" x14ac:dyDescent="0.2">
      <c r="A322">
        <v>321</v>
      </c>
      <c r="B322">
        <v>0</v>
      </c>
      <c r="C322">
        <v>3</v>
      </c>
      <c r="D322" t="s">
        <v>485</v>
      </c>
      <c r="E322" t="s">
        <v>13</v>
      </c>
      <c r="F322">
        <v>22</v>
      </c>
      <c r="G322">
        <v>0</v>
      </c>
      <c r="H322">
        <v>0</v>
      </c>
      <c r="I322" t="s">
        <v>486</v>
      </c>
      <c r="J322">
        <v>7.25</v>
      </c>
      <c r="L322" t="s">
        <v>15</v>
      </c>
    </row>
    <row r="323" spans="1:12" x14ac:dyDescent="0.2">
      <c r="A323">
        <v>322</v>
      </c>
      <c r="B323">
        <v>0</v>
      </c>
      <c r="C323">
        <v>3</v>
      </c>
      <c r="D323" t="s">
        <v>487</v>
      </c>
      <c r="E323" t="s">
        <v>13</v>
      </c>
      <c r="F323">
        <v>27</v>
      </c>
      <c r="G323">
        <v>0</v>
      </c>
      <c r="H323">
        <v>0</v>
      </c>
      <c r="I323">
        <v>349219</v>
      </c>
      <c r="J323">
        <v>7.8958000000000004</v>
      </c>
      <c r="L323" t="s">
        <v>15</v>
      </c>
    </row>
    <row r="324" spans="1:12" x14ac:dyDescent="0.2">
      <c r="A324">
        <v>323</v>
      </c>
      <c r="B324">
        <v>1</v>
      </c>
      <c r="C324">
        <v>2</v>
      </c>
      <c r="D324" t="s">
        <v>488</v>
      </c>
      <c r="E324" t="s">
        <v>17</v>
      </c>
      <c r="F324">
        <v>30</v>
      </c>
      <c r="G324">
        <v>0</v>
      </c>
      <c r="H324">
        <v>0</v>
      </c>
      <c r="I324">
        <v>234818</v>
      </c>
      <c r="J324">
        <v>12.35</v>
      </c>
      <c r="L324" t="s">
        <v>27</v>
      </c>
    </row>
    <row r="325" spans="1:12" x14ac:dyDescent="0.2">
      <c r="A325">
        <v>324</v>
      </c>
      <c r="B325">
        <v>1</v>
      </c>
      <c r="C325">
        <v>2</v>
      </c>
      <c r="D325" t="s">
        <v>489</v>
      </c>
      <c r="E325" t="s">
        <v>17</v>
      </c>
      <c r="F325">
        <v>22</v>
      </c>
      <c r="G325">
        <v>1</v>
      </c>
      <c r="H325">
        <v>1</v>
      </c>
      <c r="I325">
        <v>248738</v>
      </c>
      <c r="J325">
        <v>29</v>
      </c>
      <c r="L325" t="s">
        <v>15</v>
      </c>
    </row>
    <row r="326" spans="1:12" x14ac:dyDescent="0.2">
      <c r="A326">
        <v>325</v>
      </c>
      <c r="B326">
        <v>0</v>
      </c>
      <c r="C326">
        <v>3</v>
      </c>
      <c r="D326" t="s">
        <v>490</v>
      </c>
      <c r="E326" t="s">
        <v>13</v>
      </c>
      <c r="G326">
        <v>8</v>
      </c>
      <c r="H326">
        <v>2</v>
      </c>
      <c r="I326" t="s">
        <v>251</v>
      </c>
      <c r="J326">
        <v>69.55</v>
      </c>
      <c r="L326" t="s">
        <v>15</v>
      </c>
    </row>
    <row r="327" spans="1:12" x14ac:dyDescent="0.2">
      <c r="A327">
        <v>326</v>
      </c>
      <c r="B327">
        <v>1</v>
      </c>
      <c r="C327">
        <v>1</v>
      </c>
      <c r="D327" t="s">
        <v>491</v>
      </c>
      <c r="E327" t="s">
        <v>17</v>
      </c>
      <c r="F327">
        <v>36</v>
      </c>
      <c r="G327">
        <v>0</v>
      </c>
      <c r="H327">
        <v>0</v>
      </c>
      <c r="I327" t="s">
        <v>409</v>
      </c>
      <c r="J327">
        <v>135.63329999999999</v>
      </c>
      <c r="K327" t="s">
        <v>492</v>
      </c>
      <c r="L327" t="s">
        <v>20</v>
      </c>
    </row>
    <row r="328" spans="1:12" x14ac:dyDescent="0.2">
      <c r="A328">
        <v>327</v>
      </c>
      <c r="B328">
        <v>0</v>
      </c>
      <c r="C328">
        <v>3</v>
      </c>
      <c r="D328" t="s">
        <v>493</v>
      </c>
      <c r="E328" t="s">
        <v>13</v>
      </c>
      <c r="F328">
        <v>61</v>
      </c>
      <c r="G328">
        <v>0</v>
      </c>
      <c r="H328">
        <v>0</v>
      </c>
      <c r="I328">
        <v>345364</v>
      </c>
      <c r="J328">
        <v>6.2374999999999998</v>
      </c>
      <c r="L328" t="s">
        <v>15</v>
      </c>
    </row>
    <row r="329" spans="1:12" x14ac:dyDescent="0.2">
      <c r="A329">
        <v>328</v>
      </c>
      <c r="B329">
        <v>1</v>
      </c>
      <c r="C329">
        <v>2</v>
      </c>
      <c r="D329" t="s">
        <v>494</v>
      </c>
      <c r="E329" t="s">
        <v>17</v>
      </c>
      <c r="F329">
        <v>36</v>
      </c>
      <c r="G329">
        <v>0</v>
      </c>
      <c r="H329">
        <v>0</v>
      </c>
      <c r="I329">
        <v>28551</v>
      </c>
      <c r="J329">
        <v>13</v>
      </c>
      <c r="K329" t="s">
        <v>442</v>
      </c>
      <c r="L329" t="s">
        <v>15</v>
      </c>
    </row>
    <row r="330" spans="1:12" x14ac:dyDescent="0.2">
      <c r="A330">
        <v>329</v>
      </c>
      <c r="B330">
        <v>1</v>
      </c>
      <c r="C330">
        <v>3</v>
      </c>
      <c r="D330" t="s">
        <v>495</v>
      </c>
      <c r="E330" t="s">
        <v>17</v>
      </c>
      <c r="F330">
        <v>31</v>
      </c>
      <c r="G330">
        <v>1</v>
      </c>
      <c r="H330">
        <v>1</v>
      </c>
      <c r="I330">
        <v>363291</v>
      </c>
      <c r="J330">
        <v>20.524999999999999</v>
      </c>
      <c r="L330" t="s">
        <v>15</v>
      </c>
    </row>
    <row r="331" spans="1:12" x14ac:dyDescent="0.2">
      <c r="A331">
        <v>330</v>
      </c>
      <c r="B331">
        <v>1</v>
      </c>
      <c r="C331">
        <v>1</v>
      </c>
      <c r="D331" t="s">
        <v>496</v>
      </c>
      <c r="E331" t="s">
        <v>17</v>
      </c>
      <c r="F331">
        <v>16</v>
      </c>
      <c r="G331">
        <v>0</v>
      </c>
      <c r="H331">
        <v>1</v>
      </c>
      <c r="I331">
        <v>111361</v>
      </c>
      <c r="J331">
        <v>57.979199999999999</v>
      </c>
      <c r="K331" t="s">
        <v>497</v>
      </c>
      <c r="L331" t="s">
        <v>20</v>
      </c>
    </row>
    <row r="332" spans="1:12" x14ac:dyDescent="0.2">
      <c r="A332">
        <v>331</v>
      </c>
      <c r="B332">
        <v>1</v>
      </c>
      <c r="C332">
        <v>3</v>
      </c>
      <c r="D332" t="s">
        <v>498</v>
      </c>
      <c r="E332" t="s">
        <v>17</v>
      </c>
      <c r="G332">
        <v>2</v>
      </c>
      <c r="H332">
        <v>0</v>
      </c>
      <c r="I332">
        <v>367226</v>
      </c>
      <c r="J332">
        <v>23.25</v>
      </c>
      <c r="L332" t="s">
        <v>27</v>
      </c>
    </row>
    <row r="333" spans="1:12" x14ac:dyDescent="0.2">
      <c r="A333">
        <v>332</v>
      </c>
      <c r="B333">
        <v>0</v>
      </c>
      <c r="C333">
        <v>1</v>
      </c>
      <c r="D333" t="s">
        <v>499</v>
      </c>
      <c r="E333" t="s">
        <v>13</v>
      </c>
      <c r="F333">
        <v>45.5</v>
      </c>
      <c r="G333">
        <v>0</v>
      </c>
      <c r="H333">
        <v>0</v>
      </c>
      <c r="I333">
        <v>113043</v>
      </c>
      <c r="J333">
        <v>28.5</v>
      </c>
      <c r="K333" t="s">
        <v>500</v>
      </c>
      <c r="L333" t="s">
        <v>15</v>
      </c>
    </row>
    <row r="334" spans="1:12" x14ac:dyDescent="0.2">
      <c r="A334">
        <v>333</v>
      </c>
      <c r="B334">
        <v>0</v>
      </c>
      <c r="C334">
        <v>1</v>
      </c>
      <c r="D334" t="s">
        <v>501</v>
      </c>
      <c r="E334" t="s">
        <v>13</v>
      </c>
      <c r="F334">
        <v>38</v>
      </c>
      <c r="G334">
        <v>0</v>
      </c>
      <c r="H334">
        <v>1</v>
      </c>
      <c r="I334" t="s">
        <v>406</v>
      </c>
      <c r="J334">
        <v>153.46250000000001</v>
      </c>
      <c r="K334" t="s">
        <v>502</v>
      </c>
      <c r="L334" t="s">
        <v>15</v>
      </c>
    </row>
    <row r="335" spans="1:12" x14ac:dyDescent="0.2">
      <c r="A335">
        <v>334</v>
      </c>
      <c r="B335">
        <v>0</v>
      </c>
      <c r="C335">
        <v>3</v>
      </c>
      <c r="D335" t="s">
        <v>503</v>
      </c>
      <c r="E335" t="s">
        <v>13</v>
      </c>
      <c r="F335">
        <v>16</v>
      </c>
      <c r="G335">
        <v>2</v>
      </c>
      <c r="H335">
        <v>0</v>
      </c>
      <c r="I335">
        <v>345764</v>
      </c>
      <c r="J335">
        <v>18</v>
      </c>
      <c r="L335" t="s">
        <v>15</v>
      </c>
    </row>
    <row r="336" spans="1:12" x14ac:dyDescent="0.2">
      <c r="A336">
        <v>335</v>
      </c>
      <c r="B336">
        <v>1</v>
      </c>
      <c r="C336">
        <v>1</v>
      </c>
      <c r="D336" t="s">
        <v>504</v>
      </c>
      <c r="E336" t="s">
        <v>17</v>
      </c>
      <c r="G336">
        <v>1</v>
      </c>
      <c r="H336">
        <v>0</v>
      </c>
      <c r="I336" t="s">
        <v>505</v>
      </c>
      <c r="J336">
        <v>133.65</v>
      </c>
      <c r="L336" t="s">
        <v>15</v>
      </c>
    </row>
    <row r="337" spans="1:12" x14ac:dyDescent="0.2">
      <c r="A337">
        <v>336</v>
      </c>
      <c r="B337">
        <v>0</v>
      </c>
      <c r="C337">
        <v>3</v>
      </c>
      <c r="D337" t="s">
        <v>506</v>
      </c>
      <c r="E337" t="s">
        <v>13</v>
      </c>
      <c r="G337">
        <v>0</v>
      </c>
      <c r="H337">
        <v>0</v>
      </c>
      <c r="I337">
        <v>349225</v>
      </c>
      <c r="J337">
        <v>7.8958000000000004</v>
      </c>
      <c r="L337" t="s">
        <v>15</v>
      </c>
    </row>
    <row r="338" spans="1:12" x14ac:dyDescent="0.2">
      <c r="A338">
        <v>337</v>
      </c>
      <c r="B338">
        <v>0</v>
      </c>
      <c r="C338">
        <v>1</v>
      </c>
      <c r="D338" t="s">
        <v>507</v>
      </c>
      <c r="E338" t="s">
        <v>13</v>
      </c>
      <c r="F338">
        <v>29</v>
      </c>
      <c r="G338">
        <v>1</v>
      </c>
      <c r="H338">
        <v>0</v>
      </c>
      <c r="I338">
        <v>113776</v>
      </c>
      <c r="J338">
        <v>66.599999999999994</v>
      </c>
      <c r="K338" t="s">
        <v>237</v>
      </c>
      <c r="L338" t="s">
        <v>15</v>
      </c>
    </row>
    <row r="339" spans="1:12" x14ac:dyDescent="0.2">
      <c r="A339">
        <v>338</v>
      </c>
      <c r="B339">
        <v>1</v>
      </c>
      <c r="C339">
        <v>1</v>
      </c>
      <c r="D339" t="s">
        <v>508</v>
      </c>
      <c r="E339" t="s">
        <v>17</v>
      </c>
      <c r="F339">
        <v>41</v>
      </c>
      <c r="G339">
        <v>0</v>
      </c>
      <c r="H339">
        <v>0</v>
      </c>
      <c r="I339">
        <v>16966</v>
      </c>
      <c r="J339">
        <v>134.5</v>
      </c>
      <c r="K339" t="s">
        <v>509</v>
      </c>
      <c r="L339" t="s">
        <v>20</v>
      </c>
    </row>
    <row r="340" spans="1:12" x14ac:dyDescent="0.2">
      <c r="A340">
        <v>339</v>
      </c>
      <c r="B340">
        <v>1</v>
      </c>
      <c r="C340">
        <v>3</v>
      </c>
      <c r="D340" t="s">
        <v>510</v>
      </c>
      <c r="E340" t="s">
        <v>13</v>
      </c>
      <c r="F340">
        <v>45</v>
      </c>
      <c r="G340">
        <v>0</v>
      </c>
      <c r="H340">
        <v>0</v>
      </c>
      <c r="I340">
        <v>7598</v>
      </c>
      <c r="J340">
        <v>8.0500000000000007</v>
      </c>
      <c r="L340" t="s">
        <v>15</v>
      </c>
    </row>
    <row r="341" spans="1:12" x14ac:dyDescent="0.2">
      <c r="A341">
        <v>340</v>
      </c>
      <c r="B341">
        <v>0</v>
      </c>
      <c r="C341">
        <v>1</v>
      </c>
      <c r="D341" t="s">
        <v>511</v>
      </c>
      <c r="E341" t="s">
        <v>13</v>
      </c>
      <c r="F341">
        <v>45</v>
      </c>
      <c r="G341">
        <v>0</v>
      </c>
      <c r="H341">
        <v>0</v>
      </c>
      <c r="I341">
        <v>113784</v>
      </c>
      <c r="J341">
        <v>35.5</v>
      </c>
      <c r="K341" t="s">
        <v>512</v>
      </c>
      <c r="L341" t="s">
        <v>15</v>
      </c>
    </row>
    <row r="342" spans="1:12" x14ac:dyDescent="0.2">
      <c r="A342">
        <v>341</v>
      </c>
      <c r="B342">
        <v>1</v>
      </c>
      <c r="C342">
        <v>2</v>
      </c>
      <c r="D342" t="s">
        <v>513</v>
      </c>
      <c r="E342" t="s">
        <v>13</v>
      </c>
      <c r="F342">
        <v>2</v>
      </c>
      <c r="G342">
        <v>1</v>
      </c>
      <c r="H342">
        <v>1</v>
      </c>
      <c r="I342">
        <v>230080</v>
      </c>
      <c r="J342">
        <v>26</v>
      </c>
      <c r="K342" t="s">
        <v>232</v>
      </c>
      <c r="L342" t="s">
        <v>15</v>
      </c>
    </row>
    <row r="343" spans="1:12" x14ac:dyDescent="0.2">
      <c r="A343">
        <v>342</v>
      </c>
      <c r="B343">
        <v>1</v>
      </c>
      <c r="C343">
        <v>1</v>
      </c>
      <c r="D343" t="s">
        <v>514</v>
      </c>
      <c r="E343" t="s">
        <v>17</v>
      </c>
      <c r="F343">
        <v>24</v>
      </c>
      <c r="G343">
        <v>3</v>
      </c>
      <c r="H343">
        <v>2</v>
      </c>
      <c r="I343">
        <v>19950</v>
      </c>
      <c r="J343">
        <v>263</v>
      </c>
      <c r="K343" t="s">
        <v>57</v>
      </c>
      <c r="L343" t="s">
        <v>15</v>
      </c>
    </row>
    <row r="344" spans="1:12" x14ac:dyDescent="0.2">
      <c r="A344">
        <v>343</v>
      </c>
      <c r="B344">
        <v>0</v>
      </c>
      <c r="C344">
        <v>2</v>
      </c>
      <c r="D344" t="s">
        <v>515</v>
      </c>
      <c r="E344" t="s">
        <v>13</v>
      </c>
      <c r="F344">
        <v>28</v>
      </c>
      <c r="G344">
        <v>0</v>
      </c>
      <c r="H344">
        <v>0</v>
      </c>
      <c r="I344">
        <v>248740</v>
      </c>
      <c r="J344">
        <v>13</v>
      </c>
      <c r="L344" t="s">
        <v>15</v>
      </c>
    </row>
    <row r="345" spans="1:12" x14ac:dyDescent="0.2">
      <c r="A345">
        <v>344</v>
      </c>
      <c r="B345">
        <v>0</v>
      </c>
      <c r="C345">
        <v>2</v>
      </c>
      <c r="D345" t="s">
        <v>516</v>
      </c>
      <c r="E345" t="s">
        <v>13</v>
      </c>
      <c r="F345">
        <v>25</v>
      </c>
      <c r="G345">
        <v>0</v>
      </c>
      <c r="H345">
        <v>0</v>
      </c>
      <c r="I345">
        <v>244361</v>
      </c>
      <c r="J345">
        <v>13</v>
      </c>
      <c r="L345" t="s">
        <v>15</v>
      </c>
    </row>
    <row r="346" spans="1:12" x14ac:dyDescent="0.2">
      <c r="A346">
        <v>345</v>
      </c>
      <c r="B346">
        <v>0</v>
      </c>
      <c r="C346">
        <v>2</v>
      </c>
      <c r="D346" t="s">
        <v>517</v>
      </c>
      <c r="E346" t="s">
        <v>13</v>
      </c>
      <c r="F346">
        <v>36</v>
      </c>
      <c r="G346">
        <v>0</v>
      </c>
      <c r="H346">
        <v>0</v>
      </c>
      <c r="I346">
        <v>229236</v>
      </c>
      <c r="J346">
        <v>13</v>
      </c>
      <c r="L346" t="s">
        <v>15</v>
      </c>
    </row>
    <row r="347" spans="1:12" x14ac:dyDescent="0.2">
      <c r="A347">
        <v>346</v>
      </c>
      <c r="B347">
        <v>1</v>
      </c>
      <c r="C347">
        <v>2</v>
      </c>
      <c r="D347" t="s">
        <v>518</v>
      </c>
      <c r="E347" t="s">
        <v>17</v>
      </c>
      <c r="F347">
        <v>24</v>
      </c>
      <c r="G347">
        <v>0</v>
      </c>
      <c r="H347">
        <v>0</v>
      </c>
      <c r="I347">
        <v>248733</v>
      </c>
      <c r="J347">
        <v>13</v>
      </c>
      <c r="K347" t="s">
        <v>117</v>
      </c>
      <c r="L347" t="s">
        <v>15</v>
      </c>
    </row>
    <row r="348" spans="1:12" x14ac:dyDescent="0.2">
      <c r="A348">
        <v>347</v>
      </c>
      <c r="B348">
        <v>1</v>
      </c>
      <c r="C348">
        <v>2</v>
      </c>
      <c r="D348" t="s">
        <v>519</v>
      </c>
      <c r="E348" t="s">
        <v>17</v>
      </c>
      <c r="F348">
        <v>40</v>
      </c>
      <c r="G348">
        <v>0</v>
      </c>
      <c r="H348">
        <v>0</v>
      </c>
      <c r="I348">
        <v>31418</v>
      </c>
      <c r="J348">
        <v>13</v>
      </c>
      <c r="L348" t="s">
        <v>15</v>
      </c>
    </row>
    <row r="349" spans="1:12" x14ac:dyDescent="0.2">
      <c r="A349">
        <v>348</v>
      </c>
      <c r="B349">
        <v>1</v>
      </c>
      <c r="C349">
        <v>3</v>
      </c>
      <c r="D349" t="s">
        <v>520</v>
      </c>
      <c r="E349" t="s">
        <v>17</v>
      </c>
      <c r="G349">
        <v>1</v>
      </c>
      <c r="H349">
        <v>0</v>
      </c>
      <c r="I349">
        <v>386525</v>
      </c>
      <c r="J349">
        <v>16.100000000000001</v>
      </c>
      <c r="L349" t="s">
        <v>15</v>
      </c>
    </row>
    <row r="350" spans="1:12" x14ac:dyDescent="0.2">
      <c r="A350">
        <v>349</v>
      </c>
      <c r="B350">
        <v>1</v>
      </c>
      <c r="C350">
        <v>3</v>
      </c>
      <c r="D350" t="s">
        <v>521</v>
      </c>
      <c r="E350" t="s">
        <v>13</v>
      </c>
      <c r="F350">
        <v>3</v>
      </c>
      <c r="G350">
        <v>1</v>
      </c>
      <c r="H350">
        <v>1</v>
      </c>
      <c r="I350" t="s">
        <v>522</v>
      </c>
      <c r="J350">
        <v>15.9</v>
      </c>
      <c r="L350" t="s">
        <v>15</v>
      </c>
    </row>
    <row r="351" spans="1:12" x14ac:dyDescent="0.2">
      <c r="A351">
        <v>350</v>
      </c>
      <c r="B351">
        <v>0</v>
      </c>
      <c r="C351">
        <v>3</v>
      </c>
      <c r="D351" t="s">
        <v>523</v>
      </c>
      <c r="E351" t="s">
        <v>13</v>
      </c>
      <c r="F351">
        <v>42</v>
      </c>
      <c r="G351">
        <v>0</v>
      </c>
      <c r="H351">
        <v>0</v>
      </c>
      <c r="I351">
        <v>315088</v>
      </c>
      <c r="J351">
        <v>8.6624999999999996</v>
      </c>
      <c r="L351" t="s">
        <v>15</v>
      </c>
    </row>
    <row r="352" spans="1:12" x14ac:dyDescent="0.2">
      <c r="A352">
        <v>351</v>
      </c>
      <c r="B352">
        <v>0</v>
      </c>
      <c r="C352">
        <v>3</v>
      </c>
      <c r="D352" t="s">
        <v>524</v>
      </c>
      <c r="E352" t="s">
        <v>13</v>
      </c>
      <c r="F352">
        <v>23</v>
      </c>
      <c r="G352">
        <v>0</v>
      </c>
      <c r="H352">
        <v>0</v>
      </c>
      <c r="I352">
        <v>7267</v>
      </c>
      <c r="J352">
        <v>9.2249999999999996</v>
      </c>
      <c r="L352" t="s">
        <v>15</v>
      </c>
    </row>
    <row r="353" spans="1:12" x14ac:dyDescent="0.2">
      <c r="A353">
        <v>352</v>
      </c>
      <c r="B353">
        <v>0</v>
      </c>
      <c r="C353">
        <v>1</v>
      </c>
      <c r="D353" t="s">
        <v>525</v>
      </c>
      <c r="E353" t="s">
        <v>13</v>
      </c>
      <c r="G353">
        <v>0</v>
      </c>
      <c r="H353">
        <v>0</v>
      </c>
      <c r="I353">
        <v>113510</v>
      </c>
      <c r="J353">
        <v>35</v>
      </c>
      <c r="K353" t="s">
        <v>526</v>
      </c>
      <c r="L353" t="s">
        <v>15</v>
      </c>
    </row>
    <row r="354" spans="1:12" x14ac:dyDescent="0.2">
      <c r="A354">
        <v>353</v>
      </c>
      <c r="B354">
        <v>0</v>
      </c>
      <c r="C354">
        <v>3</v>
      </c>
      <c r="D354" t="s">
        <v>527</v>
      </c>
      <c r="E354" t="s">
        <v>13</v>
      </c>
      <c r="F354">
        <v>15</v>
      </c>
      <c r="G354">
        <v>1</v>
      </c>
      <c r="H354">
        <v>1</v>
      </c>
      <c r="I354">
        <v>2695</v>
      </c>
      <c r="J354">
        <v>7.2291999999999996</v>
      </c>
      <c r="L354" t="s">
        <v>20</v>
      </c>
    </row>
    <row r="355" spans="1:12" x14ac:dyDescent="0.2">
      <c r="A355">
        <v>354</v>
      </c>
      <c r="B355">
        <v>0</v>
      </c>
      <c r="C355">
        <v>3</v>
      </c>
      <c r="D355" t="s">
        <v>528</v>
      </c>
      <c r="E355" t="s">
        <v>13</v>
      </c>
      <c r="F355">
        <v>25</v>
      </c>
      <c r="G355">
        <v>1</v>
      </c>
      <c r="H355">
        <v>0</v>
      </c>
      <c r="I355">
        <v>349237</v>
      </c>
      <c r="J355">
        <v>17.8</v>
      </c>
      <c r="L355" t="s">
        <v>15</v>
      </c>
    </row>
    <row r="356" spans="1:12" x14ac:dyDescent="0.2">
      <c r="A356">
        <v>355</v>
      </c>
      <c r="B356">
        <v>0</v>
      </c>
      <c r="C356">
        <v>3</v>
      </c>
      <c r="D356" t="s">
        <v>529</v>
      </c>
      <c r="E356" t="s">
        <v>13</v>
      </c>
      <c r="G356">
        <v>0</v>
      </c>
      <c r="H356">
        <v>0</v>
      </c>
      <c r="I356">
        <v>2647</v>
      </c>
      <c r="J356">
        <v>7.2249999999999996</v>
      </c>
      <c r="L356" t="s">
        <v>20</v>
      </c>
    </row>
    <row r="357" spans="1:12" x14ac:dyDescent="0.2">
      <c r="A357">
        <v>356</v>
      </c>
      <c r="B357">
        <v>0</v>
      </c>
      <c r="C357">
        <v>3</v>
      </c>
      <c r="D357" t="s">
        <v>530</v>
      </c>
      <c r="E357" t="s">
        <v>13</v>
      </c>
      <c r="F357">
        <v>28</v>
      </c>
      <c r="G357">
        <v>0</v>
      </c>
      <c r="H357">
        <v>0</v>
      </c>
      <c r="I357">
        <v>345783</v>
      </c>
      <c r="J357">
        <v>9.5</v>
      </c>
      <c r="L357" t="s">
        <v>15</v>
      </c>
    </row>
    <row r="358" spans="1:12" x14ac:dyDescent="0.2">
      <c r="A358">
        <v>357</v>
      </c>
      <c r="B358">
        <v>1</v>
      </c>
      <c r="C358">
        <v>1</v>
      </c>
      <c r="D358" t="s">
        <v>531</v>
      </c>
      <c r="E358" t="s">
        <v>17</v>
      </c>
      <c r="F358">
        <v>22</v>
      </c>
      <c r="G358">
        <v>0</v>
      </c>
      <c r="H358">
        <v>1</v>
      </c>
      <c r="I358">
        <v>113505</v>
      </c>
      <c r="J358">
        <v>55</v>
      </c>
      <c r="K358" t="s">
        <v>260</v>
      </c>
      <c r="L358" t="s">
        <v>15</v>
      </c>
    </row>
    <row r="359" spans="1:12" x14ac:dyDescent="0.2">
      <c r="A359">
        <v>358</v>
      </c>
      <c r="B359">
        <v>0</v>
      </c>
      <c r="C359">
        <v>2</v>
      </c>
      <c r="D359" t="s">
        <v>532</v>
      </c>
      <c r="E359" t="s">
        <v>17</v>
      </c>
      <c r="F359">
        <v>38</v>
      </c>
      <c r="G359">
        <v>0</v>
      </c>
      <c r="H359">
        <v>0</v>
      </c>
      <c r="I359">
        <v>237671</v>
      </c>
      <c r="J359">
        <v>13</v>
      </c>
      <c r="L359" t="s">
        <v>15</v>
      </c>
    </row>
    <row r="360" spans="1:12" x14ac:dyDescent="0.2">
      <c r="A360">
        <v>359</v>
      </c>
      <c r="B360">
        <v>1</v>
      </c>
      <c r="C360">
        <v>3</v>
      </c>
      <c r="D360" t="s">
        <v>533</v>
      </c>
      <c r="E360" t="s">
        <v>17</v>
      </c>
      <c r="G360">
        <v>0</v>
      </c>
      <c r="H360">
        <v>0</v>
      </c>
      <c r="I360">
        <v>330931</v>
      </c>
      <c r="J360">
        <v>7.8792</v>
      </c>
      <c r="L360" t="s">
        <v>27</v>
      </c>
    </row>
    <row r="361" spans="1:12" x14ac:dyDescent="0.2">
      <c r="A361">
        <v>360</v>
      </c>
      <c r="B361">
        <v>1</v>
      </c>
      <c r="C361">
        <v>3</v>
      </c>
      <c r="D361" t="s">
        <v>534</v>
      </c>
      <c r="E361" t="s">
        <v>17</v>
      </c>
      <c r="G361">
        <v>0</v>
      </c>
      <c r="H361">
        <v>0</v>
      </c>
      <c r="I361">
        <v>330980</v>
      </c>
      <c r="J361">
        <v>7.8792</v>
      </c>
      <c r="L361" t="s">
        <v>27</v>
      </c>
    </row>
    <row r="362" spans="1:12" x14ac:dyDescent="0.2">
      <c r="A362">
        <v>361</v>
      </c>
      <c r="B362">
        <v>0</v>
      </c>
      <c r="C362">
        <v>3</v>
      </c>
      <c r="D362" t="s">
        <v>535</v>
      </c>
      <c r="E362" t="s">
        <v>13</v>
      </c>
      <c r="F362">
        <v>40</v>
      </c>
      <c r="G362">
        <v>1</v>
      </c>
      <c r="H362">
        <v>4</v>
      </c>
      <c r="I362">
        <v>347088</v>
      </c>
      <c r="J362">
        <v>27.9</v>
      </c>
      <c r="L362" t="s">
        <v>15</v>
      </c>
    </row>
    <row r="363" spans="1:12" x14ac:dyDescent="0.2">
      <c r="A363">
        <v>362</v>
      </c>
      <c r="B363">
        <v>0</v>
      </c>
      <c r="C363">
        <v>2</v>
      </c>
      <c r="D363" t="s">
        <v>536</v>
      </c>
      <c r="E363" t="s">
        <v>13</v>
      </c>
      <c r="F363">
        <v>29</v>
      </c>
      <c r="G363">
        <v>1</v>
      </c>
      <c r="H363">
        <v>0</v>
      </c>
      <c r="I363" t="s">
        <v>537</v>
      </c>
      <c r="J363">
        <v>27.720800000000001</v>
      </c>
      <c r="L363" t="s">
        <v>20</v>
      </c>
    </row>
    <row r="364" spans="1:12" x14ac:dyDescent="0.2">
      <c r="A364">
        <v>363</v>
      </c>
      <c r="B364">
        <v>0</v>
      </c>
      <c r="C364">
        <v>3</v>
      </c>
      <c r="D364" t="s">
        <v>538</v>
      </c>
      <c r="E364" t="s">
        <v>17</v>
      </c>
      <c r="F364">
        <v>45</v>
      </c>
      <c r="G364">
        <v>0</v>
      </c>
      <c r="H364">
        <v>1</v>
      </c>
      <c r="I364">
        <v>2691</v>
      </c>
      <c r="J364">
        <v>14.4542</v>
      </c>
      <c r="L364" t="s">
        <v>20</v>
      </c>
    </row>
    <row r="365" spans="1:12" x14ac:dyDescent="0.2">
      <c r="A365">
        <v>364</v>
      </c>
      <c r="B365">
        <v>0</v>
      </c>
      <c r="C365">
        <v>3</v>
      </c>
      <c r="D365" t="s">
        <v>539</v>
      </c>
      <c r="E365" t="s">
        <v>13</v>
      </c>
      <c r="F365">
        <v>35</v>
      </c>
      <c r="G365">
        <v>0</v>
      </c>
      <c r="H365">
        <v>0</v>
      </c>
      <c r="I365" t="s">
        <v>540</v>
      </c>
      <c r="J365">
        <v>7.05</v>
      </c>
      <c r="L365" t="s">
        <v>15</v>
      </c>
    </row>
    <row r="366" spans="1:12" x14ac:dyDescent="0.2">
      <c r="A366">
        <v>365</v>
      </c>
      <c r="B366">
        <v>0</v>
      </c>
      <c r="C366">
        <v>3</v>
      </c>
      <c r="D366" t="s">
        <v>541</v>
      </c>
      <c r="E366" t="s">
        <v>13</v>
      </c>
      <c r="G366">
        <v>1</v>
      </c>
      <c r="H366">
        <v>0</v>
      </c>
      <c r="I366">
        <v>370365</v>
      </c>
      <c r="J366">
        <v>15.5</v>
      </c>
      <c r="L366" t="s">
        <v>27</v>
      </c>
    </row>
    <row r="367" spans="1:12" x14ac:dyDescent="0.2">
      <c r="A367">
        <v>366</v>
      </c>
      <c r="B367">
        <v>0</v>
      </c>
      <c r="C367">
        <v>3</v>
      </c>
      <c r="D367" t="s">
        <v>542</v>
      </c>
      <c r="E367" t="s">
        <v>13</v>
      </c>
      <c r="F367">
        <v>30</v>
      </c>
      <c r="G367">
        <v>0</v>
      </c>
      <c r="H367">
        <v>0</v>
      </c>
      <c r="I367" t="s">
        <v>543</v>
      </c>
      <c r="J367">
        <v>7.25</v>
      </c>
      <c r="L367" t="s">
        <v>15</v>
      </c>
    </row>
    <row r="368" spans="1:12" x14ac:dyDescent="0.2">
      <c r="A368">
        <v>367</v>
      </c>
      <c r="B368">
        <v>1</v>
      </c>
      <c r="C368">
        <v>1</v>
      </c>
      <c r="D368" t="s">
        <v>544</v>
      </c>
      <c r="E368" t="s">
        <v>17</v>
      </c>
      <c r="F368">
        <v>60</v>
      </c>
      <c r="G368">
        <v>1</v>
      </c>
      <c r="H368">
        <v>0</v>
      </c>
      <c r="I368">
        <v>110813</v>
      </c>
      <c r="J368">
        <v>75.25</v>
      </c>
      <c r="K368" t="s">
        <v>545</v>
      </c>
      <c r="L368" t="s">
        <v>20</v>
      </c>
    </row>
    <row r="369" spans="1:12" x14ac:dyDescent="0.2">
      <c r="A369">
        <v>368</v>
      </c>
      <c r="B369">
        <v>1</v>
      </c>
      <c r="C369">
        <v>3</v>
      </c>
      <c r="D369" t="s">
        <v>546</v>
      </c>
      <c r="E369" t="s">
        <v>17</v>
      </c>
      <c r="G369">
        <v>0</v>
      </c>
      <c r="H369">
        <v>0</v>
      </c>
      <c r="I369">
        <v>2626</v>
      </c>
      <c r="J369">
        <v>7.2291999999999996</v>
      </c>
      <c r="L369" t="s">
        <v>20</v>
      </c>
    </row>
    <row r="370" spans="1:12" x14ac:dyDescent="0.2">
      <c r="A370">
        <v>369</v>
      </c>
      <c r="B370">
        <v>1</v>
      </c>
      <c r="C370">
        <v>3</v>
      </c>
      <c r="D370" t="s">
        <v>547</v>
      </c>
      <c r="E370" t="s">
        <v>17</v>
      </c>
      <c r="G370">
        <v>0</v>
      </c>
      <c r="H370">
        <v>0</v>
      </c>
      <c r="I370">
        <v>14313</v>
      </c>
      <c r="J370">
        <v>7.75</v>
      </c>
      <c r="L370" t="s">
        <v>27</v>
      </c>
    </row>
    <row r="371" spans="1:12" x14ac:dyDescent="0.2">
      <c r="A371">
        <v>370</v>
      </c>
      <c r="B371">
        <v>1</v>
      </c>
      <c r="C371">
        <v>1</v>
      </c>
      <c r="D371" t="s">
        <v>548</v>
      </c>
      <c r="E371" t="s">
        <v>17</v>
      </c>
      <c r="F371">
        <v>24</v>
      </c>
      <c r="G371">
        <v>0</v>
      </c>
      <c r="H371">
        <v>0</v>
      </c>
      <c r="I371" t="s">
        <v>549</v>
      </c>
      <c r="J371">
        <v>69.3</v>
      </c>
      <c r="K371" t="s">
        <v>550</v>
      </c>
      <c r="L371" t="s">
        <v>20</v>
      </c>
    </row>
    <row r="372" spans="1:12" x14ac:dyDescent="0.2">
      <c r="A372">
        <v>371</v>
      </c>
      <c r="B372">
        <v>1</v>
      </c>
      <c r="C372">
        <v>1</v>
      </c>
      <c r="D372" t="s">
        <v>551</v>
      </c>
      <c r="E372" t="s">
        <v>13</v>
      </c>
      <c r="F372">
        <v>25</v>
      </c>
      <c r="G372">
        <v>1</v>
      </c>
      <c r="H372">
        <v>0</v>
      </c>
      <c r="I372">
        <v>11765</v>
      </c>
      <c r="J372">
        <v>55.441699999999997</v>
      </c>
      <c r="K372" t="s">
        <v>552</v>
      </c>
      <c r="L372" t="s">
        <v>20</v>
      </c>
    </row>
    <row r="373" spans="1:12" x14ac:dyDescent="0.2">
      <c r="A373">
        <v>372</v>
      </c>
      <c r="B373">
        <v>0</v>
      </c>
      <c r="C373">
        <v>3</v>
      </c>
      <c r="D373" t="s">
        <v>553</v>
      </c>
      <c r="E373" t="s">
        <v>13</v>
      </c>
      <c r="F373">
        <v>18</v>
      </c>
      <c r="G373">
        <v>1</v>
      </c>
      <c r="H373">
        <v>0</v>
      </c>
      <c r="I373">
        <v>3101267</v>
      </c>
      <c r="J373">
        <v>6.4958</v>
      </c>
      <c r="L373" t="s">
        <v>15</v>
      </c>
    </row>
    <row r="374" spans="1:12" x14ac:dyDescent="0.2">
      <c r="A374">
        <v>373</v>
      </c>
      <c r="B374">
        <v>0</v>
      </c>
      <c r="C374">
        <v>3</v>
      </c>
      <c r="D374" t="s">
        <v>554</v>
      </c>
      <c r="E374" t="s">
        <v>13</v>
      </c>
      <c r="F374">
        <v>19</v>
      </c>
      <c r="G374">
        <v>0</v>
      </c>
      <c r="H374">
        <v>0</v>
      </c>
      <c r="I374">
        <v>323951</v>
      </c>
      <c r="J374">
        <v>8.0500000000000007</v>
      </c>
      <c r="L374" t="s">
        <v>15</v>
      </c>
    </row>
    <row r="375" spans="1:12" x14ac:dyDescent="0.2">
      <c r="A375">
        <v>374</v>
      </c>
      <c r="B375">
        <v>0</v>
      </c>
      <c r="C375">
        <v>1</v>
      </c>
      <c r="D375" t="s">
        <v>555</v>
      </c>
      <c r="E375" t="s">
        <v>13</v>
      </c>
      <c r="F375">
        <v>22</v>
      </c>
      <c r="G375">
        <v>0</v>
      </c>
      <c r="H375">
        <v>0</v>
      </c>
      <c r="I375" t="s">
        <v>409</v>
      </c>
      <c r="J375">
        <v>135.63329999999999</v>
      </c>
      <c r="L375" t="s">
        <v>20</v>
      </c>
    </row>
    <row r="376" spans="1:12" x14ac:dyDescent="0.2">
      <c r="A376">
        <v>375</v>
      </c>
      <c r="B376">
        <v>0</v>
      </c>
      <c r="C376">
        <v>3</v>
      </c>
      <c r="D376" t="s">
        <v>556</v>
      </c>
      <c r="E376" t="s">
        <v>17</v>
      </c>
      <c r="F376">
        <v>3</v>
      </c>
      <c r="G376">
        <v>3</v>
      </c>
      <c r="H376">
        <v>1</v>
      </c>
      <c r="I376">
        <v>349909</v>
      </c>
      <c r="J376">
        <v>21.074999999999999</v>
      </c>
      <c r="L376" t="s">
        <v>15</v>
      </c>
    </row>
    <row r="377" spans="1:12" x14ac:dyDescent="0.2">
      <c r="A377">
        <v>376</v>
      </c>
      <c r="B377">
        <v>1</v>
      </c>
      <c r="C377">
        <v>1</v>
      </c>
      <c r="D377" t="s">
        <v>557</v>
      </c>
      <c r="E377" t="s">
        <v>17</v>
      </c>
      <c r="G377">
        <v>1</v>
      </c>
      <c r="H377">
        <v>0</v>
      </c>
      <c r="I377" t="s">
        <v>69</v>
      </c>
      <c r="J377">
        <v>82.1708</v>
      </c>
      <c r="L377" t="s">
        <v>20</v>
      </c>
    </row>
    <row r="378" spans="1:12" x14ac:dyDescent="0.2">
      <c r="A378">
        <v>377</v>
      </c>
      <c r="B378">
        <v>1</v>
      </c>
      <c r="C378">
        <v>3</v>
      </c>
      <c r="D378" t="s">
        <v>558</v>
      </c>
      <c r="E378" t="s">
        <v>17</v>
      </c>
      <c r="F378">
        <v>22</v>
      </c>
      <c r="G378">
        <v>0</v>
      </c>
      <c r="H378">
        <v>0</v>
      </c>
      <c r="I378" t="s">
        <v>559</v>
      </c>
      <c r="J378">
        <v>7.25</v>
      </c>
      <c r="L378" t="s">
        <v>15</v>
      </c>
    </row>
    <row r="379" spans="1:12" x14ac:dyDescent="0.2">
      <c r="A379">
        <v>378</v>
      </c>
      <c r="B379">
        <v>0</v>
      </c>
      <c r="C379">
        <v>1</v>
      </c>
      <c r="D379" t="s">
        <v>560</v>
      </c>
      <c r="E379" t="s">
        <v>13</v>
      </c>
      <c r="F379">
        <v>27</v>
      </c>
      <c r="G379">
        <v>0</v>
      </c>
      <c r="H379">
        <v>2</v>
      </c>
      <c r="I379">
        <v>113503</v>
      </c>
      <c r="J379">
        <v>211.5</v>
      </c>
      <c r="K379" t="s">
        <v>561</v>
      </c>
      <c r="L379" t="s">
        <v>20</v>
      </c>
    </row>
    <row r="380" spans="1:12" x14ac:dyDescent="0.2">
      <c r="A380">
        <v>379</v>
      </c>
      <c r="B380">
        <v>0</v>
      </c>
      <c r="C380">
        <v>3</v>
      </c>
      <c r="D380" t="s">
        <v>562</v>
      </c>
      <c r="E380" t="s">
        <v>13</v>
      </c>
      <c r="F380">
        <v>20</v>
      </c>
      <c r="G380">
        <v>0</v>
      </c>
      <c r="H380">
        <v>0</v>
      </c>
      <c r="I380">
        <v>2648</v>
      </c>
      <c r="J380">
        <v>4.0125000000000002</v>
      </c>
      <c r="L380" t="s">
        <v>20</v>
      </c>
    </row>
    <row r="381" spans="1:12" x14ac:dyDescent="0.2">
      <c r="A381">
        <v>380</v>
      </c>
      <c r="B381">
        <v>0</v>
      </c>
      <c r="C381">
        <v>3</v>
      </c>
      <c r="D381" t="s">
        <v>563</v>
      </c>
      <c r="E381" t="s">
        <v>13</v>
      </c>
      <c r="F381">
        <v>19</v>
      </c>
      <c r="G381">
        <v>0</v>
      </c>
      <c r="H381">
        <v>0</v>
      </c>
      <c r="I381">
        <v>347069</v>
      </c>
      <c r="J381">
        <v>7.7750000000000004</v>
      </c>
      <c r="L381" t="s">
        <v>15</v>
      </c>
    </row>
    <row r="382" spans="1:12" x14ac:dyDescent="0.2">
      <c r="A382">
        <v>381</v>
      </c>
      <c r="B382">
        <v>1</v>
      </c>
      <c r="C382">
        <v>1</v>
      </c>
      <c r="D382" t="s">
        <v>564</v>
      </c>
      <c r="E382" t="s">
        <v>17</v>
      </c>
      <c r="F382">
        <v>42</v>
      </c>
      <c r="G382">
        <v>0</v>
      </c>
      <c r="H382">
        <v>0</v>
      </c>
      <c r="I382" t="s">
        <v>565</v>
      </c>
      <c r="J382">
        <v>227.52500000000001</v>
      </c>
      <c r="L382" t="s">
        <v>20</v>
      </c>
    </row>
    <row r="383" spans="1:12" x14ac:dyDescent="0.2">
      <c r="A383">
        <v>382</v>
      </c>
      <c r="B383">
        <v>1</v>
      </c>
      <c r="C383">
        <v>3</v>
      </c>
      <c r="D383" t="s">
        <v>566</v>
      </c>
      <c r="E383" t="s">
        <v>17</v>
      </c>
      <c r="F383">
        <v>1</v>
      </c>
      <c r="G383">
        <v>0</v>
      </c>
      <c r="H383">
        <v>2</v>
      </c>
      <c r="I383">
        <v>2653</v>
      </c>
      <c r="J383">
        <v>15.7417</v>
      </c>
      <c r="L383" t="s">
        <v>20</v>
      </c>
    </row>
    <row r="384" spans="1:12" x14ac:dyDescent="0.2">
      <c r="A384">
        <v>383</v>
      </c>
      <c r="B384">
        <v>0</v>
      </c>
      <c r="C384">
        <v>3</v>
      </c>
      <c r="D384" t="s">
        <v>567</v>
      </c>
      <c r="E384" t="s">
        <v>13</v>
      </c>
      <c r="F384">
        <v>32</v>
      </c>
      <c r="G384">
        <v>0</v>
      </c>
      <c r="H384">
        <v>0</v>
      </c>
      <c r="I384" t="s">
        <v>568</v>
      </c>
      <c r="J384">
        <v>7.9249999999999998</v>
      </c>
      <c r="L384" t="s">
        <v>15</v>
      </c>
    </row>
    <row r="385" spans="1:12" x14ac:dyDescent="0.2">
      <c r="A385">
        <v>384</v>
      </c>
      <c r="B385">
        <v>1</v>
      </c>
      <c r="C385">
        <v>1</v>
      </c>
      <c r="D385" t="s">
        <v>569</v>
      </c>
      <c r="E385" t="s">
        <v>17</v>
      </c>
      <c r="F385">
        <v>35</v>
      </c>
      <c r="G385">
        <v>1</v>
      </c>
      <c r="H385">
        <v>0</v>
      </c>
      <c r="I385">
        <v>113789</v>
      </c>
      <c r="J385">
        <v>52</v>
      </c>
      <c r="L385" t="s">
        <v>15</v>
      </c>
    </row>
    <row r="386" spans="1:12" x14ac:dyDescent="0.2">
      <c r="A386">
        <v>385</v>
      </c>
      <c r="B386">
        <v>0</v>
      </c>
      <c r="C386">
        <v>3</v>
      </c>
      <c r="D386" t="s">
        <v>570</v>
      </c>
      <c r="E386" t="s">
        <v>13</v>
      </c>
      <c r="G386">
        <v>0</v>
      </c>
      <c r="H386">
        <v>0</v>
      </c>
      <c r="I386">
        <v>349227</v>
      </c>
      <c r="J386">
        <v>7.8958000000000004</v>
      </c>
      <c r="L386" t="s">
        <v>15</v>
      </c>
    </row>
    <row r="387" spans="1:12" x14ac:dyDescent="0.2">
      <c r="A387">
        <v>386</v>
      </c>
      <c r="B387">
        <v>0</v>
      </c>
      <c r="C387">
        <v>2</v>
      </c>
      <c r="D387" t="s">
        <v>571</v>
      </c>
      <c r="E387" t="s">
        <v>13</v>
      </c>
      <c r="F387">
        <v>18</v>
      </c>
      <c r="G387">
        <v>0</v>
      </c>
      <c r="H387">
        <v>0</v>
      </c>
      <c r="I387" t="s">
        <v>126</v>
      </c>
      <c r="J387">
        <v>73.5</v>
      </c>
      <c r="L387" t="s">
        <v>15</v>
      </c>
    </row>
    <row r="388" spans="1:12" x14ac:dyDescent="0.2">
      <c r="A388">
        <v>387</v>
      </c>
      <c r="B388">
        <v>0</v>
      </c>
      <c r="C388">
        <v>3</v>
      </c>
      <c r="D388" t="s">
        <v>572</v>
      </c>
      <c r="E388" t="s">
        <v>13</v>
      </c>
      <c r="F388">
        <v>1</v>
      </c>
      <c r="G388">
        <v>5</v>
      </c>
      <c r="H388">
        <v>2</v>
      </c>
      <c r="I388" t="s">
        <v>105</v>
      </c>
      <c r="J388">
        <v>46.9</v>
      </c>
      <c r="L388" t="s">
        <v>15</v>
      </c>
    </row>
    <row r="389" spans="1:12" x14ac:dyDescent="0.2">
      <c r="A389">
        <v>388</v>
      </c>
      <c r="B389">
        <v>1</v>
      </c>
      <c r="C389">
        <v>2</v>
      </c>
      <c r="D389" t="s">
        <v>573</v>
      </c>
      <c r="E389" t="s">
        <v>17</v>
      </c>
      <c r="F389">
        <v>36</v>
      </c>
      <c r="G389">
        <v>0</v>
      </c>
      <c r="H389">
        <v>0</v>
      </c>
      <c r="I389">
        <v>27849</v>
      </c>
      <c r="J389">
        <v>13</v>
      </c>
      <c r="L389" t="s">
        <v>15</v>
      </c>
    </row>
    <row r="390" spans="1:12" x14ac:dyDescent="0.2">
      <c r="A390">
        <v>389</v>
      </c>
      <c r="B390">
        <v>0</v>
      </c>
      <c r="C390">
        <v>3</v>
      </c>
      <c r="D390" t="s">
        <v>574</v>
      </c>
      <c r="E390" t="s">
        <v>13</v>
      </c>
      <c r="G390">
        <v>0</v>
      </c>
      <c r="H390">
        <v>0</v>
      </c>
      <c r="I390">
        <v>367655</v>
      </c>
      <c r="J390">
        <v>7.7291999999999996</v>
      </c>
      <c r="L390" t="s">
        <v>27</v>
      </c>
    </row>
    <row r="391" spans="1:12" x14ac:dyDescent="0.2">
      <c r="A391">
        <v>390</v>
      </c>
      <c r="B391">
        <v>1</v>
      </c>
      <c r="C391">
        <v>2</v>
      </c>
      <c r="D391" t="s">
        <v>575</v>
      </c>
      <c r="E391" t="s">
        <v>17</v>
      </c>
      <c r="F391">
        <v>17</v>
      </c>
      <c r="G391">
        <v>0</v>
      </c>
      <c r="H391">
        <v>0</v>
      </c>
      <c r="I391" t="s">
        <v>576</v>
      </c>
      <c r="J391">
        <v>12</v>
      </c>
      <c r="L391" t="s">
        <v>20</v>
      </c>
    </row>
    <row r="392" spans="1:12" x14ac:dyDescent="0.2">
      <c r="A392">
        <v>391</v>
      </c>
      <c r="B392">
        <v>1</v>
      </c>
      <c r="C392">
        <v>1</v>
      </c>
      <c r="D392" t="s">
        <v>577</v>
      </c>
      <c r="E392" t="s">
        <v>13</v>
      </c>
      <c r="F392">
        <v>36</v>
      </c>
      <c r="G392">
        <v>1</v>
      </c>
      <c r="H392">
        <v>2</v>
      </c>
      <c r="I392">
        <v>113760</v>
      </c>
      <c r="J392">
        <v>120</v>
      </c>
      <c r="K392" t="s">
        <v>578</v>
      </c>
      <c r="L392" t="s">
        <v>15</v>
      </c>
    </row>
    <row r="393" spans="1:12" x14ac:dyDescent="0.2">
      <c r="A393">
        <v>392</v>
      </c>
      <c r="B393">
        <v>1</v>
      </c>
      <c r="C393">
        <v>3</v>
      </c>
      <c r="D393" t="s">
        <v>579</v>
      </c>
      <c r="E393" t="s">
        <v>13</v>
      </c>
      <c r="F393">
        <v>21</v>
      </c>
      <c r="G393">
        <v>0</v>
      </c>
      <c r="H393">
        <v>0</v>
      </c>
      <c r="I393">
        <v>350034</v>
      </c>
      <c r="J393">
        <v>7.7957999999999998</v>
      </c>
      <c r="L393" t="s">
        <v>15</v>
      </c>
    </row>
    <row r="394" spans="1:12" x14ac:dyDescent="0.2">
      <c r="A394">
        <v>393</v>
      </c>
      <c r="B394">
        <v>0</v>
      </c>
      <c r="C394">
        <v>3</v>
      </c>
      <c r="D394" t="s">
        <v>580</v>
      </c>
      <c r="E394" t="s">
        <v>13</v>
      </c>
      <c r="F394">
        <v>28</v>
      </c>
      <c r="G394">
        <v>2</v>
      </c>
      <c r="H394">
        <v>0</v>
      </c>
      <c r="I394">
        <v>3101277</v>
      </c>
      <c r="J394">
        <v>7.9249999999999998</v>
      </c>
      <c r="L394" t="s">
        <v>15</v>
      </c>
    </row>
    <row r="395" spans="1:12" x14ac:dyDescent="0.2">
      <c r="A395">
        <v>394</v>
      </c>
      <c r="B395">
        <v>1</v>
      </c>
      <c r="C395">
        <v>1</v>
      </c>
      <c r="D395" t="s">
        <v>581</v>
      </c>
      <c r="E395" t="s">
        <v>17</v>
      </c>
      <c r="F395">
        <v>23</v>
      </c>
      <c r="G395">
        <v>1</v>
      </c>
      <c r="H395">
        <v>0</v>
      </c>
      <c r="I395">
        <v>35273</v>
      </c>
      <c r="J395">
        <v>113.27500000000001</v>
      </c>
      <c r="K395" t="s">
        <v>328</v>
      </c>
      <c r="L395" t="s">
        <v>20</v>
      </c>
    </row>
    <row r="396" spans="1:12" x14ac:dyDescent="0.2">
      <c r="A396">
        <v>395</v>
      </c>
      <c r="B396">
        <v>1</v>
      </c>
      <c r="C396">
        <v>3</v>
      </c>
      <c r="D396" t="s">
        <v>582</v>
      </c>
      <c r="E396" t="s">
        <v>17</v>
      </c>
      <c r="F396">
        <v>24</v>
      </c>
      <c r="G396">
        <v>0</v>
      </c>
      <c r="H396">
        <v>2</v>
      </c>
      <c r="I396" t="s">
        <v>34</v>
      </c>
      <c r="J396">
        <v>16.7</v>
      </c>
      <c r="K396" t="s">
        <v>35</v>
      </c>
      <c r="L396" t="s">
        <v>15</v>
      </c>
    </row>
    <row r="397" spans="1:12" x14ac:dyDescent="0.2">
      <c r="A397">
        <v>396</v>
      </c>
      <c r="B397">
        <v>0</v>
      </c>
      <c r="C397">
        <v>3</v>
      </c>
      <c r="D397" t="s">
        <v>583</v>
      </c>
      <c r="E397" t="s">
        <v>13</v>
      </c>
      <c r="F397">
        <v>22</v>
      </c>
      <c r="G397">
        <v>0</v>
      </c>
      <c r="H397">
        <v>0</v>
      </c>
      <c r="I397">
        <v>350052</v>
      </c>
      <c r="J397">
        <v>7.7957999999999998</v>
      </c>
      <c r="L397" t="s">
        <v>15</v>
      </c>
    </row>
    <row r="398" spans="1:12" x14ac:dyDescent="0.2">
      <c r="A398">
        <v>397</v>
      </c>
      <c r="B398">
        <v>0</v>
      </c>
      <c r="C398">
        <v>3</v>
      </c>
      <c r="D398" t="s">
        <v>584</v>
      </c>
      <c r="E398" t="s">
        <v>17</v>
      </c>
      <c r="F398">
        <v>31</v>
      </c>
      <c r="G398">
        <v>0</v>
      </c>
      <c r="H398">
        <v>0</v>
      </c>
      <c r="I398">
        <v>350407</v>
      </c>
      <c r="J398">
        <v>7.8541999999999996</v>
      </c>
      <c r="L398" t="s">
        <v>15</v>
      </c>
    </row>
    <row r="399" spans="1:12" x14ac:dyDescent="0.2">
      <c r="A399">
        <v>398</v>
      </c>
      <c r="B399">
        <v>0</v>
      </c>
      <c r="C399">
        <v>2</v>
      </c>
      <c r="D399" t="s">
        <v>585</v>
      </c>
      <c r="E399" t="s">
        <v>13</v>
      </c>
      <c r="F399">
        <v>46</v>
      </c>
      <c r="G399">
        <v>0</v>
      </c>
      <c r="H399">
        <v>0</v>
      </c>
      <c r="I399">
        <v>28403</v>
      </c>
      <c r="J399">
        <v>26</v>
      </c>
      <c r="L399" t="s">
        <v>15</v>
      </c>
    </row>
    <row r="400" spans="1:12" x14ac:dyDescent="0.2">
      <c r="A400">
        <v>399</v>
      </c>
      <c r="B400">
        <v>0</v>
      </c>
      <c r="C400">
        <v>2</v>
      </c>
      <c r="D400" t="s">
        <v>586</v>
      </c>
      <c r="E400" t="s">
        <v>13</v>
      </c>
      <c r="F400">
        <v>23</v>
      </c>
      <c r="G400">
        <v>0</v>
      </c>
      <c r="H400">
        <v>0</v>
      </c>
      <c r="I400">
        <v>244278</v>
      </c>
      <c r="J400">
        <v>10.5</v>
      </c>
      <c r="L400" t="s">
        <v>15</v>
      </c>
    </row>
    <row r="401" spans="1:12" x14ac:dyDescent="0.2">
      <c r="A401">
        <v>400</v>
      </c>
      <c r="B401">
        <v>1</v>
      </c>
      <c r="C401">
        <v>2</v>
      </c>
      <c r="D401" t="s">
        <v>587</v>
      </c>
      <c r="E401" t="s">
        <v>17</v>
      </c>
      <c r="F401">
        <v>28</v>
      </c>
      <c r="G401">
        <v>0</v>
      </c>
      <c r="H401">
        <v>0</v>
      </c>
      <c r="I401">
        <v>240929</v>
      </c>
      <c r="J401">
        <v>12.65</v>
      </c>
      <c r="L401" t="s">
        <v>15</v>
      </c>
    </row>
    <row r="402" spans="1:12" x14ac:dyDescent="0.2">
      <c r="A402">
        <v>401</v>
      </c>
      <c r="B402">
        <v>1</v>
      </c>
      <c r="C402">
        <v>3</v>
      </c>
      <c r="D402" t="s">
        <v>588</v>
      </c>
      <c r="E402" t="s">
        <v>13</v>
      </c>
      <c r="F402">
        <v>39</v>
      </c>
      <c r="G402">
        <v>0</v>
      </c>
      <c r="H402">
        <v>0</v>
      </c>
      <c r="I402" t="s">
        <v>589</v>
      </c>
      <c r="J402">
        <v>7.9249999999999998</v>
      </c>
      <c r="L402" t="s">
        <v>15</v>
      </c>
    </row>
    <row r="403" spans="1:12" x14ac:dyDescent="0.2">
      <c r="A403">
        <v>402</v>
      </c>
      <c r="B403">
        <v>0</v>
      </c>
      <c r="C403">
        <v>3</v>
      </c>
      <c r="D403" t="s">
        <v>590</v>
      </c>
      <c r="E403" t="s">
        <v>13</v>
      </c>
      <c r="F403">
        <v>26</v>
      </c>
      <c r="G403">
        <v>0</v>
      </c>
      <c r="H403">
        <v>0</v>
      </c>
      <c r="I403">
        <v>341826</v>
      </c>
      <c r="J403">
        <v>8.0500000000000007</v>
      </c>
      <c r="L403" t="s">
        <v>15</v>
      </c>
    </row>
    <row r="404" spans="1:12" x14ac:dyDescent="0.2">
      <c r="A404">
        <v>403</v>
      </c>
      <c r="B404">
        <v>0</v>
      </c>
      <c r="C404">
        <v>3</v>
      </c>
      <c r="D404" t="s">
        <v>591</v>
      </c>
      <c r="E404" t="s">
        <v>17</v>
      </c>
      <c r="F404">
        <v>21</v>
      </c>
      <c r="G404">
        <v>1</v>
      </c>
      <c r="H404">
        <v>0</v>
      </c>
      <c r="I404">
        <v>4137</v>
      </c>
      <c r="J404">
        <v>9.8249999999999993</v>
      </c>
      <c r="L404" t="s">
        <v>15</v>
      </c>
    </row>
    <row r="405" spans="1:12" x14ac:dyDescent="0.2">
      <c r="A405">
        <v>404</v>
      </c>
      <c r="B405">
        <v>0</v>
      </c>
      <c r="C405">
        <v>3</v>
      </c>
      <c r="D405" t="s">
        <v>592</v>
      </c>
      <c r="E405" t="s">
        <v>13</v>
      </c>
      <c r="F405">
        <v>28</v>
      </c>
      <c r="G405">
        <v>1</v>
      </c>
      <c r="H405">
        <v>0</v>
      </c>
      <c r="I405" t="s">
        <v>224</v>
      </c>
      <c r="J405">
        <v>15.85</v>
      </c>
      <c r="L405" t="s">
        <v>15</v>
      </c>
    </row>
    <row r="406" spans="1:12" x14ac:dyDescent="0.2">
      <c r="A406">
        <v>405</v>
      </c>
      <c r="B406">
        <v>0</v>
      </c>
      <c r="C406">
        <v>3</v>
      </c>
      <c r="D406" t="s">
        <v>593</v>
      </c>
      <c r="E406" t="s">
        <v>17</v>
      </c>
      <c r="F406">
        <v>20</v>
      </c>
      <c r="G406">
        <v>0</v>
      </c>
      <c r="H406">
        <v>0</v>
      </c>
      <c r="I406">
        <v>315096</v>
      </c>
      <c r="J406">
        <v>8.6624999999999996</v>
      </c>
      <c r="L406" t="s">
        <v>15</v>
      </c>
    </row>
    <row r="407" spans="1:12" x14ac:dyDescent="0.2">
      <c r="A407">
        <v>406</v>
      </c>
      <c r="B407">
        <v>0</v>
      </c>
      <c r="C407">
        <v>2</v>
      </c>
      <c r="D407" t="s">
        <v>594</v>
      </c>
      <c r="E407" t="s">
        <v>13</v>
      </c>
      <c r="F407">
        <v>34</v>
      </c>
      <c r="G407">
        <v>1</v>
      </c>
      <c r="H407">
        <v>0</v>
      </c>
      <c r="I407">
        <v>28664</v>
      </c>
      <c r="J407">
        <v>21</v>
      </c>
      <c r="L407" t="s">
        <v>15</v>
      </c>
    </row>
    <row r="408" spans="1:12" x14ac:dyDescent="0.2">
      <c r="A408">
        <v>407</v>
      </c>
      <c r="B408">
        <v>0</v>
      </c>
      <c r="C408">
        <v>3</v>
      </c>
      <c r="D408" t="s">
        <v>595</v>
      </c>
      <c r="E408" t="s">
        <v>13</v>
      </c>
      <c r="F408">
        <v>51</v>
      </c>
      <c r="G408">
        <v>0</v>
      </c>
      <c r="H408">
        <v>0</v>
      </c>
      <c r="I408">
        <v>347064</v>
      </c>
      <c r="J408">
        <v>7.75</v>
      </c>
      <c r="L408" t="s">
        <v>15</v>
      </c>
    </row>
    <row r="409" spans="1:12" x14ac:dyDescent="0.2">
      <c r="A409">
        <v>408</v>
      </c>
      <c r="B409">
        <v>1</v>
      </c>
      <c r="C409">
        <v>2</v>
      </c>
      <c r="D409" t="s">
        <v>596</v>
      </c>
      <c r="E409" t="s">
        <v>13</v>
      </c>
      <c r="F409">
        <v>3</v>
      </c>
      <c r="G409">
        <v>1</v>
      </c>
      <c r="H409">
        <v>1</v>
      </c>
      <c r="I409">
        <v>29106</v>
      </c>
      <c r="J409">
        <v>18.75</v>
      </c>
      <c r="L409" t="s">
        <v>15</v>
      </c>
    </row>
    <row r="410" spans="1:12" x14ac:dyDescent="0.2">
      <c r="A410">
        <v>409</v>
      </c>
      <c r="B410">
        <v>0</v>
      </c>
      <c r="C410">
        <v>3</v>
      </c>
      <c r="D410" t="s">
        <v>597</v>
      </c>
      <c r="E410" t="s">
        <v>13</v>
      </c>
      <c r="F410">
        <v>21</v>
      </c>
      <c r="G410">
        <v>0</v>
      </c>
      <c r="H410">
        <v>0</v>
      </c>
      <c r="I410">
        <v>312992</v>
      </c>
      <c r="J410">
        <v>7.7750000000000004</v>
      </c>
      <c r="L410" t="s">
        <v>15</v>
      </c>
    </row>
    <row r="411" spans="1:12" x14ac:dyDescent="0.2">
      <c r="A411">
        <v>410</v>
      </c>
      <c r="B411">
        <v>0</v>
      </c>
      <c r="C411">
        <v>3</v>
      </c>
      <c r="D411" t="s">
        <v>598</v>
      </c>
      <c r="E411" t="s">
        <v>17</v>
      </c>
      <c r="G411">
        <v>3</v>
      </c>
      <c r="H411">
        <v>1</v>
      </c>
      <c r="I411">
        <v>4133</v>
      </c>
      <c r="J411">
        <v>25.466699999999999</v>
      </c>
      <c r="L411" t="s">
        <v>15</v>
      </c>
    </row>
    <row r="412" spans="1:12" x14ac:dyDescent="0.2">
      <c r="A412">
        <v>411</v>
      </c>
      <c r="B412">
        <v>0</v>
      </c>
      <c r="C412">
        <v>3</v>
      </c>
      <c r="D412" t="s">
        <v>599</v>
      </c>
      <c r="E412" t="s">
        <v>13</v>
      </c>
      <c r="G412">
        <v>0</v>
      </c>
      <c r="H412">
        <v>0</v>
      </c>
      <c r="I412">
        <v>349222</v>
      </c>
      <c r="J412">
        <v>7.8958000000000004</v>
      </c>
      <c r="L412" t="s">
        <v>15</v>
      </c>
    </row>
    <row r="413" spans="1:12" x14ac:dyDescent="0.2">
      <c r="A413">
        <v>412</v>
      </c>
      <c r="B413">
        <v>0</v>
      </c>
      <c r="C413">
        <v>3</v>
      </c>
      <c r="D413" t="s">
        <v>600</v>
      </c>
      <c r="E413" t="s">
        <v>13</v>
      </c>
      <c r="G413">
        <v>0</v>
      </c>
      <c r="H413">
        <v>0</v>
      </c>
      <c r="I413">
        <v>394140</v>
      </c>
      <c r="J413">
        <v>6.8582999999999998</v>
      </c>
      <c r="L413" t="s">
        <v>27</v>
      </c>
    </row>
    <row r="414" spans="1:12" x14ac:dyDescent="0.2">
      <c r="A414">
        <v>413</v>
      </c>
      <c r="B414">
        <v>1</v>
      </c>
      <c r="C414">
        <v>1</v>
      </c>
      <c r="D414" t="s">
        <v>601</v>
      </c>
      <c r="E414" t="s">
        <v>17</v>
      </c>
      <c r="F414">
        <v>33</v>
      </c>
      <c r="G414">
        <v>1</v>
      </c>
      <c r="H414">
        <v>0</v>
      </c>
      <c r="I414">
        <v>19928</v>
      </c>
      <c r="J414">
        <v>90</v>
      </c>
      <c r="K414" t="s">
        <v>373</v>
      </c>
      <c r="L414" t="s">
        <v>27</v>
      </c>
    </row>
    <row r="415" spans="1:12" x14ac:dyDescent="0.2">
      <c r="A415">
        <v>414</v>
      </c>
      <c r="B415">
        <v>0</v>
      </c>
      <c r="C415">
        <v>2</v>
      </c>
      <c r="D415" t="s">
        <v>602</v>
      </c>
      <c r="E415" t="s">
        <v>13</v>
      </c>
      <c r="G415">
        <v>0</v>
      </c>
      <c r="H415">
        <v>0</v>
      </c>
      <c r="I415">
        <v>239853</v>
      </c>
      <c r="J415">
        <v>0</v>
      </c>
      <c r="L415" t="s">
        <v>15</v>
      </c>
    </row>
    <row r="416" spans="1:12" x14ac:dyDescent="0.2">
      <c r="A416">
        <v>415</v>
      </c>
      <c r="B416">
        <v>1</v>
      </c>
      <c r="C416">
        <v>3</v>
      </c>
      <c r="D416" t="s">
        <v>603</v>
      </c>
      <c r="E416" t="s">
        <v>13</v>
      </c>
      <c r="F416">
        <v>44</v>
      </c>
      <c r="G416">
        <v>0</v>
      </c>
      <c r="H416">
        <v>0</v>
      </c>
      <c r="I416" t="s">
        <v>604</v>
      </c>
      <c r="J416">
        <v>7.9249999999999998</v>
      </c>
      <c r="L416" t="s">
        <v>15</v>
      </c>
    </row>
    <row r="417" spans="1:12" x14ac:dyDescent="0.2">
      <c r="A417">
        <v>416</v>
      </c>
      <c r="B417">
        <v>0</v>
      </c>
      <c r="C417">
        <v>3</v>
      </c>
      <c r="D417" t="s">
        <v>605</v>
      </c>
      <c r="E417" t="s">
        <v>17</v>
      </c>
      <c r="G417">
        <v>0</v>
      </c>
      <c r="H417">
        <v>0</v>
      </c>
      <c r="I417">
        <v>343095</v>
      </c>
      <c r="J417">
        <v>8.0500000000000007</v>
      </c>
      <c r="L417" t="s">
        <v>15</v>
      </c>
    </row>
    <row r="418" spans="1:12" x14ac:dyDescent="0.2">
      <c r="A418">
        <v>417</v>
      </c>
      <c r="B418">
        <v>1</v>
      </c>
      <c r="C418">
        <v>2</v>
      </c>
      <c r="D418" t="s">
        <v>606</v>
      </c>
      <c r="E418" t="s">
        <v>17</v>
      </c>
      <c r="F418">
        <v>34</v>
      </c>
      <c r="G418">
        <v>1</v>
      </c>
      <c r="H418">
        <v>1</v>
      </c>
      <c r="I418">
        <v>28220</v>
      </c>
      <c r="J418">
        <v>32.5</v>
      </c>
      <c r="L418" t="s">
        <v>15</v>
      </c>
    </row>
    <row r="419" spans="1:12" x14ac:dyDescent="0.2">
      <c r="A419">
        <v>418</v>
      </c>
      <c r="B419">
        <v>1</v>
      </c>
      <c r="C419">
        <v>2</v>
      </c>
      <c r="D419" t="s">
        <v>607</v>
      </c>
      <c r="E419" t="s">
        <v>17</v>
      </c>
      <c r="F419">
        <v>18</v>
      </c>
      <c r="G419">
        <v>0</v>
      </c>
      <c r="H419">
        <v>2</v>
      </c>
      <c r="I419">
        <v>250652</v>
      </c>
      <c r="J419">
        <v>13</v>
      </c>
      <c r="L419" t="s">
        <v>15</v>
      </c>
    </row>
    <row r="420" spans="1:12" x14ac:dyDescent="0.2">
      <c r="A420">
        <v>419</v>
      </c>
      <c r="B420">
        <v>0</v>
      </c>
      <c r="C420">
        <v>2</v>
      </c>
      <c r="D420" t="s">
        <v>608</v>
      </c>
      <c r="E420" t="s">
        <v>13</v>
      </c>
      <c r="F420">
        <v>30</v>
      </c>
      <c r="G420">
        <v>0</v>
      </c>
      <c r="H420">
        <v>0</v>
      </c>
      <c r="I420">
        <v>28228</v>
      </c>
      <c r="J420">
        <v>13</v>
      </c>
      <c r="L420" t="s">
        <v>15</v>
      </c>
    </row>
    <row r="421" spans="1:12" x14ac:dyDescent="0.2">
      <c r="A421">
        <v>420</v>
      </c>
      <c r="B421">
        <v>0</v>
      </c>
      <c r="C421">
        <v>3</v>
      </c>
      <c r="D421" t="s">
        <v>609</v>
      </c>
      <c r="E421" t="s">
        <v>17</v>
      </c>
      <c r="F421">
        <v>10</v>
      </c>
      <c r="G421">
        <v>0</v>
      </c>
      <c r="H421">
        <v>2</v>
      </c>
      <c r="I421">
        <v>345773</v>
      </c>
      <c r="J421">
        <v>24.15</v>
      </c>
      <c r="L421" t="s">
        <v>15</v>
      </c>
    </row>
    <row r="422" spans="1:12" x14ac:dyDescent="0.2">
      <c r="A422">
        <v>421</v>
      </c>
      <c r="B422">
        <v>0</v>
      </c>
      <c r="C422">
        <v>3</v>
      </c>
      <c r="D422" t="s">
        <v>610</v>
      </c>
      <c r="E422" t="s">
        <v>13</v>
      </c>
      <c r="G422">
        <v>0</v>
      </c>
      <c r="H422">
        <v>0</v>
      </c>
      <c r="I422">
        <v>349254</v>
      </c>
      <c r="J422">
        <v>7.8958000000000004</v>
      </c>
      <c r="L422" t="s">
        <v>20</v>
      </c>
    </row>
    <row r="423" spans="1:12" x14ac:dyDescent="0.2">
      <c r="A423">
        <v>422</v>
      </c>
      <c r="B423">
        <v>0</v>
      </c>
      <c r="C423">
        <v>3</v>
      </c>
      <c r="D423" t="s">
        <v>611</v>
      </c>
      <c r="E423" t="s">
        <v>13</v>
      </c>
      <c r="F423">
        <v>21</v>
      </c>
      <c r="G423">
        <v>0</v>
      </c>
      <c r="H423">
        <v>0</v>
      </c>
      <c r="I423" t="s">
        <v>612</v>
      </c>
      <c r="J423">
        <v>7.7332999999999998</v>
      </c>
      <c r="L423" t="s">
        <v>27</v>
      </c>
    </row>
    <row r="424" spans="1:12" x14ac:dyDescent="0.2">
      <c r="A424">
        <v>423</v>
      </c>
      <c r="B424">
        <v>0</v>
      </c>
      <c r="C424">
        <v>3</v>
      </c>
      <c r="D424" t="s">
        <v>613</v>
      </c>
      <c r="E424" t="s">
        <v>13</v>
      </c>
      <c r="F424">
        <v>29</v>
      </c>
      <c r="G424">
        <v>0</v>
      </c>
      <c r="H424">
        <v>0</v>
      </c>
      <c r="I424">
        <v>315082</v>
      </c>
      <c r="J424">
        <v>7.875</v>
      </c>
      <c r="L424" t="s">
        <v>15</v>
      </c>
    </row>
    <row r="425" spans="1:12" x14ac:dyDescent="0.2">
      <c r="A425">
        <v>424</v>
      </c>
      <c r="B425">
        <v>0</v>
      </c>
      <c r="C425">
        <v>3</v>
      </c>
      <c r="D425" t="s">
        <v>614</v>
      </c>
      <c r="E425" t="s">
        <v>17</v>
      </c>
      <c r="F425">
        <v>28</v>
      </c>
      <c r="G425">
        <v>1</v>
      </c>
      <c r="H425">
        <v>1</v>
      </c>
      <c r="I425">
        <v>347080</v>
      </c>
      <c r="J425">
        <v>14.4</v>
      </c>
      <c r="L425" t="s">
        <v>15</v>
      </c>
    </row>
    <row r="426" spans="1:12" x14ac:dyDescent="0.2">
      <c r="A426">
        <v>425</v>
      </c>
      <c r="B426">
        <v>0</v>
      </c>
      <c r="C426">
        <v>3</v>
      </c>
      <c r="D426" t="s">
        <v>615</v>
      </c>
      <c r="E426" t="s">
        <v>13</v>
      </c>
      <c r="F426">
        <v>18</v>
      </c>
      <c r="G426">
        <v>1</v>
      </c>
      <c r="H426">
        <v>1</v>
      </c>
      <c r="I426">
        <v>370129</v>
      </c>
      <c r="J426">
        <v>20.212499999999999</v>
      </c>
      <c r="L426" t="s">
        <v>15</v>
      </c>
    </row>
    <row r="427" spans="1:12" x14ac:dyDescent="0.2">
      <c r="A427">
        <v>426</v>
      </c>
      <c r="B427">
        <v>0</v>
      </c>
      <c r="C427">
        <v>3</v>
      </c>
      <c r="D427" t="s">
        <v>616</v>
      </c>
      <c r="E427" t="s">
        <v>13</v>
      </c>
      <c r="G427">
        <v>0</v>
      </c>
      <c r="H427">
        <v>0</v>
      </c>
      <c r="I427" t="s">
        <v>617</v>
      </c>
      <c r="J427">
        <v>7.25</v>
      </c>
      <c r="L427" t="s">
        <v>15</v>
      </c>
    </row>
    <row r="428" spans="1:12" x14ac:dyDescent="0.2">
      <c r="A428">
        <v>427</v>
      </c>
      <c r="B428">
        <v>1</v>
      </c>
      <c r="C428">
        <v>2</v>
      </c>
      <c r="D428" t="s">
        <v>618</v>
      </c>
      <c r="E428" t="s">
        <v>17</v>
      </c>
      <c r="F428">
        <v>28</v>
      </c>
      <c r="G428">
        <v>1</v>
      </c>
      <c r="H428">
        <v>0</v>
      </c>
      <c r="I428">
        <v>2003</v>
      </c>
      <c r="J428">
        <v>26</v>
      </c>
      <c r="L428" t="s">
        <v>15</v>
      </c>
    </row>
    <row r="429" spans="1:12" x14ac:dyDescent="0.2">
      <c r="A429">
        <v>428</v>
      </c>
      <c r="B429">
        <v>1</v>
      </c>
      <c r="C429">
        <v>2</v>
      </c>
      <c r="D429" t="s">
        <v>619</v>
      </c>
      <c r="E429" t="s">
        <v>17</v>
      </c>
      <c r="F429">
        <v>19</v>
      </c>
      <c r="G429">
        <v>0</v>
      </c>
      <c r="H429">
        <v>0</v>
      </c>
      <c r="I429">
        <v>250655</v>
      </c>
      <c r="J429">
        <v>26</v>
      </c>
      <c r="L429" t="s">
        <v>15</v>
      </c>
    </row>
    <row r="430" spans="1:12" x14ac:dyDescent="0.2">
      <c r="A430">
        <v>429</v>
      </c>
      <c r="B430">
        <v>0</v>
      </c>
      <c r="C430">
        <v>3</v>
      </c>
      <c r="D430" t="s">
        <v>620</v>
      </c>
      <c r="E430" t="s">
        <v>13</v>
      </c>
      <c r="G430">
        <v>0</v>
      </c>
      <c r="H430">
        <v>0</v>
      </c>
      <c r="I430">
        <v>364851</v>
      </c>
      <c r="J430">
        <v>7.75</v>
      </c>
      <c r="L430" t="s">
        <v>27</v>
      </c>
    </row>
    <row r="431" spans="1:12" x14ac:dyDescent="0.2">
      <c r="A431">
        <v>430</v>
      </c>
      <c r="B431">
        <v>1</v>
      </c>
      <c r="C431">
        <v>3</v>
      </c>
      <c r="D431" t="s">
        <v>621</v>
      </c>
      <c r="E431" t="s">
        <v>13</v>
      </c>
      <c r="F431">
        <v>32</v>
      </c>
      <c r="G431">
        <v>0</v>
      </c>
      <c r="H431">
        <v>0</v>
      </c>
      <c r="I431" t="s">
        <v>622</v>
      </c>
      <c r="J431">
        <v>8.0500000000000007</v>
      </c>
      <c r="K431" t="s">
        <v>623</v>
      </c>
      <c r="L431" t="s">
        <v>15</v>
      </c>
    </row>
    <row r="432" spans="1:12" x14ac:dyDescent="0.2">
      <c r="A432">
        <v>431</v>
      </c>
      <c r="B432">
        <v>1</v>
      </c>
      <c r="C432">
        <v>1</v>
      </c>
      <c r="D432" t="s">
        <v>624</v>
      </c>
      <c r="E432" t="s">
        <v>13</v>
      </c>
      <c r="F432">
        <v>28</v>
      </c>
      <c r="G432">
        <v>0</v>
      </c>
      <c r="H432">
        <v>0</v>
      </c>
      <c r="I432">
        <v>110564</v>
      </c>
      <c r="J432">
        <v>26.55</v>
      </c>
      <c r="K432" t="s">
        <v>98</v>
      </c>
      <c r="L432" t="s">
        <v>15</v>
      </c>
    </row>
    <row r="433" spans="1:12" x14ac:dyDescent="0.2">
      <c r="A433">
        <v>432</v>
      </c>
      <c r="B433">
        <v>1</v>
      </c>
      <c r="C433">
        <v>3</v>
      </c>
      <c r="D433" t="s">
        <v>625</v>
      </c>
      <c r="E433" t="s">
        <v>17</v>
      </c>
      <c r="G433">
        <v>1</v>
      </c>
      <c r="H433">
        <v>0</v>
      </c>
      <c r="I433">
        <v>376564</v>
      </c>
      <c r="J433">
        <v>16.100000000000001</v>
      </c>
      <c r="L433" t="s">
        <v>15</v>
      </c>
    </row>
    <row r="434" spans="1:12" x14ac:dyDescent="0.2">
      <c r="A434">
        <v>433</v>
      </c>
      <c r="B434">
        <v>1</v>
      </c>
      <c r="C434">
        <v>2</v>
      </c>
      <c r="D434" t="s">
        <v>626</v>
      </c>
      <c r="E434" t="s">
        <v>17</v>
      </c>
      <c r="F434">
        <v>42</v>
      </c>
      <c r="G434">
        <v>1</v>
      </c>
      <c r="H434">
        <v>0</v>
      </c>
      <c r="I434" t="s">
        <v>627</v>
      </c>
      <c r="J434">
        <v>26</v>
      </c>
      <c r="L434" t="s">
        <v>15</v>
      </c>
    </row>
    <row r="435" spans="1:12" x14ac:dyDescent="0.2">
      <c r="A435">
        <v>434</v>
      </c>
      <c r="B435">
        <v>0</v>
      </c>
      <c r="C435">
        <v>3</v>
      </c>
      <c r="D435" t="s">
        <v>628</v>
      </c>
      <c r="E435" t="s">
        <v>13</v>
      </c>
      <c r="F435">
        <v>17</v>
      </c>
      <c r="G435">
        <v>0</v>
      </c>
      <c r="H435">
        <v>0</v>
      </c>
      <c r="I435" t="s">
        <v>629</v>
      </c>
      <c r="J435">
        <v>7.125</v>
      </c>
      <c r="L435" t="s">
        <v>15</v>
      </c>
    </row>
    <row r="436" spans="1:12" x14ac:dyDescent="0.2">
      <c r="A436">
        <v>435</v>
      </c>
      <c r="B436">
        <v>0</v>
      </c>
      <c r="C436">
        <v>1</v>
      </c>
      <c r="D436" t="s">
        <v>630</v>
      </c>
      <c r="E436" t="s">
        <v>13</v>
      </c>
      <c r="F436">
        <v>50</v>
      </c>
      <c r="G436">
        <v>1</v>
      </c>
      <c r="H436">
        <v>0</v>
      </c>
      <c r="I436">
        <v>13507</v>
      </c>
      <c r="J436">
        <v>55.9</v>
      </c>
      <c r="K436" t="s">
        <v>631</v>
      </c>
      <c r="L436" t="s">
        <v>15</v>
      </c>
    </row>
    <row r="437" spans="1:12" x14ac:dyDescent="0.2">
      <c r="A437">
        <v>436</v>
      </c>
      <c r="B437">
        <v>1</v>
      </c>
      <c r="C437">
        <v>1</v>
      </c>
      <c r="D437" t="s">
        <v>632</v>
      </c>
      <c r="E437" t="s">
        <v>17</v>
      </c>
      <c r="F437">
        <v>14</v>
      </c>
      <c r="G437">
        <v>1</v>
      </c>
      <c r="H437">
        <v>2</v>
      </c>
      <c r="I437">
        <v>113760</v>
      </c>
      <c r="J437">
        <v>120</v>
      </c>
      <c r="K437" t="s">
        <v>578</v>
      </c>
      <c r="L437" t="s">
        <v>15</v>
      </c>
    </row>
    <row r="438" spans="1:12" x14ac:dyDescent="0.2">
      <c r="A438">
        <v>437</v>
      </c>
      <c r="B438">
        <v>0</v>
      </c>
      <c r="C438">
        <v>3</v>
      </c>
      <c r="D438" t="s">
        <v>633</v>
      </c>
      <c r="E438" t="s">
        <v>17</v>
      </c>
      <c r="F438">
        <v>21</v>
      </c>
      <c r="G438">
        <v>2</v>
      </c>
      <c r="H438">
        <v>2</v>
      </c>
      <c r="I438" t="s">
        <v>143</v>
      </c>
      <c r="J438">
        <v>34.375</v>
      </c>
      <c r="L438" t="s">
        <v>15</v>
      </c>
    </row>
    <row r="439" spans="1:12" x14ac:dyDescent="0.2">
      <c r="A439">
        <v>438</v>
      </c>
      <c r="B439">
        <v>1</v>
      </c>
      <c r="C439">
        <v>2</v>
      </c>
      <c r="D439" t="s">
        <v>634</v>
      </c>
      <c r="E439" t="s">
        <v>17</v>
      </c>
      <c r="F439">
        <v>24</v>
      </c>
      <c r="G439">
        <v>2</v>
      </c>
      <c r="H439">
        <v>3</v>
      </c>
      <c r="I439">
        <v>29106</v>
      </c>
      <c r="J439">
        <v>18.75</v>
      </c>
      <c r="L439" t="s">
        <v>15</v>
      </c>
    </row>
    <row r="440" spans="1:12" x14ac:dyDescent="0.2">
      <c r="A440">
        <v>439</v>
      </c>
      <c r="B440">
        <v>0</v>
      </c>
      <c r="C440">
        <v>1</v>
      </c>
      <c r="D440" t="s">
        <v>635</v>
      </c>
      <c r="E440" t="s">
        <v>13</v>
      </c>
      <c r="F440">
        <v>64</v>
      </c>
      <c r="G440">
        <v>1</v>
      </c>
      <c r="H440">
        <v>4</v>
      </c>
      <c r="I440">
        <v>19950</v>
      </c>
      <c r="J440">
        <v>263</v>
      </c>
      <c r="K440" t="s">
        <v>57</v>
      </c>
      <c r="L440" t="s">
        <v>15</v>
      </c>
    </row>
    <row r="441" spans="1:12" x14ac:dyDescent="0.2">
      <c r="A441">
        <v>440</v>
      </c>
      <c r="B441">
        <v>0</v>
      </c>
      <c r="C441">
        <v>2</v>
      </c>
      <c r="D441" t="s">
        <v>636</v>
      </c>
      <c r="E441" t="s">
        <v>13</v>
      </c>
      <c r="F441">
        <v>31</v>
      </c>
      <c r="G441">
        <v>0</v>
      </c>
      <c r="H441">
        <v>0</v>
      </c>
      <c r="I441" t="s">
        <v>637</v>
      </c>
      <c r="J441">
        <v>10.5</v>
      </c>
      <c r="L441" t="s">
        <v>15</v>
      </c>
    </row>
    <row r="442" spans="1:12" x14ac:dyDescent="0.2">
      <c r="A442">
        <v>441</v>
      </c>
      <c r="B442">
        <v>1</v>
      </c>
      <c r="C442">
        <v>2</v>
      </c>
      <c r="D442" t="s">
        <v>638</v>
      </c>
      <c r="E442" t="s">
        <v>17</v>
      </c>
      <c r="F442">
        <v>45</v>
      </c>
      <c r="G442">
        <v>1</v>
      </c>
      <c r="H442">
        <v>1</v>
      </c>
      <c r="I442" t="s">
        <v>477</v>
      </c>
      <c r="J442">
        <v>26.25</v>
      </c>
      <c r="L442" t="s">
        <v>15</v>
      </c>
    </row>
    <row r="443" spans="1:12" x14ac:dyDescent="0.2">
      <c r="A443">
        <v>442</v>
      </c>
      <c r="B443">
        <v>0</v>
      </c>
      <c r="C443">
        <v>3</v>
      </c>
      <c r="D443" t="s">
        <v>639</v>
      </c>
      <c r="E443" t="s">
        <v>13</v>
      </c>
      <c r="F443">
        <v>20</v>
      </c>
      <c r="G443">
        <v>0</v>
      </c>
      <c r="H443">
        <v>0</v>
      </c>
      <c r="I443">
        <v>345769</v>
      </c>
      <c r="J443">
        <v>9.5</v>
      </c>
      <c r="L443" t="s">
        <v>15</v>
      </c>
    </row>
    <row r="444" spans="1:12" x14ac:dyDescent="0.2">
      <c r="A444">
        <v>443</v>
      </c>
      <c r="B444">
        <v>0</v>
      </c>
      <c r="C444">
        <v>3</v>
      </c>
      <c r="D444" t="s">
        <v>640</v>
      </c>
      <c r="E444" t="s">
        <v>13</v>
      </c>
      <c r="F444">
        <v>25</v>
      </c>
      <c r="G444">
        <v>1</v>
      </c>
      <c r="H444">
        <v>0</v>
      </c>
      <c r="I444">
        <v>347076</v>
      </c>
      <c r="J444">
        <v>7.7750000000000004</v>
      </c>
      <c r="L444" t="s">
        <v>15</v>
      </c>
    </row>
    <row r="445" spans="1:12" x14ac:dyDescent="0.2">
      <c r="A445">
        <v>444</v>
      </c>
      <c r="B445">
        <v>1</v>
      </c>
      <c r="C445">
        <v>2</v>
      </c>
      <c r="D445" t="s">
        <v>641</v>
      </c>
      <c r="E445" t="s">
        <v>17</v>
      </c>
      <c r="F445">
        <v>28</v>
      </c>
      <c r="G445">
        <v>0</v>
      </c>
      <c r="H445">
        <v>0</v>
      </c>
      <c r="I445">
        <v>230434</v>
      </c>
      <c r="J445">
        <v>13</v>
      </c>
      <c r="L445" t="s">
        <v>15</v>
      </c>
    </row>
    <row r="446" spans="1:12" x14ac:dyDescent="0.2">
      <c r="A446">
        <v>445</v>
      </c>
      <c r="B446">
        <v>1</v>
      </c>
      <c r="C446">
        <v>3</v>
      </c>
      <c r="D446" t="s">
        <v>642</v>
      </c>
      <c r="E446" t="s">
        <v>13</v>
      </c>
      <c r="G446">
        <v>0</v>
      </c>
      <c r="H446">
        <v>0</v>
      </c>
      <c r="I446">
        <v>65306</v>
      </c>
      <c r="J446">
        <v>8.1125000000000007</v>
      </c>
      <c r="L446" t="s">
        <v>15</v>
      </c>
    </row>
    <row r="447" spans="1:12" x14ac:dyDescent="0.2">
      <c r="A447">
        <v>446</v>
      </c>
      <c r="B447">
        <v>1</v>
      </c>
      <c r="C447">
        <v>1</v>
      </c>
      <c r="D447" t="s">
        <v>643</v>
      </c>
      <c r="E447" t="s">
        <v>13</v>
      </c>
      <c r="F447">
        <v>4</v>
      </c>
      <c r="G447">
        <v>0</v>
      </c>
      <c r="H447">
        <v>2</v>
      </c>
      <c r="I447">
        <v>33638</v>
      </c>
      <c r="J447">
        <v>81.8583</v>
      </c>
      <c r="K447" t="s">
        <v>644</v>
      </c>
      <c r="L447" t="s">
        <v>15</v>
      </c>
    </row>
    <row r="448" spans="1:12" x14ac:dyDescent="0.2">
      <c r="A448">
        <v>447</v>
      </c>
      <c r="B448">
        <v>1</v>
      </c>
      <c r="C448">
        <v>2</v>
      </c>
      <c r="D448" t="s">
        <v>645</v>
      </c>
      <c r="E448" t="s">
        <v>17</v>
      </c>
      <c r="F448">
        <v>13</v>
      </c>
      <c r="G448">
        <v>0</v>
      </c>
      <c r="H448">
        <v>1</v>
      </c>
      <c r="I448">
        <v>250644</v>
      </c>
      <c r="J448">
        <v>19.5</v>
      </c>
      <c r="L448" t="s">
        <v>15</v>
      </c>
    </row>
    <row r="449" spans="1:12" x14ac:dyDescent="0.2">
      <c r="A449">
        <v>448</v>
      </c>
      <c r="B449">
        <v>1</v>
      </c>
      <c r="C449">
        <v>1</v>
      </c>
      <c r="D449" t="s">
        <v>646</v>
      </c>
      <c r="E449" t="s">
        <v>13</v>
      </c>
      <c r="F449">
        <v>34</v>
      </c>
      <c r="G449">
        <v>0</v>
      </c>
      <c r="H449">
        <v>0</v>
      </c>
      <c r="I449">
        <v>113794</v>
      </c>
      <c r="J449">
        <v>26.55</v>
      </c>
      <c r="L449" t="s">
        <v>15</v>
      </c>
    </row>
    <row r="450" spans="1:12" x14ac:dyDescent="0.2">
      <c r="A450">
        <v>449</v>
      </c>
      <c r="B450">
        <v>1</v>
      </c>
      <c r="C450">
        <v>3</v>
      </c>
      <c r="D450" t="s">
        <v>647</v>
      </c>
      <c r="E450" t="s">
        <v>17</v>
      </c>
      <c r="F450">
        <v>5</v>
      </c>
      <c r="G450">
        <v>2</v>
      </c>
      <c r="H450">
        <v>1</v>
      </c>
      <c r="I450">
        <v>2666</v>
      </c>
      <c r="J450">
        <v>19.258299999999998</v>
      </c>
      <c r="L450" t="s">
        <v>20</v>
      </c>
    </row>
    <row r="451" spans="1:12" x14ac:dyDescent="0.2">
      <c r="A451">
        <v>450</v>
      </c>
      <c r="B451">
        <v>1</v>
      </c>
      <c r="C451">
        <v>1</v>
      </c>
      <c r="D451" t="s">
        <v>648</v>
      </c>
      <c r="E451" t="s">
        <v>13</v>
      </c>
      <c r="F451">
        <v>52</v>
      </c>
      <c r="G451">
        <v>0</v>
      </c>
      <c r="H451">
        <v>0</v>
      </c>
      <c r="I451">
        <v>113786</v>
      </c>
      <c r="J451">
        <v>30.5</v>
      </c>
      <c r="K451" t="s">
        <v>649</v>
      </c>
      <c r="L451" t="s">
        <v>15</v>
      </c>
    </row>
    <row r="452" spans="1:12" x14ac:dyDescent="0.2">
      <c r="A452">
        <v>451</v>
      </c>
      <c r="B452">
        <v>0</v>
      </c>
      <c r="C452">
        <v>2</v>
      </c>
      <c r="D452" t="s">
        <v>650</v>
      </c>
      <c r="E452" t="s">
        <v>13</v>
      </c>
      <c r="F452">
        <v>36</v>
      </c>
      <c r="G452">
        <v>1</v>
      </c>
      <c r="H452">
        <v>2</v>
      </c>
      <c r="I452" t="s">
        <v>103</v>
      </c>
      <c r="J452">
        <v>27.75</v>
      </c>
      <c r="L452" t="s">
        <v>15</v>
      </c>
    </row>
    <row r="453" spans="1:12" x14ac:dyDescent="0.2">
      <c r="A453">
        <v>452</v>
      </c>
      <c r="B453">
        <v>0</v>
      </c>
      <c r="C453">
        <v>3</v>
      </c>
      <c r="D453" t="s">
        <v>651</v>
      </c>
      <c r="E453" t="s">
        <v>13</v>
      </c>
      <c r="G453">
        <v>1</v>
      </c>
      <c r="H453">
        <v>0</v>
      </c>
      <c r="I453">
        <v>65303</v>
      </c>
      <c r="J453">
        <v>19.966699999999999</v>
      </c>
      <c r="L453" t="s">
        <v>15</v>
      </c>
    </row>
    <row r="454" spans="1:12" x14ac:dyDescent="0.2">
      <c r="A454">
        <v>453</v>
      </c>
      <c r="B454">
        <v>0</v>
      </c>
      <c r="C454">
        <v>1</v>
      </c>
      <c r="D454" t="s">
        <v>652</v>
      </c>
      <c r="E454" t="s">
        <v>13</v>
      </c>
      <c r="F454">
        <v>30</v>
      </c>
      <c r="G454">
        <v>0</v>
      </c>
      <c r="H454">
        <v>0</v>
      </c>
      <c r="I454">
        <v>113051</v>
      </c>
      <c r="J454">
        <v>27.75</v>
      </c>
      <c r="K454" t="s">
        <v>653</v>
      </c>
      <c r="L454" t="s">
        <v>20</v>
      </c>
    </row>
    <row r="455" spans="1:12" x14ac:dyDescent="0.2">
      <c r="A455">
        <v>454</v>
      </c>
      <c r="B455">
        <v>1</v>
      </c>
      <c r="C455">
        <v>1</v>
      </c>
      <c r="D455" t="s">
        <v>654</v>
      </c>
      <c r="E455" t="s">
        <v>13</v>
      </c>
      <c r="F455">
        <v>49</v>
      </c>
      <c r="G455">
        <v>1</v>
      </c>
      <c r="H455">
        <v>0</v>
      </c>
      <c r="I455">
        <v>17453</v>
      </c>
      <c r="J455">
        <v>89.104200000000006</v>
      </c>
      <c r="K455" t="s">
        <v>655</v>
      </c>
      <c r="L455" t="s">
        <v>20</v>
      </c>
    </row>
    <row r="456" spans="1:12" x14ac:dyDescent="0.2">
      <c r="A456">
        <v>455</v>
      </c>
      <c r="B456">
        <v>0</v>
      </c>
      <c r="C456">
        <v>3</v>
      </c>
      <c r="D456" t="s">
        <v>656</v>
      </c>
      <c r="E456" t="s">
        <v>13</v>
      </c>
      <c r="G456">
        <v>0</v>
      </c>
      <c r="H456">
        <v>0</v>
      </c>
      <c r="I456" t="s">
        <v>657</v>
      </c>
      <c r="J456">
        <v>8.0500000000000007</v>
      </c>
      <c r="L456" t="s">
        <v>15</v>
      </c>
    </row>
    <row r="457" spans="1:12" x14ac:dyDescent="0.2">
      <c r="A457">
        <v>456</v>
      </c>
      <c r="B457">
        <v>1</v>
      </c>
      <c r="C457">
        <v>3</v>
      </c>
      <c r="D457" t="s">
        <v>658</v>
      </c>
      <c r="E457" t="s">
        <v>13</v>
      </c>
      <c r="F457">
        <v>29</v>
      </c>
      <c r="G457">
        <v>0</v>
      </c>
      <c r="H457">
        <v>0</v>
      </c>
      <c r="I457">
        <v>349240</v>
      </c>
      <c r="J457">
        <v>7.8958000000000004</v>
      </c>
      <c r="L457" t="s">
        <v>20</v>
      </c>
    </row>
    <row r="458" spans="1:12" x14ac:dyDescent="0.2">
      <c r="A458">
        <v>457</v>
      </c>
      <c r="B458">
        <v>0</v>
      </c>
      <c r="C458">
        <v>1</v>
      </c>
      <c r="D458" t="s">
        <v>659</v>
      </c>
      <c r="E458" t="s">
        <v>13</v>
      </c>
      <c r="F458">
        <v>65</v>
      </c>
      <c r="G458">
        <v>0</v>
      </c>
      <c r="H458">
        <v>0</v>
      </c>
      <c r="I458">
        <v>13509</v>
      </c>
      <c r="J458">
        <v>26.55</v>
      </c>
      <c r="K458" t="s">
        <v>660</v>
      </c>
      <c r="L458" t="s">
        <v>15</v>
      </c>
    </row>
    <row r="459" spans="1:12" x14ac:dyDescent="0.2">
      <c r="A459">
        <v>458</v>
      </c>
      <c r="B459">
        <v>1</v>
      </c>
      <c r="C459">
        <v>1</v>
      </c>
      <c r="D459" t="s">
        <v>661</v>
      </c>
      <c r="E459" t="s">
        <v>17</v>
      </c>
      <c r="G459">
        <v>1</v>
      </c>
      <c r="H459">
        <v>0</v>
      </c>
      <c r="I459">
        <v>17464</v>
      </c>
      <c r="J459">
        <v>51.862499999999997</v>
      </c>
      <c r="K459" t="s">
        <v>662</v>
      </c>
      <c r="L459" t="s">
        <v>15</v>
      </c>
    </row>
    <row r="460" spans="1:12" x14ac:dyDescent="0.2">
      <c r="A460">
        <v>459</v>
      </c>
      <c r="B460">
        <v>1</v>
      </c>
      <c r="C460">
        <v>2</v>
      </c>
      <c r="D460" t="s">
        <v>663</v>
      </c>
      <c r="E460" t="s">
        <v>17</v>
      </c>
      <c r="F460">
        <v>50</v>
      </c>
      <c r="G460">
        <v>0</v>
      </c>
      <c r="H460">
        <v>0</v>
      </c>
      <c r="I460" t="s">
        <v>664</v>
      </c>
      <c r="J460">
        <v>10.5</v>
      </c>
      <c r="L460" t="s">
        <v>15</v>
      </c>
    </row>
    <row r="461" spans="1:12" x14ac:dyDescent="0.2">
      <c r="A461">
        <v>460</v>
      </c>
      <c r="B461">
        <v>0</v>
      </c>
      <c r="C461">
        <v>3</v>
      </c>
      <c r="D461" t="s">
        <v>665</v>
      </c>
      <c r="E461" t="s">
        <v>13</v>
      </c>
      <c r="G461">
        <v>0</v>
      </c>
      <c r="H461">
        <v>0</v>
      </c>
      <c r="I461">
        <v>371060</v>
      </c>
      <c r="J461">
        <v>7.75</v>
      </c>
      <c r="L461" t="s">
        <v>27</v>
      </c>
    </row>
    <row r="462" spans="1:12" x14ac:dyDescent="0.2">
      <c r="A462">
        <v>461</v>
      </c>
      <c r="B462">
        <v>1</v>
      </c>
      <c r="C462">
        <v>1</v>
      </c>
      <c r="D462" t="s">
        <v>666</v>
      </c>
      <c r="E462" t="s">
        <v>13</v>
      </c>
      <c r="F462">
        <v>48</v>
      </c>
      <c r="G462">
        <v>0</v>
      </c>
      <c r="H462">
        <v>0</v>
      </c>
      <c r="I462">
        <v>19952</v>
      </c>
      <c r="J462">
        <v>26.55</v>
      </c>
      <c r="K462" t="s">
        <v>667</v>
      </c>
      <c r="L462" t="s">
        <v>15</v>
      </c>
    </row>
    <row r="463" spans="1:12" x14ac:dyDescent="0.2">
      <c r="A463">
        <v>462</v>
      </c>
      <c r="B463">
        <v>0</v>
      </c>
      <c r="C463">
        <v>3</v>
      </c>
      <c r="D463" t="s">
        <v>668</v>
      </c>
      <c r="E463" t="s">
        <v>13</v>
      </c>
      <c r="F463">
        <v>34</v>
      </c>
      <c r="G463">
        <v>0</v>
      </c>
      <c r="H463">
        <v>0</v>
      </c>
      <c r="I463">
        <v>364506</v>
      </c>
      <c r="J463">
        <v>8.0500000000000007</v>
      </c>
      <c r="L463" t="s">
        <v>15</v>
      </c>
    </row>
    <row r="464" spans="1:12" x14ac:dyDescent="0.2">
      <c r="A464">
        <v>463</v>
      </c>
      <c r="B464">
        <v>0</v>
      </c>
      <c r="C464">
        <v>1</v>
      </c>
      <c r="D464" t="s">
        <v>669</v>
      </c>
      <c r="E464" t="s">
        <v>13</v>
      </c>
      <c r="F464">
        <v>47</v>
      </c>
      <c r="G464">
        <v>0</v>
      </c>
      <c r="H464">
        <v>0</v>
      </c>
      <c r="I464">
        <v>111320</v>
      </c>
      <c r="J464">
        <v>38.5</v>
      </c>
      <c r="K464" t="s">
        <v>670</v>
      </c>
      <c r="L464" t="s">
        <v>15</v>
      </c>
    </row>
    <row r="465" spans="1:12" x14ac:dyDescent="0.2">
      <c r="A465">
        <v>464</v>
      </c>
      <c r="B465">
        <v>0</v>
      </c>
      <c r="C465">
        <v>2</v>
      </c>
      <c r="D465" t="s">
        <v>671</v>
      </c>
      <c r="E465" t="s">
        <v>13</v>
      </c>
      <c r="F465">
        <v>48</v>
      </c>
      <c r="G465">
        <v>0</v>
      </c>
      <c r="H465">
        <v>0</v>
      </c>
      <c r="I465">
        <v>234360</v>
      </c>
      <c r="J465">
        <v>13</v>
      </c>
      <c r="L465" t="s">
        <v>15</v>
      </c>
    </row>
    <row r="466" spans="1:12" x14ac:dyDescent="0.2">
      <c r="A466">
        <v>465</v>
      </c>
      <c r="B466">
        <v>0</v>
      </c>
      <c r="C466">
        <v>3</v>
      </c>
      <c r="D466" t="s">
        <v>672</v>
      </c>
      <c r="E466" t="s">
        <v>13</v>
      </c>
      <c r="G466">
        <v>0</v>
      </c>
      <c r="H466">
        <v>0</v>
      </c>
      <c r="I466" t="s">
        <v>673</v>
      </c>
      <c r="J466">
        <v>8.0500000000000007</v>
      </c>
      <c r="L466" t="s">
        <v>15</v>
      </c>
    </row>
    <row r="467" spans="1:12" x14ac:dyDescent="0.2">
      <c r="A467">
        <v>466</v>
      </c>
      <c r="B467">
        <v>0</v>
      </c>
      <c r="C467">
        <v>3</v>
      </c>
      <c r="D467" t="s">
        <v>674</v>
      </c>
      <c r="E467" t="s">
        <v>13</v>
      </c>
      <c r="F467">
        <v>38</v>
      </c>
      <c r="G467">
        <v>0</v>
      </c>
      <c r="H467">
        <v>0</v>
      </c>
      <c r="I467" t="s">
        <v>675</v>
      </c>
      <c r="J467">
        <v>7.05</v>
      </c>
      <c r="L467" t="s">
        <v>15</v>
      </c>
    </row>
    <row r="468" spans="1:12" x14ac:dyDescent="0.2">
      <c r="A468">
        <v>467</v>
      </c>
      <c r="B468">
        <v>0</v>
      </c>
      <c r="C468">
        <v>2</v>
      </c>
      <c r="D468" t="s">
        <v>676</v>
      </c>
      <c r="E468" t="s">
        <v>13</v>
      </c>
      <c r="G468">
        <v>0</v>
      </c>
      <c r="H468">
        <v>0</v>
      </c>
      <c r="I468">
        <v>239853</v>
      </c>
      <c r="J468">
        <v>0</v>
      </c>
      <c r="L468" t="s">
        <v>15</v>
      </c>
    </row>
    <row r="469" spans="1:12" x14ac:dyDescent="0.2">
      <c r="A469">
        <v>468</v>
      </c>
      <c r="B469">
        <v>0</v>
      </c>
      <c r="C469">
        <v>1</v>
      </c>
      <c r="D469" t="s">
        <v>677</v>
      </c>
      <c r="E469" t="s">
        <v>13</v>
      </c>
      <c r="F469">
        <v>56</v>
      </c>
      <c r="G469">
        <v>0</v>
      </c>
      <c r="H469">
        <v>0</v>
      </c>
      <c r="I469">
        <v>113792</v>
      </c>
      <c r="J469">
        <v>26.55</v>
      </c>
      <c r="L469" t="s">
        <v>15</v>
      </c>
    </row>
    <row r="470" spans="1:12" x14ac:dyDescent="0.2">
      <c r="A470">
        <v>469</v>
      </c>
      <c r="B470">
        <v>0</v>
      </c>
      <c r="C470">
        <v>3</v>
      </c>
      <c r="D470" t="s">
        <v>678</v>
      </c>
      <c r="E470" t="s">
        <v>13</v>
      </c>
      <c r="G470">
        <v>0</v>
      </c>
      <c r="H470">
        <v>0</v>
      </c>
      <c r="I470">
        <v>36209</v>
      </c>
      <c r="J470">
        <v>7.7249999999999996</v>
      </c>
      <c r="L470" t="s">
        <v>27</v>
      </c>
    </row>
    <row r="471" spans="1:12" x14ac:dyDescent="0.2">
      <c r="A471">
        <v>470</v>
      </c>
      <c r="B471">
        <v>1</v>
      </c>
      <c r="C471">
        <v>3</v>
      </c>
      <c r="D471" t="s">
        <v>679</v>
      </c>
      <c r="E471" t="s">
        <v>17</v>
      </c>
      <c r="F471">
        <v>0.75</v>
      </c>
      <c r="G471">
        <v>2</v>
      </c>
      <c r="H471">
        <v>1</v>
      </c>
      <c r="I471">
        <v>2666</v>
      </c>
      <c r="J471">
        <v>19.258299999999998</v>
      </c>
      <c r="L471" t="s">
        <v>20</v>
      </c>
    </row>
    <row r="472" spans="1:12" x14ac:dyDescent="0.2">
      <c r="A472">
        <v>471</v>
      </c>
      <c r="B472">
        <v>0</v>
      </c>
      <c r="C472">
        <v>3</v>
      </c>
      <c r="D472" t="s">
        <v>680</v>
      </c>
      <c r="E472" t="s">
        <v>13</v>
      </c>
      <c r="G472">
        <v>0</v>
      </c>
      <c r="H472">
        <v>0</v>
      </c>
      <c r="I472">
        <v>323592</v>
      </c>
      <c r="J472">
        <v>7.25</v>
      </c>
      <c r="L472" t="s">
        <v>15</v>
      </c>
    </row>
    <row r="473" spans="1:12" x14ac:dyDescent="0.2">
      <c r="A473">
        <v>472</v>
      </c>
      <c r="B473">
        <v>0</v>
      </c>
      <c r="C473">
        <v>3</v>
      </c>
      <c r="D473" t="s">
        <v>681</v>
      </c>
      <c r="E473" t="s">
        <v>13</v>
      </c>
      <c r="F473">
        <v>38</v>
      </c>
      <c r="G473">
        <v>0</v>
      </c>
      <c r="H473">
        <v>0</v>
      </c>
      <c r="I473">
        <v>315089</v>
      </c>
      <c r="J473">
        <v>8.6624999999999996</v>
      </c>
      <c r="L473" t="s">
        <v>15</v>
      </c>
    </row>
    <row r="474" spans="1:12" x14ac:dyDescent="0.2">
      <c r="A474">
        <v>473</v>
      </c>
      <c r="B474">
        <v>1</v>
      </c>
      <c r="C474">
        <v>2</v>
      </c>
      <c r="D474" t="s">
        <v>682</v>
      </c>
      <c r="E474" t="s">
        <v>17</v>
      </c>
      <c r="F474">
        <v>33</v>
      </c>
      <c r="G474">
        <v>1</v>
      </c>
      <c r="H474">
        <v>2</v>
      </c>
      <c r="I474" t="s">
        <v>103</v>
      </c>
      <c r="J474">
        <v>27.75</v>
      </c>
      <c r="L474" t="s">
        <v>15</v>
      </c>
    </row>
    <row r="475" spans="1:12" x14ac:dyDescent="0.2">
      <c r="A475">
        <v>474</v>
      </c>
      <c r="B475">
        <v>1</v>
      </c>
      <c r="C475">
        <v>2</v>
      </c>
      <c r="D475" t="s">
        <v>683</v>
      </c>
      <c r="E475" t="s">
        <v>17</v>
      </c>
      <c r="F475">
        <v>23</v>
      </c>
      <c r="G475">
        <v>0</v>
      </c>
      <c r="H475">
        <v>0</v>
      </c>
      <c r="I475" t="s">
        <v>684</v>
      </c>
      <c r="J475">
        <v>13.791700000000001</v>
      </c>
      <c r="K475" t="s">
        <v>442</v>
      </c>
      <c r="L475" t="s">
        <v>20</v>
      </c>
    </row>
    <row r="476" spans="1:12" x14ac:dyDescent="0.2">
      <c r="A476">
        <v>475</v>
      </c>
      <c r="B476">
        <v>0</v>
      </c>
      <c r="C476">
        <v>3</v>
      </c>
      <c r="D476" t="s">
        <v>685</v>
      </c>
      <c r="E476" t="s">
        <v>17</v>
      </c>
      <c r="F476">
        <v>22</v>
      </c>
      <c r="G476">
        <v>0</v>
      </c>
      <c r="H476">
        <v>0</v>
      </c>
      <c r="I476">
        <v>7553</v>
      </c>
      <c r="J476">
        <v>9.8375000000000004</v>
      </c>
      <c r="L476" t="s">
        <v>15</v>
      </c>
    </row>
    <row r="477" spans="1:12" x14ac:dyDescent="0.2">
      <c r="A477">
        <v>476</v>
      </c>
      <c r="B477">
        <v>0</v>
      </c>
      <c r="C477">
        <v>1</v>
      </c>
      <c r="D477" t="s">
        <v>686</v>
      </c>
      <c r="E477" t="s">
        <v>13</v>
      </c>
      <c r="G477">
        <v>0</v>
      </c>
      <c r="H477">
        <v>0</v>
      </c>
      <c r="I477">
        <v>110465</v>
      </c>
      <c r="J477">
        <v>52</v>
      </c>
      <c r="K477" t="s">
        <v>687</v>
      </c>
      <c r="L477" t="s">
        <v>15</v>
      </c>
    </row>
    <row r="478" spans="1:12" x14ac:dyDescent="0.2">
      <c r="A478">
        <v>477</v>
      </c>
      <c r="B478">
        <v>0</v>
      </c>
      <c r="C478">
        <v>2</v>
      </c>
      <c r="D478" t="s">
        <v>688</v>
      </c>
      <c r="E478" t="s">
        <v>13</v>
      </c>
      <c r="F478">
        <v>34</v>
      </c>
      <c r="G478">
        <v>1</v>
      </c>
      <c r="H478">
        <v>0</v>
      </c>
      <c r="I478">
        <v>31027</v>
      </c>
      <c r="J478">
        <v>21</v>
      </c>
      <c r="L478" t="s">
        <v>15</v>
      </c>
    </row>
    <row r="479" spans="1:12" x14ac:dyDescent="0.2">
      <c r="A479">
        <v>478</v>
      </c>
      <c r="B479">
        <v>0</v>
      </c>
      <c r="C479">
        <v>3</v>
      </c>
      <c r="D479" t="s">
        <v>689</v>
      </c>
      <c r="E479" t="s">
        <v>13</v>
      </c>
      <c r="F479">
        <v>29</v>
      </c>
      <c r="G479">
        <v>1</v>
      </c>
      <c r="H479">
        <v>0</v>
      </c>
      <c r="I479">
        <v>3460</v>
      </c>
      <c r="J479">
        <v>7.0457999999999998</v>
      </c>
      <c r="L479" t="s">
        <v>15</v>
      </c>
    </row>
    <row r="480" spans="1:12" x14ac:dyDescent="0.2">
      <c r="A480">
        <v>479</v>
      </c>
      <c r="B480">
        <v>0</v>
      </c>
      <c r="C480">
        <v>3</v>
      </c>
      <c r="D480" t="s">
        <v>690</v>
      </c>
      <c r="E480" t="s">
        <v>13</v>
      </c>
      <c r="F480">
        <v>22</v>
      </c>
      <c r="G480">
        <v>0</v>
      </c>
      <c r="H480">
        <v>0</v>
      </c>
      <c r="I480">
        <v>350060</v>
      </c>
      <c r="J480">
        <v>7.5208000000000004</v>
      </c>
      <c r="L480" t="s">
        <v>15</v>
      </c>
    </row>
    <row r="481" spans="1:12" x14ac:dyDescent="0.2">
      <c r="A481">
        <v>480</v>
      </c>
      <c r="B481">
        <v>1</v>
      </c>
      <c r="C481">
        <v>3</v>
      </c>
      <c r="D481" t="s">
        <v>691</v>
      </c>
      <c r="E481" t="s">
        <v>17</v>
      </c>
      <c r="F481">
        <v>2</v>
      </c>
      <c r="G481">
        <v>0</v>
      </c>
      <c r="H481">
        <v>1</v>
      </c>
      <c r="I481">
        <v>3101298</v>
      </c>
      <c r="J481">
        <v>12.2875</v>
      </c>
      <c r="L481" t="s">
        <v>15</v>
      </c>
    </row>
    <row r="482" spans="1:12" x14ac:dyDescent="0.2">
      <c r="A482">
        <v>481</v>
      </c>
      <c r="B482">
        <v>0</v>
      </c>
      <c r="C482">
        <v>3</v>
      </c>
      <c r="D482" t="s">
        <v>692</v>
      </c>
      <c r="E482" t="s">
        <v>13</v>
      </c>
      <c r="F482">
        <v>9</v>
      </c>
      <c r="G482">
        <v>5</v>
      </c>
      <c r="H482">
        <v>2</v>
      </c>
      <c r="I482" t="s">
        <v>105</v>
      </c>
      <c r="J482">
        <v>46.9</v>
      </c>
      <c r="L482" t="s">
        <v>15</v>
      </c>
    </row>
    <row r="483" spans="1:12" x14ac:dyDescent="0.2">
      <c r="A483">
        <v>482</v>
      </c>
      <c r="B483">
        <v>0</v>
      </c>
      <c r="C483">
        <v>2</v>
      </c>
      <c r="D483" t="s">
        <v>693</v>
      </c>
      <c r="E483" t="s">
        <v>13</v>
      </c>
      <c r="G483">
        <v>0</v>
      </c>
      <c r="H483">
        <v>0</v>
      </c>
      <c r="I483">
        <v>239854</v>
      </c>
      <c r="J483">
        <v>0</v>
      </c>
      <c r="L483" t="s">
        <v>15</v>
      </c>
    </row>
    <row r="484" spans="1:12" x14ac:dyDescent="0.2">
      <c r="A484">
        <v>483</v>
      </c>
      <c r="B484">
        <v>0</v>
      </c>
      <c r="C484">
        <v>3</v>
      </c>
      <c r="D484" t="s">
        <v>694</v>
      </c>
      <c r="E484" t="s">
        <v>13</v>
      </c>
      <c r="F484">
        <v>50</v>
      </c>
      <c r="G484">
        <v>0</v>
      </c>
      <c r="H484">
        <v>0</v>
      </c>
      <c r="I484" t="s">
        <v>695</v>
      </c>
      <c r="J484">
        <v>8.0500000000000007</v>
      </c>
      <c r="L484" t="s">
        <v>15</v>
      </c>
    </row>
    <row r="485" spans="1:12" x14ac:dyDescent="0.2">
      <c r="A485">
        <v>484</v>
      </c>
      <c r="B485">
        <v>1</v>
      </c>
      <c r="C485">
        <v>3</v>
      </c>
      <c r="D485" t="s">
        <v>696</v>
      </c>
      <c r="E485" t="s">
        <v>17</v>
      </c>
      <c r="F485">
        <v>63</v>
      </c>
      <c r="G485">
        <v>0</v>
      </c>
      <c r="H485">
        <v>0</v>
      </c>
      <c r="I485">
        <v>4134</v>
      </c>
      <c r="J485">
        <v>9.5875000000000004</v>
      </c>
      <c r="L485" t="s">
        <v>15</v>
      </c>
    </row>
    <row r="486" spans="1:12" x14ac:dyDescent="0.2">
      <c r="A486">
        <v>485</v>
      </c>
      <c r="B486">
        <v>1</v>
      </c>
      <c r="C486">
        <v>1</v>
      </c>
      <c r="D486" t="s">
        <v>697</v>
      </c>
      <c r="E486" t="s">
        <v>13</v>
      </c>
      <c r="F486">
        <v>25</v>
      </c>
      <c r="G486">
        <v>1</v>
      </c>
      <c r="H486">
        <v>0</v>
      </c>
      <c r="I486">
        <v>11967</v>
      </c>
      <c r="J486">
        <v>91.0792</v>
      </c>
      <c r="K486" t="s">
        <v>439</v>
      </c>
      <c r="L486" t="s">
        <v>20</v>
      </c>
    </row>
    <row r="487" spans="1:12" x14ac:dyDescent="0.2">
      <c r="A487">
        <v>486</v>
      </c>
      <c r="B487">
        <v>0</v>
      </c>
      <c r="C487">
        <v>3</v>
      </c>
      <c r="D487" t="s">
        <v>698</v>
      </c>
      <c r="E487" t="s">
        <v>17</v>
      </c>
      <c r="G487">
        <v>3</v>
      </c>
      <c r="H487">
        <v>1</v>
      </c>
      <c r="I487">
        <v>4133</v>
      </c>
      <c r="J487">
        <v>25.466699999999999</v>
      </c>
      <c r="L487" t="s">
        <v>15</v>
      </c>
    </row>
    <row r="488" spans="1:12" x14ac:dyDescent="0.2">
      <c r="A488">
        <v>487</v>
      </c>
      <c r="B488">
        <v>1</v>
      </c>
      <c r="C488">
        <v>1</v>
      </c>
      <c r="D488" t="s">
        <v>699</v>
      </c>
      <c r="E488" t="s">
        <v>17</v>
      </c>
      <c r="F488">
        <v>35</v>
      </c>
      <c r="G488">
        <v>1</v>
      </c>
      <c r="H488">
        <v>0</v>
      </c>
      <c r="I488">
        <v>19943</v>
      </c>
      <c r="J488">
        <v>90</v>
      </c>
      <c r="K488" t="s">
        <v>342</v>
      </c>
      <c r="L488" t="s">
        <v>15</v>
      </c>
    </row>
    <row r="489" spans="1:12" x14ac:dyDescent="0.2">
      <c r="A489">
        <v>488</v>
      </c>
      <c r="B489">
        <v>0</v>
      </c>
      <c r="C489">
        <v>1</v>
      </c>
      <c r="D489" t="s">
        <v>700</v>
      </c>
      <c r="E489" t="s">
        <v>13</v>
      </c>
      <c r="F489">
        <v>58</v>
      </c>
      <c r="G489">
        <v>0</v>
      </c>
      <c r="H489">
        <v>0</v>
      </c>
      <c r="I489">
        <v>11771</v>
      </c>
      <c r="J489">
        <v>29.7</v>
      </c>
      <c r="K489" t="s">
        <v>701</v>
      </c>
      <c r="L489" t="s">
        <v>20</v>
      </c>
    </row>
    <row r="490" spans="1:12" x14ac:dyDescent="0.2">
      <c r="A490">
        <v>489</v>
      </c>
      <c r="B490">
        <v>0</v>
      </c>
      <c r="C490">
        <v>3</v>
      </c>
      <c r="D490" t="s">
        <v>702</v>
      </c>
      <c r="E490" t="s">
        <v>13</v>
      </c>
      <c r="F490">
        <v>30</v>
      </c>
      <c r="G490">
        <v>0</v>
      </c>
      <c r="H490">
        <v>0</v>
      </c>
      <c r="I490" t="s">
        <v>703</v>
      </c>
      <c r="J490">
        <v>8.0500000000000007</v>
      </c>
      <c r="L490" t="s">
        <v>15</v>
      </c>
    </row>
    <row r="491" spans="1:12" x14ac:dyDescent="0.2">
      <c r="A491">
        <v>490</v>
      </c>
      <c r="B491">
        <v>1</v>
      </c>
      <c r="C491">
        <v>3</v>
      </c>
      <c r="D491" t="s">
        <v>704</v>
      </c>
      <c r="E491" t="s">
        <v>13</v>
      </c>
      <c r="F491">
        <v>9</v>
      </c>
      <c r="G491">
        <v>1</v>
      </c>
      <c r="H491">
        <v>1</v>
      </c>
      <c r="I491" t="s">
        <v>522</v>
      </c>
      <c r="J491">
        <v>15.9</v>
      </c>
      <c r="L491" t="s">
        <v>15</v>
      </c>
    </row>
    <row r="492" spans="1:12" x14ac:dyDescent="0.2">
      <c r="A492">
        <v>491</v>
      </c>
      <c r="B492">
        <v>0</v>
      </c>
      <c r="C492">
        <v>3</v>
      </c>
      <c r="D492" t="s">
        <v>705</v>
      </c>
      <c r="E492" t="s">
        <v>13</v>
      </c>
      <c r="G492">
        <v>1</v>
      </c>
      <c r="H492">
        <v>0</v>
      </c>
      <c r="I492">
        <v>65304</v>
      </c>
      <c r="J492">
        <v>19.966699999999999</v>
      </c>
      <c r="L492" t="s">
        <v>15</v>
      </c>
    </row>
    <row r="493" spans="1:12" x14ac:dyDescent="0.2">
      <c r="A493">
        <v>492</v>
      </c>
      <c r="B493">
        <v>0</v>
      </c>
      <c r="C493">
        <v>3</v>
      </c>
      <c r="D493" t="s">
        <v>706</v>
      </c>
      <c r="E493" t="s">
        <v>13</v>
      </c>
      <c r="F493">
        <v>21</v>
      </c>
      <c r="G493">
        <v>0</v>
      </c>
      <c r="H493">
        <v>0</v>
      </c>
      <c r="I493" t="s">
        <v>707</v>
      </c>
      <c r="J493">
        <v>7.25</v>
      </c>
      <c r="L493" t="s">
        <v>15</v>
      </c>
    </row>
    <row r="494" spans="1:12" x14ac:dyDescent="0.2">
      <c r="A494">
        <v>493</v>
      </c>
      <c r="B494">
        <v>0</v>
      </c>
      <c r="C494">
        <v>1</v>
      </c>
      <c r="D494" t="s">
        <v>708</v>
      </c>
      <c r="E494" t="s">
        <v>13</v>
      </c>
      <c r="F494">
        <v>55</v>
      </c>
      <c r="G494">
        <v>0</v>
      </c>
      <c r="H494">
        <v>0</v>
      </c>
      <c r="I494">
        <v>113787</v>
      </c>
      <c r="J494">
        <v>30.5</v>
      </c>
      <c r="K494" t="s">
        <v>709</v>
      </c>
      <c r="L494" t="s">
        <v>15</v>
      </c>
    </row>
    <row r="495" spans="1:12" x14ac:dyDescent="0.2">
      <c r="A495">
        <v>494</v>
      </c>
      <c r="B495">
        <v>0</v>
      </c>
      <c r="C495">
        <v>1</v>
      </c>
      <c r="D495" t="s">
        <v>710</v>
      </c>
      <c r="E495" t="s">
        <v>13</v>
      </c>
      <c r="F495">
        <v>71</v>
      </c>
      <c r="G495">
        <v>0</v>
      </c>
      <c r="H495">
        <v>0</v>
      </c>
      <c r="I495" t="s">
        <v>711</v>
      </c>
      <c r="J495">
        <v>49.504199999999997</v>
      </c>
      <c r="L495" t="s">
        <v>20</v>
      </c>
    </row>
    <row r="496" spans="1:12" x14ac:dyDescent="0.2">
      <c r="A496">
        <v>495</v>
      </c>
      <c r="B496">
        <v>0</v>
      </c>
      <c r="C496">
        <v>3</v>
      </c>
      <c r="D496" t="s">
        <v>712</v>
      </c>
      <c r="E496" t="s">
        <v>13</v>
      </c>
      <c r="F496">
        <v>21</v>
      </c>
      <c r="G496">
        <v>0</v>
      </c>
      <c r="H496">
        <v>0</v>
      </c>
      <c r="I496" t="s">
        <v>713</v>
      </c>
      <c r="J496">
        <v>8.0500000000000007</v>
      </c>
      <c r="L496" t="s">
        <v>15</v>
      </c>
    </row>
    <row r="497" spans="1:12" x14ac:dyDescent="0.2">
      <c r="A497">
        <v>496</v>
      </c>
      <c r="B497">
        <v>0</v>
      </c>
      <c r="C497">
        <v>3</v>
      </c>
      <c r="D497" t="s">
        <v>714</v>
      </c>
      <c r="E497" t="s">
        <v>13</v>
      </c>
      <c r="G497">
        <v>0</v>
      </c>
      <c r="H497">
        <v>0</v>
      </c>
      <c r="I497">
        <v>2627</v>
      </c>
      <c r="J497">
        <v>14.458299999999999</v>
      </c>
      <c r="L497" t="s">
        <v>20</v>
      </c>
    </row>
    <row r="498" spans="1:12" x14ac:dyDescent="0.2">
      <c r="A498">
        <v>497</v>
      </c>
      <c r="B498">
        <v>1</v>
      </c>
      <c r="C498">
        <v>1</v>
      </c>
      <c r="D498" t="s">
        <v>715</v>
      </c>
      <c r="E498" t="s">
        <v>17</v>
      </c>
      <c r="F498">
        <v>54</v>
      </c>
      <c r="G498">
        <v>1</v>
      </c>
      <c r="H498">
        <v>0</v>
      </c>
      <c r="I498">
        <v>36947</v>
      </c>
      <c r="J498">
        <v>78.2667</v>
      </c>
      <c r="K498" t="s">
        <v>716</v>
      </c>
      <c r="L498" t="s">
        <v>20</v>
      </c>
    </row>
    <row r="499" spans="1:12" x14ac:dyDescent="0.2">
      <c r="A499">
        <v>498</v>
      </c>
      <c r="B499">
        <v>0</v>
      </c>
      <c r="C499">
        <v>3</v>
      </c>
      <c r="D499" t="s">
        <v>717</v>
      </c>
      <c r="E499" t="s">
        <v>13</v>
      </c>
      <c r="G499">
        <v>0</v>
      </c>
      <c r="H499">
        <v>0</v>
      </c>
      <c r="I499" t="s">
        <v>718</v>
      </c>
      <c r="J499">
        <v>15.1</v>
      </c>
      <c r="L499" t="s">
        <v>15</v>
      </c>
    </row>
    <row r="500" spans="1:12" x14ac:dyDescent="0.2">
      <c r="A500">
        <v>499</v>
      </c>
      <c r="B500">
        <v>0</v>
      </c>
      <c r="C500">
        <v>1</v>
      </c>
      <c r="D500" t="s">
        <v>719</v>
      </c>
      <c r="E500" t="s">
        <v>17</v>
      </c>
      <c r="F500">
        <v>25</v>
      </c>
      <c r="G500">
        <v>1</v>
      </c>
      <c r="H500">
        <v>2</v>
      </c>
      <c r="I500">
        <v>113781</v>
      </c>
      <c r="J500">
        <v>151.55000000000001</v>
      </c>
      <c r="K500" t="s">
        <v>449</v>
      </c>
      <c r="L500" t="s">
        <v>15</v>
      </c>
    </row>
    <row r="501" spans="1:12" x14ac:dyDescent="0.2">
      <c r="A501">
        <v>500</v>
      </c>
      <c r="B501">
        <v>0</v>
      </c>
      <c r="C501">
        <v>3</v>
      </c>
      <c r="D501" t="s">
        <v>720</v>
      </c>
      <c r="E501" t="s">
        <v>13</v>
      </c>
      <c r="F501">
        <v>24</v>
      </c>
      <c r="G501">
        <v>0</v>
      </c>
      <c r="H501">
        <v>0</v>
      </c>
      <c r="I501">
        <v>350035</v>
      </c>
      <c r="J501">
        <v>7.7957999999999998</v>
      </c>
      <c r="L501" t="s">
        <v>15</v>
      </c>
    </row>
    <row r="502" spans="1:12" x14ac:dyDescent="0.2">
      <c r="A502">
        <v>501</v>
      </c>
      <c r="B502">
        <v>0</v>
      </c>
      <c r="C502">
        <v>3</v>
      </c>
      <c r="D502" t="s">
        <v>721</v>
      </c>
      <c r="E502" t="s">
        <v>13</v>
      </c>
      <c r="F502">
        <v>17</v>
      </c>
      <c r="G502">
        <v>0</v>
      </c>
      <c r="H502">
        <v>0</v>
      </c>
      <c r="I502">
        <v>315086</v>
      </c>
      <c r="J502">
        <v>8.6624999999999996</v>
      </c>
      <c r="L502" t="s">
        <v>15</v>
      </c>
    </row>
    <row r="503" spans="1:12" x14ac:dyDescent="0.2">
      <c r="A503">
        <v>502</v>
      </c>
      <c r="B503">
        <v>0</v>
      </c>
      <c r="C503">
        <v>3</v>
      </c>
      <c r="D503" t="s">
        <v>722</v>
      </c>
      <c r="E503" t="s">
        <v>17</v>
      </c>
      <c r="F503">
        <v>21</v>
      </c>
      <c r="G503">
        <v>0</v>
      </c>
      <c r="H503">
        <v>0</v>
      </c>
      <c r="I503">
        <v>364846</v>
      </c>
      <c r="J503">
        <v>7.75</v>
      </c>
      <c r="L503" t="s">
        <v>27</v>
      </c>
    </row>
    <row r="504" spans="1:12" x14ac:dyDescent="0.2">
      <c r="A504">
        <v>503</v>
      </c>
      <c r="B504">
        <v>0</v>
      </c>
      <c r="C504">
        <v>3</v>
      </c>
      <c r="D504" t="s">
        <v>723</v>
      </c>
      <c r="E504" t="s">
        <v>17</v>
      </c>
      <c r="G504">
        <v>0</v>
      </c>
      <c r="H504">
        <v>0</v>
      </c>
      <c r="I504">
        <v>330909</v>
      </c>
      <c r="J504">
        <v>7.6292</v>
      </c>
      <c r="L504" t="s">
        <v>27</v>
      </c>
    </row>
    <row r="505" spans="1:12" x14ac:dyDescent="0.2">
      <c r="A505">
        <v>504</v>
      </c>
      <c r="B505">
        <v>0</v>
      </c>
      <c r="C505">
        <v>3</v>
      </c>
      <c r="D505" t="s">
        <v>724</v>
      </c>
      <c r="E505" t="s">
        <v>17</v>
      </c>
      <c r="F505">
        <v>37</v>
      </c>
      <c r="G505">
        <v>0</v>
      </c>
      <c r="H505">
        <v>0</v>
      </c>
      <c r="I505">
        <v>4135</v>
      </c>
      <c r="J505">
        <v>9.5875000000000004</v>
      </c>
      <c r="L505" t="s">
        <v>15</v>
      </c>
    </row>
    <row r="506" spans="1:12" x14ac:dyDescent="0.2">
      <c r="A506">
        <v>505</v>
      </c>
      <c r="B506">
        <v>1</v>
      </c>
      <c r="C506">
        <v>1</v>
      </c>
      <c r="D506" t="s">
        <v>725</v>
      </c>
      <c r="E506" t="s">
        <v>17</v>
      </c>
      <c r="F506">
        <v>16</v>
      </c>
      <c r="G506">
        <v>0</v>
      </c>
      <c r="H506">
        <v>0</v>
      </c>
      <c r="I506">
        <v>110152</v>
      </c>
      <c r="J506">
        <v>86.5</v>
      </c>
      <c r="K506" t="s">
        <v>726</v>
      </c>
      <c r="L506" t="s">
        <v>15</v>
      </c>
    </row>
    <row r="507" spans="1:12" x14ac:dyDescent="0.2">
      <c r="A507">
        <v>506</v>
      </c>
      <c r="B507">
        <v>0</v>
      </c>
      <c r="C507">
        <v>1</v>
      </c>
      <c r="D507" t="s">
        <v>727</v>
      </c>
      <c r="E507" t="s">
        <v>13</v>
      </c>
      <c r="F507">
        <v>18</v>
      </c>
      <c r="G507">
        <v>1</v>
      </c>
      <c r="H507">
        <v>0</v>
      </c>
      <c r="I507" t="s">
        <v>462</v>
      </c>
      <c r="J507">
        <v>108.9</v>
      </c>
      <c r="K507" t="s">
        <v>463</v>
      </c>
      <c r="L507" t="s">
        <v>20</v>
      </c>
    </row>
    <row r="508" spans="1:12" x14ac:dyDescent="0.2">
      <c r="A508">
        <v>507</v>
      </c>
      <c r="B508">
        <v>1</v>
      </c>
      <c r="C508">
        <v>2</v>
      </c>
      <c r="D508" t="s">
        <v>728</v>
      </c>
      <c r="E508" t="s">
        <v>17</v>
      </c>
      <c r="F508">
        <v>33</v>
      </c>
      <c r="G508">
        <v>0</v>
      </c>
      <c r="H508">
        <v>2</v>
      </c>
      <c r="I508">
        <v>26360</v>
      </c>
      <c r="J508">
        <v>26</v>
      </c>
      <c r="L508" t="s">
        <v>15</v>
      </c>
    </row>
    <row r="509" spans="1:12" x14ac:dyDescent="0.2">
      <c r="A509">
        <v>508</v>
      </c>
      <c r="B509">
        <v>1</v>
      </c>
      <c r="C509">
        <v>1</v>
      </c>
      <c r="D509" t="s">
        <v>729</v>
      </c>
      <c r="E509" t="s">
        <v>13</v>
      </c>
      <c r="G509">
        <v>0</v>
      </c>
      <c r="H509">
        <v>0</v>
      </c>
      <c r="I509">
        <v>111427</v>
      </c>
      <c r="J509">
        <v>26.55</v>
      </c>
      <c r="L509" t="s">
        <v>15</v>
      </c>
    </row>
    <row r="510" spans="1:12" x14ac:dyDescent="0.2">
      <c r="A510">
        <v>509</v>
      </c>
      <c r="B510">
        <v>0</v>
      </c>
      <c r="C510">
        <v>3</v>
      </c>
      <c r="D510" t="s">
        <v>730</v>
      </c>
      <c r="E510" t="s">
        <v>13</v>
      </c>
      <c r="F510">
        <v>28</v>
      </c>
      <c r="G510">
        <v>0</v>
      </c>
      <c r="H510">
        <v>0</v>
      </c>
      <c r="I510" t="s">
        <v>731</v>
      </c>
      <c r="J510">
        <v>22.524999999999999</v>
      </c>
      <c r="L510" t="s">
        <v>15</v>
      </c>
    </row>
    <row r="511" spans="1:12" x14ac:dyDescent="0.2">
      <c r="A511">
        <v>510</v>
      </c>
      <c r="B511">
        <v>1</v>
      </c>
      <c r="C511">
        <v>3</v>
      </c>
      <c r="D511" t="s">
        <v>732</v>
      </c>
      <c r="E511" t="s">
        <v>13</v>
      </c>
      <c r="F511">
        <v>26</v>
      </c>
      <c r="G511">
        <v>0</v>
      </c>
      <c r="H511">
        <v>0</v>
      </c>
      <c r="I511">
        <v>1601</v>
      </c>
      <c r="J511">
        <v>56.495800000000003</v>
      </c>
      <c r="L511" t="s">
        <v>15</v>
      </c>
    </row>
    <row r="512" spans="1:12" x14ac:dyDescent="0.2">
      <c r="A512">
        <v>511</v>
      </c>
      <c r="B512">
        <v>1</v>
      </c>
      <c r="C512">
        <v>3</v>
      </c>
      <c r="D512" t="s">
        <v>733</v>
      </c>
      <c r="E512" t="s">
        <v>13</v>
      </c>
      <c r="F512">
        <v>29</v>
      </c>
      <c r="G512">
        <v>0</v>
      </c>
      <c r="H512">
        <v>0</v>
      </c>
      <c r="I512">
        <v>382651</v>
      </c>
      <c r="J512">
        <v>7.75</v>
      </c>
      <c r="L512" t="s">
        <v>27</v>
      </c>
    </row>
    <row r="513" spans="1:12" x14ac:dyDescent="0.2">
      <c r="A513">
        <v>512</v>
      </c>
      <c r="B513">
        <v>0</v>
      </c>
      <c r="C513">
        <v>3</v>
      </c>
      <c r="D513" t="s">
        <v>734</v>
      </c>
      <c r="E513" t="s">
        <v>13</v>
      </c>
      <c r="G513">
        <v>0</v>
      </c>
      <c r="H513">
        <v>0</v>
      </c>
      <c r="I513" t="s">
        <v>735</v>
      </c>
      <c r="J513">
        <v>8.0500000000000007</v>
      </c>
      <c r="L513" t="s">
        <v>15</v>
      </c>
    </row>
    <row r="514" spans="1:12" x14ac:dyDescent="0.2">
      <c r="A514">
        <v>513</v>
      </c>
      <c r="B514">
        <v>1</v>
      </c>
      <c r="C514">
        <v>1</v>
      </c>
      <c r="D514" t="s">
        <v>736</v>
      </c>
      <c r="E514" t="s">
        <v>13</v>
      </c>
      <c r="F514">
        <v>36</v>
      </c>
      <c r="G514">
        <v>0</v>
      </c>
      <c r="H514">
        <v>0</v>
      </c>
      <c r="I514" t="s">
        <v>737</v>
      </c>
      <c r="J514">
        <v>26.287500000000001</v>
      </c>
      <c r="K514" t="s">
        <v>738</v>
      </c>
      <c r="L514" t="s">
        <v>15</v>
      </c>
    </row>
    <row r="515" spans="1:12" x14ac:dyDescent="0.2">
      <c r="A515">
        <v>514</v>
      </c>
      <c r="B515">
        <v>1</v>
      </c>
      <c r="C515">
        <v>1</v>
      </c>
      <c r="D515" t="s">
        <v>739</v>
      </c>
      <c r="E515" t="s">
        <v>17</v>
      </c>
      <c r="F515">
        <v>54</v>
      </c>
      <c r="G515">
        <v>1</v>
      </c>
      <c r="H515">
        <v>0</v>
      </c>
      <c r="I515" t="s">
        <v>740</v>
      </c>
      <c r="J515">
        <v>59.4</v>
      </c>
      <c r="L515" t="s">
        <v>20</v>
      </c>
    </row>
    <row r="516" spans="1:12" x14ac:dyDescent="0.2">
      <c r="A516">
        <v>515</v>
      </c>
      <c r="B516">
        <v>0</v>
      </c>
      <c r="C516">
        <v>3</v>
      </c>
      <c r="D516" t="s">
        <v>741</v>
      </c>
      <c r="E516" t="s">
        <v>13</v>
      </c>
      <c r="F516">
        <v>24</v>
      </c>
      <c r="G516">
        <v>0</v>
      </c>
      <c r="H516">
        <v>0</v>
      </c>
      <c r="I516">
        <v>349209</v>
      </c>
      <c r="J516">
        <v>7.4958</v>
      </c>
      <c r="L516" t="s">
        <v>15</v>
      </c>
    </row>
    <row r="517" spans="1:12" x14ac:dyDescent="0.2">
      <c r="A517">
        <v>516</v>
      </c>
      <c r="B517">
        <v>0</v>
      </c>
      <c r="C517">
        <v>1</v>
      </c>
      <c r="D517" t="s">
        <v>742</v>
      </c>
      <c r="E517" t="s">
        <v>13</v>
      </c>
      <c r="F517">
        <v>47</v>
      </c>
      <c r="G517">
        <v>0</v>
      </c>
      <c r="H517">
        <v>0</v>
      </c>
      <c r="I517">
        <v>36967</v>
      </c>
      <c r="J517">
        <v>34.020800000000001</v>
      </c>
      <c r="K517" t="s">
        <v>743</v>
      </c>
      <c r="L517" t="s">
        <v>15</v>
      </c>
    </row>
    <row r="518" spans="1:12" x14ac:dyDescent="0.2">
      <c r="A518">
        <v>517</v>
      </c>
      <c r="B518">
        <v>1</v>
      </c>
      <c r="C518">
        <v>2</v>
      </c>
      <c r="D518" t="s">
        <v>744</v>
      </c>
      <c r="E518" t="s">
        <v>17</v>
      </c>
      <c r="F518">
        <v>34</v>
      </c>
      <c r="G518">
        <v>0</v>
      </c>
      <c r="H518">
        <v>0</v>
      </c>
      <c r="I518" t="s">
        <v>745</v>
      </c>
      <c r="J518">
        <v>10.5</v>
      </c>
      <c r="K518" t="s">
        <v>117</v>
      </c>
      <c r="L518" t="s">
        <v>15</v>
      </c>
    </row>
    <row r="519" spans="1:12" x14ac:dyDescent="0.2">
      <c r="A519">
        <v>518</v>
      </c>
      <c r="B519">
        <v>0</v>
      </c>
      <c r="C519">
        <v>3</v>
      </c>
      <c r="D519" t="s">
        <v>746</v>
      </c>
      <c r="E519" t="s">
        <v>13</v>
      </c>
      <c r="G519">
        <v>0</v>
      </c>
      <c r="H519">
        <v>0</v>
      </c>
      <c r="I519">
        <v>371110</v>
      </c>
      <c r="J519">
        <v>24.15</v>
      </c>
      <c r="L519" t="s">
        <v>27</v>
      </c>
    </row>
    <row r="520" spans="1:12" x14ac:dyDescent="0.2">
      <c r="A520">
        <v>519</v>
      </c>
      <c r="B520">
        <v>1</v>
      </c>
      <c r="C520">
        <v>2</v>
      </c>
      <c r="D520" t="s">
        <v>747</v>
      </c>
      <c r="E520" t="s">
        <v>17</v>
      </c>
      <c r="F520">
        <v>36</v>
      </c>
      <c r="G520">
        <v>1</v>
      </c>
      <c r="H520">
        <v>0</v>
      </c>
      <c r="I520">
        <v>226875</v>
      </c>
      <c r="J520">
        <v>26</v>
      </c>
      <c r="L520" t="s">
        <v>15</v>
      </c>
    </row>
    <row r="521" spans="1:12" x14ac:dyDescent="0.2">
      <c r="A521">
        <v>520</v>
      </c>
      <c r="B521">
        <v>0</v>
      </c>
      <c r="C521">
        <v>3</v>
      </c>
      <c r="D521" t="s">
        <v>748</v>
      </c>
      <c r="E521" t="s">
        <v>13</v>
      </c>
      <c r="F521">
        <v>32</v>
      </c>
      <c r="G521">
        <v>0</v>
      </c>
      <c r="H521">
        <v>0</v>
      </c>
      <c r="I521">
        <v>349242</v>
      </c>
      <c r="J521">
        <v>7.8958000000000004</v>
      </c>
      <c r="L521" t="s">
        <v>15</v>
      </c>
    </row>
    <row r="522" spans="1:12" x14ac:dyDescent="0.2">
      <c r="A522">
        <v>521</v>
      </c>
      <c r="B522">
        <v>1</v>
      </c>
      <c r="C522">
        <v>1</v>
      </c>
      <c r="D522" t="s">
        <v>749</v>
      </c>
      <c r="E522" t="s">
        <v>17</v>
      </c>
      <c r="F522">
        <v>30</v>
      </c>
      <c r="G522">
        <v>0</v>
      </c>
      <c r="H522">
        <v>0</v>
      </c>
      <c r="I522">
        <v>12749</v>
      </c>
      <c r="J522">
        <v>93.5</v>
      </c>
      <c r="K522" t="s">
        <v>750</v>
      </c>
      <c r="L522" t="s">
        <v>15</v>
      </c>
    </row>
    <row r="523" spans="1:12" x14ac:dyDescent="0.2">
      <c r="A523">
        <v>522</v>
      </c>
      <c r="B523">
        <v>0</v>
      </c>
      <c r="C523">
        <v>3</v>
      </c>
      <c r="D523" t="s">
        <v>751</v>
      </c>
      <c r="E523" t="s">
        <v>13</v>
      </c>
      <c r="F523">
        <v>22</v>
      </c>
      <c r="G523">
        <v>0</v>
      </c>
      <c r="H523">
        <v>0</v>
      </c>
      <c r="I523">
        <v>349252</v>
      </c>
      <c r="J523">
        <v>7.8958000000000004</v>
      </c>
      <c r="L523" t="s">
        <v>15</v>
      </c>
    </row>
    <row r="524" spans="1:12" x14ac:dyDescent="0.2">
      <c r="A524">
        <v>523</v>
      </c>
      <c r="B524">
        <v>0</v>
      </c>
      <c r="C524">
        <v>3</v>
      </c>
      <c r="D524" t="s">
        <v>752</v>
      </c>
      <c r="E524" t="s">
        <v>13</v>
      </c>
      <c r="G524">
        <v>0</v>
      </c>
      <c r="H524">
        <v>0</v>
      </c>
      <c r="I524">
        <v>2624</v>
      </c>
      <c r="J524">
        <v>7.2249999999999996</v>
      </c>
      <c r="L524" t="s">
        <v>20</v>
      </c>
    </row>
    <row r="525" spans="1:12" x14ac:dyDescent="0.2">
      <c r="A525">
        <v>524</v>
      </c>
      <c r="B525">
        <v>1</v>
      </c>
      <c r="C525">
        <v>1</v>
      </c>
      <c r="D525" t="s">
        <v>753</v>
      </c>
      <c r="E525" t="s">
        <v>17</v>
      </c>
      <c r="F525">
        <v>44</v>
      </c>
      <c r="G525">
        <v>0</v>
      </c>
      <c r="H525">
        <v>1</v>
      </c>
      <c r="I525">
        <v>111361</v>
      </c>
      <c r="J525">
        <v>57.979199999999999</v>
      </c>
      <c r="K525" t="s">
        <v>497</v>
      </c>
      <c r="L525" t="s">
        <v>20</v>
      </c>
    </row>
    <row r="526" spans="1:12" x14ac:dyDescent="0.2">
      <c r="A526">
        <v>525</v>
      </c>
      <c r="B526">
        <v>0</v>
      </c>
      <c r="C526">
        <v>3</v>
      </c>
      <c r="D526" t="s">
        <v>754</v>
      </c>
      <c r="E526" t="s">
        <v>13</v>
      </c>
      <c r="G526">
        <v>0</v>
      </c>
      <c r="H526">
        <v>0</v>
      </c>
      <c r="I526">
        <v>2700</v>
      </c>
      <c r="J526">
        <v>7.2291999999999996</v>
      </c>
      <c r="L526" t="s">
        <v>20</v>
      </c>
    </row>
    <row r="527" spans="1:12" x14ac:dyDescent="0.2">
      <c r="A527">
        <v>526</v>
      </c>
      <c r="B527">
        <v>0</v>
      </c>
      <c r="C527">
        <v>3</v>
      </c>
      <c r="D527" t="s">
        <v>755</v>
      </c>
      <c r="E527" t="s">
        <v>13</v>
      </c>
      <c r="F527">
        <v>40.5</v>
      </c>
      <c r="G527">
        <v>0</v>
      </c>
      <c r="H527">
        <v>0</v>
      </c>
      <c r="I527">
        <v>367232</v>
      </c>
      <c r="J527">
        <v>7.75</v>
      </c>
      <c r="L527" t="s">
        <v>27</v>
      </c>
    </row>
    <row r="528" spans="1:12" x14ac:dyDescent="0.2">
      <c r="A528">
        <v>527</v>
      </c>
      <c r="B528">
        <v>1</v>
      </c>
      <c r="C528">
        <v>2</v>
      </c>
      <c r="D528" t="s">
        <v>756</v>
      </c>
      <c r="E528" t="s">
        <v>17</v>
      </c>
      <c r="F528">
        <v>50</v>
      </c>
      <c r="G528">
        <v>0</v>
      </c>
      <c r="H528">
        <v>0</v>
      </c>
      <c r="I528" t="s">
        <v>757</v>
      </c>
      <c r="J528">
        <v>10.5</v>
      </c>
      <c r="L528" t="s">
        <v>15</v>
      </c>
    </row>
    <row r="529" spans="1:12" x14ac:dyDescent="0.2">
      <c r="A529">
        <v>528</v>
      </c>
      <c r="B529">
        <v>0</v>
      </c>
      <c r="C529">
        <v>1</v>
      </c>
      <c r="D529" t="s">
        <v>758</v>
      </c>
      <c r="E529" t="s">
        <v>13</v>
      </c>
      <c r="G529">
        <v>0</v>
      </c>
      <c r="H529">
        <v>0</v>
      </c>
      <c r="I529" t="s">
        <v>759</v>
      </c>
      <c r="J529">
        <v>221.7792</v>
      </c>
      <c r="K529" t="s">
        <v>760</v>
      </c>
      <c r="L529" t="s">
        <v>15</v>
      </c>
    </row>
    <row r="530" spans="1:12" x14ac:dyDescent="0.2">
      <c r="A530">
        <v>529</v>
      </c>
      <c r="B530">
        <v>0</v>
      </c>
      <c r="C530">
        <v>3</v>
      </c>
      <c r="D530" t="s">
        <v>761</v>
      </c>
      <c r="E530" t="s">
        <v>13</v>
      </c>
      <c r="F530">
        <v>39</v>
      </c>
      <c r="G530">
        <v>0</v>
      </c>
      <c r="H530">
        <v>0</v>
      </c>
      <c r="I530">
        <v>3101296</v>
      </c>
      <c r="J530">
        <v>7.9249999999999998</v>
      </c>
      <c r="L530" t="s">
        <v>15</v>
      </c>
    </row>
    <row r="531" spans="1:12" x14ac:dyDescent="0.2">
      <c r="A531">
        <v>530</v>
      </c>
      <c r="B531">
        <v>0</v>
      </c>
      <c r="C531">
        <v>2</v>
      </c>
      <c r="D531" t="s">
        <v>762</v>
      </c>
      <c r="E531" t="s">
        <v>13</v>
      </c>
      <c r="F531">
        <v>23</v>
      </c>
      <c r="G531">
        <v>2</v>
      </c>
      <c r="H531">
        <v>1</v>
      </c>
      <c r="I531">
        <v>29104</v>
      </c>
      <c r="J531">
        <v>11.5</v>
      </c>
      <c r="L531" t="s">
        <v>15</v>
      </c>
    </row>
    <row r="532" spans="1:12" x14ac:dyDescent="0.2">
      <c r="A532">
        <v>531</v>
      </c>
      <c r="B532">
        <v>1</v>
      </c>
      <c r="C532">
        <v>2</v>
      </c>
      <c r="D532" t="s">
        <v>763</v>
      </c>
      <c r="E532" t="s">
        <v>17</v>
      </c>
      <c r="F532">
        <v>2</v>
      </c>
      <c r="G532">
        <v>1</v>
      </c>
      <c r="H532">
        <v>1</v>
      </c>
      <c r="I532">
        <v>26360</v>
      </c>
      <c r="J532">
        <v>26</v>
      </c>
      <c r="L532" t="s">
        <v>15</v>
      </c>
    </row>
    <row r="533" spans="1:12" x14ac:dyDescent="0.2">
      <c r="A533">
        <v>532</v>
      </c>
      <c r="B533">
        <v>0</v>
      </c>
      <c r="C533">
        <v>3</v>
      </c>
      <c r="D533" t="s">
        <v>764</v>
      </c>
      <c r="E533" t="s">
        <v>13</v>
      </c>
      <c r="G533">
        <v>0</v>
      </c>
      <c r="H533">
        <v>0</v>
      </c>
      <c r="I533">
        <v>2641</v>
      </c>
      <c r="J533">
        <v>7.2291999999999996</v>
      </c>
      <c r="L533" t="s">
        <v>20</v>
      </c>
    </row>
    <row r="534" spans="1:12" x14ac:dyDescent="0.2">
      <c r="A534">
        <v>533</v>
      </c>
      <c r="B534">
        <v>0</v>
      </c>
      <c r="C534">
        <v>3</v>
      </c>
      <c r="D534" t="s">
        <v>765</v>
      </c>
      <c r="E534" t="s">
        <v>13</v>
      </c>
      <c r="F534">
        <v>17</v>
      </c>
      <c r="G534">
        <v>1</v>
      </c>
      <c r="H534">
        <v>1</v>
      </c>
      <c r="I534">
        <v>2690</v>
      </c>
      <c r="J534">
        <v>7.2291999999999996</v>
      </c>
      <c r="L534" t="s">
        <v>20</v>
      </c>
    </row>
    <row r="535" spans="1:12" x14ac:dyDescent="0.2">
      <c r="A535">
        <v>534</v>
      </c>
      <c r="B535">
        <v>1</v>
      </c>
      <c r="C535">
        <v>3</v>
      </c>
      <c r="D535" t="s">
        <v>766</v>
      </c>
      <c r="E535" t="s">
        <v>17</v>
      </c>
      <c r="G535">
        <v>0</v>
      </c>
      <c r="H535">
        <v>2</v>
      </c>
      <c r="I535">
        <v>2668</v>
      </c>
      <c r="J535">
        <v>22.3583</v>
      </c>
      <c r="L535" t="s">
        <v>20</v>
      </c>
    </row>
    <row r="536" spans="1:12" x14ac:dyDescent="0.2">
      <c r="A536">
        <v>535</v>
      </c>
      <c r="B536">
        <v>0</v>
      </c>
      <c r="C536">
        <v>3</v>
      </c>
      <c r="D536" t="s">
        <v>767</v>
      </c>
      <c r="E536" t="s">
        <v>17</v>
      </c>
      <c r="F536">
        <v>30</v>
      </c>
      <c r="G536">
        <v>0</v>
      </c>
      <c r="H536">
        <v>0</v>
      </c>
      <c r="I536">
        <v>315084</v>
      </c>
      <c r="J536">
        <v>8.6624999999999996</v>
      </c>
      <c r="L536" t="s">
        <v>15</v>
      </c>
    </row>
    <row r="537" spans="1:12" x14ac:dyDescent="0.2">
      <c r="A537">
        <v>536</v>
      </c>
      <c r="B537">
        <v>1</v>
      </c>
      <c r="C537">
        <v>2</v>
      </c>
      <c r="D537" t="s">
        <v>768</v>
      </c>
      <c r="E537" t="s">
        <v>17</v>
      </c>
      <c r="F537">
        <v>7</v>
      </c>
      <c r="G537">
        <v>0</v>
      </c>
      <c r="H537">
        <v>2</v>
      </c>
      <c r="I537" t="s">
        <v>477</v>
      </c>
      <c r="J537">
        <v>26.25</v>
      </c>
      <c r="L537" t="s">
        <v>15</v>
      </c>
    </row>
    <row r="538" spans="1:12" x14ac:dyDescent="0.2">
      <c r="A538">
        <v>537</v>
      </c>
      <c r="B538">
        <v>0</v>
      </c>
      <c r="C538">
        <v>1</v>
      </c>
      <c r="D538" t="s">
        <v>769</v>
      </c>
      <c r="E538" t="s">
        <v>13</v>
      </c>
      <c r="F538">
        <v>45</v>
      </c>
      <c r="G538">
        <v>0</v>
      </c>
      <c r="H538">
        <v>0</v>
      </c>
      <c r="I538">
        <v>113050</v>
      </c>
      <c r="J538">
        <v>26.55</v>
      </c>
      <c r="K538" t="s">
        <v>770</v>
      </c>
      <c r="L538" t="s">
        <v>15</v>
      </c>
    </row>
    <row r="539" spans="1:12" x14ac:dyDescent="0.2">
      <c r="A539">
        <v>538</v>
      </c>
      <c r="B539">
        <v>1</v>
      </c>
      <c r="C539">
        <v>1</v>
      </c>
      <c r="D539" t="s">
        <v>771</v>
      </c>
      <c r="E539" t="s">
        <v>17</v>
      </c>
      <c r="F539">
        <v>30</v>
      </c>
      <c r="G539">
        <v>0</v>
      </c>
      <c r="H539">
        <v>0</v>
      </c>
      <c r="I539" t="s">
        <v>772</v>
      </c>
      <c r="J539">
        <v>106.425</v>
      </c>
      <c r="L539" t="s">
        <v>20</v>
      </c>
    </row>
    <row r="540" spans="1:12" x14ac:dyDescent="0.2">
      <c r="A540">
        <v>539</v>
      </c>
      <c r="B540">
        <v>0</v>
      </c>
      <c r="C540">
        <v>3</v>
      </c>
      <c r="D540" t="s">
        <v>773</v>
      </c>
      <c r="E540" t="s">
        <v>13</v>
      </c>
      <c r="G540">
        <v>0</v>
      </c>
      <c r="H540">
        <v>0</v>
      </c>
      <c r="I540">
        <v>364498</v>
      </c>
      <c r="J540">
        <v>14.5</v>
      </c>
      <c r="L540" t="s">
        <v>15</v>
      </c>
    </row>
    <row r="541" spans="1:12" x14ac:dyDescent="0.2">
      <c r="A541">
        <v>540</v>
      </c>
      <c r="B541">
        <v>1</v>
      </c>
      <c r="C541">
        <v>1</v>
      </c>
      <c r="D541" t="s">
        <v>774</v>
      </c>
      <c r="E541" t="s">
        <v>17</v>
      </c>
      <c r="F541">
        <v>22</v>
      </c>
      <c r="G541">
        <v>0</v>
      </c>
      <c r="H541">
        <v>2</v>
      </c>
      <c r="I541">
        <v>13568</v>
      </c>
      <c r="J541">
        <v>49.5</v>
      </c>
      <c r="K541" t="s">
        <v>775</v>
      </c>
      <c r="L541" t="s">
        <v>20</v>
      </c>
    </row>
    <row r="542" spans="1:12" x14ac:dyDescent="0.2">
      <c r="A542">
        <v>541</v>
      </c>
      <c r="B542">
        <v>1</v>
      </c>
      <c r="C542">
        <v>1</v>
      </c>
      <c r="D542" t="s">
        <v>776</v>
      </c>
      <c r="E542" t="s">
        <v>17</v>
      </c>
      <c r="F542">
        <v>36</v>
      </c>
      <c r="G542">
        <v>0</v>
      </c>
      <c r="H542">
        <v>2</v>
      </c>
      <c r="I542" t="s">
        <v>777</v>
      </c>
      <c r="J542">
        <v>71</v>
      </c>
      <c r="K542" t="s">
        <v>778</v>
      </c>
      <c r="L542" t="s">
        <v>15</v>
      </c>
    </row>
    <row r="543" spans="1:12" x14ac:dyDescent="0.2">
      <c r="A543">
        <v>542</v>
      </c>
      <c r="B543">
        <v>0</v>
      </c>
      <c r="C543">
        <v>3</v>
      </c>
      <c r="D543" t="s">
        <v>779</v>
      </c>
      <c r="E543" t="s">
        <v>17</v>
      </c>
      <c r="F543">
        <v>9</v>
      </c>
      <c r="G543">
        <v>4</v>
      </c>
      <c r="H543">
        <v>2</v>
      </c>
      <c r="I543">
        <v>347082</v>
      </c>
      <c r="J543">
        <v>31.274999999999999</v>
      </c>
      <c r="L543" t="s">
        <v>15</v>
      </c>
    </row>
    <row r="544" spans="1:12" x14ac:dyDescent="0.2">
      <c r="A544">
        <v>543</v>
      </c>
      <c r="B544">
        <v>0</v>
      </c>
      <c r="C544">
        <v>3</v>
      </c>
      <c r="D544" t="s">
        <v>780</v>
      </c>
      <c r="E544" t="s">
        <v>17</v>
      </c>
      <c r="F544">
        <v>11</v>
      </c>
      <c r="G544">
        <v>4</v>
      </c>
      <c r="H544">
        <v>2</v>
      </c>
      <c r="I544">
        <v>347082</v>
      </c>
      <c r="J544">
        <v>31.274999999999999</v>
      </c>
      <c r="L544" t="s">
        <v>15</v>
      </c>
    </row>
    <row r="545" spans="1:12" x14ac:dyDescent="0.2">
      <c r="A545">
        <v>544</v>
      </c>
      <c r="B545">
        <v>1</v>
      </c>
      <c r="C545">
        <v>2</v>
      </c>
      <c r="D545" t="s">
        <v>781</v>
      </c>
      <c r="E545" t="s">
        <v>13</v>
      </c>
      <c r="F545">
        <v>32</v>
      </c>
      <c r="G545">
        <v>1</v>
      </c>
      <c r="H545">
        <v>0</v>
      </c>
      <c r="I545">
        <v>2908</v>
      </c>
      <c r="J545">
        <v>26</v>
      </c>
      <c r="L545" t="s">
        <v>15</v>
      </c>
    </row>
    <row r="546" spans="1:12" x14ac:dyDescent="0.2">
      <c r="A546">
        <v>545</v>
      </c>
      <c r="B546">
        <v>0</v>
      </c>
      <c r="C546">
        <v>1</v>
      </c>
      <c r="D546" t="s">
        <v>782</v>
      </c>
      <c r="E546" t="s">
        <v>13</v>
      </c>
      <c r="F546">
        <v>50</v>
      </c>
      <c r="G546">
        <v>1</v>
      </c>
      <c r="H546">
        <v>0</v>
      </c>
      <c r="I546" t="s">
        <v>772</v>
      </c>
      <c r="J546">
        <v>106.425</v>
      </c>
      <c r="K546" t="s">
        <v>783</v>
      </c>
      <c r="L546" t="s">
        <v>20</v>
      </c>
    </row>
    <row r="547" spans="1:12" x14ac:dyDescent="0.2">
      <c r="A547">
        <v>546</v>
      </c>
      <c r="B547">
        <v>0</v>
      </c>
      <c r="C547">
        <v>1</v>
      </c>
      <c r="D547" t="s">
        <v>784</v>
      </c>
      <c r="E547" t="s">
        <v>13</v>
      </c>
      <c r="F547">
        <v>64</v>
      </c>
      <c r="G547">
        <v>0</v>
      </c>
      <c r="H547">
        <v>0</v>
      </c>
      <c r="I547">
        <v>693</v>
      </c>
      <c r="J547">
        <v>26</v>
      </c>
      <c r="L547" t="s">
        <v>15</v>
      </c>
    </row>
    <row r="548" spans="1:12" x14ac:dyDescent="0.2">
      <c r="A548">
        <v>547</v>
      </c>
      <c r="B548">
        <v>1</v>
      </c>
      <c r="C548">
        <v>2</v>
      </c>
      <c r="D548" t="s">
        <v>785</v>
      </c>
      <c r="E548" t="s">
        <v>17</v>
      </c>
      <c r="F548">
        <v>19</v>
      </c>
      <c r="G548">
        <v>1</v>
      </c>
      <c r="H548">
        <v>0</v>
      </c>
      <c r="I548">
        <v>2908</v>
      </c>
      <c r="J548">
        <v>26</v>
      </c>
      <c r="L548" t="s">
        <v>15</v>
      </c>
    </row>
    <row r="549" spans="1:12" x14ac:dyDescent="0.2">
      <c r="A549">
        <v>548</v>
      </c>
      <c r="B549">
        <v>1</v>
      </c>
      <c r="C549">
        <v>2</v>
      </c>
      <c r="D549" t="s">
        <v>786</v>
      </c>
      <c r="E549" t="s">
        <v>13</v>
      </c>
      <c r="G549">
        <v>0</v>
      </c>
      <c r="H549">
        <v>0</v>
      </c>
      <c r="I549" t="s">
        <v>787</v>
      </c>
      <c r="J549">
        <v>13.862500000000001</v>
      </c>
      <c r="L549" t="s">
        <v>20</v>
      </c>
    </row>
    <row r="550" spans="1:12" x14ac:dyDescent="0.2">
      <c r="A550">
        <v>549</v>
      </c>
      <c r="B550">
        <v>0</v>
      </c>
      <c r="C550">
        <v>3</v>
      </c>
      <c r="D550" t="s">
        <v>788</v>
      </c>
      <c r="E550" t="s">
        <v>13</v>
      </c>
      <c r="F550">
        <v>33</v>
      </c>
      <c r="G550">
        <v>1</v>
      </c>
      <c r="H550">
        <v>1</v>
      </c>
      <c r="I550">
        <v>363291</v>
      </c>
      <c r="J550">
        <v>20.524999999999999</v>
      </c>
      <c r="L550" t="s">
        <v>15</v>
      </c>
    </row>
    <row r="551" spans="1:12" x14ac:dyDescent="0.2">
      <c r="A551">
        <v>550</v>
      </c>
      <c r="B551">
        <v>1</v>
      </c>
      <c r="C551">
        <v>2</v>
      </c>
      <c r="D551" t="s">
        <v>789</v>
      </c>
      <c r="E551" t="s">
        <v>13</v>
      </c>
      <c r="F551">
        <v>8</v>
      </c>
      <c r="G551">
        <v>1</v>
      </c>
      <c r="H551">
        <v>1</v>
      </c>
      <c r="I551" t="s">
        <v>228</v>
      </c>
      <c r="J551">
        <v>36.75</v>
      </c>
      <c r="L551" t="s">
        <v>15</v>
      </c>
    </row>
    <row r="552" spans="1:12" x14ac:dyDescent="0.2">
      <c r="A552">
        <v>551</v>
      </c>
      <c r="B552">
        <v>1</v>
      </c>
      <c r="C552">
        <v>1</v>
      </c>
      <c r="D552" t="s">
        <v>790</v>
      </c>
      <c r="E552" t="s">
        <v>13</v>
      </c>
      <c r="F552">
        <v>17</v>
      </c>
      <c r="G552">
        <v>0</v>
      </c>
      <c r="H552">
        <v>2</v>
      </c>
      <c r="I552">
        <v>17421</v>
      </c>
      <c r="J552">
        <v>110.88330000000001</v>
      </c>
      <c r="K552" t="s">
        <v>791</v>
      </c>
      <c r="L552" t="s">
        <v>20</v>
      </c>
    </row>
    <row r="553" spans="1:12" x14ac:dyDescent="0.2">
      <c r="A553">
        <v>552</v>
      </c>
      <c r="B553">
        <v>0</v>
      </c>
      <c r="C553">
        <v>2</v>
      </c>
      <c r="D553" t="s">
        <v>792</v>
      </c>
      <c r="E553" t="s">
        <v>13</v>
      </c>
      <c r="F553">
        <v>27</v>
      </c>
      <c r="G553">
        <v>0</v>
      </c>
      <c r="H553">
        <v>0</v>
      </c>
      <c r="I553">
        <v>244358</v>
      </c>
      <c r="J553">
        <v>26</v>
      </c>
      <c r="L553" t="s">
        <v>15</v>
      </c>
    </row>
    <row r="554" spans="1:12" x14ac:dyDescent="0.2">
      <c r="A554">
        <v>553</v>
      </c>
      <c r="B554">
        <v>0</v>
      </c>
      <c r="C554">
        <v>3</v>
      </c>
      <c r="D554" t="s">
        <v>793</v>
      </c>
      <c r="E554" t="s">
        <v>13</v>
      </c>
      <c r="G554">
        <v>0</v>
      </c>
      <c r="H554">
        <v>0</v>
      </c>
      <c r="I554">
        <v>330979</v>
      </c>
      <c r="J554">
        <v>7.8292000000000002</v>
      </c>
      <c r="L554" t="s">
        <v>27</v>
      </c>
    </row>
    <row r="555" spans="1:12" x14ac:dyDescent="0.2">
      <c r="A555">
        <v>554</v>
      </c>
      <c r="B555">
        <v>1</v>
      </c>
      <c r="C555">
        <v>3</v>
      </c>
      <c r="D555" t="s">
        <v>794</v>
      </c>
      <c r="E555" t="s">
        <v>13</v>
      </c>
      <c r="F555">
        <v>22</v>
      </c>
      <c r="G555">
        <v>0</v>
      </c>
      <c r="H555">
        <v>0</v>
      </c>
      <c r="I555">
        <v>2620</v>
      </c>
      <c r="J555">
        <v>7.2249999999999996</v>
      </c>
      <c r="L555" t="s">
        <v>20</v>
      </c>
    </row>
    <row r="556" spans="1:12" x14ac:dyDescent="0.2">
      <c r="A556">
        <v>555</v>
      </c>
      <c r="B556">
        <v>1</v>
      </c>
      <c r="C556">
        <v>3</v>
      </c>
      <c r="D556" t="s">
        <v>795</v>
      </c>
      <c r="E556" t="s">
        <v>17</v>
      </c>
      <c r="F556">
        <v>22</v>
      </c>
      <c r="G556">
        <v>0</v>
      </c>
      <c r="H556">
        <v>0</v>
      </c>
      <c r="I556">
        <v>347085</v>
      </c>
      <c r="J556">
        <v>7.7750000000000004</v>
      </c>
      <c r="L556" t="s">
        <v>15</v>
      </c>
    </row>
    <row r="557" spans="1:12" x14ac:dyDescent="0.2">
      <c r="A557">
        <v>556</v>
      </c>
      <c r="B557">
        <v>0</v>
      </c>
      <c r="C557">
        <v>1</v>
      </c>
      <c r="D557" t="s">
        <v>796</v>
      </c>
      <c r="E557" t="s">
        <v>13</v>
      </c>
      <c r="F557">
        <v>62</v>
      </c>
      <c r="G557">
        <v>0</v>
      </c>
      <c r="H557">
        <v>0</v>
      </c>
      <c r="I557">
        <v>113807</v>
      </c>
      <c r="J557">
        <v>26.55</v>
      </c>
      <c r="L557" t="s">
        <v>15</v>
      </c>
    </row>
    <row r="558" spans="1:12" x14ac:dyDescent="0.2">
      <c r="A558">
        <v>557</v>
      </c>
      <c r="B558">
        <v>1</v>
      </c>
      <c r="C558">
        <v>1</v>
      </c>
      <c r="D558" t="s">
        <v>797</v>
      </c>
      <c r="E558" t="s">
        <v>17</v>
      </c>
      <c r="F558">
        <v>48</v>
      </c>
      <c r="G558">
        <v>1</v>
      </c>
      <c r="H558">
        <v>0</v>
      </c>
      <c r="I558">
        <v>11755</v>
      </c>
      <c r="J558">
        <v>39.6</v>
      </c>
      <c r="K558" t="s">
        <v>798</v>
      </c>
      <c r="L558" t="s">
        <v>20</v>
      </c>
    </row>
    <row r="559" spans="1:12" x14ac:dyDescent="0.2">
      <c r="A559">
        <v>558</v>
      </c>
      <c r="B559">
        <v>0</v>
      </c>
      <c r="C559">
        <v>1</v>
      </c>
      <c r="D559" t="s">
        <v>799</v>
      </c>
      <c r="E559" t="s">
        <v>13</v>
      </c>
      <c r="G559">
        <v>0</v>
      </c>
      <c r="H559">
        <v>0</v>
      </c>
      <c r="I559" t="s">
        <v>565</v>
      </c>
      <c r="J559">
        <v>227.52500000000001</v>
      </c>
      <c r="L559" t="s">
        <v>20</v>
      </c>
    </row>
    <row r="560" spans="1:12" x14ac:dyDescent="0.2">
      <c r="A560">
        <v>559</v>
      </c>
      <c r="B560">
        <v>1</v>
      </c>
      <c r="C560">
        <v>1</v>
      </c>
      <c r="D560" t="s">
        <v>800</v>
      </c>
      <c r="E560" t="s">
        <v>17</v>
      </c>
      <c r="F560">
        <v>39</v>
      </c>
      <c r="G560">
        <v>1</v>
      </c>
      <c r="H560">
        <v>1</v>
      </c>
      <c r="I560">
        <v>110413</v>
      </c>
      <c r="J560">
        <v>79.650000000000006</v>
      </c>
      <c r="K560" t="s">
        <v>397</v>
      </c>
      <c r="L560" t="s">
        <v>15</v>
      </c>
    </row>
    <row r="561" spans="1:12" x14ac:dyDescent="0.2">
      <c r="A561">
        <v>560</v>
      </c>
      <c r="B561">
        <v>1</v>
      </c>
      <c r="C561">
        <v>3</v>
      </c>
      <c r="D561" t="s">
        <v>801</v>
      </c>
      <c r="E561" t="s">
        <v>17</v>
      </c>
      <c r="F561">
        <v>36</v>
      </c>
      <c r="G561">
        <v>1</v>
      </c>
      <c r="H561">
        <v>0</v>
      </c>
      <c r="I561">
        <v>345572</v>
      </c>
      <c r="J561">
        <v>17.399999999999999</v>
      </c>
      <c r="L561" t="s">
        <v>15</v>
      </c>
    </row>
    <row r="562" spans="1:12" x14ac:dyDescent="0.2">
      <c r="A562">
        <v>561</v>
      </c>
      <c r="B562">
        <v>0</v>
      </c>
      <c r="C562">
        <v>3</v>
      </c>
      <c r="D562" t="s">
        <v>802</v>
      </c>
      <c r="E562" t="s">
        <v>13</v>
      </c>
      <c r="G562">
        <v>0</v>
      </c>
      <c r="H562">
        <v>0</v>
      </c>
      <c r="I562">
        <v>372622</v>
      </c>
      <c r="J562">
        <v>7.75</v>
      </c>
      <c r="L562" t="s">
        <v>27</v>
      </c>
    </row>
    <row r="563" spans="1:12" x14ac:dyDescent="0.2">
      <c r="A563">
        <v>562</v>
      </c>
      <c r="B563">
        <v>0</v>
      </c>
      <c r="C563">
        <v>3</v>
      </c>
      <c r="D563" t="s">
        <v>803</v>
      </c>
      <c r="E563" t="s">
        <v>13</v>
      </c>
      <c r="F563">
        <v>40</v>
      </c>
      <c r="G563">
        <v>0</v>
      </c>
      <c r="H563">
        <v>0</v>
      </c>
      <c r="I563">
        <v>349251</v>
      </c>
      <c r="J563">
        <v>7.8958000000000004</v>
      </c>
      <c r="L563" t="s">
        <v>15</v>
      </c>
    </row>
    <row r="564" spans="1:12" x14ac:dyDescent="0.2">
      <c r="A564">
        <v>563</v>
      </c>
      <c r="B564">
        <v>0</v>
      </c>
      <c r="C564">
        <v>2</v>
      </c>
      <c r="D564" t="s">
        <v>804</v>
      </c>
      <c r="E564" t="s">
        <v>13</v>
      </c>
      <c r="F564">
        <v>28</v>
      </c>
      <c r="G564">
        <v>0</v>
      </c>
      <c r="H564">
        <v>0</v>
      </c>
      <c r="I564">
        <v>218629</v>
      </c>
      <c r="J564">
        <v>13.5</v>
      </c>
      <c r="L564" t="s">
        <v>15</v>
      </c>
    </row>
    <row r="565" spans="1:12" x14ac:dyDescent="0.2">
      <c r="A565">
        <v>564</v>
      </c>
      <c r="B565">
        <v>0</v>
      </c>
      <c r="C565">
        <v>3</v>
      </c>
      <c r="D565" t="s">
        <v>805</v>
      </c>
      <c r="E565" t="s">
        <v>13</v>
      </c>
      <c r="G565">
        <v>0</v>
      </c>
      <c r="H565">
        <v>0</v>
      </c>
      <c r="I565" t="s">
        <v>806</v>
      </c>
      <c r="J565">
        <v>8.0500000000000007</v>
      </c>
      <c r="L565" t="s">
        <v>15</v>
      </c>
    </row>
    <row r="566" spans="1:12" x14ac:dyDescent="0.2">
      <c r="A566">
        <v>565</v>
      </c>
      <c r="B566">
        <v>0</v>
      </c>
      <c r="C566">
        <v>3</v>
      </c>
      <c r="D566" t="s">
        <v>807</v>
      </c>
      <c r="E566" t="s">
        <v>17</v>
      </c>
      <c r="G566">
        <v>0</v>
      </c>
      <c r="H566">
        <v>0</v>
      </c>
      <c r="I566" t="s">
        <v>808</v>
      </c>
      <c r="J566">
        <v>8.0500000000000007</v>
      </c>
      <c r="L566" t="s">
        <v>15</v>
      </c>
    </row>
    <row r="567" spans="1:12" x14ac:dyDescent="0.2">
      <c r="A567">
        <v>566</v>
      </c>
      <c r="B567">
        <v>0</v>
      </c>
      <c r="C567">
        <v>3</v>
      </c>
      <c r="D567" t="s">
        <v>809</v>
      </c>
      <c r="E567" t="s">
        <v>13</v>
      </c>
      <c r="F567">
        <v>24</v>
      </c>
      <c r="G567">
        <v>2</v>
      </c>
      <c r="H567">
        <v>0</v>
      </c>
      <c r="I567" t="s">
        <v>810</v>
      </c>
      <c r="J567">
        <v>24.15</v>
      </c>
      <c r="L567" t="s">
        <v>15</v>
      </c>
    </row>
    <row r="568" spans="1:12" x14ac:dyDescent="0.2">
      <c r="A568">
        <v>567</v>
      </c>
      <c r="B568">
        <v>0</v>
      </c>
      <c r="C568">
        <v>3</v>
      </c>
      <c r="D568" t="s">
        <v>811</v>
      </c>
      <c r="E568" t="s">
        <v>13</v>
      </c>
      <c r="F568">
        <v>19</v>
      </c>
      <c r="G568">
        <v>0</v>
      </c>
      <c r="H568">
        <v>0</v>
      </c>
      <c r="I568">
        <v>349205</v>
      </c>
      <c r="J568">
        <v>7.8958000000000004</v>
      </c>
      <c r="L568" t="s">
        <v>15</v>
      </c>
    </row>
    <row r="569" spans="1:12" x14ac:dyDescent="0.2">
      <c r="A569">
        <v>568</v>
      </c>
      <c r="B569">
        <v>0</v>
      </c>
      <c r="C569">
        <v>3</v>
      </c>
      <c r="D569" t="s">
        <v>812</v>
      </c>
      <c r="E569" t="s">
        <v>17</v>
      </c>
      <c r="F569">
        <v>29</v>
      </c>
      <c r="G569">
        <v>0</v>
      </c>
      <c r="H569">
        <v>4</v>
      </c>
      <c r="I569">
        <v>349909</v>
      </c>
      <c r="J569">
        <v>21.074999999999999</v>
      </c>
      <c r="L569" t="s">
        <v>15</v>
      </c>
    </row>
    <row r="570" spans="1:12" x14ac:dyDescent="0.2">
      <c r="A570">
        <v>569</v>
      </c>
      <c r="B570">
        <v>0</v>
      </c>
      <c r="C570">
        <v>3</v>
      </c>
      <c r="D570" t="s">
        <v>813</v>
      </c>
      <c r="E570" t="s">
        <v>13</v>
      </c>
      <c r="G570">
        <v>0</v>
      </c>
      <c r="H570">
        <v>0</v>
      </c>
      <c r="I570">
        <v>2686</v>
      </c>
      <c r="J570">
        <v>7.2291999999999996</v>
      </c>
      <c r="L570" t="s">
        <v>20</v>
      </c>
    </row>
    <row r="571" spans="1:12" x14ac:dyDescent="0.2">
      <c r="A571">
        <v>570</v>
      </c>
      <c r="B571">
        <v>1</v>
      </c>
      <c r="C571">
        <v>3</v>
      </c>
      <c r="D571" t="s">
        <v>814</v>
      </c>
      <c r="E571" t="s">
        <v>13</v>
      </c>
      <c r="F571">
        <v>32</v>
      </c>
      <c r="G571">
        <v>0</v>
      </c>
      <c r="H571">
        <v>0</v>
      </c>
      <c r="I571">
        <v>350417</v>
      </c>
      <c r="J571">
        <v>7.8541999999999996</v>
      </c>
      <c r="L571" t="s">
        <v>15</v>
      </c>
    </row>
    <row r="572" spans="1:12" x14ac:dyDescent="0.2">
      <c r="A572">
        <v>571</v>
      </c>
      <c r="B572">
        <v>1</v>
      </c>
      <c r="C572">
        <v>2</v>
      </c>
      <c r="D572" t="s">
        <v>815</v>
      </c>
      <c r="E572" t="s">
        <v>13</v>
      </c>
      <c r="F572">
        <v>62</v>
      </c>
      <c r="G572">
        <v>0</v>
      </c>
      <c r="H572">
        <v>0</v>
      </c>
      <c r="I572" t="s">
        <v>816</v>
      </c>
      <c r="J572">
        <v>10.5</v>
      </c>
      <c r="L572" t="s">
        <v>15</v>
      </c>
    </row>
    <row r="573" spans="1:12" x14ac:dyDescent="0.2">
      <c r="A573">
        <v>572</v>
      </c>
      <c r="B573">
        <v>1</v>
      </c>
      <c r="C573">
        <v>1</v>
      </c>
      <c r="D573" t="s">
        <v>817</v>
      </c>
      <c r="E573" t="s">
        <v>17</v>
      </c>
      <c r="F573">
        <v>53</v>
      </c>
      <c r="G573">
        <v>2</v>
      </c>
      <c r="H573">
        <v>0</v>
      </c>
      <c r="I573">
        <v>11769</v>
      </c>
      <c r="J573">
        <v>51.479199999999999</v>
      </c>
      <c r="K573" t="s">
        <v>818</v>
      </c>
      <c r="L573" t="s">
        <v>15</v>
      </c>
    </row>
    <row r="574" spans="1:12" x14ac:dyDescent="0.2">
      <c r="A574">
        <v>573</v>
      </c>
      <c r="B574">
        <v>1</v>
      </c>
      <c r="C574">
        <v>1</v>
      </c>
      <c r="D574" t="s">
        <v>819</v>
      </c>
      <c r="E574" t="s">
        <v>13</v>
      </c>
      <c r="F574">
        <v>36</v>
      </c>
      <c r="G574">
        <v>0</v>
      </c>
      <c r="H574">
        <v>0</v>
      </c>
      <c r="I574" t="s">
        <v>820</v>
      </c>
      <c r="J574">
        <v>26.387499999999999</v>
      </c>
      <c r="K574" t="s">
        <v>738</v>
      </c>
      <c r="L574" t="s">
        <v>15</v>
      </c>
    </row>
    <row r="575" spans="1:12" x14ac:dyDescent="0.2">
      <c r="A575">
        <v>574</v>
      </c>
      <c r="B575">
        <v>1</v>
      </c>
      <c r="C575">
        <v>3</v>
      </c>
      <c r="D575" t="s">
        <v>821</v>
      </c>
      <c r="E575" t="s">
        <v>17</v>
      </c>
      <c r="G575">
        <v>0</v>
      </c>
      <c r="H575">
        <v>0</v>
      </c>
      <c r="I575">
        <v>14312</v>
      </c>
      <c r="J575">
        <v>7.75</v>
      </c>
      <c r="L575" t="s">
        <v>27</v>
      </c>
    </row>
    <row r="576" spans="1:12" x14ac:dyDescent="0.2">
      <c r="A576">
        <v>575</v>
      </c>
      <c r="B576">
        <v>0</v>
      </c>
      <c r="C576">
        <v>3</v>
      </c>
      <c r="D576" t="s">
        <v>822</v>
      </c>
      <c r="E576" t="s">
        <v>13</v>
      </c>
      <c r="F576">
        <v>16</v>
      </c>
      <c r="G576">
        <v>0</v>
      </c>
      <c r="H576">
        <v>0</v>
      </c>
      <c r="I576" t="s">
        <v>823</v>
      </c>
      <c r="J576">
        <v>8.0500000000000007</v>
      </c>
      <c r="L576" t="s">
        <v>15</v>
      </c>
    </row>
    <row r="577" spans="1:12" x14ac:dyDescent="0.2">
      <c r="A577">
        <v>576</v>
      </c>
      <c r="B577">
        <v>0</v>
      </c>
      <c r="C577">
        <v>3</v>
      </c>
      <c r="D577" t="s">
        <v>824</v>
      </c>
      <c r="E577" t="s">
        <v>13</v>
      </c>
      <c r="F577">
        <v>19</v>
      </c>
      <c r="G577">
        <v>0</v>
      </c>
      <c r="H577">
        <v>0</v>
      </c>
      <c r="I577">
        <v>358585</v>
      </c>
      <c r="J577">
        <v>14.5</v>
      </c>
      <c r="L577" t="s">
        <v>15</v>
      </c>
    </row>
    <row r="578" spans="1:12" x14ac:dyDescent="0.2">
      <c r="A578">
        <v>577</v>
      </c>
      <c r="B578">
        <v>1</v>
      </c>
      <c r="C578">
        <v>2</v>
      </c>
      <c r="D578" t="s">
        <v>825</v>
      </c>
      <c r="E578" t="s">
        <v>17</v>
      </c>
      <c r="F578">
        <v>34</v>
      </c>
      <c r="G578">
        <v>0</v>
      </c>
      <c r="H578">
        <v>0</v>
      </c>
      <c r="I578">
        <v>243880</v>
      </c>
      <c r="J578">
        <v>13</v>
      </c>
      <c r="L578" t="s">
        <v>15</v>
      </c>
    </row>
    <row r="579" spans="1:12" x14ac:dyDescent="0.2">
      <c r="A579">
        <v>578</v>
      </c>
      <c r="B579">
        <v>1</v>
      </c>
      <c r="C579">
        <v>1</v>
      </c>
      <c r="D579" t="s">
        <v>826</v>
      </c>
      <c r="E579" t="s">
        <v>17</v>
      </c>
      <c r="F579">
        <v>39</v>
      </c>
      <c r="G579">
        <v>1</v>
      </c>
      <c r="H579">
        <v>0</v>
      </c>
      <c r="I579">
        <v>13507</v>
      </c>
      <c r="J579">
        <v>55.9</v>
      </c>
      <c r="K579" t="s">
        <v>631</v>
      </c>
      <c r="L579" t="s">
        <v>15</v>
      </c>
    </row>
    <row r="580" spans="1:12" x14ac:dyDescent="0.2">
      <c r="A580">
        <v>579</v>
      </c>
      <c r="B580">
        <v>0</v>
      </c>
      <c r="C580">
        <v>3</v>
      </c>
      <c r="D580" t="s">
        <v>827</v>
      </c>
      <c r="E580" t="s">
        <v>17</v>
      </c>
      <c r="G580">
        <v>1</v>
      </c>
      <c r="H580">
        <v>0</v>
      </c>
      <c r="I580">
        <v>2689</v>
      </c>
      <c r="J580">
        <v>14.458299999999999</v>
      </c>
      <c r="L580" t="s">
        <v>20</v>
      </c>
    </row>
    <row r="581" spans="1:12" x14ac:dyDescent="0.2">
      <c r="A581">
        <v>580</v>
      </c>
      <c r="B581">
        <v>1</v>
      </c>
      <c r="C581">
        <v>3</v>
      </c>
      <c r="D581" t="s">
        <v>828</v>
      </c>
      <c r="E581" t="s">
        <v>13</v>
      </c>
      <c r="F581">
        <v>32</v>
      </c>
      <c r="G581">
        <v>0</v>
      </c>
      <c r="H581">
        <v>0</v>
      </c>
      <c r="I581" t="s">
        <v>829</v>
      </c>
      <c r="J581">
        <v>7.9249999999999998</v>
      </c>
      <c r="L581" t="s">
        <v>15</v>
      </c>
    </row>
    <row r="582" spans="1:12" x14ac:dyDescent="0.2">
      <c r="A582">
        <v>581</v>
      </c>
      <c r="B582">
        <v>1</v>
      </c>
      <c r="C582">
        <v>2</v>
      </c>
      <c r="D582" t="s">
        <v>830</v>
      </c>
      <c r="E582" t="s">
        <v>17</v>
      </c>
      <c r="F582">
        <v>25</v>
      </c>
      <c r="G582">
        <v>1</v>
      </c>
      <c r="H582">
        <v>1</v>
      </c>
      <c r="I582">
        <v>237789</v>
      </c>
      <c r="J582">
        <v>30</v>
      </c>
      <c r="L582" t="s">
        <v>15</v>
      </c>
    </row>
    <row r="583" spans="1:12" x14ac:dyDescent="0.2">
      <c r="A583">
        <v>582</v>
      </c>
      <c r="B583">
        <v>1</v>
      </c>
      <c r="C583">
        <v>1</v>
      </c>
      <c r="D583" t="s">
        <v>831</v>
      </c>
      <c r="E583" t="s">
        <v>17</v>
      </c>
      <c r="F583">
        <v>39</v>
      </c>
      <c r="G583">
        <v>1</v>
      </c>
      <c r="H583">
        <v>1</v>
      </c>
      <c r="I583">
        <v>17421</v>
      </c>
      <c r="J583">
        <v>110.88330000000001</v>
      </c>
      <c r="K583" t="s">
        <v>832</v>
      </c>
      <c r="L583" t="s">
        <v>20</v>
      </c>
    </row>
    <row r="584" spans="1:12" x14ac:dyDescent="0.2">
      <c r="A584">
        <v>583</v>
      </c>
      <c r="B584">
        <v>0</v>
      </c>
      <c r="C584">
        <v>2</v>
      </c>
      <c r="D584" t="s">
        <v>833</v>
      </c>
      <c r="E584" t="s">
        <v>13</v>
      </c>
      <c r="F584">
        <v>54</v>
      </c>
      <c r="G584">
        <v>0</v>
      </c>
      <c r="H584">
        <v>0</v>
      </c>
      <c r="I584">
        <v>28403</v>
      </c>
      <c r="J584">
        <v>26</v>
      </c>
      <c r="L584" t="s">
        <v>15</v>
      </c>
    </row>
    <row r="585" spans="1:12" x14ac:dyDescent="0.2">
      <c r="A585">
        <v>584</v>
      </c>
      <c r="B585">
        <v>0</v>
      </c>
      <c r="C585">
        <v>1</v>
      </c>
      <c r="D585" t="s">
        <v>834</v>
      </c>
      <c r="E585" t="s">
        <v>13</v>
      </c>
      <c r="F585">
        <v>36</v>
      </c>
      <c r="G585">
        <v>0</v>
      </c>
      <c r="H585">
        <v>0</v>
      </c>
      <c r="I585">
        <v>13049</v>
      </c>
      <c r="J585">
        <v>40.125</v>
      </c>
      <c r="K585" t="s">
        <v>835</v>
      </c>
      <c r="L585" t="s">
        <v>20</v>
      </c>
    </row>
    <row r="586" spans="1:12" x14ac:dyDescent="0.2">
      <c r="A586">
        <v>585</v>
      </c>
      <c r="B586">
        <v>0</v>
      </c>
      <c r="C586">
        <v>3</v>
      </c>
      <c r="D586" t="s">
        <v>836</v>
      </c>
      <c r="E586" t="s">
        <v>13</v>
      </c>
      <c r="G586">
        <v>0</v>
      </c>
      <c r="H586">
        <v>0</v>
      </c>
      <c r="I586">
        <v>3411</v>
      </c>
      <c r="J586">
        <v>8.7125000000000004</v>
      </c>
      <c r="L586" t="s">
        <v>20</v>
      </c>
    </row>
    <row r="587" spans="1:12" x14ac:dyDescent="0.2">
      <c r="A587">
        <v>586</v>
      </c>
      <c r="B587">
        <v>1</v>
      </c>
      <c r="C587">
        <v>1</v>
      </c>
      <c r="D587" t="s">
        <v>837</v>
      </c>
      <c r="E587" t="s">
        <v>17</v>
      </c>
      <c r="F587">
        <v>18</v>
      </c>
      <c r="G587">
        <v>0</v>
      </c>
      <c r="H587">
        <v>2</v>
      </c>
      <c r="I587">
        <v>110413</v>
      </c>
      <c r="J587">
        <v>79.650000000000006</v>
      </c>
      <c r="K587" t="s">
        <v>838</v>
      </c>
      <c r="L587" t="s">
        <v>15</v>
      </c>
    </row>
    <row r="588" spans="1:12" x14ac:dyDescent="0.2">
      <c r="A588">
        <v>587</v>
      </c>
      <c r="B588">
        <v>0</v>
      </c>
      <c r="C588">
        <v>2</v>
      </c>
      <c r="D588" t="s">
        <v>839</v>
      </c>
      <c r="E588" t="s">
        <v>13</v>
      </c>
      <c r="F588">
        <v>47</v>
      </c>
      <c r="G588">
        <v>0</v>
      </c>
      <c r="H588">
        <v>0</v>
      </c>
      <c r="I588">
        <v>237565</v>
      </c>
      <c r="J588">
        <v>15</v>
      </c>
      <c r="L588" t="s">
        <v>15</v>
      </c>
    </row>
    <row r="589" spans="1:12" x14ac:dyDescent="0.2">
      <c r="A589">
        <v>588</v>
      </c>
      <c r="B589">
        <v>1</v>
      </c>
      <c r="C589">
        <v>1</v>
      </c>
      <c r="D589" t="s">
        <v>840</v>
      </c>
      <c r="E589" t="s">
        <v>13</v>
      </c>
      <c r="F589">
        <v>60</v>
      </c>
      <c r="G589">
        <v>1</v>
      </c>
      <c r="H589">
        <v>1</v>
      </c>
      <c r="I589">
        <v>13567</v>
      </c>
      <c r="J589">
        <v>79.2</v>
      </c>
      <c r="K589" t="s">
        <v>841</v>
      </c>
      <c r="L589" t="s">
        <v>20</v>
      </c>
    </row>
    <row r="590" spans="1:12" x14ac:dyDescent="0.2">
      <c r="A590">
        <v>589</v>
      </c>
      <c r="B590">
        <v>0</v>
      </c>
      <c r="C590">
        <v>3</v>
      </c>
      <c r="D590" t="s">
        <v>842</v>
      </c>
      <c r="E590" t="s">
        <v>13</v>
      </c>
      <c r="F590">
        <v>22</v>
      </c>
      <c r="G590">
        <v>0</v>
      </c>
      <c r="H590">
        <v>0</v>
      </c>
      <c r="I590">
        <v>14973</v>
      </c>
      <c r="J590">
        <v>8.0500000000000007</v>
      </c>
      <c r="L590" t="s">
        <v>15</v>
      </c>
    </row>
    <row r="591" spans="1:12" x14ac:dyDescent="0.2">
      <c r="A591">
        <v>590</v>
      </c>
      <c r="B591">
        <v>0</v>
      </c>
      <c r="C591">
        <v>3</v>
      </c>
      <c r="D591" t="s">
        <v>843</v>
      </c>
      <c r="E591" t="s">
        <v>13</v>
      </c>
      <c r="G591">
        <v>0</v>
      </c>
      <c r="H591">
        <v>0</v>
      </c>
      <c r="I591" t="s">
        <v>844</v>
      </c>
      <c r="J591">
        <v>8.0500000000000007</v>
      </c>
      <c r="L591" t="s">
        <v>15</v>
      </c>
    </row>
    <row r="592" spans="1:12" x14ac:dyDescent="0.2">
      <c r="A592">
        <v>591</v>
      </c>
      <c r="B592">
        <v>0</v>
      </c>
      <c r="C592">
        <v>3</v>
      </c>
      <c r="D592" t="s">
        <v>845</v>
      </c>
      <c r="E592" t="s">
        <v>13</v>
      </c>
      <c r="F592">
        <v>35</v>
      </c>
      <c r="G592">
        <v>0</v>
      </c>
      <c r="H592">
        <v>0</v>
      </c>
      <c r="I592" t="s">
        <v>846</v>
      </c>
      <c r="J592">
        <v>7.125</v>
      </c>
      <c r="L592" t="s">
        <v>15</v>
      </c>
    </row>
    <row r="593" spans="1:12" x14ac:dyDescent="0.2">
      <c r="A593">
        <v>592</v>
      </c>
      <c r="B593">
        <v>1</v>
      </c>
      <c r="C593">
        <v>1</v>
      </c>
      <c r="D593" t="s">
        <v>847</v>
      </c>
      <c r="E593" t="s">
        <v>17</v>
      </c>
      <c r="F593">
        <v>52</v>
      </c>
      <c r="G593">
        <v>1</v>
      </c>
      <c r="H593">
        <v>0</v>
      </c>
      <c r="I593">
        <v>36947</v>
      </c>
      <c r="J593">
        <v>78.2667</v>
      </c>
      <c r="K593" t="s">
        <v>716</v>
      </c>
      <c r="L593" t="s">
        <v>20</v>
      </c>
    </row>
    <row r="594" spans="1:12" x14ac:dyDescent="0.2">
      <c r="A594">
        <v>593</v>
      </c>
      <c r="B594">
        <v>0</v>
      </c>
      <c r="C594">
        <v>3</v>
      </c>
      <c r="D594" t="s">
        <v>848</v>
      </c>
      <c r="E594" t="s">
        <v>13</v>
      </c>
      <c r="F594">
        <v>47</v>
      </c>
      <c r="G594">
        <v>0</v>
      </c>
      <c r="H594">
        <v>0</v>
      </c>
      <c r="I594" t="s">
        <v>849</v>
      </c>
      <c r="J594">
        <v>7.25</v>
      </c>
      <c r="L594" t="s">
        <v>15</v>
      </c>
    </row>
    <row r="595" spans="1:12" x14ac:dyDescent="0.2">
      <c r="A595">
        <v>594</v>
      </c>
      <c r="B595">
        <v>0</v>
      </c>
      <c r="C595">
        <v>3</v>
      </c>
      <c r="D595" t="s">
        <v>850</v>
      </c>
      <c r="E595" t="s">
        <v>17</v>
      </c>
      <c r="G595">
        <v>0</v>
      </c>
      <c r="H595">
        <v>2</v>
      </c>
      <c r="I595">
        <v>364848</v>
      </c>
      <c r="J595">
        <v>7.75</v>
      </c>
      <c r="L595" t="s">
        <v>27</v>
      </c>
    </row>
    <row r="596" spans="1:12" x14ac:dyDescent="0.2">
      <c r="A596">
        <v>595</v>
      </c>
      <c r="B596">
        <v>0</v>
      </c>
      <c r="C596">
        <v>2</v>
      </c>
      <c r="D596" t="s">
        <v>851</v>
      </c>
      <c r="E596" t="s">
        <v>13</v>
      </c>
      <c r="F596">
        <v>37</v>
      </c>
      <c r="G596">
        <v>1</v>
      </c>
      <c r="H596">
        <v>0</v>
      </c>
      <c r="I596" t="s">
        <v>852</v>
      </c>
      <c r="J596">
        <v>26</v>
      </c>
      <c r="L596" t="s">
        <v>15</v>
      </c>
    </row>
    <row r="597" spans="1:12" x14ac:dyDescent="0.2">
      <c r="A597">
        <v>596</v>
      </c>
      <c r="B597">
        <v>0</v>
      </c>
      <c r="C597">
        <v>3</v>
      </c>
      <c r="D597" t="s">
        <v>853</v>
      </c>
      <c r="E597" t="s">
        <v>13</v>
      </c>
      <c r="F597">
        <v>36</v>
      </c>
      <c r="G597">
        <v>1</v>
      </c>
      <c r="H597">
        <v>1</v>
      </c>
      <c r="I597">
        <v>345773</v>
      </c>
      <c r="J597">
        <v>24.15</v>
      </c>
      <c r="L597" t="s">
        <v>15</v>
      </c>
    </row>
    <row r="598" spans="1:12" x14ac:dyDescent="0.2">
      <c r="A598">
        <v>597</v>
      </c>
      <c r="B598">
        <v>1</v>
      </c>
      <c r="C598">
        <v>2</v>
      </c>
      <c r="D598" t="s">
        <v>854</v>
      </c>
      <c r="E598" t="s">
        <v>17</v>
      </c>
      <c r="G598">
        <v>0</v>
      </c>
      <c r="H598">
        <v>0</v>
      </c>
      <c r="I598">
        <v>248727</v>
      </c>
      <c r="J598">
        <v>33</v>
      </c>
      <c r="L598" t="s">
        <v>15</v>
      </c>
    </row>
    <row r="599" spans="1:12" x14ac:dyDescent="0.2">
      <c r="A599">
        <v>598</v>
      </c>
      <c r="B599">
        <v>0</v>
      </c>
      <c r="C599">
        <v>3</v>
      </c>
      <c r="D599" t="s">
        <v>855</v>
      </c>
      <c r="E599" t="s">
        <v>13</v>
      </c>
      <c r="F599">
        <v>49</v>
      </c>
      <c r="G599">
        <v>0</v>
      </c>
      <c r="H599">
        <v>0</v>
      </c>
      <c r="I599" t="s">
        <v>280</v>
      </c>
      <c r="J599">
        <v>0</v>
      </c>
      <c r="L599" t="s">
        <v>15</v>
      </c>
    </row>
    <row r="600" spans="1:12" x14ac:dyDescent="0.2">
      <c r="A600">
        <v>599</v>
      </c>
      <c r="B600">
        <v>0</v>
      </c>
      <c r="C600">
        <v>3</v>
      </c>
      <c r="D600" t="s">
        <v>856</v>
      </c>
      <c r="E600" t="s">
        <v>13</v>
      </c>
      <c r="G600">
        <v>0</v>
      </c>
      <c r="H600">
        <v>0</v>
      </c>
      <c r="I600">
        <v>2664</v>
      </c>
      <c r="J600">
        <v>7.2249999999999996</v>
      </c>
      <c r="L600" t="s">
        <v>20</v>
      </c>
    </row>
    <row r="601" spans="1:12" x14ac:dyDescent="0.2">
      <c r="A601">
        <v>600</v>
      </c>
      <c r="B601">
        <v>1</v>
      </c>
      <c r="C601">
        <v>1</v>
      </c>
      <c r="D601" t="s">
        <v>857</v>
      </c>
      <c r="E601" t="s">
        <v>13</v>
      </c>
      <c r="F601">
        <v>49</v>
      </c>
      <c r="G601">
        <v>1</v>
      </c>
      <c r="H601">
        <v>0</v>
      </c>
      <c r="I601" t="s">
        <v>467</v>
      </c>
      <c r="J601">
        <v>56.929200000000002</v>
      </c>
      <c r="K601" t="s">
        <v>858</v>
      </c>
      <c r="L601" t="s">
        <v>20</v>
      </c>
    </row>
    <row r="602" spans="1:12" x14ac:dyDescent="0.2">
      <c r="A602">
        <v>601</v>
      </c>
      <c r="B602">
        <v>1</v>
      </c>
      <c r="C602">
        <v>2</v>
      </c>
      <c r="D602" t="s">
        <v>859</v>
      </c>
      <c r="E602" t="s">
        <v>17</v>
      </c>
      <c r="F602">
        <v>24</v>
      </c>
      <c r="G602">
        <v>2</v>
      </c>
      <c r="H602">
        <v>1</v>
      </c>
      <c r="I602">
        <v>243847</v>
      </c>
      <c r="J602">
        <v>27</v>
      </c>
      <c r="L602" t="s">
        <v>15</v>
      </c>
    </row>
    <row r="603" spans="1:12" x14ac:dyDescent="0.2">
      <c r="A603">
        <v>602</v>
      </c>
      <c r="B603">
        <v>0</v>
      </c>
      <c r="C603">
        <v>3</v>
      </c>
      <c r="D603" t="s">
        <v>860</v>
      </c>
      <c r="E603" t="s">
        <v>13</v>
      </c>
      <c r="G603">
        <v>0</v>
      </c>
      <c r="H603">
        <v>0</v>
      </c>
      <c r="I603">
        <v>349214</v>
      </c>
      <c r="J603">
        <v>7.8958000000000004</v>
      </c>
      <c r="L603" t="s">
        <v>15</v>
      </c>
    </row>
    <row r="604" spans="1:12" x14ac:dyDescent="0.2">
      <c r="A604">
        <v>603</v>
      </c>
      <c r="B604">
        <v>0</v>
      </c>
      <c r="C604">
        <v>1</v>
      </c>
      <c r="D604" t="s">
        <v>861</v>
      </c>
      <c r="E604" t="s">
        <v>13</v>
      </c>
      <c r="G604">
        <v>0</v>
      </c>
      <c r="H604">
        <v>0</v>
      </c>
      <c r="I604">
        <v>113796</v>
      </c>
      <c r="J604">
        <v>42.4</v>
      </c>
      <c r="L604" t="s">
        <v>15</v>
      </c>
    </row>
    <row r="605" spans="1:12" x14ac:dyDescent="0.2">
      <c r="A605">
        <v>604</v>
      </c>
      <c r="B605">
        <v>0</v>
      </c>
      <c r="C605">
        <v>3</v>
      </c>
      <c r="D605" t="s">
        <v>862</v>
      </c>
      <c r="E605" t="s">
        <v>13</v>
      </c>
      <c r="F605">
        <v>44</v>
      </c>
      <c r="G605">
        <v>0</v>
      </c>
      <c r="H605">
        <v>0</v>
      </c>
      <c r="I605">
        <v>364511</v>
      </c>
      <c r="J605">
        <v>8.0500000000000007</v>
      </c>
      <c r="L605" t="s">
        <v>15</v>
      </c>
    </row>
    <row r="606" spans="1:12" x14ac:dyDescent="0.2">
      <c r="A606">
        <v>605</v>
      </c>
      <c r="B606">
        <v>1</v>
      </c>
      <c r="C606">
        <v>1</v>
      </c>
      <c r="D606" t="s">
        <v>863</v>
      </c>
      <c r="E606" t="s">
        <v>13</v>
      </c>
      <c r="F606">
        <v>35</v>
      </c>
      <c r="G606">
        <v>0</v>
      </c>
      <c r="H606">
        <v>0</v>
      </c>
      <c r="I606">
        <v>111426</v>
      </c>
      <c r="J606">
        <v>26.55</v>
      </c>
      <c r="L606" t="s">
        <v>20</v>
      </c>
    </row>
    <row r="607" spans="1:12" x14ac:dyDescent="0.2">
      <c r="A607">
        <v>606</v>
      </c>
      <c r="B607">
        <v>0</v>
      </c>
      <c r="C607">
        <v>3</v>
      </c>
      <c r="D607" t="s">
        <v>864</v>
      </c>
      <c r="E607" t="s">
        <v>13</v>
      </c>
      <c r="F607">
        <v>36</v>
      </c>
      <c r="G607">
        <v>1</v>
      </c>
      <c r="H607">
        <v>0</v>
      </c>
      <c r="I607">
        <v>349910</v>
      </c>
      <c r="J607">
        <v>15.55</v>
      </c>
      <c r="L607" t="s">
        <v>15</v>
      </c>
    </row>
    <row r="608" spans="1:12" x14ac:dyDescent="0.2">
      <c r="A608">
        <v>607</v>
      </c>
      <c r="B608">
        <v>0</v>
      </c>
      <c r="C608">
        <v>3</v>
      </c>
      <c r="D608" t="s">
        <v>865</v>
      </c>
      <c r="E608" t="s">
        <v>13</v>
      </c>
      <c r="F608">
        <v>30</v>
      </c>
      <c r="G608">
        <v>0</v>
      </c>
      <c r="H608">
        <v>0</v>
      </c>
      <c r="I608">
        <v>349246</v>
      </c>
      <c r="J608">
        <v>7.8958000000000004</v>
      </c>
      <c r="L608" t="s">
        <v>15</v>
      </c>
    </row>
    <row r="609" spans="1:12" x14ac:dyDescent="0.2">
      <c r="A609">
        <v>608</v>
      </c>
      <c r="B609">
        <v>1</v>
      </c>
      <c r="C609">
        <v>1</v>
      </c>
      <c r="D609" t="s">
        <v>866</v>
      </c>
      <c r="E609" t="s">
        <v>13</v>
      </c>
      <c r="F609">
        <v>27</v>
      </c>
      <c r="G609">
        <v>0</v>
      </c>
      <c r="H609">
        <v>0</v>
      </c>
      <c r="I609">
        <v>113804</v>
      </c>
      <c r="J609">
        <v>30.5</v>
      </c>
      <c r="L609" t="s">
        <v>15</v>
      </c>
    </row>
    <row r="610" spans="1:12" x14ac:dyDescent="0.2">
      <c r="A610">
        <v>609</v>
      </c>
      <c r="B610">
        <v>1</v>
      </c>
      <c r="C610">
        <v>2</v>
      </c>
      <c r="D610" t="s">
        <v>867</v>
      </c>
      <c r="E610" t="s">
        <v>17</v>
      </c>
      <c r="F610">
        <v>22</v>
      </c>
      <c r="G610">
        <v>1</v>
      </c>
      <c r="H610">
        <v>2</v>
      </c>
      <c r="I610" t="s">
        <v>80</v>
      </c>
      <c r="J610">
        <v>41.5792</v>
      </c>
      <c r="L610" t="s">
        <v>20</v>
      </c>
    </row>
    <row r="611" spans="1:12" x14ac:dyDescent="0.2">
      <c r="A611">
        <v>610</v>
      </c>
      <c r="B611">
        <v>1</v>
      </c>
      <c r="C611">
        <v>1</v>
      </c>
      <c r="D611" t="s">
        <v>868</v>
      </c>
      <c r="E611" t="s">
        <v>17</v>
      </c>
      <c r="F611">
        <v>40</v>
      </c>
      <c r="G611">
        <v>0</v>
      </c>
      <c r="H611">
        <v>0</v>
      </c>
      <c r="I611" t="s">
        <v>406</v>
      </c>
      <c r="J611">
        <v>153.46250000000001</v>
      </c>
      <c r="K611" t="s">
        <v>407</v>
      </c>
      <c r="L611" t="s">
        <v>15</v>
      </c>
    </row>
    <row r="612" spans="1:12" x14ac:dyDescent="0.2">
      <c r="A612">
        <v>611</v>
      </c>
      <c r="B612">
        <v>0</v>
      </c>
      <c r="C612">
        <v>3</v>
      </c>
      <c r="D612" t="s">
        <v>869</v>
      </c>
      <c r="E612" t="s">
        <v>17</v>
      </c>
      <c r="F612">
        <v>39</v>
      </c>
      <c r="G612">
        <v>1</v>
      </c>
      <c r="H612">
        <v>5</v>
      </c>
      <c r="I612">
        <v>347082</v>
      </c>
      <c r="J612">
        <v>31.274999999999999</v>
      </c>
      <c r="L612" t="s">
        <v>15</v>
      </c>
    </row>
    <row r="613" spans="1:12" x14ac:dyDescent="0.2">
      <c r="A613">
        <v>612</v>
      </c>
      <c r="B613">
        <v>0</v>
      </c>
      <c r="C613">
        <v>3</v>
      </c>
      <c r="D613" t="s">
        <v>870</v>
      </c>
      <c r="E613" t="s">
        <v>13</v>
      </c>
      <c r="G613">
        <v>0</v>
      </c>
      <c r="H613">
        <v>0</v>
      </c>
      <c r="I613" t="s">
        <v>871</v>
      </c>
      <c r="J613">
        <v>7.05</v>
      </c>
      <c r="L613" t="s">
        <v>15</v>
      </c>
    </row>
    <row r="614" spans="1:12" x14ac:dyDescent="0.2">
      <c r="A614">
        <v>613</v>
      </c>
      <c r="B614">
        <v>1</v>
      </c>
      <c r="C614">
        <v>3</v>
      </c>
      <c r="D614" t="s">
        <v>872</v>
      </c>
      <c r="E614" t="s">
        <v>17</v>
      </c>
      <c r="G614">
        <v>1</v>
      </c>
      <c r="H614">
        <v>0</v>
      </c>
      <c r="I614">
        <v>367230</v>
      </c>
      <c r="J614">
        <v>15.5</v>
      </c>
      <c r="L614" t="s">
        <v>27</v>
      </c>
    </row>
    <row r="615" spans="1:12" x14ac:dyDescent="0.2">
      <c r="A615">
        <v>614</v>
      </c>
      <c r="B615">
        <v>0</v>
      </c>
      <c r="C615">
        <v>3</v>
      </c>
      <c r="D615" t="s">
        <v>873</v>
      </c>
      <c r="E615" t="s">
        <v>13</v>
      </c>
      <c r="G615">
        <v>0</v>
      </c>
      <c r="H615">
        <v>0</v>
      </c>
      <c r="I615">
        <v>370377</v>
      </c>
      <c r="J615">
        <v>7.75</v>
      </c>
      <c r="L615" t="s">
        <v>27</v>
      </c>
    </row>
    <row r="616" spans="1:12" x14ac:dyDescent="0.2">
      <c r="A616">
        <v>615</v>
      </c>
      <c r="B616">
        <v>0</v>
      </c>
      <c r="C616">
        <v>3</v>
      </c>
      <c r="D616" t="s">
        <v>874</v>
      </c>
      <c r="E616" t="s">
        <v>13</v>
      </c>
      <c r="F616">
        <v>35</v>
      </c>
      <c r="G616">
        <v>0</v>
      </c>
      <c r="H616">
        <v>0</v>
      </c>
      <c r="I616">
        <v>364512</v>
      </c>
      <c r="J616">
        <v>8.0500000000000007</v>
      </c>
      <c r="L616" t="s">
        <v>15</v>
      </c>
    </row>
    <row r="617" spans="1:12" x14ac:dyDescent="0.2">
      <c r="A617">
        <v>616</v>
      </c>
      <c r="B617">
        <v>1</v>
      </c>
      <c r="C617">
        <v>2</v>
      </c>
      <c r="D617" t="s">
        <v>875</v>
      </c>
      <c r="E617" t="s">
        <v>17</v>
      </c>
      <c r="F617">
        <v>24</v>
      </c>
      <c r="G617">
        <v>1</v>
      </c>
      <c r="H617">
        <v>2</v>
      </c>
      <c r="I617">
        <v>220845</v>
      </c>
      <c r="J617">
        <v>65</v>
      </c>
      <c r="L617" t="s">
        <v>15</v>
      </c>
    </row>
    <row r="618" spans="1:12" x14ac:dyDescent="0.2">
      <c r="A618">
        <v>617</v>
      </c>
      <c r="B618">
        <v>0</v>
      </c>
      <c r="C618">
        <v>3</v>
      </c>
      <c r="D618" t="s">
        <v>876</v>
      </c>
      <c r="E618" t="s">
        <v>13</v>
      </c>
      <c r="F618">
        <v>34</v>
      </c>
      <c r="G618">
        <v>1</v>
      </c>
      <c r="H618">
        <v>1</v>
      </c>
      <c r="I618">
        <v>347080</v>
      </c>
      <c r="J618">
        <v>14.4</v>
      </c>
      <c r="L618" t="s">
        <v>15</v>
      </c>
    </row>
    <row r="619" spans="1:12" x14ac:dyDescent="0.2">
      <c r="A619">
        <v>618</v>
      </c>
      <c r="B619">
        <v>0</v>
      </c>
      <c r="C619">
        <v>3</v>
      </c>
      <c r="D619" t="s">
        <v>877</v>
      </c>
      <c r="E619" t="s">
        <v>17</v>
      </c>
      <c r="F619">
        <v>26</v>
      </c>
      <c r="G619">
        <v>1</v>
      </c>
      <c r="H619">
        <v>0</v>
      </c>
      <c r="I619" t="s">
        <v>384</v>
      </c>
      <c r="J619">
        <v>16.100000000000001</v>
      </c>
      <c r="L619" t="s">
        <v>15</v>
      </c>
    </row>
    <row r="620" spans="1:12" x14ac:dyDescent="0.2">
      <c r="A620">
        <v>619</v>
      </c>
      <c r="B620">
        <v>1</v>
      </c>
      <c r="C620">
        <v>2</v>
      </c>
      <c r="D620" t="s">
        <v>878</v>
      </c>
      <c r="E620" t="s">
        <v>17</v>
      </c>
      <c r="F620">
        <v>4</v>
      </c>
      <c r="G620">
        <v>2</v>
      </c>
      <c r="H620">
        <v>1</v>
      </c>
      <c r="I620">
        <v>230136</v>
      </c>
      <c r="J620">
        <v>39</v>
      </c>
      <c r="K620" t="s">
        <v>286</v>
      </c>
      <c r="L620" t="s">
        <v>15</v>
      </c>
    </row>
    <row r="621" spans="1:12" x14ac:dyDescent="0.2">
      <c r="A621">
        <v>620</v>
      </c>
      <c r="B621">
        <v>0</v>
      </c>
      <c r="C621">
        <v>2</v>
      </c>
      <c r="D621" t="s">
        <v>879</v>
      </c>
      <c r="E621" t="s">
        <v>13</v>
      </c>
      <c r="F621">
        <v>26</v>
      </c>
      <c r="G621">
        <v>0</v>
      </c>
      <c r="H621">
        <v>0</v>
      </c>
      <c r="I621">
        <v>31028</v>
      </c>
      <c r="J621">
        <v>10.5</v>
      </c>
      <c r="L621" t="s">
        <v>15</v>
      </c>
    </row>
    <row r="622" spans="1:12" x14ac:dyDescent="0.2">
      <c r="A622">
        <v>621</v>
      </c>
      <c r="B622">
        <v>0</v>
      </c>
      <c r="C622">
        <v>3</v>
      </c>
      <c r="D622" t="s">
        <v>880</v>
      </c>
      <c r="E622" t="s">
        <v>13</v>
      </c>
      <c r="F622">
        <v>27</v>
      </c>
      <c r="G622">
        <v>1</v>
      </c>
      <c r="H622">
        <v>0</v>
      </c>
      <c r="I622">
        <v>2659</v>
      </c>
      <c r="J622">
        <v>14.4542</v>
      </c>
      <c r="L622" t="s">
        <v>20</v>
      </c>
    </row>
    <row r="623" spans="1:12" x14ac:dyDescent="0.2">
      <c r="A623">
        <v>622</v>
      </c>
      <c r="B623">
        <v>1</v>
      </c>
      <c r="C623">
        <v>1</v>
      </c>
      <c r="D623" t="s">
        <v>881</v>
      </c>
      <c r="E623" t="s">
        <v>13</v>
      </c>
      <c r="F623">
        <v>42</v>
      </c>
      <c r="G623">
        <v>1</v>
      </c>
      <c r="H623">
        <v>0</v>
      </c>
      <c r="I623">
        <v>11753</v>
      </c>
      <c r="J623">
        <v>52.554200000000002</v>
      </c>
      <c r="K623" t="s">
        <v>882</v>
      </c>
      <c r="L623" t="s">
        <v>15</v>
      </c>
    </row>
    <row r="624" spans="1:12" x14ac:dyDescent="0.2">
      <c r="A624">
        <v>623</v>
      </c>
      <c r="B624">
        <v>1</v>
      </c>
      <c r="C624">
        <v>3</v>
      </c>
      <c r="D624" t="s">
        <v>883</v>
      </c>
      <c r="E624" t="s">
        <v>13</v>
      </c>
      <c r="F624">
        <v>20</v>
      </c>
      <c r="G624">
        <v>1</v>
      </c>
      <c r="H624">
        <v>1</v>
      </c>
      <c r="I624">
        <v>2653</v>
      </c>
      <c r="J624">
        <v>15.7417</v>
      </c>
      <c r="L624" t="s">
        <v>20</v>
      </c>
    </row>
    <row r="625" spans="1:12" x14ac:dyDescent="0.2">
      <c r="A625">
        <v>624</v>
      </c>
      <c r="B625">
        <v>0</v>
      </c>
      <c r="C625">
        <v>3</v>
      </c>
      <c r="D625" t="s">
        <v>884</v>
      </c>
      <c r="E625" t="s">
        <v>13</v>
      </c>
      <c r="F625">
        <v>21</v>
      </c>
      <c r="G625">
        <v>0</v>
      </c>
      <c r="H625">
        <v>0</v>
      </c>
      <c r="I625">
        <v>350029</v>
      </c>
      <c r="J625">
        <v>7.8541999999999996</v>
      </c>
      <c r="L625" t="s">
        <v>15</v>
      </c>
    </row>
    <row r="626" spans="1:12" x14ac:dyDescent="0.2">
      <c r="A626">
        <v>625</v>
      </c>
      <c r="B626">
        <v>0</v>
      </c>
      <c r="C626">
        <v>3</v>
      </c>
      <c r="D626" t="s">
        <v>885</v>
      </c>
      <c r="E626" t="s">
        <v>13</v>
      </c>
      <c r="F626">
        <v>21</v>
      </c>
      <c r="G626">
        <v>0</v>
      </c>
      <c r="H626">
        <v>0</v>
      </c>
      <c r="I626">
        <v>54636</v>
      </c>
      <c r="J626">
        <v>16.100000000000001</v>
      </c>
      <c r="L626" t="s">
        <v>15</v>
      </c>
    </row>
    <row r="627" spans="1:12" x14ac:dyDescent="0.2">
      <c r="A627">
        <v>626</v>
      </c>
      <c r="B627">
        <v>0</v>
      </c>
      <c r="C627">
        <v>1</v>
      </c>
      <c r="D627" t="s">
        <v>886</v>
      </c>
      <c r="E627" t="s">
        <v>13</v>
      </c>
      <c r="F627">
        <v>61</v>
      </c>
      <c r="G627">
        <v>0</v>
      </c>
      <c r="H627">
        <v>0</v>
      </c>
      <c r="I627">
        <v>36963</v>
      </c>
      <c r="J627">
        <v>32.320799999999998</v>
      </c>
      <c r="K627" t="s">
        <v>887</v>
      </c>
      <c r="L627" t="s">
        <v>15</v>
      </c>
    </row>
    <row r="628" spans="1:12" x14ac:dyDescent="0.2">
      <c r="A628">
        <v>627</v>
      </c>
      <c r="B628">
        <v>0</v>
      </c>
      <c r="C628">
        <v>2</v>
      </c>
      <c r="D628" t="s">
        <v>888</v>
      </c>
      <c r="E628" t="s">
        <v>13</v>
      </c>
      <c r="F628">
        <v>57</v>
      </c>
      <c r="G628">
        <v>0</v>
      </c>
      <c r="H628">
        <v>0</v>
      </c>
      <c r="I628">
        <v>219533</v>
      </c>
      <c r="J628">
        <v>12.35</v>
      </c>
      <c r="L628" t="s">
        <v>27</v>
      </c>
    </row>
    <row r="629" spans="1:12" x14ac:dyDescent="0.2">
      <c r="A629">
        <v>628</v>
      </c>
      <c r="B629">
        <v>1</v>
      </c>
      <c r="C629">
        <v>1</v>
      </c>
      <c r="D629" t="s">
        <v>889</v>
      </c>
      <c r="E629" t="s">
        <v>17</v>
      </c>
      <c r="F629">
        <v>21</v>
      </c>
      <c r="G629">
        <v>0</v>
      </c>
      <c r="H629">
        <v>0</v>
      </c>
      <c r="I629">
        <v>13502</v>
      </c>
      <c r="J629">
        <v>77.958299999999994</v>
      </c>
      <c r="K629" t="s">
        <v>890</v>
      </c>
      <c r="L629" t="s">
        <v>15</v>
      </c>
    </row>
    <row r="630" spans="1:12" x14ac:dyDescent="0.2">
      <c r="A630">
        <v>629</v>
      </c>
      <c r="B630">
        <v>0</v>
      </c>
      <c r="C630">
        <v>3</v>
      </c>
      <c r="D630" t="s">
        <v>891</v>
      </c>
      <c r="E630" t="s">
        <v>13</v>
      </c>
      <c r="F630">
        <v>26</v>
      </c>
      <c r="G630">
        <v>0</v>
      </c>
      <c r="H630">
        <v>0</v>
      </c>
      <c r="I630">
        <v>349224</v>
      </c>
      <c r="J630">
        <v>7.8958000000000004</v>
      </c>
      <c r="L630" t="s">
        <v>15</v>
      </c>
    </row>
    <row r="631" spans="1:12" x14ac:dyDescent="0.2">
      <c r="A631">
        <v>630</v>
      </c>
      <c r="B631">
        <v>0</v>
      </c>
      <c r="C631">
        <v>3</v>
      </c>
      <c r="D631" t="s">
        <v>892</v>
      </c>
      <c r="E631" t="s">
        <v>13</v>
      </c>
      <c r="G631">
        <v>0</v>
      </c>
      <c r="H631">
        <v>0</v>
      </c>
      <c r="I631">
        <v>334912</v>
      </c>
      <c r="J631">
        <v>7.7332999999999998</v>
      </c>
      <c r="L631" t="s">
        <v>27</v>
      </c>
    </row>
    <row r="632" spans="1:12" x14ac:dyDescent="0.2">
      <c r="A632">
        <v>631</v>
      </c>
      <c r="B632">
        <v>1</v>
      </c>
      <c r="C632">
        <v>1</v>
      </c>
      <c r="D632" t="s">
        <v>893</v>
      </c>
      <c r="E632" t="s">
        <v>13</v>
      </c>
      <c r="F632">
        <v>80</v>
      </c>
      <c r="G632">
        <v>0</v>
      </c>
      <c r="H632">
        <v>0</v>
      </c>
      <c r="I632">
        <v>27042</v>
      </c>
      <c r="J632">
        <v>30</v>
      </c>
      <c r="K632" t="s">
        <v>894</v>
      </c>
      <c r="L632" t="s">
        <v>15</v>
      </c>
    </row>
    <row r="633" spans="1:12" x14ac:dyDescent="0.2">
      <c r="A633">
        <v>632</v>
      </c>
      <c r="B633">
        <v>0</v>
      </c>
      <c r="C633">
        <v>3</v>
      </c>
      <c r="D633" t="s">
        <v>895</v>
      </c>
      <c r="E633" t="s">
        <v>13</v>
      </c>
      <c r="F633">
        <v>51</v>
      </c>
      <c r="G633">
        <v>0</v>
      </c>
      <c r="H633">
        <v>0</v>
      </c>
      <c r="I633">
        <v>347743</v>
      </c>
      <c r="J633">
        <v>7.0541999999999998</v>
      </c>
      <c r="L633" t="s">
        <v>15</v>
      </c>
    </row>
    <row r="634" spans="1:12" x14ac:dyDescent="0.2">
      <c r="A634">
        <v>633</v>
      </c>
      <c r="B634">
        <v>1</v>
      </c>
      <c r="C634">
        <v>1</v>
      </c>
      <c r="D634" t="s">
        <v>896</v>
      </c>
      <c r="E634" t="s">
        <v>13</v>
      </c>
      <c r="F634">
        <v>32</v>
      </c>
      <c r="G634">
        <v>0</v>
      </c>
      <c r="H634">
        <v>0</v>
      </c>
      <c r="I634">
        <v>13214</v>
      </c>
      <c r="J634">
        <v>30.5</v>
      </c>
      <c r="K634" t="s">
        <v>897</v>
      </c>
      <c r="L634" t="s">
        <v>20</v>
      </c>
    </row>
    <row r="635" spans="1:12" x14ac:dyDescent="0.2">
      <c r="A635">
        <v>634</v>
      </c>
      <c r="B635">
        <v>0</v>
      </c>
      <c r="C635">
        <v>1</v>
      </c>
      <c r="D635" t="s">
        <v>898</v>
      </c>
      <c r="E635" t="s">
        <v>13</v>
      </c>
      <c r="G635">
        <v>0</v>
      </c>
      <c r="H635">
        <v>0</v>
      </c>
      <c r="I635">
        <v>112052</v>
      </c>
      <c r="J635">
        <v>0</v>
      </c>
      <c r="L635" t="s">
        <v>15</v>
      </c>
    </row>
    <row r="636" spans="1:12" x14ac:dyDescent="0.2">
      <c r="A636">
        <v>635</v>
      </c>
      <c r="B636">
        <v>0</v>
      </c>
      <c r="C636">
        <v>3</v>
      </c>
      <c r="D636" t="s">
        <v>899</v>
      </c>
      <c r="E636" t="s">
        <v>17</v>
      </c>
      <c r="F636">
        <v>9</v>
      </c>
      <c r="G636">
        <v>3</v>
      </c>
      <c r="H636">
        <v>2</v>
      </c>
      <c r="I636">
        <v>347088</v>
      </c>
      <c r="J636">
        <v>27.9</v>
      </c>
      <c r="L636" t="s">
        <v>15</v>
      </c>
    </row>
    <row r="637" spans="1:12" x14ac:dyDescent="0.2">
      <c r="A637">
        <v>636</v>
      </c>
      <c r="B637">
        <v>1</v>
      </c>
      <c r="C637">
        <v>2</v>
      </c>
      <c r="D637" t="s">
        <v>900</v>
      </c>
      <c r="E637" t="s">
        <v>17</v>
      </c>
      <c r="F637">
        <v>28</v>
      </c>
      <c r="G637">
        <v>0</v>
      </c>
      <c r="H637">
        <v>0</v>
      </c>
      <c r="I637">
        <v>237668</v>
      </c>
      <c r="J637">
        <v>13</v>
      </c>
      <c r="L637" t="s">
        <v>15</v>
      </c>
    </row>
    <row r="638" spans="1:12" x14ac:dyDescent="0.2">
      <c r="A638">
        <v>637</v>
      </c>
      <c r="B638">
        <v>0</v>
      </c>
      <c r="C638">
        <v>3</v>
      </c>
      <c r="D638" t="s">
        <v>901</v>
      </c>
      <c r="E638" t="s">
        <v>13</v>
      </c>
      <c r="F638">
        <v>32</v>
      </c>
      <c r="G638">
        <v>0</v>
      </c>
      <c r="H638">
        <v>0</v>
      </c>
      <c r="I638" t="s">
        <v>902</v>
      </c>
      <c r="J638">
        <v>7.9249999999999998</v>
      </c>
      <c r="L638" t="s">
        <v>15</v>
      </c>
    </row>
    <row r="639" spans="1:12" x14ac:dyDescent="0.2">
      <c r="A639">
        <v>638</v>
      </c>
      <c r="B639">
        <v>0</v>
      </c>
      <c r="C639">
        <v>2</v>
      </c>
      <c r="D639" t="s">
        <v>903</v>
      </c>
      <c r="E639" t="s">
        <v>13</v>
      </c>
      <c r="F639">
        <v>31</v>
      </c>
      <c r="G639">
        <v>1</v>
      </c>
      <c r="H639">
        <v>1</v>
      </c>
      <c r="I639" t="s">
        <v>361</v>
      </c>
      <c r="J639">
        <v>26.25</v>
      </c>
      <c r="L639" t="s">
        <v>15</v>
      </c>
    </row>
    <row r="640" spans="1:12" x14ac:dyDescent="0.2">
      <c r="A640">
        <v>639</v>
      </c>
      <c r="B640">
        <v>0</v>
      </c>
      <c r="C640">
        <v>3</v>
      </c>
      <c r="D640" t="s">
        <v>904</v>
      </c>
      <c r="E640" t="s">
        <v>17</v>
      </c>
      <c r="F640">
        <v>41</v>
      </c>
      <c r="G640">
        <v>0</v>
      </c>
      <c r="H640">
        <v>5</v>
      </c>
      <c r="I640">
        <v>3101295</v>
      </c>
      <c r="J640">
        <v>39.6875</v>
      </c>
      <c r="L640" t="s">
        <v>15</v>
      </c>
    </row>
    <row r="641" spans="1:12" x14ac:dyDescent="0.2">
      <c r="A641">
        <v>640</v>
      </c>
      <c r="B641">
        <v>0</v>
      </c>
      <c r="C641">
        <v>3</v>
      </c>
      <c r="D641" t="s">
        <v>905</v>
      </c>
      <c r="E641" t="s">
        <v>13</v>
      </c>
      <c r="G641">
        <v>1</v>
      </c>
      <c r="H641">
        <v>0</v>
      </c>
      <c r="I641">
        <v>376564</v>
      </c>
      <c r="J641">
        <v>16.100000000000001</v>
      </c>
      <c r="L641" t="s">
        <v>15</v>
      </c>
    </row>
    <row r="642" spans="1:12" x14ac:dyDescent="0.2">
      <c r="A642">
        <v>641</v>
      </c>
      <c r="B642">
        <v>0</v>
      </c>
      <c r="C642">
        <v>3</v>
      </c>
      <c r="D642" t="s">
        <v>906</v>
      </c>
      <c r="E642" t="s">
        <v>13</v>
      </c>
      <c r="F642">
        <v>20</v>
      </c>
      <c r="G642">
        <v>0</v>
      </c>
      <c r="H642">
        <v>0</v>
      </c>
      <c r="I642">
        <v>350050</v>
      </c>
      <c r="J642">
        <v>7.8541999999999996</v>
      </c>
      <c r="L642" t="s">
        <v>15</v>
      </c>
    </row>
    <row r="643" spans="1:12" x14ac:dyDescent="0.2">
      <c r="A643">
        <v>642</v>
      </c>
      <c r="B643">
        <v>1</v>
      </c>
      <c r="C643">
        <v>1</v>
      </c>
      <c r="D643" t="s">
        <v>907</v>
      </c>
      <c r="E643" t="s">
        <v>17</v>
      </c>
      <c r="F643">
        <v>24</v>
      </c>
      <c r="G643">
        <v>0</v>
      </c>
      <c r="H643">
        <v>0</v>
      </c>
      <c r="I643" t="s">
        <v>549</v>
      </c>
      <c r="J643">
        <v>69.3</v>
      </c>
      <c r="K643" t="s">
        <v>550</v>
      </c>
      <c r="L643" t="s">
        <v>20</v>
      </c>
    </row>
    <row r="644" spans="1:12" x14ac:dyDescent="0.2">
      <c r="A644">
        <v>643</v>
      </c>
      <c r="B644">
        <v>0</v>
      </c>
      <c r="C644">
        <v>3</v>
      </c>
      <c r="D644" t="s">
        <v>908</v>
      </c>
      <c r="E644" t="s">
        <v>17</v>
      </c>
      <c r="F644">
        <v>2</v>
      </c>
      <c r="G644">
        <v>3</v>
      </c>
      <c r="H644">
        <v>2</v>
      </c>
      <c r="I644">
        <v>347088</v>
      </c>
      <c r="J644">
        <v>27.9</v>
      </c>
      <c r="L644" t="s">
        <v>15</v>
      </c>
    </row>
    <row r="645" spans="1:12" x14ac:dyDescent="0.2">
      <c r="A645">
        <v>644</v>
      </c>
      <c r="B645">
        <v>1</v>
      </c>
      <c r="C645">
        <v>3</v>
      </c>
      <c r="D645" t="s">
        <v>909</v>
      </c>
      <c r="E645" t="s">
        <v>13</v>
      </c>
      <c r="G645">
        <v>0</v>
      </c>
      <c r="H645">
        <v>0</v>
      </c>
      <c r="I645">
        <v>1601</v>
      </c>
      <c r="J645">
        <v>56.495800000000003</v>
      </c>
      <c r="L645" t="s">
        <v>15</v>
      </c>
    </row>
    <row r="646" spans="1:12" x14ac:dyDescent="0.2">
      <c r="A646">
        <v>645</v>
      </c>
      <c r="B646">
        <v>1</v>
      </c>
      <c r="C646">
        <v>3</v>
      </c>
      <c r="D646" t="s">
        <v>910</v>
      </c>
      <c r="E646" t="s">
        <v>17</v>
      </c>
      <c r="F646">
        <v>0.75</v>
      </c>
      <c r="G646">
        <v>2</v>
      </c>
      <c r="H646">
        <v>1</v>
      </c>
      <c r="I646">
        <v>2666</v>
      </c>
      <c r="J646">
        <v>19.258299999999998</v>
      </c>
      <c r="L646" t="s">
        <v>20</v>
      </c>
    </row>
    <row r="647" spans="1:12" x14ac:dyDescent="0.2">
      <c r="A647">
        <v>646</v>
      </c>
      <c r="B647">
        <v>1</v>
      </c>
      <c r="C647">
        <v>1</v>
      </c>
      <c r="D647" t="s">
        <v>911</v>
      </c>
      <c r="E647" t="s">
        <v>13</v>
      </c>
      <c r="F647">
        <v>48</v>
      </c>
      <c r="G647">
        <v>1</v>
      </c>
      <c r="H647">
        <v>0</v>
      </c>
      <c r="I647" t="s">
        <v>92</v>
      </c>
      <c r="J647">
        <v>76.729200000000006</v>
      </c>
      <c r="K647" t="s">
        <v>93</v>
      </c>
      <c r="L647" t="s">
        <v>20</v>
      </c>
    </row>
    <row r="648" spans="1:12" x14ac:dyDescent="0.2">
      <c r="A648">
        <v>647</v>
      </c>
      <c r="B648">
        <v>0</v>
      </c>
      <c r="C648">
        <v>3</v>
      </c>
      <c r="D648" t="s">
        <v>912</v>
      </c>
      <c r="E648" t="s">
        <v>13</v>
      </c>
      <c r="F648">
        <v>19</v>
      </c>
      <c r="G648">
        <v>0</v>
      </c>
      <c r="H648">
        <v>0</v>
      </c>
      <c r="I648">
        <v>349231</v>
      </c>
      <c r="J648">
        <v>7.8958000000000004</v>
      </c>
      <c r="L648" t="s">
        <v>15</v>
      </c>
    </row>
    <row r="649" spans="1:12" x14ac:dyDescent="0.2">
      <c r="A649">
        <v>648</v>
      </c>
      <c r="B649">
        <v>1</v>
      </c>
      <c r="C649">
        <v>1</v>
      </c>
      <c r="D649" t="s">
        <v>913</v>
      </c>
      <c r="E649" t="s">
        <v>13</v>
      </c>
      <c r="F649">
        <v>56</v>
      </c>
      <c r="G649">
        <v>0</v>
      </c>
      <c r="H649">
        <v>0</v>
      </c>
      <c r="I649">
        <v>13213</v>
      </c>
      <c r="J649">
        <v>35.5</v>
      </c>
      <c r="K649" t="s">
        <v>914</v>
      </c>
      <c r="L649" t="s">
        <v>20</v>
      </c>
    </row>
    <row r="650" spans="1:12" x14ac:dyDescent="0.2">
      <c r="A650">
        <v>649</v>
      </c>
      <c r="B650">
        <v>0</v>
      </c>
      <c r="C650">
        <v>3</v>
      </c>
      <c r="D650" t="s">
        <v>915</v>
      </c>
      <c r="E650" t="s">
        <v>13</v>
      </c>
      <c r="G650">
        <v>0</v>
      </c>
      <c r="H650">
        <v>0</v>
      </c>
      <c r="I650" t="s">
        <v>916</v>
      </c>
      <c r="J650">
        <v>7.55</v>
      </c>
      <c r="L650" t="s">
        <v>15</v>
      </c>
    </row>
    <row r="651" spans="1:12" x14ac:dyDescent="0.2">
      <c r="A651">
        <v>650</v>
      </c>
      <c r="B651">
        <v>1</v>
      </c>
      <c r="C651">
        <v>3</v>
      </c>
      <c r="D651" t="s">
        <v>917</v>
      </c>
      <c r="E651" t="s">
        <v>17</v>
      </c>
      <c r="F651">
        <v>23</v>
      </c>
      <c r="G651">
        <v>0</v>
      </c>
      <c r="H651">
        <v>0</v>
      </c>
      <c r="I651" t="s">
        <v>918</v>
      </c>
      <c r="J651">
        <v>7.55</v>
      </c>
      <c r="L651" t="s">
        <v>15</v>
      </c>
    </row>
    <row r="652" spans="1:12" x14ac:dyDescent="0.2">
      <c r="A652">
        <v>651</v>
      </c>
      <c r="B652">
        <v>0</v>
      </c>
      <c r="C652">
        <v>3</v>
      </c>
      <c r="D652" t="s">
        <v>919</v>
      </c>
      <c r="E652" t="s">
        <v>13</v>
      </c>
      <c r="G652">
        <v>0</v>
      </c>
      <c r="H652">
        <v>0</v>
      </c>
      <c r="I652">
        <v>349221</v>
      </c>
      <c r="J652">
        <v>7.8958000000000004</v>
      </c>
      <c r="L652" t="s">
        <v>15</v>
      </c>
    </row>
    <row r="653" spans="1:12" x14ac:dyDescent="0.2">
      <c r="A653">
        <v>652</v>
      </c>
      <c r="B653">
        <v>1</v>
      </c>
      <c r="C653">
        <v>2</v>
      </c>
      <c r="D653" t="s">
        <v>920</v>
      </c>
      <c r="E653" t="s">
        <v>17</v>
      </c>
      <c r="F653">
        <v>18</v>
      </c>
      <c r="G653">
        <v>0</v>
      </c>
      <c r="H653">
        <v>1</v>
      </c>
      <c r="I653">
        <v>231919</v>
      </c>
      <c r="J653">
        <v>23</v>
      </c>
      <c r="L653" t="s">
        <v>15</v>
      </c>
    </row>
    <row r="654" spans="1:12" x14ac:dyDescent="0.2">
      <c r="A654">
        <v>653</v>
      </c>
      <c r="B654">
        <v>0</v>
      </c>
      <c r="C654">
        <v>3</v>
      </c>
      <c r="D654" t="s">
        <v>921</v>
      </c>
      <c r="E654" t="s">
        <v>13</v>
      </c>
      <c r="F654">
        <v>21</v>
      </c>
      <c r="G654">
        <v>0</v>
      </c>
      <c r="H654">
        <v>0</v>
      </c>
      <c r="I654">
        <v>8475</v>
      </c>
      <c r="J654">
        <v>8.4332999999999991</v>
      </c>
      <c r="L654" t="s">
        <v>15</v>
      </c>
    </row>
    <row r="655" spans="1:12" x14ac:dyDescent="0.2">
      <c r="A655">
        <v>654</v>
      </c>
      <c r="B655">
        <v>1</v>
      </c>
      <c r="C655">
        <v>3</v>
      </c>
      <c r="D655" t="s">
        <v>922</v>
      </c>
      <c r="E655" t="s">
        <v>17</v>
      </c>
      <c r="G655">
        <v>0</v>
      </c>
      <c r="H655">
        <v>0</v>
      </c>
      <c r="I655">
        <v>330919</v>
      </c>
      <c r="J655">
        <v>7.8292000000000002</v>
      </c>
      <c r="L655" t="s">
        <v>27</v>
      </c>
    </row>
    <row r="656" spans="1:12" x14ac:dyDescent="0.2">
      <c r="A656">
        <v>655</v>
      </c>
      <c r="B656">
        <v>0</v>
      </c>
      <c r="C656">
        <v>3</v>
      </c>
      <c r="D656" t="s">
        <v>923</v>
      </c>
      <c r="E656" t="s">
        <v>17</v>
      </c>
      <c r="F656">
        <v>18</v>
      </c>
      <c r="G656">
        <v>0</v>
      </c>
      <c r="H656">
        <v>0</v>
      </c>
      <c r="I656">
        <v>365226</v>
      </c>
      <c r="J656">
        <v>6.75</v>
      </c>
      <c r="L656" t="s">
        <v>27</v>
      </c>
    </row>
    <row r="657" spans="1:12" x14ac:dyDescent="0.2">
      <c r="A657">
        <v>656</v>
      </c>
      <c r="B657">
        <v>0</v>
      </c>
      <c r="C657">
        <v>2</v>
      </c>
      <c r="D657" t="s">
        <v>924</v>
      </c>
      <c r="E657" t="s">
        <v>13</v>
      </c>
      <c r="F657">
        <v>24</v>
      </c>
      <c r="G657">
        <v>2</v>
      </c>
      <c r="H657">
        <v>0</v>
      </c>
      <c r="I657" t="s">
        <v>126</v>
      </c>
      <c r="J657">
        <v>73.5</v>
      </c>
      <c r="L657" t="s">
        <v>15</v>
      </c>
    </row>
    <row r="658" spans="1:12" x14ac:dyDescent="0.2">
      <c r="A658">
        <v>657</v>
      </c>
      <c r="B658">
        <v>0</v>
      </c>
      <c r="C658">
        <v>3</v>
      </c>
      <c r="D658" t="s">
        <v>925</v>
      </c>
      <c r="E658" t="s">
        <v>13</v>
      </c>
      <c r="G658">
        <v>0</v>
      </c>
      <c r="H658">
        <v>0</v>
      </c>
      <c r="I658">
        <v>349223</v>
      </c>
      <c r="J658">
        <v>7.8958000000000004</v>
      </c>
      <c r="L658" t="s">
        <v>15</v>
      </c>
    </row>
    <row r="659" spans="1:12" x14ac:dyDescent="0.2">
      <c r="A659">
        <v>658</v>
      </c>
      <c r="B659">
        <v>0</v>
      </c>
      <c r="C659">
        <v>3</v>
      </c>
      <c r="D659" t="s">
        <v>926</v>
      </c>
      <c r="E659" t="s">
        <v>17</v>
      </c>
      <c r="F659">
        <v>32</v>
      </c>
      <c r="G659">
        <v>1</v>
      </c>
      <c r="H659">
        <v>1</v>
      </c>
      <c r="I659">
        <v>364849</v>
      </c>
      <c r="J659">
        <v>15.5</v>
      </c>
      <c r="L659" t="s">
        <v>27</v>
      </c>
    </row>
    <row r="660" spans="1:12" x14ac:dyDescent="0.2">
      <c r="A660">
        <v>659</v>
      </c>
      <c r="B660">
        <v>0</v>
      </c>
      <c r="C660">
        <v>2</v>
      </c>
      <c r="D660" t="s">
        <v>927</v>
      </c>
      <c r="E660" t="s">
        <v>13</v>
      </c>
      <c r="F660">
        <v>23</v>
      </c>
      <c r="G660">
        <v>0</v>
      </c>
      <c r="H660">
        <v>0</v>
      </c>
      <c r="I660">
        <v>29751</v>
      </c>
      <c r="J660">
        <v>13</v>
      </c>
      <c r="L660" t="s">
        <v>15</v>
      </c>
    </row>
    <row r="661" spans="1:12" x14ac:dyDescent="0.2">
      <c r="A661">
        <v>660</v>
      </c>
      <c r="B661">
        <v>0</v>
      </c>
      <c r="C661">
        <v>1</v>
      </c>
      <c r="D661" t="s">
        <v>928</v>
      </c>
      <c r="E661" t="s">
        <v>13</v>
      </c>
      <c r="F661">
        <v>58</v>
      </c>
      <c r="G661">
        <v>0</v>
      </c>
      <c r="H661">
        <v>2</v>
      </c>
      <c r="I661">
        <v>35273</v>
      </c>
      <c r="J661">
        <v>113.27500000000001</v>
      </c>
      <c r="K661" t="s">
        <v>929</v>
      </c>
      <c r="L661" t="s">
        <v>20</v>
      </c>
    </row>
    <row r="662" spans="1:12" x14ac:dyDescent="0.2">
      <c r="A662">
        <v>661</v>
      </c>
      <c r="B662">
        <v>1</v>
      </c>
      <c r="C662">
        <v>1</v>
      </c>
      <c r="D662" t="s">
        <v>930</v>
      </c>
      <c r="E662" t="s">
        <v>13</v>
      </c>
      <c r="F662">
        <v>50</v>
      </c>
      <c r="G662">
        <v>2</v>
      </c>
      <c r="H662">
        <v>0</v>
      </c>
      <c r="I662" t="s">
        <v>505</v>
      </c>
      <c r="J662">
        <v>133.65</v>
      </c>
      <c r="L662" t="s">
        <v>15</v>
      </c>
    </row>
    <row r="663" spans="1:12" x14ac:dyDescent="0.2">
      <c r="A663">
        <v>662</v>
      </c>
      <c r="B663">
        <v>0</v>
      </c>
      <c r="C663">
        <v>3</v>
      </c>
      <c r="D663" t="s">
        <v>931</v>
      </c>
      <c r="E663" t="s">
        <v>13</v>
      </c>
      <c r="F663">
        <v>40</v>
      </c>
      <c r="G663">
        <v>0</v>
      </c>
      <c r="H663">
        <v>0</v>
      </c>
      <c r="I663">
        <v>2623</v>
      </c>
      <c r="J663">
        <v>7.2249999999999996</v>
      </c>
      <c r="L663" t="s">
        <v>20</v>
      </c>
    </row>
    <row r="664" spans="1:12" x14ac:dyDescent="0.2">
      <c r="A664">
        <v>663</v>
      </c>
      <c r="B664">
        <v>0</v>
      </c>
      <c r="C664">
        <v>1</v>
      </c>
      <c r="D664" t="s">
        <v>932</v>
      </c>
      <c r="E664" t="s">
        <v>13</v>
      </c>
      <c r="F664">
        <v>47</v>
      </c>
      <c r="G664">
        <v>0</v>
      </c>
      <c r="H664">
        <v>0</v>
      </c>
      <c r="I664">
        <v>5727</v>
      </c>
      <c r="J664">
        <v>25.587499999999999</v>
      </c>
      <c r="K664" t="s">
        <v>933</v>
      </c>
      <c r="L664" t="s">
        <v>15</v>
      </c>
    </row>
    <row r="665" spans="1:12" x14ac:dyDescent="0.2">
      <c r="A665">
        <v>664</v>
      </c>
      <c r="B665">
        <v>0</v>
      </c>
      <c r="C665">
        <v>3</v>
      </c>
      <c r="D665" t="s">
        <v>934</v>
      </c>
      <c r="E665" t="s">
        <v>13</v>
      </c>
      <c r="F665">
        <v>36</v>
      </c>
      <c r="G665">
        <v>0</v>
      </c>
      <c r="H665">
        <v>0</v>
      </c>
      <c r="I665">
        <v>349210</v>
      </c>
      <c r="J665">
        <v>7.4958</v>
      </c>
      <c r="L665" t="s">
        <v>15</v>
      </c>
    </row>
    <row r="666" spans="1:12" x14ac:dyDescent="0.2">
      <c r="A666">
        <v>665</v>
      </c>
      <c r="B666">
        <v>1</v>
      </c>
      <c r="C666">
        <v>3</v>
      </c>
      <c r="D666" t="s">
        <v>935</v>
      </c>
      <c r="E666" t="s">
        <v>13</v>
      </c>
      <c r="F666">
        <v>20</v>
      </c>
      <c r="G666">
        <v>1</v>
      </c>
      <c r="H666">
        <v>0</v>
      </c>
      <c r="I666" t="s">
        <v>936</v>
      </c>
      <c r="J666">
        <v>7.9249999999999998</v>
      </c>
      <c r="L666" t="s">
        <v>15</v>
      </c>
    </row>
    <row r="667" spans="1:12" x14ac:dyDescent="0.2">
      <c r="A667">
        <v>666</v>
      </c>
      <c r="B667">
        <v>0</v>
      </c>
      <c r="C667">
        <v>2</v>
      </c>
      <c r="D667" t="s">
        <v>937</v>
      </c>
      <c r="E667" t="s">
        <v>13</v>
      </c>
      <c r="F667">
        <v>32</v>
      </c>
      <c r="G667">
        <v>2</v>
      </c>
      <c r="H667">
        <v>0</v>
      </c>
      <c r="I667" t="s">
        <v>126</v>
      </c>
      <c r="J667">
        <v>73.5</v>
      </c>
      <c r="L667" t="s">
        <v>15</v>
      </c>
    </row>
    <row r="668" spans="1:12" x14ac:dyDescent="0.2">
      <c r="A668">
        <v>667</v>
      </c>
      <c r="B668">
        <v>0</v>
      </c>
      <c r="C668">
        <v>2</v>
      </c>
      <c r="D668" t="s">
        <v>938</v>
      </c>
      <c r="E668" t="s">
        <v>13</v>
      </c>
      <c r="F668">
        <v>25</v>
      </c>
      <c r="G668">
        <v>0</v>
      </c>
      <c r="H668">
        <v>0</v>
      </c>
      <c r="I668">
        <v>234686</v>
      </c>
      <c r="J668">
        <v>13</v>
      </c>
      <c r="L668" t="s">
        <v>15</v>
      </c>
    </row>
    <row r="669" spans="1:12" x14ac:dyDescent="0.2">
      <c r="A669">
        <v>668</v>
      </c>
      <c r="B669">
        <v>0</v>
      </c>
      <c r="C669">
        <v>3</v>
      </c>
      <c r="D669" t="s">
        <v>939</v>
      </c>
      <c r="E669" t="s">
        <v>13</v>
      </c>
      <c r="G669">
        <v>0</v>
      </c>
      <c r="H669">
        <v>0</v>
      </c>
      <c r="I669">
        <v>312993</v>
      </c>
      <c r="J669">
        <v>7.7750000000000004</v>
      </c>
      <c r="L669" t="s">
        <v>15</v>
      </c>
    </row>
    <row r="670" spans="1:12" x14ac:dyDescent="0.2">
      <c r="A670">
        <v>669</v>
      </c>
      <c r="B670">
        <v>0</v>
      </c>
      <c r="C670">
        <v>3</v>
      </c>
      <c r="D670" t="s">
        <v>940</v>
      </c>
      <c r="E670" t="s">
        <v>13</v>
      </c>
      <c r="F670">
        <v>43</v>
      </c>
      <c r="G670">
        <v>0</v>
      </c>
      <c r="H670">
        <v>0</v>
      </c>
      <c r="I670" t="s">
        <v>941</v>
      </c>
      <c r="J670">
        <v>8.0500000000000007</v>
      </c>
      <c r="L670" t="s">
        <v>15</v>
      </c>
    </row>
    <row r="671" spans="1:12" x14ac:dyDescent="0.2">
      <c r="A671">
        <v>670</v>
      </c>
      <c r="B671">
        <v>1</v>
      </c>
      <c r="C671">
        <v>1</v>
      </c>
      <c r="D671" t="s">
        <v>942</v>
      </c>
      <c r="E671" t="s">
        <v>17</v>
      </c>
      <c r="G671">
        <v>1</v>
      </c>
      <c r="H671">
        <v>0</v>
      </c>
      <c r="I671">
        <v>19996</v>
      </c>
      <c r="J671">
        <v>52</v>
      </c>
      <c r="K671" t="s">
        <v>943</v>
      </c>
      <c r="L671" t="s">
        <v>15</v>
      </c>
    </row>
    <row r="672" spans="1:12" x14ac:dyDescent="0.2">
      <c r="A672">
        <v>671</v>
      </c>
      <c r="B672">
        <v>1</v>
      </c>
      <c r="C672">
        <v>2</v>
      </c>
      <c r="D672" t="s">
        <v>944</v>
      </c>
      <c r="E672" t="s">
        <v>17</v>
      </c>
      <c r="F672">
        <v>40</v>
      </c>
      <c r="G672">
        <v>1</v>
      </c>
      <c r="H672">
        <v>1</v>
      </c>
      <c r="I672">
        <v>29750</v>
      </c>
      <c r="J672">
        <v>39</v>
      </c>
      <c r="L672" t="s">
        <v>15</v>
      </c>
    </row>
    <row r="673" spans="1:12" x14ac:dyDescent="0.2">
      <c r="A673">
        <v>672</v>
      </c>
      <c r="B673">
        <v>0</v>
      </c>
      <c r="C673">
        <v>1</v>
      </c>
      <c r="D673" t="s">
        <v>945</v>
      </c>
      <c r="E673" t="s">
        <v>13</v>
      </c>
      <c r="F673">
        <v>31</v>
      </c>
      <c r="G673">
        <v>1</v>
      </c>
      <c r="H673">
        <v>0</v>
      </c>
      <c r="I673" t="s">
        <v>946</v>
      </c>
      <c r="J673">
        <v>52</v>
      </c>
      <c r="K673" t="s">
        <v>947</v>
      </c>
      <c r="L673" t="s">
        <v>15</v>
      </c>
    </row>
    <row r="674" spans="1:12" x14ac:dyDescent="0.2">
      <c r="A674">
        <v>673</v>
      </c>
      <c r="B674">
        <v>0</v>
      </c>
      <c r="C674">
        <v>2</v>
      </c>
      <c r="D674" t="s">
        <v>948</v>
      </c>
      <c r="E674" t="s">
        <v>13</v>
      </c>
      <c r="F674">
        <v>70</v>
      </c>
      <c r="G674">
        <v>0</v>
      </c>
      <c r="H674">
        <v>0</v>
      </c>
      <c r="I674" t="s">
        <v>949</v>
      </c>
      <c r="J674">
        <v>10.5</v>
      </c>
      <c r="L674" t="s">
        <v>15</v>
      </c>
    </row>
    <row r="675" spans="1:12" x14ac:dyDescent="0.2">
      <c r="A675">
        <v>674</v>
      </c>
      <c r="B675">
        <v>1</v>
      </c>
      <c r="C675">
        <v>2</v>
      </c>
      <c r="D675" t="s">
        <v>950</v>
      </c>
      <c r="E675" t="s">
        <v>13</v>
      </c>
      <c r="F675">
        <v>31</v>
      </c>
      <c r="G675">
        <v>0</v>
      </c>
      <c r="H675">
        <v>0</v>
      </c>
      <c r="I675">
        <v>244270</v>
      </c>
      <c r="J675">
        <v>13</v>
      </c>
      <c r="L675" t="s">
        <v>15</v>
      </c>
    </row>
    <row r="676" spans="1:12" x14ac:dyDescent="0.2">
      <c r="A676">
        <v>675</v>
      </c>
      <c r="B676">
        <v>0</v>
      </c>
      <c r="C676">
        <v>2</v>
      </c>
      <c r="D676" t="s">
        <v>951</v>
      </c>
      <c r="E676" t="s">
        <v>13</v>
      </c>
      <c r="G676">
        <v>0</v>
      </c>
      <c r="H676">
        <v>0</v>
      </c>
      <c r="I676">
        <v>239856</v>
      </c>
      <c r="J676">
        <v>0</v>
      </c>
      <c r="L676" t="s">
        <v>15</v>
      </c>
    </row>
    <row r="677" spans="1:12" x14ac:dyDescent="0.2">
      <c r="A677">
        <v>676</v>
      </c>
      <c r="B677">
        <v>0</v>
      </c>
      <c r="C677">
        <v>3</v>
      </c>
      <c r="D677" t="s">
        <v>952</v>
      </c>
      <c r="E677" t="s">
        <v>13</v>
      </c>
      <c r="F677">
        <v>18</v>
      </c>
      <c r="G677">
        <v>0</v>
      </c>
      <c r="H677">
        <v>0</v>
      </c>
      <c r="I677">
        <v>349912</v>
      </c>
      <c r="J677">
        <v>7.7750000000000004</v>
      </c>
      <c r="L677" t="s">
        <v>15</v>
      </c>
    </row>
    <row r="678" spans="1:12" x14ac:dyDescent="0.2">
      <c r="A678">
        <v>677</v>
      </c>
      <c r="B678">
        <v>0</v>
      </c>
      <c r="C678">
        <v>3</v>
      </c>
      <c r="D678" t="s">
        <v>953</v>
      </c>
      <c r="E678" t="s">
        <v>13</v>
      </c>
      <c r="F678">
        <v>24.5</v>
      </c>
      <c r="G678">
        <v>0</v>
      </c>
      <c r="H678">
        <v>0</v>
      </c>
      <c r="I678">
        <v>342826</v>
      </c>
      <c r="J678">
        <v>8.0500000000000007</v>
      </c>
      <c r="L678" t="s">
        <v>15</v>
      </c>
    </row>
    <row r="679" spans="1:12" x14ac:dyDescent="0.2">
      <c r="A679">
        <v>678</v>
      </c>
      <c r="B679">
        <v>1</v>
      </c>
      <c r="C679">
        <v>3</v>
      </c>
      <c r="D679" t="s">
        <v>954</v>
      </c>
      <c r="E679" t="s">
        <v>17</v>
      </c>
      <c r="F679">
        <v>18</v>
      </c>
      <c r="G679">
        <v>0</v>
      </c>
      <c r="H679">
        <v>0</v>
      </c>
      <c r="I679">
        <v>4138</v>
      </c>
      <c r="J679">
        <v>9.8416999999999994</v>
      </c>
      <c r="L679" t="s">
        <v>15</v>
      </c>
    </row>
    <row r="680" spans="1:12" x14ac:dyDescent="0.2">
      <c r="A680">
        <v>679</v>
      </c>
      <c r="B680">
        <v>0</v>
      </c>
      <c r="C680">
        <v>3</v>
      </c>
      <c r="D680" t="s">
        <v>955</v>
      </c>
      <c r="E680" t="s">
        <v>17</v>
      </c>
      <c r="F680">
        <v>43</v>
      </c>
      <c r="G680">
        <v>1</v>
      </c>
      <c r="H680">
        <v>6</v>
      </c>
      <c r="I680" t="s">
        <v>105</v>
      </c>
      <c r="J680">
        <v>46.9</v>
      </c>
      <c r="L680" t="s">
        <v>15</v>
      </c>
    </row>
    <row r="681" spans="1:12" x14ac:dyDescent="0.2">
      <c r="A681">
        <v>680</v>
      </c>
      <c r="B681">
        <v>1</v>
      </c>
      <c r="C681">
        <v>1</v>
      </c>
      <c r="D681" t="s">
        <v>956</v>
      </c>
      <c r="E681" t="s">
        <v>13</v>
      </c>
      <c r="F681">
        <v>36</v>
      </c>
      <c r="G681">
        <v>0</v>
      </c>
      <c r="H681">
        <v>1</v>
      </c>
      <c r="I681" t="s">
        <v>392</v>
      </c>
      <c r="J681">
        <v>512.32920000000001</v>
      </c>
      <c r="K681" t="s">
        <v>957</v>
      </c>
      <c r="L681" t="s">
        <v>20</v>
      </c>
    </row>
    <row r="682" spans="1:12" x14ac:dyDescent="0.2">
      <c r="A682">
        <v>681</v>
      </c>
      <c r="B682">
        <v>0</v>
      </c>
      <c r="C682">
        <v>3</v>
      </c>
      <c r="D682" t="s">
        <v>958</v>
      </c>
      <c r="E682" t="s">
        <v>17</v>
      </c>
      <c r="G682">
        <v>0</v>
      </c>
      <c r="H682">
        <v>0</v>
      </c>
      <c r="I682">
        <v>330935</v>
      </c>
      <c r="J682">
        <v>8.1374999999999993</v>
      </c>
      <c r="L682" t="s">
        <v>27</v>
      </c>
    </row>
    <row r="683" spans="1:12" x14ac:dyDescent="0.2">
      <c r="A683">
        <v>682</v>
      </c>
      <c r="B683">
        <v>1</v>
      </c>
      <c r="C683">
        <v>1</v>
      </c>
      <c r="D683" t="s">
        <v>959</v>
      </c>
      <c r="E683" t="s">
        <v>13</v>
      </c>
      <c r="F683">
        <v>27</v>
      </c>
      <c r="G683">
        <v>0</v>
      </c>
      <c r="H683">
        <v>0</v>
      </c>
      <c r="I683" t="s">
        <v>92</v>
      </c>
      <c r="J683">
        <v>76.729200000000006</v>
      </c>
      <c r="K683" t="s">
        <v>960</v>
      </c>
      <c r="L683" t="s">
        <v>20</v>
      </c>
    </row>
    <row r="684" spans="1:12" x14ac:dyDescent="0.2">
      <c r="A684">
        <v>683</v>
      </c>
      <c r="B684">
        <v>0</v>
      </c>
      <c r="C684">
        <v>3</v>
      </c>
      <c r="D684" t="s">
        <v>961</v>
      </c>
      <c r="E684" t="s">
        <v>13</v>
      </c>
      <c r="F684">
        <v>20</v>
      </c>
      <c r="G684">
        <v>0</v>
      </c>
      <c r="H684">
        <v>0</v>
      </c>
      <c r="I684">
        <v>6563</v>
      </c>
      <c r="J684">
        <v>9.2249999999999996</v>
      </c>
      <c r="L684" t="s">
        <v>15</v>
      </c>
    </row>
    <row r="685" spans="1:12" x14ac:dyDescent="0.2">
      <c r="A685">
        <v>684</v>
      </c>
      <c r="B685">
        <v>0</v>
      </c>
      <c r="C685">
        <v>3</v>
      </c>
      <c r="D685" t="s">
        <v>962</v>
      </c>
      <c r="E685" t="s">
        <v>13</v>
      </c>
      <c r="F685">
        <v>14</v>
      </c>
      <c r="G685">
        <v>5</v>
      </c>
      <c r="H685">
        <v>2</v>
      </c>
      <c r="I685" t="s">
        <v>105</v>
      </c>
      <c r="J685">
        <v>46.9</v>
      </c>
      <c r="L685" t="s">
        <v>15</v>
      </c>
    </row>
    <row r="686" spans="1:12" x14ac:dyDescent="0.2">
      <c r="A686">
        <v>685</v>
      </c>
      <c r="B686">
        <v>0</v>
      </c>
      <c r="C686">
        <v>2</v>
      </c>
      <c r="D686" t="s">
        <v>963</v>
      </c>
      <c r="E686" t="s">
        <v>13</v>
      </c>
      <c r="F686">
        <v>60</v>
      </c>
      <c r="G686">
        <v>1</v>
      </c>
      <c r="H686">
        <v>1</v>
      </c>
      <c r="I686">
        <v>29750</v>
      </c>
      <c r="J686">
        <v>39</v>
      </c>
      <c r="L686" t="s">
        <v>15</v>
      </c>
    </row>
    <row r="687" spans="1:12" x14ac:dyDescent="0.2">
      <c r="A687">
        <v>686</v>
      </c>
      <c r="B687">
        <v>0</v>
      </c>
      <c r="C687">
        <v>2</v>
      </c>
      <c r="D687" t="s">
        <v>964</v>
      </c>
      <c r="E687" t="s">
        <v>13</v>
      </c>
      <c r="F687">
        <v>25</v>
      </c>
      <c r="G687">
        <v>1</v>
      </c>
      <c r="H687">
        <v>2</v>
      </c>
      <c r="I687" t="s">
        <v>80</v>
      </c>
      <c r="J687">
        <v>41.5792</v>
      </c>
      <c r="L687" t="s">
        <v>20</v>
      </c>
    </row>
    <row r="688" spans="1:12" x14ac:dyDescent="0.2">
      <c r="A688">
        <v>687</v>
      </c>
      <c r="B688">
        <v>0</v>
      </c>
      <c r="C688">
        <v>3</v>
      </c>
      <c r="D688" t="s">
        <v>965</v>
      </c>
      <c r="E688" t="s">
        <v>13</v>
      </c>
      <c r="F688">
        <v>14</v>
      </c>
      <c r="G688">
        <v>4</v>
      </c>
      <c r="H688">
        <v>1</v>
      </c>
      <c r="I688">
        <v>3101295</v>
      </c>
      <c r="J688">
        <v>39.6875</v>
      </c>
      <c r="L688" t="s">
        <v>15</v>
      </c>
    </row>
    <row r="689" spans="1:12" x14ac:dyDescent="0.2">
      <c r="A689">
        <v>688</v>
      </c>
      <c r="B689">
        <v>0</v>
      </c>
      <c r="C689">
        <v>3</v>
      </c>
      <c r="D689" t="s">
        <v>966</v>
      </c>
      <c r="E689" t="s">
        <v>13</v>
      </c>
      <c r="F689">
        <v>19</v>
      </c>
      <c r="G689">
        <v>0</v>
      </c>
      <c r="H689">
        <v>0</v>
      </c>
      <c r="I689">
        <v>349228</v>
      </c>
      <c r="J689">
        <v>10.1708</v>
      </c>
      <c r="L689" t="s">
        <v>15</v>
      </c>
    </row>
    <row r="690" spans="1:12" x14ac:dyDescent="0.2">
      <c r="A690">
        <v>689</v>
      </c>
      <c r="B690">
        <v>0</v>
      </c>
      <c r="C690">
        <v>3</v>
      </c>
      <c r="D690" t="s">
        <v>967</v>
      </c>
      <c r="E690" t="s">
        <v>13</v>
      </c>
      <c r="F690">
        <v>18</v>
      </c>
      <c r="G690">
        <v>0</v>
      </c>
      <c r="H690">
        <v>0</v>
      </c>
      <c r="I690">
        <v>350036</v>
      </c>
      <c r="J690">
        <v>7.7957999999999998</v>
      </c>
      <c r="L690" t="s">
        <v>15</v>
      </c>
    </row>
    <row r="691" spans="1:12" x14ac:dyDescent="0.2">
      <c r="A691">
        <v>690</v>
      </c>
      <c r="B691">
        <v>1</v>
      </c>
      <c r="C691">
        <v>1</v>
      </c>
      <c r="D691" t="s">
        <v>968</v>
      </c>
      <c r="E691" t="s">
        <v>17</v>
      </c>
      <c r="F691">
        <v>15</v>
      </c>
      <c r="G691">
        <v>0</v>
      </c>
      <c r="H691">
        <v>1</v>
      </c>
      <c r="I691">
        <v>24160</v>
      </c>
      <c r="J691">
        <v>211.33750000000001</v>
      </c>
      <c r="K691" t="s">
        <v>969</v>
      </c>
      <c r="L691" t="s">
        <v>15</v>
      </c>
    </row>
    <row r="692" spans="1:12" x14ac:dyDescent="0.2">
      <c r="A692">
        <v>691</v>
      </c>
      <c r="B692">
        <v>1</v>
      </c>
      <c r="C692">
        <v>1</v>
      </c>
      <c r="D692" t="s">
        <v>970</v>
      </c>
      <c r="E692" t="s">
        <v>13</v>
      </c>
      <c r="F692">
        <v>31</v>
      </c>
      <c r="G692">
        <v>1</v>
      </c>
      <c r="H692">
        <v>0</v>
      </c>
      <c r="I692">
        <v>17474</v>
      </c>
      <c r="J692">
        <v>57</v>
      </c>
      <c r="K692" t="s">
        <v>971</v>
      </c>
      <c r="L692" t="s">
        <v>15</v>
      </c>
    </row>
    <row r="693" spans="1:12" x14ac:dyDescent="0.2">
      <c r="A693">
        <v>692</v>
      </c>
      <c r="B693">
        <v>1</v>
      </c>
      <c r="C693">
        <v>3</v>
      </c>
      <c r="D693" t="s">
        <v>972</v>
      </c>
      <c r="E693" t="s">
        <v>17</v>
      </c>
      <c r="F693">
        <v>4</v>
      </c>
      <c r="G693">
        <v>0</v>
      </c>
      <c r="H693">
        <v>1</v>
      </c>
      <c r="I693">
        <v>349256</v>
      </c>
      <c r="J693">
        <v>13.416700000000001</v>
      </c>
      <c r="L693" t="s">
        <v>20</v>
      </c>
    </row>
    <row r="694" spans="1:12" x14ac:dyDescent="0.2">
      <c r="A694">
        <v>693</v>
      </c>
      <c r="B694">
        <v>1</v>
      </c>
      <c r="C694">
        <v>3</v>
      </c>
      <c r="D694" t="s">
        <v>973</v>
      </c>
      <c r="E694" t="s">
        <v>13</v>
      </c>
      <c r="G694">
        <v>0</v>
      </c>
      <c r="H694">
        <v>0</v>
      </c>
      <c r="I694">
        <v>1601</v>
      </c>
      <c r="J694">
        <v>56.495800000000003</v>
      </c>
      <c r="L694" t="s">
        <v>15</v>
      </c>
    </row>
    <row r="695" spans="1:12" x14ac:dyDescent="0.2">
      <c r="A695">
        <v>694</v>
      </c>
      <c r="B695">
        <v>0</v>
      </c>
      <c r="C695">
        <v>3</v>
      </c>
      <c r="D695" t="s">
        <v>974</v>
      </c>
      <c r="E695" t="s">
        <v>13</v>
      </c>
      <c r="F695">
        <v>25</v>
      </c>
      <c r="G695">
        <v>0</v>
      </c>
      <c r="H695">
        <v>0</v>
      </c>
      <c r="I695">
        <v>2672</v>
      </c>
      <c r="J695">
        <v>7.2249999999999996</v>
      </c>
      <c r="L695" t="s">
        <v>20</v>
      </c>
    </row>
    <row r="696" spans="1:12" x14ac:dyDescent="0.2">
      <c r="A696">
        <v>695</v>
      </c>
      <c r="B696">
        <v>0</v>
      </c>
      <c r="C696">
        <v>1</v>
      </c>
      <c r="D696" t="s">
        <v>975</v>
      </c>
      <c r="E696" t="s">
        <v>13</v>
      </c>
      <c r="F696">
        <v>60</v>
      </c>
      <c r="G696">
        <v>0</v>
      </c>
      <c r="H696">
        <v>0</v>
      </c>
      <c r="I696">
        <v>113800</v>
      </c>
      <c r="J696">
        <v>26.55</v>
      </c>
      <c r="L696" t="s">
        <v>15</v>
      </c>
    </row>
    <row r="697" spans="1:12" x14ac:dyDescent="0.2">
      <c r="A697">
        <v>696</v>
      </c>
      <c r="B697">
        <v>0</v>
      </c>
      <c r="C697">
        <v>2</v>
      </c>
      <c r="D697" t="s">
        <v>976</v>
      </c>
      <c r="E697" t="s">
        <v>13</v>
      </c>
      <c r="F697">
        <v>52</v>
      </c>
      <c r="G697">
        <v>0</v>
      </c>
      <c r="H697">
        <v>0</v>
      </c>
      <c r="I697">
        <v>248731</v>
      </c>
      <c r="J697">
        <v>13.5</v>
      </c>
      <c r="L697" t="s">
        <v>15</v>
      </c>
    </row>
    <row r="698" spans="1:12" x14ac:dyDescent="0.2">
      <c r="A698">
        <v>697</v>
      </c>
      <c r="B698">
        <v>0</v>
      </c>
      <c r="C698">
        <v>3</v>
      </c>
      <c r="D698" t="s">
        <v>977</v>
      </c>
      <c r="E698" t="s">
        <v>13</v>
      </c>
      <c r="F698">
        <v>44</v>
      </c>
      <c r="G698">
        <v>0</v>
      </c>
      <c r="H698">
        <v>0</v>
      </c>
      <c r="I698">
        <v>363592</v>
      </c>
      <c r="J698">
        <v>8.0500000000000007</v>
      </c>
      <c r="L698" t="s">
        <v>15</v>
      </c>
    </row>
    <row r="699" spans="1:12" x14ac:dyDescent="0.2">
      <c r="A699">
        <v>698</v>
      </c>
      <c r="B699">
        <v>1</v>
      </c>
      <c r="C699">
        <v>3</v>
      </c>
      <c r="D699" t="s">
        <v>978</v>
      </c>
      <c r="E699" t="s">
        <v>17</v>
      </c>
      <c r="G699">
        <v>0</v>
      </c>
      <c r="H699">
        <v>0</v>
      </c>
      <c r="I699">
        <v>35852</v>
      </c>
      <c r="J699">
        <v>7.7332999999999998</v>
      </c>
      <c r="L699" t="s">
        <v>27</v>
      </c>
    </row>
    <row r="700" spans="1:12" x14ac:dyDescent="0.2">
      <c r="A700">
        <v>699</v>
      </c>
      <c r="B700">
        <v>0</v>
      </c>
      <c r="C700">
        <v>1</v>
      </c>
      <c r="D700" t="s">
        <v>979</v>
      </c>
      <c r="E700" t="s">
        <v>13</v>
      </c>
      <c r="F700">
        <v>49</v>
      </c>
      <c r="G700">
        <v>1</v>
      </c>
      <c r="H700">
        <v>1</v>
      </c>
      <c r="I700">
        <v>17421</v>
      </c>
      <c r="J700">
        <v>110.88330000000001</v>
      </c>
      <c r="K700" t="s">
        <v>832</v>
      </c>
      <c r="L700" t="s">
        <v>20</v>
      </c>
    </row>
    <row r="701" spans="1:12" x14ac:dyDescent="0.2">
      <c r="A701">
        <v>700</v>
      </c>
      <c r="B701">
        <v>0</v>
      </c>
      <c r="C701">
        <v>3</v>
      </c>
      <c r="D701" t="s">
        <v>980</v>
      </c>
      <c r="E701" t="s">
        <v>13</v>
      </c>
      <c r="F701">
        <v>42</v>
      </c>
      <c r="G701">
        <v>0</v>
      </c>
      <c r="H701">
        <v>0</v>
      </c>
      <c r="I701">
        <v>348121</v>
      </c>
      <c r="J701">
        <v>7.65</v>
      </c>
      <c r="K701" t="s">
        <v>981</v>
      </c>
      <c r="L701" t="s">
        <v>15</v>
      </c>
    </row>
    <row r="702" spans="1:12" x14ac:dyDescent="0.2">
      <c r="A702">
        <v>701</v>
      </c>
      <c r="B702">
        <v>1</v>
      </c>
      <c r="C702">
        <v>1</v>
      </c>
      <c r="D702" t="s">
        <v>982</v>
      </c>
      <c r="E702" t="s">
        <v>17</v>
      </c>
      <c r="F702">
        <v>18</v>
      </c>
      <c r="G702">
        <v>1</v>
      </c>
      <c r="H702">
        <v>0</v>
      </c>
      <c r="I702" t="s">
        <v>565</v>
      </c>
      <c r="J702">
        <v>227.52500000000001</v>
      </c>
      <c r="K702" t="s">
        <v>983</v>
      </c>
      <c r="L702" t="s">
        <v>20</v>
      </c>
    </row>
    <row r="703" spans="1:12" x14ac:dyDescent="0.2">
      <c r="A703">
        <v>702</v>
      </c>
      <c r="B703">
        <v>1</v>
      </c>
      <c r="C703">
        <v>1</v>
      </c>
      <c r="D703" t="s">
        <v>984</v>
      </c>
      <c r="E703" t="s">
        <v>13</v>
      </c>
      <c r="F703">
        <v>35</v>
      </c>
      <c r="G703">
        <v>0</v>
      </c>
      <c r="H703">
        <v>0</v>
      </c>
      <c r="I703" t="s">
        <v>985</v>
      </c>
      <c r="J703">
        <v>26.287500000000001</v>
      </c>
      <c r="K703" t="s">
        <v>986</v>
      </c>
      <c r="L703" t="s">
        <v>15</v>
      </c>
    </row>
    <row r="704" spans="1:12" x14ac:dyDescent="0.2">
      <c r="A704">
        <v>703</v>
      </c>
      <c r="B704">
        <v>0</v>
      </c>
      <c r="C704">
        <v>3</v>
      </c>
      <c r="D704" t="s">
        <v>987</v>
      </c>
      <c r="E704" t="s">
        <v>17</v>
      </c>
      <c r="F704">
        <v>18</v>
      </c>
      <c r="G704">
        <v>0</v>
      </c>
      <c r="H704">
        <v>1</v>
      </c>
      <c r="I704">
        <v>2691</v>
      </c>
      <c r="J704">
        <v>14.4542</v>
      </c>
      <c r="L704" t="s">
        <v>20</v>
      </c>
    </row>
    <row r="705" spans="1:12" x14ac:dyDescent="0.2">
      <c r="A705">
        <v>704</v>
      </c>
      <c r="B705">
        <v>0</v>
      </c>
      <c r="C705">
        <v>3</v>
      </c>
      <c r="D705" t="s">
        <v>988</v>
      </c>
      <c r="E705" t="s">
        <v>13</v>
      </c>
      <c r="F705">
        <v>25</v>
      </c>
      <c r="G705">
        <v>0</v>
      </c>
      <c r="H705">
        <v>0</v>
      </c>
      <c r="I705">
        <v>36864</v>
      </c>
      <c r="J705">
        <v>7.7416999999999998</v>
      </c>
      <c r="L705" t="s">
        <v>27</v>
      </c>
    </row>
    <row r="706" spans="1:12" x14ac:dyDescent="0.2">
      <c r="A706">
        <v>705</v>
      </c>
      <c r="B706">
        <v>0</v>
      </c>
      <c r="C706">
        <v>3</v>
      </c>
      <c r="D706" t="s">
        <v>989</v>
      </c>
      <c r="E706" t="s">
        <v>13</v>
      </c>
      <c r="F706">
        <v>26</v>
      </c>
      <c r="G706">
        <v>1</v>
      </c>
      <c r="H706">
        <v>0</v>
      </c>
      <c r="I706">
        <v>350025</v>
      </c>
      <c r="J706">
        <v>7.8541999999999996</v>
      </c>
      <c r="L706" t="s">
        <v>15</v>
      </c>
    </row>
    <row r="707" spans="1:12" x14ac:dyDescent="0.2">
      <c r="A707">
        <v>706</v>
      </c>
      <c r="B707">
        <v>0</v>
      </c>
      <c r="C707">
        <v>2</v>
      </c>
      <c r="D707" t="s">
        <v>990</v>
      </c>
      <c r="E707" t="s">
        <v>13</v>
      </c>
      <c r="F707">
        <v>39</v>
      </c>
      <c r="G707">
        <v>0</v>
      </c>
      <c r="H707">
        <v>0</v>
      </c>
      <c r="I707">
        <v>250655</v>
      </c>
      <c r="J707">
        <v>26</v>
      </c>
      <c r="L707" t="s">
        <v>15</v>
      </c>
    </row>
    <row r="708" spans="1:12" x14ac:dyDescent="0.2">
      <c r="A708">
        <v>707</v>
      </c>
      <c r="B708">
        <v>1</v>
      </c>
      <c r="C708">
        <v>2</v>
      </c>
      <c r="D708" t="s">
        <v>991</v>
      </c>
      <c r="E708" t="s">
        <v>17</v>
      </c>
      <c r="F708">
        <v>45</v>
      </c>
      <c r="G708">
        <v>0</v>
      </c>
      <c r="H708">
        <v>0</v>
      </c>
      <c r="I708">
        <v>223596</v>
      </c>
      <c r="J708">
        <v>13.5</v>
      </c>
      <c r="L708" t="s">
        <v>15</v>
      </c>
    </row>
    <row r="709" spans="1:12" x14ac:dyDescent="0.2">
      <c r="A709">
        <v>708</v>
      </c>
      <c r="B709">
        <v>1</v>
      </c>
      <c r="C709">
        <v>1</v>
      </c>
      <c r="D709" t="s">
        <v>992</v>
      </c>
      <c r="E709" t="s">
        <v>13</v>
      </c>
      <c r="F709">
        <v>42</v>
      </c>
      <c r="G709">
        <v>0</v>
      </c>
      <c r="H709">
        <v>0</v>
      </c>
      <c r="I709" t="s">
        <v>993</v>
      </c>
      <c r="J709">
        <v>26.287500000000001</v>
      </c>
      <c r="K709" t="s">
        <v>986</v>
      </c>
      <c r="L709" t="s">
        <v>15</v>
      </c>
    </row>
    <row r="710" spans="1:12" x14ac:dyDescent="0.2">
      <c r="A710">
        <v>709</v>
      </c>
      <c r="B710">
        <v>1</v>
      </c>
      <c r="C710">
        <v>1</v>
      </c>
      <c r="D710" t="s">
        <v>994</v>
      </c>
      <c r="E710" t="s">
        <v>17</v>
      </c>
      <c r="F710">
        <v>22</v>
      </c>
      <c r="G710">
        <v>0</v>
      </c>
      <c r="H710">
        <v>0</v>
      </c>
      <c r="I710">
        <v>113781</v>
      </c>
      <c r="J710">
        <v>151.55000000000001</v>
      </c>
      <c r="L710" t="s">
        <v>15</v>
      </c>
    </row>
    <row r="711" spans="1:12" x14ac:dyDescent="0.2">
      <c r="A711">
        <v>710</v>
      </c>
      <c r="B711">
        <v>1</v>
      </c>
      <c r="C711">
        <v>3</v>
      </c>
      <c r="D711" t="s">
        <v>995</v>
      </c>
      <c r="E711" t="s">
        <v>13</v>
      </c>
      <c r="G711">
        <v>1</v>
      </c>
      <c r="H711">
        <v>1</v>
      </c>
      <c r="I711">
        <v>2661</v>
      </c>
      <c r="J711">
        <v>15.245799999999999</v>
      </c>
      <c r="L711" t="s">
        <v>20</v>
      </c>
    </row>
    <row r="712" spans="1:12" x14ac:dyDescent="0.2">
      <c r="A712">
        <v>711</v>
      </c>
      <c r="B712">
        <v>1</v>
      </c>
      <c r="C712">
        <v>1</v>
      </c>
      <c r="D712" t="s">
        <v>996</v>
      </c>
      <c r="E712" t="s">
        <v>17</v>
      </c>
      <c r="F712">
        <v>24</v>
      </c>
      <c r="G712">
        <v>0</v>
      </c>
      <c r="H712">
        <v>0</v>
      </c>
      <c r="I712" t="s">
        <v>997</v>
      </c>
      <c r="J712">
        <v>49.504199999999997</v>
      </c>
      <c r="K712" t="s">
        <v>998</v>
      </c>
      <c r="L712" t="s">
        <v>20</v>
      </c>
    </row>
    <row r="713" spans="1:12" x14ac:dyDescent="0.2">
      <c r="A713">
        <v>712</v>
      </c>
      <c r="B713">
        <v>0</v>
      </c>
      <c r="C713">
        <v>1</v>
      </c>
      <c r="D713" t="s">
        <v>999</v>
      </c>
      <c r="E713" t="s">
        <v>13</v>
      </c>
      <c r="G713">
        <v>0</v>
      </c>
      <c r="H713">
        <v>0</v>
      </c>
      <c r="I713">
        <v>113028</v>
      </c>
      <c r="J713">
        <v>26.55</v>
      </c>
      <c r="K713" t="s">
        <v>500</v>
      </c>
      <c r="L713" t="s">
        <v>15</v>
      </c>
    </row>
    <row r="714" spans="1:12" x14ac:dyDescent="0.2">
      <c r="A714">
        <v>713</v>
      </c>
      <c r="B714">
        <v>1</v>
      </c>
      <c r="C714">
        <v>1</v>
      </c>
      <c r="D714" t="s">
        <v>1000</v>
      </c>
      <c r="E714" t="s">
        <v>13</v>
      </c>
      <c r="F714">
        <v>48</v>
      </c>
      <c r="G714">
        <v>1</v>
      </c>
      <c r="H714">
        <v>0</v>
      </c>
      <c r="I714">
        <v>19996</v>
      </c>
      <c r="J714">
        <v>52</v>
      </c>
      <c r="K714" t="s">
        <v>943</v>
      </c>
      <c r="L714" t="s">
        <v>15</v>
      </c>
    </row>
    <row r="715" spans="1:12" x14ac:dyDescent="0.2">
      <c r="A715">
        <v>714</v>
      </c>
      <c r="B715">
        <v>0</v>
      </c>
      <c r="C715">
        <v>3</v>
      </c>
      <c r="D715" t="s">
        <v>1001</v>
      </c>
      <c r="E715" t="s">
        <v>13</v>
      </c>
      <c r="F715">
        <v>29</v>
      </c>
      <c r="G715">
        <v>0</v>
      </c>
      <c r="H715">
        <v>0</v>
      </c>
      <c r="I715">
        <v>7545</v>
      </c>
      <c r="J715">
        <v>9.4832999999999998</v>
      </c>
      <c r="L715" t="s">
        <v>15</v>
      </c>
    </row>
    <row r="716" spans="1:12" x14ac:dyDescent="0.2">
      <c r="A716">
        <v>715</v>
      </c>
      <c r="B716">
        <v>0</v>
      </c>
      <c r="C716">
        <v>2</v>
      </c>
      <c r="D716" t="s">
        <v>1002</v>
      </c>
      <c r="E716" t="s">
        <v>13</v>
      </c>
      <c r="F716">
        <v>52</v>
      </c>
      <c r="G716">
        <v>0</v>
      </c>
      <c r="H716">
        <v>0</v>
      </c>
      <c r="I716">
        <v>250647</v>
      </c>
      <c r="J716">
        <v>13</v>
      </c>
      <c r="L716" t="s">
        <v>15</v>
      </c>
    </row>
    <row r="717" spans="1:12" x14ac:dyDescent="0.2">
      <c r="A717">
        <v>716</v>
      </c>
      <c r="B717">
        <v>0</v>
      </c>
      <c r="C717">
        <v>3</v>
      </c>
      <c r="D717" t="s">
        <v>1003</v>
      </c>
      <c r="E717" t="s">
        <v>13</v>
      </c>
      <c r="F717">
        <v>19</v>
      </c>
      <c r="G717">
        <v>0</v>
      </c>
      <c r="H717">
        <v>0</v>
      </c>
      <c r="I717">
        <v>348124</v>
      </c>
      <c r="J717">
        <v>7.65</v>
      </c>
      <c r="K717" t="s">
        <v>130</v>
      </c>
      <c r="L717" t="s">
        <v>15</v>
      </c>
    </row>
    <row r="718" spans="1:12" x14ac:dyDescent="0.2">
      <c r="A718">
        <v>717</v>
      </c>
      <c r="B718">
        <v>1</v>
      </c>
      <c r="C718">
        <v>1</v>
      </c>
      <c r="D718" t="s">
        <v>1004</v>
      </c>
      <c r="E718" t="s">
        <v>17</v>
      </c>
      <c r="F718">
        <v>38</v>
      </c>
      <c r="G718">
        <v>0</v>
      </c>
      <c r="H718">
        <v>0</v>
      </c>
      <c r="I718" t="s">
        <v>565</v>
      </c>
      <c r="J718">
        <v>227.52500000000001</v>
      </c>
      <c r="K718" t="s">
        <v>1005</v>
      </c>
      <c r="L718" t="s">
        <v>20</v>
      </c>
    </row>
    <row r="719" spans="1:12" x14ac:dyDescent="0.2">
      <c r="A719">
        <v>718</v>
      </c>
      <c r="B719">
        <v>1</v>
      </c>
      <c r="C719">
        <v>2</v>
      </c>
      <c r="D719" t="s">
        <v>1006</v>
      </c>
      <c r="E719" t="s">
        <v>17</v>
      </c>
      <c r="F719">
        <v>27</v>
      </c>
      <c r="G719">
        <v>0</v>
      </c>
      <c r="H719">
        <v>0</v>
      </c>
      <c r="I719">
        <v>34218</v>
      </c>
      <c r="J719">
        <v>10.5</v>
      </c>
      <c r="K719" t="s">
        <v>195</v>
      </c>
      <c r="L719" t="s">
        <v>15</v>
      </c>
    </row>
    <row r="720" spans="1:12" x14ac:dyDescent="0.2">
      <c r="A720">
        <v>719</v>
      </c>
      <c r="B720">
        <v>0</v>
      </c>
      <c r="C720">
        <v>3</v>
      </c>
      <c r="D720" t="s">
        <v>1007</v>
      </c>
      <c r="E720" t="s">
        <v>13</v>
      </c>
      <c r="G720">
        <v>0</v>
      </c>
      <c r="H720">
        <v>0</v>
      </c>
      <c r="I720">
        <v>36568</v>
      </c>
      <c r="J720">
        <v>15.5</v>
      </c>
      <c r="L720" t="s">
        <v>27</v>
      </c>
    </row>
    <row r="721" spans="1:12" x14ac:dyDescent="0.2">
      <c r="A721">
        <v>720</v>
      </c>
      <c r="B721">
        <v>0</v>
      </c>
      <c r="C721">
        <v>3</v>
      </c>
      <c r="D721" t="s">
        <v>1008</v>
      </c>
      <c r="E721" t="s">
        <v>13</v>
      </c>
      <c r="F721">
        <v>33</v>
      </c>
      <c r="G721">
        <v>0</v>
      </c>
      <c r="H721">
        <v>0</v>
      </c>
      <c r="I721">
        <v>347062</v>
      </c>
      <c r="J721">
        <v>7.7750000000000004</v>
      </c>
      <c r="L721" t="s">
        <v>15</v>
      </c>
    </row>
    <row r="722" spans="1:12" x14ac:dyDescent="0.2">
      <c r="A722">
        <v>721</v>
      </c>
      <c r="B722">
        <v>1</v>
      </c>
      <c r="C722">
        <v>2</v>
      </c>
      <c r="D722" t="s">
        <v>1009</v>
      </c>
      <c r="E722" t="s">
        <v>17</v>
      </c>
      <c r="F722">
        <v>6</v>
      </c>
      <c r="G722">
        <v>0</v>
      </c>
      <c r="H722">
        <v>1</v>
      </c>
      <c r="I722">
        <v>248727</v>
      </c>
      <c r="J722">
        <v>33</v>
      </c>
      <c r="L722" t="s">
        <v>15</v>
      </c>
    </row>
    <row r="723" spans="1:12" x14ac:dyDescent="0.2">
      <c r="A723">
        <v>722</v>
      </c>
      <c r="B723">
        <v>0</v>
      </c>
      <c r="C723">
        <v>3</v>
      </c>
      <c r="D723" t="s">
        <v>1010</v>
      </c>
      <c r="E723" t="s">
        <v>13</v>
      </c>
      <c r="F723">
        <v>17</v>
      </c>
      <c r="G723">
        <v>1</v>
      </c>
      <c r="H723">
        <v>0</v>
      </c>
      <c r="I723">
        <v>350048</v>
      </c>
      <c r="J723">
        <v>7.0541999999999998</v>
      </c>
      <c r="L723" t="s">
        <v>15</v>
      </c>
    </row>
    <row r="724" spans="1:12" x14ac:dyDescent="0.2">
      <c r="A724">
        <v>723</v>
      </c>
      <c r="B724">
        <v>0</v>
      </c>
      <c r="C724">
        <v>2</v>
      </c>
      <c r="D724" t="s">
        <v>1011</v>
      </c>
      <c r="E724" t="s">
        <v>13</v>
      </c>
      <c r="F724">
        <v>34</v>
      </c>
      <c r="G724">
        <v>0</v>
      </c>
      <c r="H724">
        <v>0</v>
      </c>
      <c r="I724">
        <v>12233</v>
      </c>
      <c r="J724">
        <v>13</v>
      </c>
      <c r="L724" t="s">
        <v>15</v>
      </c>
    </row>
    <row r="725" spans="1:12" x14ac:dyDescent="0.2">
      <c r="A725">
        <v>724</v>
      </c>
      <c r="B725">
        <v>0</v>
      </c>
      <c r="C725">
        <v>2</v>
      </c>
      <c r="D725" t="s">
        <v>1012</v>
      </c>
      <c r="E725" t="s">
        <v>13</v>
      </c>
      <c r="F725">
        <v>50</v>
      </c>
      <c r="G725">
        <v>0</v>
      </c>
      <c r="H725">
        <v>0</v>
      </c>
      <c r="I725">
        <v>250643</v>
      </c>
      <c r="J725">
        <v>13</v>
      </c>
      <c r="L725" t="s">
        <v>15</v>
      </c>
    </row>
    <row r="726" spans="1:12" x14ac:dyDescent="0.2">
      <c r="A726">
        <v>725</v>
      </c>
      <c r="B726">
        <v>1</v>
      </c>
      <c r="C726">
        <v>1</v>
      </c>
      <c r="D726" t="s">
        <v>1013</v>
      </c>
      <c r="E726" t="s">
        <v>13</v>
      </c>
      <c r="F726">
        <v>27</v>
      </c>
      <c r="G726">
        <v>1</v>
      </c>
      <c r="H726">
        <v>0</v>
      </c>
      <c r="I726">
        <v>113806</v>
      </c>
      <c r="J726">
        <v>53.1</v>
      </c>
      <c r="K726" t="s">
        <v>1014</v>
      </c>
      <c r="L726" t="s">
        <v>15</v>
      </c>
    </row>
    <row r="727" spans="1:12" x14ac:dyDescent="0.2">
      <c r="A727">
        <v>726</v>
      </c>
      <c r="B727">
        <v>0</v>
      </c>
      <c r="C727">
        <v>3</v>
      </c>
      <c r="D727" t="s">
        <v>1015</v>
      </c>
      <c r="E727" t="s">
        <v>13</v>
      </c>
      <c r="F727">
        <v>20</v>
      </c>
      <c r="G727">
        <v>0</v>
      </c>
      <c r="H727">
        <v>0</v>
      </c>
      <c r="I727">
        <v>315094</v>
      </c>
      <c r="J727">
        <v>8.6624999999999996</v>
      </c>
      <c r="L727" t="s">
        <v>15</v>
      </c>
    </row>
    <row r="728" spans="1:12" x14ac:dyDescent="0.2">
      <c r="A728">
        <v>727</v>
      </c>
      <c r="B728">
        <v>1</v>
      </c>
      <c r="C728">
        <v>2</v>
      </c>
      <c r="D728" t="s">
        <v>1016</v>
      </c>
      <c r="E728" t="s">
        <v>17</v>
      </c>
      <c r="F728">
        <v>30</v>
      </c>
      <c r="G728">
        <v>3</v>
      </c>
      <c r="H728">
        <v>0</v>
      </c>
      <c r="I728">
        <v>31027</v>
      </c>
      <c r="J728">
        <v>21</v>
      </c>
      <c r="L728" t="s">
        <v>15</v>
      </c>
    </row>
    <row r="729" spans="1:12" x14ac:dyDescent="0.2">
      <c r="A729">
        <v>728</v>
      </c>
      <c r="B729">
        <v>1</v>
      </c>
      <c r="C729">
        <v>3</v>
      </c>
      <c r="D729" t="s">
        <v>1017</v>
      </c>
      <c r="E729" t="s">
        <v>17</v>
      </c>
      <c r="G729">
        <v>0</v>
      </c>
      <c r="H729">
        <v>0</v>
      </c>
      <c r="I729">
        <v>36866</v>
      </c>
      <c r="J729">
        <v>7.7374999999999998</v>
      </c>
      <c r="L729" t="s">
        <v>27</v>
      </c>
    </row>
    <row r="730" spans="1:12" x14ac:dyDescent="0.2">
      <c r="A730">
        <v>729</v>
      </c>
      <c r="B730">
        <v>0</v>
      </c>
      <c r="C730">
        <v>2</v>
      </c>
      <c r="D730" t="s">
        <v>1018</v>
      </c>
      <c r="E730" t="s">
        <v>13</v>
      </c>
      <c r="F730">
        <v>25</v>
      </c>
      <c r="G730">
        <v>1</v>
      </c>
      <c r="H730">
        <v>0</v>
      </c>
      <c r="I730">
        <v>236853</v>
      </c>
      <c r="J730">
        <v>26</v>
      </c>
      <c r="L730" t="s">
        <v>15</v>
      </c>
    </row>
    <row r="731" spans="1:12" x14ac:dyDescent="0.2">
      <c r="A731">
        <v>730</v>
      </c>
      <c r="B731">
        <v>0</v>
      </c>
      <c r="C731">
        <v>3</v>
      </c>
      <c r="D731" t="s">
        <v>1019</v>
      </c>
      <c r="E731" t="s">
        <v>17</v>
      </c>
      <c r="F731">
        <v>25</v>
      </c>
      <c r="G731">
        <v>1</v>
      </c>
      <c r="H731">
        <v>0</v>
      </c>
      <c r="I731" t="s">
        <v>1020</v>
      </c>
      <c r="J731">
        <v>7.9249999999999998</v>
      </c>
      <c r="L731" t="s">
        <v>15</v>
      </c>
    </row>
    <row r="732" spans="1:12" x14ac:dyDescent="0.2">
      <c r="A732">
        <v>731</v>
      </c>
      <c r="B732">
        <v>1</v>
      </c>
      <c r="C732">
        <v>1</v>
      </c>
      <c r="D732" t="s">
        <v>1021</v>
      </c>
      <c r="E732" t="s">
        <v>17</v>
      </c>
      <c r="F732">
        <v>29</v>
      </c>
      <c r="G732">
        <v>0</v>
      </c>
      <c r="H732">
        <v>0</v>
      </c>
      <c r="I732">
        <v>24160</v>
      </c>
      <c r="J732">
        <v>211.33750000000001</v>
      </c>
      <c r="K732" t="s">
        <v>969</v>
      </c>
      <c r="L732" t="s">
        <v>15</v>
      </c>
    </row>
    <row r="733" spans="1:12" x14ac:dyDescent="0.2">
      <c r="A733">
        <v>732</v>
      </c>
      <c r="B733">
        <v>0</v>
      </c>
      <c r="C733">
        <v>3</v>
      </c>
      <c r="D733" t="s">
        <v>1022</v>
      </c>
      <c r="E733" t="s">
        <v>13</v>
      </c>
      <c r="F733">
        <v>11</v>
      </c>
      <c r="G733">
        <v>0</v>
      </c>
      <c r="H733">
        <v>0</v>
      </c>
      <c r="I733">
        <v>2699</v>
      </c>
      <c r="J733">
        <v>18.787500000000001</v>
      </c>
      <c r="L733" t="s">
        <v>20</v>
      </c>
    </row>
    <row r="734" spans="1:12" x14ac:dyDescent="0.2">
      <c r="A734">
        <v>733</v>
      </c>
      <c r="B734">
        <v>0</v>
      </c>
      <c r="C734">
        <v>2</v>
      </c>
      <c r="D734" t="s">
        <v>1023</v>
      </c>
      <c r="E734" t="s">
        <v>13</v>
      </c>
      <c r="G734">
        <v>0</v>
      </c>
      <c r="H734">
        <v>0</v>
      </c>
      <c r="I734">
        <v>239855</v>
      </c>
      <c r="J734">
        <v>0</v>
      </c>
      <c r="L734" t="s">
        <v>15</v>
      </c>
    </row>
    <row r="735" spans="1:12" x14ac:dyDescent="0.2">
      <c r="A735">
        <v>734</v>
      </c>
      <c r="B735">
        <v>0</v>
      </c>
      <c r="C735">
        <v>2</v>
      </c>
      <c r="D735" t="s">
        <v>1024</v>
      </c>
      <c r="E735" t="s">
        <v>13</v>
      </c>
      <c r="F735">
        <v>23</v>
      </c>
      <c r="G735">
        <v>0</v>
      </c>
      <c r="H735">
        <v>0</v>
      </c>
      <c r="I735">
        <v>28425</v>
      </c>
      <c r="J735">
        <v>13</v>
      </c>
      <c r="L735" t="s">
        <v>15</v>
      </c>
    </row>
    <row r="736" spans="1:12" x14ac:dyDescent="0.2">
      <c r="A736">
        <v>735</v>
      </c>
      <c r="B736">
        <v>0</v>
      </c>
      <c r="C736">
        <v>2</v>
      </c>
      <c r="D736" t="s">
        <v>1025</v>
      </c>
      <c r="E736" t="s">
        <v>13</v>
      </c>
      <c r="F736">
        <v>23</v>
      </c>
      <c r="G736">
        <v>0</v>
      </c>
      <c r="H736">
        <v>0</v>
      </c>
      <c r="I736">
        <v>233639</v>
      </c>
      <c r="J736">
        <v>13</v>
      </c>
      <c r="L736" t="s">
        <v>15</v>
      </c>
    </row>
    <row r="737" spans="1:12" x14ac:dyDescent="0.2">
      <c r="A737">
        <v>736</v>
      </c>
      <c r="B737">
        <v>0</v>
      </c>
      <c r="C737">
        <v>3</v>
      </c>
      <c r="D737" t="s">
        <v>1026</v>
      </c>
      <c r="E737" t="s">
        <v>13</v>
      </c>
      <c r="F737">
        <v>28.5</v>
      </c>
      <c r="G737">
        <v>0</v>
      </c>
      <c r="H737">
        <v>0</v>
      </c>
      <c r="I737">
        <v>54636</v>
      </c>
      <c r="J737">
        <v>16.100000000000001</v>
      </c>
      <c r="L737" t="s">
        <v>15</v>
      </c>
    </row>
    <row r="738" spans="1:12" x14ac:dyDescent="0.2">
      <c r="A738">
        <v>737</v>
      </c>
      <c r="B738">
        <v>0</v>
      </c>
      <c r="C738">
        <v>3</v>
      </c>
      <c r="D738" t="s">
        <v>1027</v>
      </c>
      <c r="E738" t="s">
        <v>17</v>
      </c>
      <c r="F738">
        <v>48</v>
      </c>
      <c r="G738">
        <v>1</v>
      </c>
      <c r="H738">
        <v>3</v>
      </c>
      <c r="I738" t="s">
        <v>143</v>
      </c>
      <c r="J738">
        <v>34.375</v>
      </c>
      <c r="L738" t="s">
        <v>15</v>
      </c>
    </row>
    <row r="739" spans="1:12" x14ac:dyDescent="0.2">
      <c r="A739">
        <v>738</v>
      </c>
      <c r="B739">
        <v>1</v>
      </c>
      <c r="C739">
        <v>1</v>
      </c>
      <c r="D739" t="s">
        <v>1028</v>
      </c>
      <c r="E739" t="s">
        <v>13</v>
      </c>
      <c r="F739">
        <v>35</v>
      </c>
      <c r="G739">
        <v>0</v>
      </c>
      <c r="H739">
        <v>0</v>
      </c>
      <c r="I739" t="s">
        <v>392</v>
      </c>
      <c r="J739">
        <v>512.32920000000001</v>
      </c>
      <c r="K739" t="s">
        <v>1029</v>
      </c>
      <c r="L739" t="s">
        <v>20</v>
      </c>
    </row>
    <row r="740" spans="1:12" x14ac:dyDescent="0.2">
      <c r="A740">
        <v>739</v>
      </c>
      <c r="B740">
        <v>0</v>
      </c>
      <c r="C740">
        <v>3</v>
      </c>
      <c r="D740" t="s">
        <v>1030</v>
      </c>
      <c r="E740" t="s">
        <v>13</v>
      </c>
      <c r="G740">
        <v>0</v>
      </c>
      <c r="H740">
        <v>0</v>
      </c>
      <c r="I740">
        <v>349201</v>
      </c>
      <c r="J740">
        <v>7.8958000000000004</v>
      </c>
      <c r="L740" t="s">
        <v>15</v>
      </c>
    </row>
    <row r="741" spans="1:12" x14ac:dyDescent="0.2">
      <c r="A741">
        <v>740</v>
      </c>
      <c r="B741">
        <v>0</v>
      </c>
      <c r="C741">
        <v>3</v>
      </c>
      <c r="D741" t="s">
        <v>1031</v>
      </c>
      <c r="E741" t="s">
        <v>13</v>
      </c>
      <c r="G741">
        <v>0</v>
      </c>
      <c r="H741">
        <v>0</v>
      </c>
      <c r="I741">
        <v>349218</v>
      </c>
      <c r="J741">
        <v>7.8958000000000004</v>
      </c>
      <c r="L741" t="s">
        <v>15</v>
      </c>
    </row>
    <row r="742" spans="1:12" x14ac:dyDescent="0.2">
      <c r="A742">
        <v>741</v>
      </c>
      <c r="B742">
        <v>1</v>
      </c>
      <c r="C742">
        <v>1</v>
      </c>
      <c r="D742" t="s">
        <v>1032</v>
      </c>
      <c r="E742" t="s">
        <v>13</v>
      </c>
      <c r="G742">
        <v>0</v>
      </c>
      <c r="H742">
        <v>0</v>
      </c>
      <c r="I742">
        <v>16988</v>
      </c>
      <c r="J742">
        <v>30</v>
      </c>
      <c r="K742" t="s">
        <v>1033</v>
      </c>
      <c r="L742" t="s">
        <v>15</v>
      </c>
    </row>
    <row r="743" spans="1:12" x14ac:dyDescent="0.2">
      <c r="A743">
        <v>742</v>
      </c>
      <c r="B743">
        <v>0</v>
      </c>
      <c r="C743">
        <v>1</v>
      </c>
      <c r="D743" t="s">
        <v>1034</v>
      </c>
      <c r="E743" t="s">
        <v>13</v>
      </c>
      <c r="F743">
        <v>36</v>
      </c>
      <c r="G743">
        <v>1</v>
      </c>
      <c r="H743">
        <v>0</v>
      </c>
      <c r="I743">
        <v>19877</v>
      </c>
      <c r="J743">
        <v>78.849999999999994</v>
      </c>
      <c r="K743" t="s">
        <v>1035</v>
      </c>
      <c r="L743" t="s">
        <v>15</v>
      </c>
    </row>
    <row r="744" spans="1:12" x14ac:dyDescent="0.2">
      <c r="A744">
        <v>743</v>
      </c>
      <c r="B744">
        <v>1</v>
      </c>
      <c r="C744">
        <v>1</v>
      </c>
      <c r="D744" t="s">
        <v>1036</v>
      </c>
      <c r="E744" t="s">
        <v>17</v>
      </c>
      <c r="F744">
        <v>21</v>
      </c>
      <c r="G744">
        <v>2</v>
      </c>
      <c r="H744">
        <v>2</v>
      </c>
      <c r="I744" t="s">
        <v>472</v>
      </c>
      <c r="J744">
        <v>262.375</v>
      </c>
      <c r="K744" t="s">
        <v>473</v>
      </c>
      <c r="L744" t="s">
        <v>20</v>
      </c>
    </row>
    <row r="745" spans="1:12" x14ac:dyDescent="0.2">
      <c r="A745">
        <v>744</v>
      </c>
      <c r="B745">
        <v>0</v>
      </c>
      <c r="C745">
        <v>3</v>
      </c>
      <c r="D745" t="s">
        <v>1037</v>
      </c>
      <c r="E745" t="s">
        <v>13</v>
      </c>
      <c r="F745">
        <v>24</v>
      </c>
      <c r="G745">
        <v>1</v>
      </c>
      <c r="H745">
        <v>0</v>
      </c>
      <c r="I745">
        <v>376566</v>
      </c>
      <c r="J745">
        <v>16.100000000000001</v>
      </c>
      <c r="L745" t="s">
        <v>15</v>
      </c>
    </row>
    <row r="746" spans="1:12" x14ac:dyDescent="0.2">
      <c r="A746">
        <v>745</v>
      </c>
      <c r="B746">
        <v>1</v>
      </c>
      <c r="C746">
        <v>3</v>
      </c>
      <c r="D746" t="s">
        <v>1038</v>
      </c>
      <c r="E746" t="s">
        <v>13</v>
      </c>
      <c r="F746">
        <v>31</v>
      </c>
      <c r="G746">
        <v>0</v>
      </c>
      <c r="H746">
        <v>0</v>
      </c>
      <c r="I746" t="s">
        <v>1039</v>
      </c>
      <c r="J746">
        <v>7.9249999999999998</v>
      </c>
      <c r="L746" t="s">
        <v>15</v>
      </c>
    </row>
    <row r="747" spans="1:12" x14ac:dyDescent="0.2">
      <c r="A747">
        <v>746</v>
      </c>
      <c r="B747">
        <v>0</v>
      </c>
      <c r="C747">
        <v>1</v>
      </c>
      <c r="D747" t="s">
        <v>1040</v>
      </c>
      <c r="E747" t="s">
        <v>13</v>
      </c>
      <c r="F747">
        <v>70</v>
      </c>
      <c r="G747">
        <v>1</v>
      </c>
      <c r="H747">
        <v>1</v>
      </c>
      <c r="I747" t="s">
        <v>777</v>
      </c>
      <c r="J747">
        <v>71</v>
      </c>
      <c r="K747" t="s">
        <v>778</v>
      </c>
      <c r="L747" t="s">
        <v>15</v>
      </c>
    </row>
    <row r="748" spans="1:12" x14ac:dyDescent="0.2">
      <c r="A748">
        <v>747</v>
      </c>
      <c r="B748">
        <v>0</v>
      </c>
      <c r="C748">
        <v>3</v>
      </c>
      <c r="D748" t="s">
        <v>1041</v>
      </c>
      <c r="E748" t="s">
        <v>13</v>
      </c>
      <c r="F748">
        <v>16</v>
      </c>
      <c r="G748">
        <v>1</v>
      </c>
      <c r="H748">
        <v>1</v>
      </c>
      <c r="I748" t="s">
        <v>424</v>
      </c>
      <c r="J748">
        <v>20.25</v>
      </c>
      <c r="L748" t="s">
        <v>15</v>
      </c>
    </row>
    <row r="749" spans="1:12" x14ac:dyDescent="0.2">
      <c r="A749">
        <v>748</v>
      </c>
      <c r="B749">
        <v>1</v>
      </c>
      <c r="C749">
        <v>2</v>
      </c>
      <c r="D749" t="s">
        <v>1042</v>
      </c>
      <c r="E749" t="s">
        <v>17</v>
      </c>
      <c r="F749">
        <v>30</v>
      </c>
      <c r="G749">
        <v>0</v>
      </c>
      <c r="H749">
        <v>0</v>
      </c>
      <c r="I749">
        <v>250648</v>
      </c>
      <c r="J749">
        <v>13</v>
      </c>
      <c r="L749" t="s">
        <v>15</v>
      </c>
    </row>
    <row r="750" spans="1:12" x14ac:dyDescent="0.2">
      <c r="A750">
        <v>749</v>
      </c>
      <c r="B750">
        <v>0</v>
      </c>
      <c r="C750">
        <v>1</v>
      </c>
      <c r="D750" t="s">
        <v>1043</v>
      </c>
      <c r="E750" t="s">
        <v>13</v>
      </c>
      <c r="F750">
        <v>19</v>
      </c>
      <c r="G750">
        <v>1</v>
      </c>
      <c r="H750">
        <v>0</v>
      </c>
      <c r="I750">
        <v>113773</v>
      </c>
      <c r="J750">
        <v>53.1</v>
      </c>
      <c r="K750" t="s">
        <v>1044</v>
      </c>
      <c r="L750" t="s">
        <v>15</v>
      </c>
    </row>
    <row r="751" spans="1:12" x14ac:dyDescent="0.2">
      <c r="A751">
        <v>750</v>
      </c>
      <c r="B751">
        <v>0</v>
      </c>
      <c r="C751">
        <v>3</v>
      </c>
      <c r="D751" t="s">
        <v>1045</v>
      </c>
      <c r="E751" t="s">
        <v>13</v>
      </c>
      <c r="F751">
        <v>31</v>
      </c>
      <c r="G751">
        <v>0</v>
      </c>
      <c r="H751">
        <v>0</v>
      </c>
      <c r="I751">
        <v>335097</v>
      </c>
      <c r="J751">
        <v>7.75</v>
      </c>
      <c r="L751" t="s">
        <v>27</v>
      </c>
    </row>
    <row r="752" spans="1:12" x14ac:dyDescent="0.2">
      <c r="A752">
        <v>751</v>
      </c>
      <c r="B752">
        <v>1</v>
      </c>
      <c r="C752">
        <v>2</v>
      </c>
      <c r="D752" t="s">
        <v>1046</v>
      </c>
      <c r="E752" t="s">
        <v>17</v>
      </c>
      <c r="F752">
        <v>4</v>
      </c>
      <c r="G752">
        <v>1</v>
      </c>
      <c r="H752">
        <v>1</v>
      </c>
      <c r="I752">
        <v>29103</v>
      </c>
      <c r="J752">
        <v>23</v>
      </c>
      <c r="L752" t="s">
        <v>15</v>
      </c>
    </row>
    <row r="753" spans="1:12" x14ac:dyDescent="0.2">
      <c r="A753">
        <v>752</v>
      </c>
      <c r="B753">
        <v>1</v>
      </c>
      <c r="C753">
        <v>3</v>
      </c>
      <c r="D753" t="s">
        <v>1047</v>
      </c>
      <c r="E753" t="s">
        <v>13</v>
      </c>
      <c r="F753">
        <v>6</v>
      </c>
      <c r="G753">
        <v>0</v>
      </c>
      <c r="H753">
        <v>1</v>
      </c>
      <c r="I753">
        <v>392096</v>
      </c>
      <c r="J753">
        <v>12.475</v>
      </c>
      <c r="K753" t="s">
        <v>1048</v>
      </c>
      <c r="L753" t="s">
        <v>15</v>
      </c>
    </row>
    <row r="754" spans="1:12" x14ac:dyDescent="0.2">
      <c r="A754">
        <v>753</v>
      </c>
      <c r="B754">
        <v>0</v>
      </c>
      <c r="C754">
        <v>3</v>
      </c>
      <c r="D754" t="s">
        <v>1049</v>
      </c>
      <c r="E754" t="s">
        <v>13</v>
      </c>
      <c r="F754">
        <v>33</v>
      </c>
      <c r="G754">
        <v>0</v>
      </c>
      <c r="H754">
        <v>0</v>
      </c>
      <c r="I754">
        <v>345780</v>
      </c>
      <c r="J754">
        <v>9.5</v>
      </c>
      <c r="L754" t="s">
        <v>15</v>
      </c>
    </row>
    <row r="755" spans="1:12" x14ac:dyDescent="0.2">
      <c r="A755">
        <v>754</v>
      </c>
      <c r="B755">
        <v>0</v>
      </c>
      <c r="C755">
        <v>3</v>
      </c>
      <c r="D755" t="s">
        <v>1050</v>
      </c>
      <c r="E755" t="s">
        <v>13</v>
      </c>
      <c r="F755">
        <v>23</v>
      </c>
      <c r="G755">
        <v>0</v>
      </c>
      <c r="H755">
        <v>0</v>
      </c>
      <c r="I755">
        <v>349204</v>
      </c>
      <c r="J755">
        <v>7.8958000000000004</v>
      </c>
      <c r="L755" t="s">
        <v>15</v>
      </c>
    </row>
    <row r="756" spans="1:12" x14ac:dyDescent="0.2">
      <c r="A756">
        <v>755</v>
      </c>
      <c r="B756">
        <v>1</v>
      </c>
      <c r="C756">
        <v>2</v>
      </c>
      <c r="D756" t="s">
        <v>1051</v>
      </c>
      <c r="E756" t="s">
        <v>17</v>
      </c>
      <c r="F756">
        <v>48</v>
      </c>
      <c r="G756">
        <v>1</v>
      </c>
      <c r="H756">
        <v>2</v>
      </c>
      <c r="I756">
        <v>220845</v>
      </c>
      <c r="J756">
        <v>65</v>
      </c>
      <c r="L756" t="s">
        <v>15</v>
      </c>
    </row>
    <row r="757" spans="1:12" x14ac:dyDescent="0.2">
      <c r="A757">
        <v>756</v>
      </c>
      <c r="B757">
        <v>1</v>
      </c>
      <c r="C757">
        <v>2</v>
      </c>
      <c r="D757" t="s">
        <v>1052</v>
      </c>
      <c r="E757" t="s">
        <v>13</v>
      </c>
      <c r="F757">
        <v>0.67</v>
      </c>
      <c r="G757">
        <v>1</v>
      </c>
      <c r="H757">
        <v>1</v>
      </c>
      <c r="I757">
        <v>250649</v>
      </c>
      <c r="J757">
        <v>14.5</v>
      </c>
      <c r="L757" t="s">
        <v>15</v>
      </c>
    </row>
    <row r="758" spans="1:12" x14ac:dyDescent="0.2">
      <c r="A758">
        <v>757</v>
      </c>
      <c r="B758">
        <v>0</v>
      </c>
      <c r="C758">
        <v>3</v>
      </c>
      <c r="D758" t="s">
        <v>1053</v>
      </c>
      <c r="E758" t="s">
        <v>13</v>
      </c>
      <c r="F758">
        <v>28</v>
      </c>
      <c r="G758">
        <v>0</v>
      </c>
      <c r="H758">
        <v>0</v>
      </c>
      <c r="I758">
        <v>350042</v>
      </c>
      <c r="J758">
        <v>7.7957999999999998</v>
      </c>
      <c r="L758" t="s">
        <v>15</v>
      </c>
    </row>
    <row r="759" spans="1:12" x14ac:dyDescent="0.2">
      <c r="A759">
        <v>758</v>
      </c>
      <c r="B759">
        <v>0</v>
      </c>
      <c r="C759">
        <v>2</v>
      </c>
      <c r="D759" t="s">
        <v>1054</v>
      </c>
      <c r="E759" t="s">
        <v>13</v>
      </c>
      <c r="F759">
        <v>18</v>
      </c>
      <c r="G759">
        <v>0</v>
      </c>
      <c r="H759">
        <v>0</v>
      </c>
      <c r="I759">
        <v>29108</v>
      </c>
      <c r="J759">
        <v>11.5</v>
      </c>
      <c r="L759" t="s">
        <v>15</v>
      </c>
    </row>
    <row r="760" spans="1:12" x14ac:dyDescent="0.2">
      <c r="A760">
        <v>759</v>
      </c>
      <c r="B760">
        <v>0</v>
      </c>
      <c r="C760">
        <v>3</v>
      </c>
      <c r="D760" t="s">
        <v>1055</v>
      </c>
      <c r="E760" t="s">
        <v>13</v>
      </c>
      <c r="F760">
        <v>34</v>
      </c>
      <c r="G760">
        <v>0</v>
      </c>
      <c r="H760">
        <v>0</v>
      </c>
      <c r="I760">
        <v>363294</v>
      </c>
      <c r="J760">
        <v>8.0500000000000007</v>
      </c>
      <c r="L760" t="s">
        <v>15</v>
      </c>
    </row>
    <row r="761" spans="1:12" x14ac:dyDescent="0.2">
      <c r="A761">
        <v>760</v>
      </c>
      <c r="B761">
        <v>1</v>
      </c>
      <c r="C761">
        <v>1</v>
      </c>
      <c r="D761" t="s">
        <v>1056</v>
      </c>
      <c r="E761" t="s">
        <v>17</v>
      </c>
      <c r="F761">
        <v>33</v>
      </c>
      <c r="G761">
        <v>0</v>
      </c>
      <c r="H761">
        <v>0</v>
      </c>
      <c r="I761">
        <v>110152</v>
      </c>
      <c r="J761">
        <v>86.5</v>
      </c>
      <c r="K761" t="s">
        <v>390</v>
      </c>
      <c r="L761" t="s">
        <v>15</v>
      </c>
    </row>
    <row r="762" spans="1:12" x14ac:dyDescent="0.2">
      <c r="A762">
        <v>761</v>
      </c>
      <c r="B762">
        <v>0</v>
      </c>
      <c r="C762">
        <v>3</v>
      </c>
      <c r="D762" t="s">
        <v>1057</v>
      </c>
      <c r="E762" t="s">
        <v>13</v>
      </c>
      <c r="G762">
        <v>0</v>
      </c>
      <c r="H762">
        <v>0</v>
      </c>
      <c r="I762">
        <v>358585</v>
      </c>
      <c r="J762">
        <v>14.5</v>
      </c>
      <c r="L762" t="s">
        <v>15</v>
      </c>
    </row>
    <row r="763" spans="1:12" x14ac:dyDescent="0.2">
      <c r="A763">
        <v>762</v>
      </c>
      <c r="B763">
        <v>0</v>
      </c>
      <c r="C763">
        <v>3</v>
      </c>
      <c r="D763" t="s">
        <v>1058</v>
      </c>
      <c r="E763" t="s">
        <v>13</v>
      </c>
      <c r="F763">
        <v>41</v>
      </c>
      <c r="G763">
        <v>0</v>
      </c>
      <c r="H763">
        <v>0</v>
      </c>
      <c r="I763" t="s">
        <v>1059</v>
      </c>
      <c r="J763">
        <v>7.125</v>
      </c>
      <c r="L763" t="s">
        <v>15</v>
      </c>
    </row>
    <row r="764" spans="1:12" x14ac:dyDescent="0.2">
      <c r="A764">
        <v>763</v>
      </c>
      <c r="B764">
        <v>1</v>
      </c>
      <c r="C764">
        <v>3</v>
      </c>
      <c r="D764" t="s">
        <v>1060</v>
      </c>
      <c r="E764" t="s">
        <v>13</v>
      </c>
      <c r="F764">
        <v>20</v>
      </c>
      <c r="G764">
        <v>0</v>
      </c>
      <c r="H764">
        <v>0</v>
      </c>
      <c r="I764">
        <v>2663</v>
      </c>
      <c r="J764">
        <v>7.2291999999999996</v>
      </c>
      <c r="L764" t="s">
        <v>20</v>
      </c>
    </row>
    <row r="765" spans="1:12" x14ac:dyDescent="0.2">
      <c r="A765">
        <v>764</v>
      </c>
      <c r="B765">
        <v>1</v>
      </c>
      <c r="C765">
        <v>1</v>
      </c>
      <c r="D765" t="s">
        <v>1061</v>
      </c>
      <c r="E765" t="s">
        <v>17</v>
      </c>
      <c r="F765">
        <v>36</v>
      </c>
      <c r="G765">
        <v>1</v>
      </c>
      <c r="H765">
        <v>2</v>
      </c>
      <c r="I765">
        <v>113760</v>
      </c>
      <c r="J765">
        <v>120</v>
      </c>
      <c r="K765" t="s">
        <v>578</v>
      </c>
      <c r="L765" t="s">
        <v>15</v>
      </c>
    </row>
    <row r="766" spans="1:12" x14ac:dyDescent="0.2">
      <c r="A766">
        <v>765</v>
      </c>
      <c r="B766">
        <v>0</v>
      </c>
      <c r="C766">
        <v>3</v>
      </c>
      <c r="D766" t="s">
        <v>1062</v>
      </c>
      <c r="E766" t="s">
        <v>13</v>
      </c>
      <c r="F766">
        <v>16</v>
      </c>
      <c r="G766">
        <v>0</v>
      </c>
      <c r="H766">
        <v>0</v>
      </c>
      <c r="I766">
        <v>347074</v>
      </c>
      <c r="J766">
        <v>7.7750000000000004</v>
      </c>
      <c r="L766" t="s">
        <v>15</v>
      </c>
    </row>
    <row r="767" spans="1:12" x14ac:dyDescent="0.2">
      <c r="A767">
        <v>766</v>
      </c>
      <c r="B767">
        <v>1</v>
      </c>
      <c r="C767">
        <v>1</v>
      </c>
      <c r="D767" t="s">
        <v>1063</v>
      </c>
      <c r="E767" t="s">
        <v>17</v>
      </c>
      <c r="F767">
        <v>51</v>
      </c>
      <c r="G767">
        <v>1</v>
      </c>
      <c r="H767">
        <v>0</v>
      </c>
      <c r="I767">
        <v>13502</v>
      </c>
      <c r="J767">
        <v>77.958299999999994</v>
      </c>
      <c r="K767" t="s">
        <v>1064</v>
      </c>
      <c r="L767" t="s">
        <v>15</v>
      </c>
    </row>
    <row r="768" spans="1:12" x14ac:dyDescent="0.2">
      <c r="A768">
        <v>767</v>
      </c>
      <c r="B768">
        <v>0</v>
      </c>
      <c r="C768">
        <v>1</v>
      </c>
      <c r="D768" t="s">
        <v>1065</v>
      </c>
      <c r="E768" t="s">
        <v>13</v>
      </c>
      <c r="G768">
        <v>0</v>
      </c>
      <c r="H768">
        <v>0</v>
      </c>
      <c r="I768">
        <v>112379</v>
      </c>
      <c r="J768">
        <v>39.6</v>
      </c>
      <c r="L768" t="s">
        <v>20</v>
      </c>
    </row>
    <row r="769" spans="1:12" x14ac:dyDescent="0.2">
      <c r="A769">
        <v>768</v>
      </c>
      <c r="B769">
        <v>0</v>
      </c>
      <c r="C769">
        <v>3</v>
      </c>
      <c r="D769" t="s">
        <v>1066</v>
      </c>
      <c r="E769" t="s">
        <v>17</v>
      </c>
      <c r="F769">
        <v>30.5</v>
      </c>
      <c r="G769">
        <v>0</v>
      </c>
      <c r="H769">
        <v>0</v>
      </c>
      <c r="I769">
        <v>364850</v>
      </c>
      <c r="J769">
        <v>7.75</v>
      </c>
      <c r="L769" t="s">
        <v>27</v>
      </c>
    </row>
    <row r="770" spans="1:12" x14ac:dyDescent="0.2">
      <c r="A770">
        <v>769</v>
      </c>
      <c r="B770">
        <v>0</v>
      </c>
      <c r="C770">
        <v>3</v>
      </c>
      <c r="D770" t="s">
        <v>1067</v>
      </c>
      <c r="E770" t="s">
        <v>13</v>
      </c>
      <c r="G770">
        <v>1</v>
      </c>
      <c r="H770">
        <v>0</v>
      </c>
      <c r="I770">
        <v>371110</v>
      </c>
      <c r="J770">
        <v>24.15</v>
      </c>
      <c r="L770" t="s">
        <v>27</v>
      </c>
    </row>
    <row r="771" spans="1:12" x14ac:dyDescent="0.2">
      <c r="A771">
        <v>770</v>
      </c>
      <c r="B771">
        <v>0</v>
      </c>
      <c r="C771">
        <v>3</v>
      </c>
      <c r="D771" t="s">
        <v>1068</v>
      </c>
      <c r="E771" t="s">
        <v>13</v>
      </c>
      <c r="F771">
        <v>32</v>
      </c>
      <c r="G771">
        <v>0</v>
      </c>
      <c r="H771">
        <v>0</v>
      </c>
      <c r="I771">
        <v>8471</v>
      </c>
      <c r="J771">
        <v>8.3625000000000007</v>
      </c>
      <c r="L771" t="s">
        <v>15</v>
      </c>
    </row>
    <row r="772" spans="1:12" x14ac:dyDescent="0.2">
      <c r="A772">
        <v>771</v>
      </c>
      <c r="B772">
        <v>0</v>
      </c>
      <c r="C772">
        <v>3</v>
      </c>
      <c r="D772" t="s">
        <v>1069</v>
      </c>
      <c r="E772" t="s">
        <v>13</v>
      </c>
      <c r="F772">
        <v>24</v>
      </c>
      <c r="G772">
        <v>0</v>
      </c>
      <c r="H772">
        <v>0</v>
      </c>
      <c r="I772">
        <v>345781</v>
      </c>
      <c r="J772">
        <v>9.5</v>
      </c>
      <c r="L772" t="s">
        <v>15</v>
      </c>
    </row>
    <row r="773" spans="1:12" x14ac:dyDescent="0.2">
      <c r="A773">
        <v>772</v>
      </c>
      <c r="B773">
        <v>0</v>
      </c>
      <c r="C773">
        <v>3</v>
      </c>
      <c r="D773" t="s">
        <v>1070</v>
      </c>
      <c r="E773" t="s">
        <v>13</v>
      </c>
      <c r="F773">
        <v>48</v>
      </c>
      <c r="G773">
        <v>0</v>
      </c>
      <c r="H773">
        <v>0</v>
      </c>
      <c r="I773">
        <v>350047</v>
      </c>
      <c r="J773">
        <v>7.8541999999999996</v>
      </c>
      <c r="L773" t="s">
        <v>15</v>
      </c>
    </row>
    <row r="774" spans="1:12" x14ac:dyDescent="0.2">
      <c r="A774">
        <v>773</v>
      </c>
      <c r="B774">
        <v>0</v>
      </c>
      <c r="C774">
        <v>2</v>
      </c>
      <c r="D774" t="s">
        <v>1071</v>
      </c>
      <c r="E774" t="s">
        <v>17</v>
      </c>
      <c r="F774">
        <v>57</v>
      </c>
      <c r="G774">
        <v>0</v>
      </c>
      <c r="H774">
        <v>0</v>
      </c>
      <c r="I774" t="s">
        <v>1072</v>
      </c>
      <c r="J774">
        <v>10.5</v>
      </c>
      <c r="K774" t="s">
        <v>1073</v>
      </c>
      <c r="L774" t="s">
        <v>15</v>
      </c>
    </row>
    <row r="775" spans="1:12" x14ac:dyDescent="0.2">
      <c r="A775">
        <v>774</v>
      </c>
      <c r="B775">
        <v>0</v>
      </c>
      <c r="C775">
        <v>3</v>
      </c>
      <c r="D775" t="s">
        <v>1074</v>
      </c>
      <c r="E775" t="s">
        <v>13</v>
      </c>
      <c r="G775">
        <v>0</v>
      </c>
      <c r="H775">
        <v>0</v>
      </c>
      <c r="I775">
        <v>2674</v>
      </c>
      <c r="J775">
        <v>7.2249999999999996</v>
      </c>
      <c r="L775" t="s">
        <v>20</v>
      </c>
    </row>
    <row r="776" spans="1:12" x14ac:dyDescent="0.2">
      <c r="A776">
        <v>775</v>
      </c>
      <c r="B776">
        <v>1</v>
      </c>
      <c r="C776">
        <v>2</v>
      </c>
      <c r="D776" t="s">
        <v>1075</v>
      </c>
      <c r="E776" t="s">
        <v>17</v>
      </c>
      <c r="F776">
        <v>54</v>
      </c>
      <c r="G776">
        <v>1</v>
      </c>
      <c r="H776">
        <v>3</v>
      </c>
      <c r="I776">
        <v>29105</v>
      </c>
      <c r="J776">
        <v>23</v>
      </c>
      <c r="L776" t="s">
        <v>15</v>
      </c>
    </row>
    <row r="777" spans="1:12" x14ac:dyDescent="0.2">
      <c r="A777">
        <v>776</v>
      </c>
      <c r="B777">
        <v>0</v>
      </c>
      <c r="C777">
        <v>3</v>
      </c>
      <c r="D777" t="s">
        <v>1076</v>
      </c>
      <c r="E777" t="s">
        <v>13</v>
      </c>
      <c r="F777">
        <v>18</v>
      </c>
      <c r="G777">
        <v>0</v>
      </c>
      <c r="H777">
        <v>0</v>
      </c>
      <c r="I777">
        <v>347078</v>
      </c>
      <c r="J777">
        <v>7.75</v>
      </c>
      <c r="L777" t="s">
        <v>15</v>
      </c>
    </row>
    <row r="778" spans="1:12" x14ac:dyDescent="0.2">
      <c r="A778">
        <v>777</v>
      </c>
      <c r="B778">
        <v>0</v>
      </c>
      <c r="C778">
        <v>3</v>
      </c>
      <c r="D778" t="s">
        <v>1077</v>
      </c>
      <c r="E778" t="s">
        <v>13</v>
      </c>
      <c r="G778">
        <v>0</v>
      </c>
      <c r="H778">
        <v>0</v>
      </c>
      <c r="I778">
        <v>383121</v>
      </c>
      <c r="J778">
        <v>7.75</v>
      </c>
      <c r="K778" t="s">
        <v>1078</v>
      </c>
      <c r="L778" t="s">
        <v>27</v>
      </c>
    </row>
    <row r="779" spans="1:12" x14ac:dyDescent="0.2">
      <c r="A779">
        <v>778</v>
      </c>
      <c r="B779">
        <v>1</v>
      </c>
      <c r="C779">
        <v>3</v>
      </c>
      <c r="D779" t="s">
        <v>1079</v>
      </c>
      <c r="E779" t="s">
        <v>17</v>
      </c>
      <c r="F779">
        <v>5</v>
      </c>
      <c r="G779">
        <v>0</v>
      </c>
      <c r="H779">
        <v>0</v>
      </c>
      <c r="I779">
        <v>364516</v>
      </c>
      <c r="J779">
        <v>12.475</v>
      </c>
      <c r="L779" t="s">
        <v>15</v>
      </c>
    </row>
    <row r="780" spans="1:12" x14ac:dyDescent="0.2">
      <c r="A780">
        <v>779</v>
      </c>
      <c r="B780">
        <v>0</v>
      </c>
      <c r="C780">
        <v>3</v>
      </c>
      <c r="D780" t="s">
        <v>1080</v>
      </c>
      <c r="E780" t="s">
        <v>13</v>
      </c>
      <c r="G780">
        <v>0</v>
      </c>
      <c r="H780">
        <v>0</v>
      </c>
      <c r="I780">
        <v>36865</v>
      </c>
      <c r="J780">
        <v>7.7374999999999998</v>
      </c>
      <c r="L780" t="s">
        <v>27</v>
      </c>
    </row>
    <row r="781" spans="1:12" x14ac:dyDescent="0.2">
      <c r="A781">
        <v>780</v>
      </c>
      <c r="B781">
        <v>1</v>
      </c>
      <c r="C781">
        <v>1</v>
      </c>
      <c r="D781" t="s">
        <v>1081</v>
      </c>
      <c r="E781" t="s">
        <v>17</v>
      </c>
      <c r="F781">
        <v>43</v>
      </c>
      <c r="G781">
        <v>0</v>
      </c>
      <c r="H781">
        <v>1</v>
      </c>
      <c r="I781">
        <v>24160</v>
      </c>
      <c r="J781">
        <v>211.33750000000001</v>
      </c>
      <c r="K781" t="s">
        <v>1082</v>
      </c>
      <c r="L781" t="s">
        <v>15</v>
      </c>
    </row>
    <row r="782" spans="1:12" x14ac:dyDescent="0.2">
      <c r="A782">
        <v>781</v>
      </c>
      <c r="B782">
        <v>1</v>
      </c>
      <c r="C782">
        <v>3</v>
      </c>
      <c r="D782" t="s">
        <v>1083</v>
      </c>
      <c r="E782" t="s">
        <v>17</v>
      </c>
      <c r="F782">
        <v>13</v>
      </c>
      <c r="G782">
        <v>0</v>
      </c>
      <c r="H782">
        <v>0</v>
      </c>
      <c r="I782">
        <v>2687</v>
      </c>
      <c r="J782">
        <v>7.2291999999999996</v>
      </c>
      <c r="L782" t="s">
        <v>20</v>
      </c>
    </row>
    <row r="783" spans="1:12" x14ac:dyDescent="0.2">
      <c r="A783">
        <v>782</v>
      </c>
      <c r="B783">
        <v>1</v>
      </c>
      <c r="C783">
        <v>1</v>
      </c>
      <c r="D783" t="s">
        <v>1084</v>
      </c>
      <c r="E783" t="s">
        <v>17</v>
      </c>
      <c r="F783">
        <v>17</v>
      </c>
      <c r="G783">
        <v>1</v>
      </c>
      <c r="H783">
        <v>0</v>
      </c>
      <c r="I783">
        <v>17474</v>
      </c>
      <c r="J783">
        <v>57</v>
      </c>
      <c r="K783" t="s">
        <v>971</v>
      </c>
      <c r="L783" t="s">
        <v>15</v>
      </c>
    </row>
    <row r="784" spans="1:12" x14ac:dyDescent="0.2">
      <c r="A784">
        <v>783</v>
      </c>
      <c r="B784">
        <v>0</v>
      </c>
      <c r="C784">
        <v>1</v>
      </c>
      <c r="D784" t="s">
        <v>1085</v>
      </c>
      <c r="E784" t="s">
        <v>13</v>
      </c>
      <c r="F784">
        <v>29</v>
      </c>
      <c r="G784">
        <v>0</v>
      </c>
      <c r="H784">
        <v>0</v>
      </c>
      <c r="I784">
        <v>113501</v>
      </c>
      <c r="J784">
        <v>30</v>
      </c>
      <c r="K784" t="s">
        <v>1086</v>
      </c>
      <c r="L784" t="s">
        <v>15</v>
      </c>
    </row>
    <row r="785" spans="1:12" x14ac:dyDescent="0.2">
      <c r="A785">
        <v>784</v>
      </c>
      <c r="B785">
        <v>0</v>
      </c>
      <c r="C785">
        <v>3</v>
      </c>
      <c r="D785" t="s">
        <v>1087</v>
      </c>
      <c r="E785" t="s">
        <v>13</v>
      </c>
      <c r="G785">
        <v>1</v>
      </c>
      <c r="H785">
        <v>2</v>
      </c>
      <c r="I785" t="s">
        <v>1088</v>
      </c>
      <c r="J785">
        <v>23.45</v>
      </c>
      <c r="L785" t="s">
        <v>15</v>
      </c>
    </row>
    <row r="786" spans="1:12" x14ac:dyDescent="0.2">
      <c r="A786">
        <v>785</v>
      </c>
      <c r="B786">
        <v>0</v>
      </c>
      <c r="C786">
        <v>3</v>
      </c>
      <c r="D786" t="s">
        <v>1089</v>
      </c>
      <c r="E786" t="s">
        <v>13</v>
      </c>
      <c r="F786">
        <v>25</v>
      </c>
      <c r="G786">
        <v>0</v>
      </c>
      <c r="H786">
        <v>0</v>
      </c>
      <c r="I786" t="s">
        <v>1090</v>
      </c>
      <c r="J786">
        <v>7.05</v>
      </c>
      <c r="L786" t="s">
        <v>15</v>
      </c>
    </row>
    <row r="787" spans="1:12" x14ac:dyDescent="0.2">
      <c r="A787">
        <v>786</v>
      </c>
      <c r="B787">
        <v>0</v>
      </c>
      <c r="C787">
        <v>3</v>
      </c>
      <c r="D787" t="s">
        <v>1091</v>
      </c>
      <c r="E787" t="s">
        <v>13</v>
      </c>
      <c r="F787">
        <v>25</v>
      </c>
      <c r="G787">
        <v>0</v>
      </c>
      <c r="H787">
        <v>0</v>
      </c>
      <c r="I787">
        <v>374887</v>
      </c>
      <c r="J787">
        <v>7.25</v>
      </c>
      <c r="L787" t="s">
        <v>15</v>
      </c>
    </row>
    <row r="788" spans="1:12" x14ac:dyDescent="0.2">
      <c r="A788">
        <v>787</v>
      </c>
      <c r="B788">
        <v>1</v>
      </c>
      <c r="C788">
        <v>3</v>
      </c>
      <c r="D788" t="s">
        <v>1092</v>
      </c>
      <c r="E788" t="s">
        <v>17</v>
      </c>
      <c r="F788">
        <v>18</v>
      </c>
      <c r="G788">
        <v>0</v>
      </c>
      <c r="H788">
        <v>0</v>
      </c>
      <c r="I788">
        <v>3101265</v>
      </c>
      <c r="J788">
        <v>7.4958</v>
      </c>
      <c r="L788" t="s">
        <v>15</v>
      </c>
    </row>
    <row r="789" spans="1:12" x14ac:dyDescent="0.2">
      <c r="A789">
        <v>788</v>
      </c>
      <c r="B789">
        <v>0</v>
      </c>
      <c r="C789">
        <v>3</v>
      </c>
      <c r="D789" t="s">
        <v>1093</v>
      </c>
      <c r="E789" t="s">
        <v>13</v>
      </c>
      <c r="F789">
        <v>8</v>
      </c>
      <c r="G789">
        <v>4</v>
      </c>
      <c r="H789">
        <v>1</v>
      </c>
      <c r="I789">
        <v>382652</v>
      </c>
      <c r="J789">
        <v>29.125</v>
      </c>
      <c r="L789" t="s">
        <v>27</v>
      </c>
    </row>
    <row r="790" spans="1:12" x14ac:dyDescent="0.2">
      <c r="A790">
        <v>789</v>
      </c>
      <c r="B790">
        <v>1</v>
      </c>
      <c r="C790">
        <v>3</v>
      </c>
      <c r="D790" t="s">
        <v>1094</v>
      </c>
      <c r="E790" t="s">
        <v>13</v>
      </c>
      <c r="F790">
        <v>1</v>
      </c>
      <c r="G790">
        <v>1</v>
      </c>
      <c r="H790">
        <v>2</v>
      </c>
      <c r="I790" t="s">
        <v>154</v>
      </c>
      <c r="J790">
        <v>20.574999999999999</v>
      </c>
      <c r="L790" t="s">
        <v>15</v>
      </c>
    </row>
    <row r="791" spans="1:12" x14ac:dyDescent="0.2">
      <c r="A791">
        <v>790</v>
      </c>
      <c r="B791">
        <v>0</v>
      </c>
      <c r="C791">
        <v>1</v>
      </c>
      <c r="D791" t="s">
        <v>1095</v>
      </c>
      <c r="E791" t="s">
        <v>13</v>
      </c>
      <c r="F791">
        <v>46</v>
      </c>
      <c r="G791">
        <v>0</v>
      </c>
      <c r="H791">
        <v>0</v>
      </c>
      <c r="I791" t="s">
        <v>219</v>
      </c>
      <c r="J791">
        <v>79.2</v>
      </c>
      <c r="K791" t="s">
        <v>1096</v>
      </c>
      <c r="L791" t="s">
        <v>20</v>
      </c>
    </row>
    <row r="792" spans="1:12" x14ac:dyDescent="0.2">
      <c r="A792">
        <v>791</v>
      </c>
      <c r="B792">
        <v>0</v>
      </c>
      <c r="C792">
        <v>3</v>
      </c>
      <c r="D792" t="s">
        <v>1097</v>
      </c>
      <c r="E792" t="s">
        <v>13</v>
      </c>
      <c r="G792">
        <v>0</v>
      </c>
      <c r="H792">
        <v>0</v>
      </c>
      <c r="I792">
        <v>12460</v>
      </c>
      <c r="J792">
        <v>7.75</v>
      </c>
      <c r="L792" t="s">
        <v>27</v>
      </c>
    </row>
    <row r="793" spans="1:12" x14ac:dyDescent="0.2">
      <c r="A793">
        <v>792</v>
      </c>
      <c r="B793">
        <v>0</v>
      </c>
      <c r="C793">
        <v>2</v>
      </c>
      <c r="D793" t="s">
        <v>1098</v>
      </c>
      <c r="E793" t="s">
        <v>13</v>
      </c>
      <c r="F793">
        <v>16</v>
      </c>
      <c r="G793">
        <v>0</v>
      </c>
      <c r="H793">
        <v>0</v>
      </c>
      <c r="I793">
        <v>239865</v>
      </c>
      <c r="J793">
        <v>26</v>
      </c>
      <c r="L793" t="s">
        <v>15</v>
      </c>
    </row>
    <row r="794" spans="1:12" x14ac:dyDescent="0.2">
      <c r="A794">
        <v>793</v>
      </c>
      <c r="B794">
        <v>0</v>
      </c>
      <c r="C794">
        <v>3</v>
      </c>
      <c r="D794" t="s">
        <v>1099</v>
      </c>
      <c r="E794" t="s">
        <v>17</v>
      </c>
      <c r="G794">
        <v>8</v>
      </c>
      <c r="H794">
        <v>2</v>
      </c>
      <c r="I794" t="s">
        <v>251</v>
      </c>
      <c r="J794">
        <v>69.55</v>
      </c>
      <c r="L794" t="s">
        <v>15</v>
      </c>
    </row>
    <row r="795" spans="1:12" x14ac:dyDescent="0.2">
      <c r="A795">
        <v>794</v>
      </c>
      <c r="B795">
        <v>0</v>
      </c>
      <c r="C795">
        <v>1</v>
      </c>
      <c r="D795" t="s">
        <v>1100</v>
      </c>
      <c r="E795" t="s">
        <v>13</v>
      </c>
      <c r="G795">
        <v>0</v>
      </c>
      <c r="H795">
        <v>0</v>
      </c>
      <c r="I795" t="s">
        <v>1101</v>
      </c>
      <c r="J795">
        <v>30.695799999999998</v>
      </c>
      <c r="L795" t="s">
        <v>20</v>
      </c>
    </row>
    <row r="796" spans="1:12" x14ac:dyDescent="0.2">
      <c r="A796">
        <v>795</v>
      </c>
      <c r="B796">
        <v>0</v>
      </c>
      <c r="C796">
        <v>3</v>
      </c>
      <c r="D796" t="s">
        <v>1102</v>
      </c>
      <c r="E796" t="s">
        <v>13</v>
      </c>
      <c r="F796">
        <v>25</v>
      </c>
      <c r="G796">
        <v>0</v>
      </c>
      <c r="H796">
        <v>0</v>
      </c>
      <c r="I796">
        <v>349203</v>
      </c>
      <c r="J796">
        <v>7.8958000000000004</v>
      </c>
      <c r="L796" t="s">
        <v>15</v>
      </c>
    </row>
    <row r="797" spans="1:12" x14ac:dyDescent="0.2">
      <c r="A797">
        <v>796</v>
      </c>
      <c r="B797">
        <v>0</v>
      </c>
      <c r="C797">
        <v>2</v>
      </c>
      <c r="D797" t="s">
        <v>1103</v>
      </c>
      <c r="E797" t="s">
        <v>13</v>
      </c>
      <c r="F797">
        <v>39</v>
      </c>
      <c r="G797">
        <v>0</v>
      </c>
      <c r="H797">
        <v>0</v>
      </c>
      <c r="I797">
        <v>28213</v>
      </c>
      <c r="J797">
        <v>13</v>
      </c>
      <c r="L797" t="s">
        <v>15</v>
      </c>
    </row>
    <row r="798" spans="1:12" x14ac:dyDescent="0.2">
      <c r="A798">
        <v>797</v>
      </c>
      <c r="B798">
        <v>1</v>
      </c>
      <c r="C798">
        <v>1</v>
      </c>
      <c r="D798" t="s">
        <v>1104</v>
      </c>
      <c r="E798" t="s">
        <v>17</v>
      </c>
      <c r="F798">
        <v>49</v>
      </c>
      <c r="G798">
        <v>0</v>
      </c>
      <c r="H798">
        <v>0</v>
      </c>
      <c r="I798">
        <v>17465</v>
      </c>
      <c r="J798">
        <v>25.929200000000002</v>
      </c>
      <c r="K798" t="s">
        <v>1105</v>
      </c>
      <c r="L798" t="s">
        <v>15</v>
      </c>
    </row>
    <row r="799" spans="1:12" x14ac:dyDescent="0.2">
      <c r="A799">
        <v>798</v>
      </c>
      <c r="B799">
        <v>1</v>
      </c>
      <c r="C799">
        <v>3</v>
      </c>
      <c r="D799" t="s">
        <v>1106</v>
      </c>
      <c r="E799" t="s">
        <v>17</v>
      </c>
      <c r="F799">
        <v>31</v>
      </c>
      <c r="G799">
        <v>0</v>
      </c>
      <c r="H799">
        <v>0</v>
      </c>
      <c r="I799">
        <v>349244</v>
      </c>
      <c r="J799">
        <v>8.6832999999999991</v>
      </c>
      <c r="L799" t="s">
        <v>15</v>
      </c>
    </row>
    <row r="800" spans="1:12" x14ac:dyDescent="0.2">
      <c r="A800">
        <v>799</v>
      </c>
      <c r="B800">
        <v>0</v>
      </c>
      <c r="C800">
        <v>3</v>
      </c>
      <c r="D800" t="s">
        <v>1107</v>
      </c>
      <c r="E800" t="s">
        <v>13</v>
      </c>
      <c r="F800">
        <v>30</v>
      </c>
      <c r="G800">
        <v>0</v>
      </c>
      <c r="H800">
        <v>0</v>
      </c>
      <c r="I800">
        <v>2685</v>
      </c>
      <c r="J800">
        <v>7.2291999999999996</v>
      </c>
      <c r="L800" t="s">
        <v>20</v>
      </c>
    </row>
    <row r="801" spans="1:12" x14ac:dyDescent="0.2">
      <c r="A801">
        <v>800</v>
      </c>
      <c r="B801">
        <v>0</v>
      </c>
      <c r="C801">
        <v>3</v>
      </c>
      <c r="D801" t="s">
        <v>1108</v>
      </c>
      <c r="E801" t="s">
        <v>17</v>
      </c>
      <c r="F801">
        <v>30</v>
      </c>
      <c r="G801">
        <v>1</v>
      </c>
      <c r="H801">
        <v>1</v>
      </c>
      <c r="I801">
        <v>345773</v>
      </c>
      <c r="J801">
        <v>24.15</v>
      </c>
      <c r="L801" t="s">
        <v>15</v>
      </c>
    </row>
    <row r="802" spans="1:12" x14ac:dyDescent="0.2">
      <c r="A802">
        <v>801</v>
      </c>
      <c r="B802">
        <v>0</v>
      </c>
      <c r="C802">
        <v>2</v>
      </c>
      <c r="D802" t="s">
        <v>1109</v>
      </c>
      <c r="E802" t="s">
        <v>13</v>
      </c>
      <c r="F802">
        <v>34</v>
      </c>
      <c r="G802">
        <v>0</v>
      </c>
      <c r="H802">
        <v>0</v>
      </c>
      <c r="I802">
        <v>250647</v>
      </c>
      <c r="J802">
        <v>13</v>
      </c>
      <c r="L802" t="s">
        <v>15</v>
      </c>
    </row>
    <row r="803" spans="1:12" x14ac:dyDescent="0.2">
      <c r="A803">
        <v>802</v>
      </c>
      <c r="B803">
        <v>1</v>
      </c>
      <c r="C803">
        <v>2</v>
      </c>
      <c r="D803" t="s">
        <v>1110</v>
      </c>
      <c r="E803" t="s">
        <v>17</v>
      </c>
      <c r="F803">
        <v>31</v>
      </c>
      <c r="G803">
        <v>1</v>
      </c>
      <c r="H803">
        <v>1</v>
      </c>
      <c r="I803" t="s">
        <v>361</v>
      </c>
      <c r="J803">
        <v>26.25</v>
      </c>
      <c r="L803" t="s">
        <v>15</v>
      </c>
    </row>
    <row r="804" spans="1:12" x14ac:dyDescent="0.2">
      <c r="A804">
        <v>803</v>
      </c>
      <c r="B804">
        <v>1</v>
      </c>
      <c r="C804">
        <v>1</v>
      </c>
      <c r="D804" t="s">
        <v>1111</v>
      </c>
      <c r="E804" t="s">
        <v>13</v>
      </c>
      <c r="F804">
        <v>11</v>
      </c>
      <c r="G804">
        <v>1</v>
      </c>
      <c r="H804">
        <v>2</v>
      </c>
      <c r="I804">
        <v>113760</v>
      </c>
      <c r="J804">
        <v>120</v>
      </c>
      <c r="K804" t="s">
        <v>578</v>
      </c>
      <c r="L804" t="s">
        <v>15</v>
      </c>
    </row>
    <row r="805" spans="1:12" x14ac:dyDescent="0.2">
      <c r="A805">
        <v>804</v>
      </c>
      <c r="B805">
        <v>1</v>
      </c>
      <c r="C805">
        <v>3</v>
      </c>
      <c r="D805" t="s">
        <v>1112</v>
      </c>
      <c r="E805" t="s">
        <v>13</v>
      </c>
      <c r="F805">
        <v>0.42</v>
      </c>
      <c r="G805">
        <v>0</v>
      </c>
      <c r="H805">
        <v>1</v>
      </c>
      <c r="I805">
        <v>2625</v>
      </c>
      <c r="J805">
        <v>8.5167000000000002</v>
      </c>
      <c r="L805" t="s">
        <v>20</v>
      </c>
    </row>
    <row r="806" spans="1:12" x14ac:dyDescent="0.2">
      <c r="A806">
        <v>805</v>
      </c>
      <c r="B806">
        <v>1</v>
      </c>
      <c r="C806">
        <v>3</v>
      </c>
      <c r="D806" t="s">
        <v>1113</v>
      </c>
      <c r="E806" t="s">
        <v>13</v>
      </c>
      <c r="F806">
        <v>27</v>
      </c>
      <c r="G806">
        <v>0</v>
      </c>
      <c r="H806">
        <v>0</v>
      </c>
      <c r="I806">
        <v>347089</v>
      </c>
      <c r="J806">
        <v>6.9749999999999996</v>
      </c>
      <c r="L806" t="s">
        <v>15</v>
      </c>
    </row>
    <row r="807" spans="1:12" x14ac:dyDescent="0.2">
      <c r="A807">
        <v>806</v>
      </c>
      <c r="B807">
        <v>0</v>
      </c>
      <c r="C807">
        <v>3</v>
      </c>
      <c r="D807" t="s">
        <v>1114</v>
      </c>
      <c r="E807" t="s">
        <v>13</v>
      </c>
      <c r="F807">
        <v>31</v>
      </c>
      <c r="G807">
        <v>0</v>
      </c>
      <c r="H807">
        <v>0</v>
      </c>
      <c r="I807">
        <v>347063</v>
      </c>
      <c r="J807">
        <v>7.7750000000000004</v>
      </c>
      <c r="L807" t="s">
        <v>15</v>
      </c>
    </row>
    <row r="808" spans="1:12" x14ac:dyDescent="0.2">
      <c r="A808">
        <v>807</v>
      </c>
      <c r="B808">
        <v>0</v>
      </c>
      <c r="C808">
        <v>1</v>
      </c>
      <c r="D808" t="s">
        <v>1115</v>
      </c>
      <c r="E808" t="s">
        <v>13</v>
      </c>
      <c r="F808">
        <v>39</v>
      </c>
      <c r="G808">
        <v>0</v>
      </c>
      <c r="H808">
        <v>0</v>
      </c>
      <c r="I808">
        <v>112050</v>
      </c>
      <c r="J808">
        <v>0</v>
      </c>
      <c r="K808" t="s">
        <v>1116</v>
      </c>
      <c r="L808" t="s">
        <v>15</v>
      </c>
    </row>
    <row r="809" spans="1:12" x14ac:dyDescent="0.2">
      <c r="A809">
        <v>808</v>
      </c>
      <c r="B809">
        <v>0</v>
      </c>
      <c r="C809">
        <v>3</v>
      </c>
      <c r="D809" t="s">
        <v>1117</v>
      </c>
      <c r="E809" t="s">
        <v>17</v>
      </c>
      <c r="F809">
        <v>18</v>
      </c>
      <c r="G809">
        <v>0</v>
      </c>
      <c r="H809">
        <v>0</v>
      </c>
      <c r="I809">
        <v>347087</v>
      </c>
      <c r="J809">
        <v>7.7750000000000004</v>
      </c>
      <c r="L809" t="s">
        <v>15</v>
      </c>
    </row>
    <row r="810" spans="1:12" x14ac:dyDescent="0.2">
      <c r="A810">
        <v>809</v>
      </c>
      <c r="B810">
        <v>0</v>
      </c>
      <c r="C810">
        <v>2</v>
      </c>
      <c r="D810" t="s">
        <v>1118</v>
      </c>
      <c r="E810" t="s">
        <v>13</v>
      </c>
      <c r="F810">
        <v>39</v>
      </c>
      <c r="G810">
        <v>0</v>
      </c>
      <c r="H810">
        <v>0</v>
      </c>
      <c r="I810">
        <v>248723</v>
      </c>
      <c r="J810">
        <v>13</v>
      </c>
      <c r="L810" t="s">
        <v>15</v>
      </c>
    </row>
    <row r="811" spans="1:12" x14ac:dyDescent="0.2">
      <c r="A811">
        <v>810</v>
      </c>
      <c r="B811">
        <v>1</v>
      </c>
      <c r="C811">
        <v>1</v>
      </c>
      <c r="D811" t="s">
        <v>1119</v>
      </c>
      <c r="E811" t="s">
        <v>17</v>
      </c>
      <c r="F811">
        <v>33</v>
      </c>
      <c r="G811">
        <v>1</v>
      </c>
      <c r="H811">
        <v>0</v>
      </c>
      <c r="I811">
        <v>113806</v>
      </c>
      <c r="J811">
        <v>53.1</v>
      </c>
      <c r="K811" t="s">
        <v>1014</v>
      </c>
      <c r="L811" t="s">
        <v>15</v>
      </c>
    </row>
    <row r="812" spans="1:12" x14ac:dyDescent="0.2">
      <c r="A812">
        <v>811</v>
      </c>
      <c r="B812">
        <v>0</v>
      </c>
      <c r="C812">
        <v>3</v>
      </c>
      <c r="D812" t="s">
        <v>1120</v>
      </c>
      <c r="E812" t="s">
        <v>13</v>
      </c>
      <c r="F812">
        <v>26</v>
      </c>
      <c r="G812">
        <v>0</v>
      </c>
      <c r="H812">
        <v>0</v>
      </c>
      <c r="I812">
        <v>3474</v>
      </c>
      <c r="J812">
        <v>7.8875000000000002</v>
      </c>
      <c r="L812" t="s">
        <v>15</v>
      </c>
    </row>
    <row r="813" spans="1:12" x14ac:dyDescent="0.2">
      <c r="A813">
        <v>812</v>
      </c>
      <c r="B813">
        <v>0</v>
      </c>
      <c r="C813">
        <v>3</v>
      </c>
      <c r="D813" t="s">
        <v>1121</v>
      </c>
      <c r="E813" t="s">
        <v>13</v>
      </c>
      <c r="F813">
        <v>39</v>
      </c>
      <c r="G813">
        <v>0</v>
      </c>
      <c r="H813">
        <v>0</v>
      </c>
      <c r="I813" t="s">
        <v>810</v>
      </c>
      <c r="J813">
        <v>24.15</v>
      </c>
      <c r="L813" t="s">
        <v>15</v>
      </c>
    </row>
    <row r="814" spans="1:12" x14ac:dyDescent="0.2">
      <c r="A814">
        <v>813</v>
      </c>
      <c r="B814">
        <v>0</v>
      </c>
      <c r="C814">
        <v>2</v>
      </c>
      <c r="D814" t="s">
        <v>1122</v>
      </c>
      <c r="E814" t="s">
        <v>13</v>
      </c>
      <c r="F814">
        <v>35</v>
      </c>
      <c r="G814">
        <v>0</v>
      </c>
      <c r="H814">
        <v>0</v>
      </c>
      <c r="I814">
        <v>28206</v>
      </c>
      <c r="J814">
        <v>10.5</v>
      </c>
      <c r="L814" t="s">
        <v>15</v>
      </c>
    </row>
    <row r="815" spans="1:12" x14ac:dyDescent="0.2">
      <c r="A815">
        <v>814</v>
      </c>
      <c r="B815">
        <v>0</v>
      </c>
      <c r="C815">
        <v>3</v>
      </c>
      <c r="D815" t="s">
        <v>1123</v>
      </c>
      <c r="E815" t="s">
        <v>17</v>
      </c>
      <c r="F815">
        <v>6</v>
      </c>
      <c r="G815">
        <v>4</v>
      </c>
      <c r="H815">
        <v>2</v>
      </c>
      <c r="I815">
        <v>347082</v>
      </c>
      <c r="J815">
        <v>31.274999999999999</v>
      </c>
      <c r="L815" t="s">
        <v>15</v>
      </c>
    </row>
    <row r="816" spans="1:12" x14ac:dyDescent="0.2">
      <c r="A816">
        <v>815</v>
      </c>
      <c r="B816">
        <v>0</v>
      </c>
      <c r="C816">
        <v>3</v>
      </c>
      <c r="D816" t="s">
        <v>1124</v>
      </c>
      <c r="E816" t="s">
        <v>13</v>
      </c>
      <c r="F816">
        <v>30.5</v>
      </c>
      <c r="G816">
        <v>0</v>
      </c>
      <c r="H816">
        <v>0</v>
      </c>
      <c r="I816">
        <v>364499</v>
      </c>
      <c r="J816">
        <v>8.0500000000000007</v>
      </c>
      <c r="L816" t="s">
        <v>15</v>
      </c>
    </row>
    <row r="817" spans="1:12" x14ac:dyDescent="0.2">
      <c r="A817">
        <v>816</v>
      </c>
      <c r="B817">
        <v>0</v>
      </c>
      <c r="C817">
        <v>1</v>
      </c>
      <c r="D817" t="s">
        <v>1125</v>
      </c>
      <c r="E817" t="s">
        <v>13</v>
      </c>
      <c r="G817">
        <v>0</v>
      </c>
      <c r="H817">
        <v>0</v>
      </c>
      <c r="I817">
        <v>112058</v>
      </c>
      <c r="J817">
        <v>0</v>
      </c>
      <c r="K817" t="s">
        <v>1126</v>
      </c>
      <c r="L817" t="s">
        <v>15</v>
      </c>
    </row>
    <row r="818" spans="1:12" x14ac:dyDescent="0.2">
      <c r="A818">
        <v>817</v>
      </c>
      <c r="B818">
        <v>0</v>
      </c>
      <c r="C818">
        <v>3</v>
      </c>
      <c r="D818" t="s">
        <v>1127</v>
      </c>
      <c r="E818" t="s">
        <v>17</v>
      </c>
      <c r="F818">
        <v>23</v>
      </c>
      <c r="G818">
        <v>0</v>
      </c>
      <c r="H818">
        <v>0</v>
      </c>
      <c r="I818" t="s">
        <v>1128</v>
      </c>
      <c r="J818">
        <v>7.9249999999999998</v>
      </c>
      <c r="L818" t="s">
        <v>15</v>
      </c>
    </row>
    <row r="819" spans="1:12" x14ac:dyDescent="0.2">
      <c r="A819">
        <v>818</v>
      </c>
      <c r="B819">
        <v>0</v>
      </c>
      <c r="C819">
        <v>2</v>
      </c>
      <c r="D819" t="s">
        <v>1129</v>
      </c>
      <c r="E819" t="s">
        <v>13</v>
      </c>
      <c r="F819">
        <v>31</v>
      </c>
      <c r="G819">
        <v>1</v>
      </c>
      <c r="H819">
        <v>1</v>
      </c>
      <c r="I819" t="s">
        <v>1130</v>
      </c>
      <c r="J819">
        <v>37.004199999999997</v>
      </c>
      <c r="L819" t="s">
        <v>20</v>
      </c>
    </row>
    <row r="820" spans="1:12" x14ac:dyDescent="0.2">
      <c r="A820">
        <v>819</v>
      </c>
      <c r="B820">
        <v>0</v>
      </c>
      <c r="C820">
        <v>3</v>
      </c>
      <c r="D820" t="s">
        <v>1131</v>
      </c>
      <c r="E820" t="s">
        <v>13</v>
      </c>
      <c r="F820">
        <v>43</v>
      </c>
      <c r="G820">
        <v>0</v>
      </c>
      <c r="H820">
        <v>0</v>
      </c>
      <c r="I820" t="s">
        <v>1132</v>
      </c>
      <c r="J820">
        <v>6.45</v>
      </c>
      <c r="L820" t="s">
        <v>15</v>
      </c>
    </row>
    <row r="821" spans="1:12" x14ac:dyDescent="0.2">
      <c r="A821">
        <v>820</v>
      </c>
      <c r="B821">
        <v>0</v>
      </c>
      <c r="C821">
        <v>3</v>
      </c>
      <c r="D821" t="s">
        <v>1133</v>
      </c>
      <c r="E821" t="s">
        <v>13</v>
      </c>
      <c r="F821">
        <v>10</v>
      </c>
      <c r="G821">
        <v>3</v>
      </c>
      <c r="H821">
        <v>2</v>
      </c>
      <c r="I821">
        <v>347088</v>
      </c>
      <c r="J821">
        <v>27.9</v>
      </c>
      <c r="L821" t="s">
        <v>15</v>
      </c>
    </row>
    <row r="822" spans="1:12" x14ac:dyDescent="0.2">
      <c r="A822">
        <v>821</v>
      </c>
      <c r="B822">
        <v>1</v>
      </c>
      <c r="C822">
        <v>1</v>
      </c>
      <c r="D822" t="s">
        <v>1134</v>
      </c>
      <c r="E822" t="s">
        <v>17</v>
      </c>
      <c r="F822">
        <v>52</v>
      </c>
      <c r="G822">
        <v>1</v>
      </c>
      <c r="H822">
        <v>1</v>
      </c>
      <c r="I822">
        <v>12749</v>
      </c>
      <c r="J822">
        <v>93.5</v>
      </c>
      <c r="K822" t="s">
        <v>1135</v>
      </c>
      <c r="L822" t="s">
        <v>15</v>
      </c>
    </row>
    <row r="823" spans="1:12" x14ac:dyDescent="0.2">
      <c r="A823">
        <v>822</v>
      </c>
      <c r="B823">
        <v>1</v>
      </c>
      <c r="C823">
        <v>3</v>
      </c>
      <c r="D823" t="s">
        <v>1136</v>
      </c>
      <c r="E823" t="s">
        <v>13</v>
      </c>
      <c r="F823">
        <v>27</v>
      </c>
      <c r="G823">
        <v>0</v>
      </c>
      <c r="H823">
        <v>0</v>
      </c>
      <c r="I823">
        <v>315098</v>
      </c>
      <c r="J823">
        <v>8.6624999999999996</v>
      </c>
      <c r="L823" t="s">
        <v>15</v>
      </c>
    </row>
    <row r="824" spans="1:12" x14ac:dyDescent="0.2">
      <c r="A824">
        <v>823</v>
      </c>
      <c r="B824">
        <v>0</v>
      </c>
      <c r="C824">
        <v>1</v>
      </c>
      <c r="D824" t="s">
        <v>1137</v>
      </c>
      <c r="E824" t="s">
        <v>13</v>
      </c>
      <c r="F824">
        <v>38</v>
      </c>
      <c r="G824">
        <v>0</v>
      </c>
      <c r="H824">
        <v>0</v>
      </c>
      <c r="I824">
        <v>19972</v>
      </c>
      <c r="J824">
        <v>0</v>
      </c>
      <c r="L824" t="s">
        <v>15</v>
      </c>
    </row>
    <row r="825" spans="1:12" x14ac:dyDescent="0.2">
      <c r="A825">
        <v>824</v>
      </c>
      <c r="B825">
        <v>1</v>
      </c>
      <c r="C825">
        <v>3</v>
      </c>
      <c r="D825" t="s">
        <v>1138</v>
      </c>
      <c r="E825" t="s">
        <v>17</v>
      </c>
      <c r="F825">
        <v>27</v>
      </c>
      <c r="G825">
        <v>0</v>
      </c>
      <c r="H825">
        <v>1</v>
      </c>
      <c r="I825">
        <v>392096</v>
      </c>
      <c r="J825">
        <v>12.475</v>
      </c>
      <c r="K825" t="s">
        <v>1048</v>
      </c>
      <c r="L825" t="s">
        <v>15</v>
      </c>
    </row>
    <row r="826" spans="1:12" x14ac:dyDescent="0.2">
      <c r="A826">
        <v>825</v>
      </c>
      <c r="B826">
        <v>0</v>
      </c>
      <c r="C826">
        <v>3</v>
      </c>
      <c r="D826" t="s">
        <v>1139</v>
      </c>
      <c r="E826" t="s">
        <v>13</v>
      </c>
      <c r="F826">
        <v>2</v>
      </c>
      <c r="G826">
        <v>4</v>
      </c>
      <c r="H826">
        <v>1</v>
      </c>
      <c r="I826">
        <v>3101295</v>
      </c>
      <c r="J826">
        <v>39.6875</v>
      </c>
      <c r="L826" t="s">
        <v>15</v>
      </c>
    </row>
    <row r="827" spans="1:12" x14ac:dyDescent="0.2">
      <c r="A827">
        <v>826</v>
      </c>
      <c r="B827">
        <v>0</v>
      </c>
      <c r="C827">
        <v>3</v>
      </c>
      <c r="D827" t="s">
        <v>1140</v>
      </c>
      <c r="E827" t="s">
        <v>13</v>
      </c>
      <c r="G827">
        <v>0</v>
      </c>
      <c r="H827">
        <v>0</v>
      </c>
      <c r="I827">
        <v>368323</v>
      </c>
      <c r="J827">
        <v>6.95</v>
      </c>
      <c r="L827" t="s">
        <v>27</v>
      </c>
    </row>
    <row r="828" spans="1:12" x14ac:dyDescent="0.2">
      <c r="A828">
        <v>827</v>
      </c>
      <c r="B828">
        <v>0</v>
      </c>
      <c r="C828">
        <v>3</v>
      </c>
      <c r="D828" t="s">
        <v>1141</v>
      </c>
      <c r="E828" t="s">
        <v>13</v>
      </c>
      <c r="G828">
        <v>0</v>
      </c>
      <c r="H828">
        <v>0</v>
      </c>
      <c r="I828">
        <v>1601</v>
      </c>
      <c r="J828">
        <v>56.495800000000003</v>
      </c>
      <c r="L828" t="s">
        <v>15</v>
      </c>
    </row>
    <row r="829" spans="1:12" x14ac:dyDescent="0.2">
      <c r="A829">
        <v>828</v>
      </c>
      <c r="B829">
        <v>1</v>
      </c>
      <c r="C829">
        <v>2</v>
      </c>
      <c r="D829" t="s">
        <v>1142</v>
      </c>
      <c r="E829" t="s">
        <v>13</v>
      </c>
      <c r="F829">
        <v>1</v>
      </c>
      <c r="G829">
        <v>0</v>
      </c>
      <c r="H829">
        <v>2</v>
      </c>
      <c r="I829" t="s">
        <v>1130</v>
      </c>
      <c r="J829">
        <v>37.004199999999997</v>
      </c>
      <c r="L829" t="s">
        <v>20</v>
      </c>
    </row>
    <row r="830" spans="1:12" x14ac:dyDescent="0.2">
      <c r="A830">
        <v>829</v>
      </c>
      <c r="B830">
        <v>1</v>
      </c>
      <c r="C830">
        <v>3</v>
      </c>
      <c r="D830" t="s">
        <v>1143</v>
      </c>
      <c r="E830" t="s">
        <v>13</v>
      </c>
      <c r="G830">
        <v>0</v>
      </c>
      <c r="H830">
        <v>0</v>
      </c>
      <c r="I830">
        <v>367228</v>
      </c>
      <c r="J830">
        <v>7.75</v>
      </c>
      <c r="L830" t="s">
        <v>27</v>
      </c>
    </row>
    <row r="831" spans="1:12" x14ac:dyDescent="0.2">
      <c r="A831">
        <v>830</v>
      </c>
      <c r="B831">
        <v>1</v>
      </c>
      <c r="C831">
        <v>1</v>
      </c>
      <c r="D831" t="s">
        <v>1144</v>
      </c>
      <c r="E831" t="s">
        <v>17</v>
      </c>
      <c r="F831">
        <v>62</v>
      </c>
      <c r="G831">
        <v>0</v>
      </c>
      <c r="H831">
        <v>0</v>
      </c>
      <c r="I831">
        <v>113572</v>
      </c>
      <c r="J831">
        <v>80</v>
      </c>
      <c r="K831" t="s">
        <v>108</v>
      </c>
    </row>
    <row r="832" spans="1:12" x14ac:dyDescent="0.2">
      <c r="A832">
        <v>831</v>
      </c>
      <c r="B832">
        <v>1</v>
      </c>
      <c r="C832">
        <v>3</v>
      </c>
      <c r="D832" t="s">
        <v>1145</v>
      </c>
      <c r="E832" t="s">
        <v>17</v>
      </c>
      <c r="F832">
        <v>15</v>
      </c>
      <c r="G832">
        <v>1</v>
      </c>
      <c r="H832">
        <v>0</v>
      </c>
      <c r="I832">
        <v>2659</v>
      </c>
      <c r="J832">
        <v>14.4542</v>
      </c>
      <c r="L832" t="s">
        <v>20</v>
      </c>
    </row>
    <row r="833" spans="1:12" x14ac:dyDescent="0.2">
      <c r="A833">
        <v>832</v>
      </c>
      <c r="B833">
        <v>1</v>
      </c>
      <c r="C833">
        <v>2</v>
      </c>
      <c r="D833" t="s">
        <v>1146</v>
      </c>
      <c r="E833" t="s">
        <v>13</v>
      </c>
      <c r="F833">
        <v>0.83</v>
      </c>
      <c r="G833">
        <v>1</v>
      </c>
      <c r="H833">
        <v>1</v>
      </c>
      <c r="I833">
        <v>29106</v>
      </c>
      <c r="J833">
        <v>18.75</v>
      </c>
      <c r="L833" t="s">
        <v>15</v>
      </c>
    </row>
    <row r="834" spans="1:12" x14ac:dyDescent="0.2">
      <c r="A834">
        <v>833</v>
      </c>
      <c r="B834">
        <v>0</v>
      </c>
      <c r="C834">
        <v>3</v>
      </c>
      <c r="D834" t="s">
        <v>1147</v>
      </c>
      <c r="E834" t="s">
        <v>13</v>
      </c>
      <c r="G834">
        <v>0</v>
      </c>
      <c r="H834">
        <v>0</v>
      </c>
      <c r="I834">
        <v>2671</v>
      </c>
      <c r="J834">
        <v>7.2291999999999996</v>
      </c>
      <c r="L834" t="s">
        <v>20</v>
      </c>
    </row>
    <row r="835" spans="1:12" x14ac:dyDescent="0.2">
      <c r="A835">
        <v>834</v>
      </c>
      <c r="B835">
        <v>0</v>
      </c>
      <c r="C835">
        <v>3</v>
      </c>
      <c r="D835" t="s">
        <v>1148</v>
      </c>
      <c r="E835" t="s">
        <v>13</v>
      </c>
      <c r="F835">
        <v>23</v>
      </c>
      <c r="G835">
        <v>0</v>
      </c>
      <c r="H835">
        <v>0</v>
      </c>
      <c r="I835">
        <v>347468</v>
      </c>
      <c r="J835">
        <v>7.8541999999999996</v>
      </c>
      <c r="L835" t="s">
        <v>15</v>
      </c>
    </row>
    <row r="836" spans="1:12" x14ac:dyDescent="0.2">
      <c r="A836">
        <v>835</v>
      </c>
      <c r="B836">
        <v>0</v>
      </c>
      <c r="C836">
        <v>3</v>
      </c>
      <c r="D836" t="s">
        <v>1149</v>
      </c>
      <c r="E836" t="s">
        <v>13</v>
      </c>
      <c r="F836">
        <v>18</v>
      </c>
      <c r="G836">
        <v>0</v>
      </c>
      <c r="H836">
        <v>0</v>
      </c>
      <c r="I836">
        <v>2223</v>
      </c>
      <c r="J836">
        <v>8.3000000000000007</v>
      </c>
      <c r="L836" t="s">
        <v>15</v>
      </c>
    </row>
    <row r="837" spans="1:12" x14ac:dyDescent="0.2">
      <c r="A837">
        <v>836</v>
      </c>
      <c r="B837">
        <v>1</v>
      </c>
      <c r="C837">
        <v>1</v>
      </c>
      <c r="D837" t="s">
        <v>1150</v>
      </c>
      <c r="E837" t="s">
        <v>17</v>
      </c>
      <c r="F837">
        <v>39</v>
      </c>
      <c r="G837">
        <v>1</v>
      </c>
      <c r="H837">
        <v>1</v>
      </c>
      <c r="I837" t="s">
        <v>1151</v>
      </c>
      <c r="J837">
        <v>83.158299999999997</v>
      </c>
      <c r="K837" t="s">
        <v>1152</v>
      </c>
      <c r="L837" t="s">
        <v>20</v>
      </c>
    </row>
    <row r="838" spans="1:12" x14ac:dyDescent="0.2">
      <c r="A838">
        <v>837</v>
      </c>
      <c r="B838">
        <v>0</v>
      </c>
      <c r="C838">
        <v>3</v>
      </c>
      <c r="D838" t="s">
        <v>1153</v>
      </c>
      <c r="E838" t="s">
        <v>13</v>
      </c>
      <c r="F838">
        <v>21</v>
      </c>
      <c r="G838">
        <v>0</v>
      </c>
      <c r="H838">
        <v>0</v>
      </c>
      <c r="I838">
        <v>315097</v>
      </c>
      <c r="J838">
        <v>8.6624999999999996</v>
      </c>
      <c r="L838" t="s">
        <v>15</v>
      </c>
    </row>
    <row r="839" spans="1:12" x14ac:dyDescent="0.2">
      <c r="A839">
        <v>838</v>
      </c>
      <c r="B839">
        <v>0</v>
      </c>
      <c r="C839">
        <v>3</v>
      </c>
      <c r="D839" t="s">
        <v>1154</v>
      </c>
      <c r="E839" t="s">
        <v>13</v>
      </c>
      <c r="G839">
        <v>0</v>
      </c>
      <c r="H839">
        <v>0</v>
      </c>
      <c r="I839">
        <v>392092</v>
      </c>
      <c r="J839">
        <v>8.0500000000000007</v>
      </c>
      <c r="L839" t="s">
        <v>15</v>
      </c>
    </row>
    <row r="840" spans="1:12" x14ac:dyDescent="0.2">
      <c r="A840">
        <v>839</v>
      </c>
      <c r="B840">
        <v>1</v>
      </c>
      <c r="C840">
        <v>3</v>
      </c>
      <c r="D840" t="s">
        <v>1155</v>
      </c>
      <c r="E840" t="s">
        <v>13</v>
      </c>
      <c r="F840">
        <v>32</v>
      </c>
      <c r="G840">
        <v>0</v>
      </c>
      <c r="H840">
        <v>0</v>
      </c>
      <c r="I840">
        <v>1601</v>
      </c>
      <c r="J840">
        <v>56.495800000000003</v>
      </c>
      <c r="L840" t="s">
        <v>15</v>
      </c>
    </row>
    <row r="841" spans="1:12" x14ac:dyDescent="0.2">
      <c r="A841">
        <v>840</v>
      </c>
      <c r="B841">
        <v>1</v>
      </c>
      <c r="C841">
        <v>1</v>
      </c>
      <c r="D841" t="s">
        <v>1156</v>
      </c>
      <c r="E841" t="s">
        <v>13</v>
      </c>
      <c r="G841">
        <v>0</v>
      </c>
      <c r="H841">
        <v>0</v>
      </c>
      <c r="I841">
        <v>11774</v>
      </c>
      <c r="J841">
        <v>29.7</v>
      </c>
      <c r="K841" t="s">
        <v>1157</v>
      </c>
      <c r="L841" t="s">
        <v>20</v>
      </c>
    </row>
    <row r="842" spans="1:12" x14ac:dyDescent="0.2">
      <c r="A842">
        <v>841</v>
      </c>
      <c r="B842">
        <v>0</v>
      </c>
      <c r="C842">
        <v>3</v>
      </c>
      <c r="D842" t="s">
        <v>1158</v>
      </c>
      <c r="E842" t="s">
        <v>13</v>
      </c>
      <c r="F842">
        <v>20</v>
      </c>
      <c r="G842">
        <v>0</v>
      </c>
      <c r="H842">
        <v>0</v>
      </c>
      <c r="I842" t="s">
        <v>1159</v>
      </c>
      <c r="J842">
        <v>7.9249999999999998</v>
      </c>
      <c r="L842" t="s">
        <v>15</v>
      </c>
    </row>
    <row r="843" spans="1:12" x14ac:dyDescent="0.2">
      <c r="A843">
        <v>842</v>
      </c>
      <c r="B843">
        <v>0</v>
      </c>
      <c r="C843">
        <v>2</v>
      </c>
      <c r="D843" t="s">
        <v>1160</v>
      </c>
      <c r="E843" t="s">
        <v>13</v>
      </c>
      <c r="F843">
        <v>16</v>
      </c>
      <c r="G843">
        <v>0</v>
      </c>
      <c r="H843">
        <v>0</v>
      </c>
      <c r="I843" t="s">
        <v>1072</v>
      </c>
      <c r="J843">
        <v>10.5</v>
      </c>
      <c r="L843" t="s">
        <v>15</v>
      </c>
    </row>
    <row r="844" spans="1:12" x14ac:dyDescent="0.2">
      <c r="A844">
        <v>843</v>
      </c>
      <c r="B844">
        <v>1</v>
      </c>
      <c r="C844">
        <v>1</v>
      </c>
      <c r="D844" t="s">
        <v>1161</v>
      </c>
      <c r="E844" t="s">
        <v>17</v>
      </c>
      <c r="F844">
        <v>30</v>
      </c>
      <c r="G844">
        <v>0</v>
      </c>
      <c r="H844">
        <v>0</v>
      </c>
      <c r="I844">
        <v>113798</v>
      </c>
      <c r="J844">
        <v>31</v>
      </c>
      <c r="L844" t="s">
        <v>20</v>
      </c>
    </row>
    <row r="845" spans="1:12" x14ac:dyDescent="0.2">
      <c r="A845">
        <v>844</v>
      </c>
      <c r="B845">
        <v>0</v>
      </c>
      <c r="C845">
        <v>3</v>
      </c>
      <c r="D845" t="s">
        <v>1162</v>
      </c>
      <c r="E845" t="s">
        <v>13</v>
      </c>
      <c r="F845">
        <v>34.5</v>
      </c>
      <c r="G845">
        <v>0</v>
      </c>
      <c r="H845">
        <v>0</v>
      </c>
      <c r="I845">
        <v>2683</v>
      </c>
      <c r="J845">
        <v>6.4375</v>
      </c>
      <c r="L845" t="s">
        <v>20</v>
      </c>
    </row>
    <row r="846" spans="1:12" x14ac:dyDescent="0.2">
      <c r="A846">
        <v>845</v>
      </c>
      <c r="B846">
        <v>0</v>
      </c>
      <c r="C846">
        <v>3</v>
      </c>
      <c r="D846" t="s">
        <v>1163</v>
      </c>
      <c r="E846" t="s">
        <v>13</v>
      </c>
      <c r="F846">
        <v>17</v>
      </c>
      <c r="G846">
        <v>0</v>
      </c>
      <c r="H846">
        <v>0</v>
      </c>
      <c r="I846">
        <v>315090</v>
      </c>
      <c r="J846">
        <v>8.6624999999999996</v>
      </c>
      <c r="L846" t="s">
        <v>15</v>
      </c>
    </row>
    <row r="847" spans="1:12" x14ac:dyDescent="0.2">
      <c r="A847">
        <v>846</v>
      </c>
      <c r="B847">
        <v>0</v>
      </c>
      <c r="C847">
        <v>3</v>
      </c>
      <c r="D847" t="s">
        <v>1164</v>
      </c>
      <c r="E847" t="s">
        <v>13</v>
      </c>
      <c r="F847">
        <v>42</v>
      </c>
      <c r="G847">
        <v>0</v>
      </c>
      <c r="H847">
        <v>0</v>
      </c>
      <c r="I847" t="s">
        <v>1165</v>
      </c>
      <c r="J847">
        <v>7.55</v>
      </c>
      <c r="L847" t="s">
        <v>15</v>
      </c>
    </row>
    <row r="848" spans="1:12" x14ac:dyDescent="0.2">
      <c r="A848">
        <v>847</v>
      </c>
      <c r="B848">
        <v>0</v>
      </c>
      <c r="C848">
        <v>3</v>
      </c>
      <c r="D848" t="s">
        <v>1166</v>
      </c>
      <c r="E848" t="s">
        <v>13</v>
      </c>
      <c r="G848">
        <v>8</v>
      </c>
      <c r="H848">
        <v>2</v>
      </c>
      <c r="I848" t="s">
        <v>251</v>
      </c>
      <c r="J848">
        <v>69.55</v>
      </c>
      <c r="L848" t="s">
        <v>15</v>
      </c>
    </row>
    <row r="849" spans="1:12" x14ac:dyDescent="0.2">
      <c r="A849">
        <v>848</v>
      </c>
      <c r="B849">
        <v>0</v>
      </c>
      <c r="C849">
        <v>3</v>
      </c>
      <c r="D849" t="s">
        <v>1167</v>
      </c>
      <c r="E849" t="s">
        <v>13</v>
      </c>
      <c r="F849">
        <v>35</v>
      </c>
      <c r="G849">
        <v>0</v>
      </c>
      <c r="H849">
        <v>0</v>
      </c>
      <c r="I849">
        <v>349213</v>
      </c>
      <c r="J849">
        <v>7.8958000000000004</v>
      </c>
      <c r="L849" t="s">
        <v>20</v>
      </c>
    </row>
    <row r="850" spans="1:12" x14ac:dyDescent="0.2">
      <c r="A850">
        <v>849</v>
      </c>
      <c r="B850">
        <v>0</v>
      </c>
      <c r="C850">
        <v>2</v>
      </c>
      <c r="D850" t="s">
        <v>1168</v>
      </c>
      <c r="E850" t="s">
        <v>13</v>
      </c>
      <c r="F850">
        <v>28</v>
      </c>
      <c r="G850">
        <v>0</v>
      </c>
      <c r="H850">
        <v>1</v>
      </c>
      <c r="I850">
        <v>248727</v>
      </c>
      <c r="J850">
        <v>33</v>
      </c>
      <c r="L850" t="s">
        <v>15</v>
      </c>
    </row>
    <row r="851" spans="1:12" x14ac:dyDescent="0.2">
      <c r="A851">
        <v>850</v>
      </c>
      <c r="B851">
        <v>1</v>
      </c>
      <c r="C851">
        <v>1</v>
      </c>
      <c r="D851" t="s">
        <v>1169</v>
      </c>
      <c r="E851" t="s">
        <v>17</v>
      </c>
      <c r="G851">
        <v>1</v>
      </c>
      <c r="H851">
        <v>0</v>
      </c>
      <c r="I851">
        <v>17453</v>
      </c>
      <c r="J851">
        <v>89.104200000000006</v>
      </c>
      <c r="K851" t="s">
        <v>655</v>
      </c>
      <c r="L851" t="s">
        <v>20</v>
      </c>
    </row>
    <row r="852" spans="1:12" x14ac:dyDescent="0.2">
      <c r="A852">
        <v>851</v>
      </c>
      <c r="B852">
        <v>0</v>
      </c>
      <c r="C852">
        <v>3</v>
      </c>
      <c r="D852" t="s">
        <v>1170</v>
      </c>
      <c r="E852" t="s">
        <v>13</v>
      </c>
      <c r="F852">
        <v>4</v>
      </c>
      <c r="G852">
        <v>4</v>
      </c>
      <c r="H852">
        <v>2</v>
      </c>
      <c r="I852">
        <v>347082</v>
      </c>
      <c r="J852">
        <v>31.274999999999999</v>
      </c>
      <c r="L852" t="s">
        <v>15</v>
      </c>
    </row>
    <row r="853" spans="1:12" x14ac:dyDescent="0.2">
      <c r="A853">
        <v>852</v>
      </c>
      <c r="B853">
        <v>0</v>
      </c>
      <c r="C853">
        <v>3</v>
      </c>
      <c r="D853" t="s">
        <v>1171</v>
      </c>
      <c r="E853" t="s">
        <v>13</v>
      </c>
      <c r="F853">
        <v>74</v>
      </c>
      <c r="G853">
        <v>0</v>
      </c>
      <c r="H853">
        <v>0</v>
      </c>
      <c r="I853">
        <v>347060</v>
      </c>
      <c r="J853">
        <v>7.7750000000000004</v>
      </c>
      <c r="L853" t="s">
        <v>15</v>
      </c>
    </row>
    <row r="854" spans="1:12" x14ac:dyDescent="0.2">
      <c r="A854">
        <v>853</v>
      </c>
      <c r="B854">
        <v>0</v>
      </c>
      <c r="C854">
        <v>3</v>
      </c>
      <c r="D854" t="s">
        <v>1172</v>
      </c>
      <c r="E854" t="s">
        <v>17</v>
      </c>
      <c r="F854">
        <v>9</v>
      </c>
      <c r="G854">
        <v>1</v>
      </c>
      <c r="H854">
        <v>1</v>
      </c>
      <c r="I854">
        <v>2678</v>
      </c>
      <c r="J854">
        <v>15.245799999999999</v>
      </c>
      <c r="L854" t="s">
        <v>20</v>
      </c>
    </row>
    <row r="855" spans="1:12" x14ac:dyDescent="0.2">
      <c r="A855">
        <v>854</v>
      </c>
      <c r="B855">
        <v>1</v>
      </c>
      <c r="C855">
        <v>1</v>
      </c>
      <c r="D855" t="s">
        <v>1173</v>
      </c>
      <c r="E855" t="s">
        <v>17</v>
      </c>
      <c r="F855">
        <v>16</v>
      </c>
      <c r="G855">
        <v>0</v>
      </c>
      <c r="H855">
        <v>1</v>
      </c>
      <c r="I855" t="s">
        <v>1174</v>
      </c>
      <c r="J855">
        <v>39.4</v>
      </c>
      <c r="K855" t="s">
        <v>1175</v>
      </c>
      <c r="L855" t="s">
        <v>15</v>
      </c>
    </row>
    <row r="856" spans="1:12" x14ac:dyDescent="0.2">
      <c r="A856">
        <v>855</v>
      </c>
      <c r="B856">
        <v>0</v>
      </c>
      <c r="C856">
        <v>2</v>
      </c>
      <c r="D856" t="s">
        <v>1176</v>
      </c>
      <c r="E856" t="s">
        <v>17</v>
      </c>
      <c r="F856">
        <v>44</v>
      </c>
      <c r="G856">
        <v>1</v>
      </c>
      <c r="H856">
        <v>0</v>
      </c>
      <c r="I856">
        <v>244252</v>
      </c>
      <c r="J856">
        <v>26</v>
      </c>
      <c r="L856" t="s">
        <v>15</v>
      </c>
    </row>
    <row r="857" spans="1:12" x14ac:dyDescent="0.2">
      <c r="A857">
        <v>856</v>
      </c>
      <c r="B857">
        <v>1</v>
      </c>
      <c r="C857">
        <v>3</v>
      </c>
      <c r="D857" t="s">
        <v>1177</v>
      </c>
      <c r="E857" t="s">
        <v>17</v>
      </c>
      <c r="F857">
        <v>18</v>
      </c>
      <c r="G857">
        <v>0</v>
      </c>
      <c r="H857">
        <v>1</v>
      </c>
      <c r="I857">
        <v>392091</v>
      </c>
      <c r="J857">
        <v>9.35</v>
      </c>
      <c r="L857" t="s">
        <v>15</v>
      </c>
    </row>
    <row r="858" spans="1:12" x14ac:dyDescent="0.2">
      <c r="A858">
        <v>857</v>
      </c>
      <c r="B858">
        <v>1</v>
      </c>
      <c r="C858">
        <v>1</v>
      </c>
      <c r="D858" t="s">
        <v>1178</v>
      </c>
      <c r="E858" t="s">
        <v>17</v>
      </c>
      <c r="F858">
        <v>45</v>
      </c>
      <c r="G858">
        <v>1</v>
      </c>
      <c r="H858">
        <v>1</v>
      </c>
      <c r="I858">
        <v>36928</v>
      </c>
      <c r="J858">
        <v>164.86670000000001</v>
      </c>
      <c r="L858" t="s">
        <v>15</v>
      </c>
    </row>
    <row r="859" spans="1:12" x14ac:dyDescent="0.2">
      <c r="A859">
        <v>858</v>
      </c>
      <c r="B859">
        <v>1</v>
      </c>
      <c r="C859">
        <v>1</v>
      </c>
      <c r="D859" t="s">
        <v>1179</v>
      </c>
      <c r="E859" t="s">
        <v>13</v>
      </c>
      <c r="F859">
        <v>51</v>
      </c>
      <c r="G859">
        <v>0</v>
      </c>
      <c r="H859">
        <v>0</v>
      </c>
      <c r="I859">
        <v>113055</v>
      </c>
      <c r="J859">
        <v>26.55</v>
      </c>
      <c r="K859" t="s">
        <v>1180</v>
      </c>
      <c r="L859" t="s">
        <v>15</v>
      </c>
    </row>
    <row r="860" spans="1:12" x14ac:dyDescent="0.2">
      <c r="A860">
        <v>859</v>
      </c>
      <c r="B860">
        <v>1</v>
      </c>
      <c r="C860">
        <v>3</v>
      </c>
      <c r="D860" t="s">
        <v>1181</v>
      </c>
      <c r="E860" t="s">
        <v>17</v>
      </c>
      <c r="F860">
        <v>24</v>
      </c>
      <c r="G860">
        <v>0</v>
      </c>
      <c r="H860">
        <v>3</v>
      </c>
      <c r="I860">
        <v>2666</v>
      </c>
      <c r="J860">
        <v>19.258299999999998</v>
      </c>
      <c r="L860" t="s">
        <v>20</v>
      </c>
    </row>
    <row r="861" spans="1:12" x14ac:dyDescent="0.2">
      <c r="A861">
        <v>860</v>
      </c>
      <c r="B861">
        <v>0</v>
      </c>
      <c r="C861">
        <v>3</v>
      </c>
      <c r="D861" t="s">
        <v>1182</v>
      </c>
      <c r="E861" t="s">
        <v>13</v>
      </c>
      <c r="G861">
        <v>0</v>
      </c>
      <c r="H861">
        <v>0</v>
      </c>
      <c r="I861">
        <v>2629</v>
      </c>
      <c r="J861">
        <v>7.2291999999999996</v>
      </c>
      <c r="L861" t="s">
        <v>20</v>
      </c>
    </row>
    <row r="862" spans="1:12" x14ac:dyDescent="0.2">
      <c r="A862">
        <v>861</v>
      </c>
      <c r="B862">
        <v>0</v>
      </c>
      <c r="C862">
        <v>3</v>
      </c>
      <c r="D862" t="s">
        <v>1183</v>
      </c>
      <c r="E862" t="s">
        <v>13</v>
      </c>
      <c r="F862">
        <v>41</v>
      </c>
      <c r="G862">
        <v>2</v>
      </c>
      <c r="H862">
        <v>0</v>
      </c>
      <c r="I862">
        <v>350026</v>
      </c>
      <c r="J862">
        <v>14.1083</v>
      </c>
      <c r="L862" t="s">
        <v>15</v>
      </c>
    </row>
    <row r="863" spans="1:12" x14ac:dyDescent="0.2">
      <c r="A863">
        <v>862</v>
      </c>
      <c r="B863">
        <v>0</v>
      </c>
      <c r="C863">
        <v>2</v>
      </c>
      <c r="D863" t="s">
        <v>1184</v>
      </c>
      <c r="E863" t="s">
        <v>13</v>
      </c>
      <c r="F863">
        <v>21</v>
      </c>
      <c r="G863">
        <v>1</v>
      </c>
      <c r="H863">
        <v>0</v>
      </c>
      <c r="I863">
        <v>28134</v>
      </c>
      <c r="J863">
        <v>11.5</v>
      </c>
      <c r="L863" t="s">
        <v>15</v>
      </c>
    </row>
    <row r="864" spans="1:12" x14ac:dyDescent="0.2">
      <c r="A864">
        <v>863</v>
      </c>
      <c r="B864">
        <v>1</v>
      </c>
      <c r="C864">
        <v>1</v>
      </c>
      <c r="D864" t="s">
        <v>1185</v>
      </c>
      <c r="E864" t="s">
        <v>17</v>
      </c>
      <c r="F864">
        <v>48</v>
      </c>
      <c r="G864">
        <v>0</v>
      </c>
      <c r="H864">
        <v>0</v>
      </c>
      <c r="I864">
        <v>17466</v>
      </c>
      <c r="J864">
        <v>25.929200000000002</v>
      </c>
      <c r="K864" t="s">
        <v>1105</v>
      </c>
      <c r="L864" t="s">
        <v>15</v>
      </c>
    </row>
    <row r="865" spans="1:12" x14ac:dyDescent="0.2">
      <c r="A865">
        <v>864</v>
      </c>
      <c r="B865">
        <v>0</v>
      </c>
      <c r="C865">
        <v>3</v>
      </c>
      <c r="D865" t="s">
        <v>1186</v>
      </c>
      <c r="E865" t="s">
        <v>17</v>
      </c>
      <c r="G865">
        <v>8</v>
      </c>
      <c r="H865">
        <v>2</v>
      </c>
      <c r="I865" t="s">
        <v>251</v>
      </c>
      <c r="J865">
        <v>69.55</v>
      </c>
      <c r="L865" t="s">
        <v>15</v>
      </c>
    </row>
    <row r="866" spans="1:12" x14ac:dyDescent="0.2">
      <c r="A866">
        <v>865</v>
      </c>
      <c r="B866">
        <v>0</v>
      </c>
      <c r="C866">
        <v>2</v>
      </c>
      <c r="D866" t="s">
        <v>1187</v>
      </c>
      <c r="E866" t="s">
        <v>13</v>
      </c>
      <c r="F866">
        <v>24</v>
      </c>
      <c r="G866">
        <v>0</v>
      </c>
      <c r="H866">
        <v>0</v>
      </c>
      <c r="I866">
        <v>233866</v>
      </c>
      <c r="J866">
        <v>13</v>
      </c>
      <c r="L866" t="s">
        <v>15</v>
      </c>
    </row>
    <row r="867" spans="1:12" x14ac:dyDescent="0.2">
      <c r="A867">
        <v>866</v>
      </c>
      <c r="B867">
        <v>1</v>
      </c>
      <c r="C867">
        <v>2</v>
      </c>
      <c r="D867" t="s">
        <v>1188</v>
      </c>
      <c r="E867" t="s">
        <v>17</v>
      </c>
      <c r="F867">
        <v>42</v>
      </c>
      <c r="G867">
        <v>0</v>
      </c>
      <c r="H867">
        <v>0</v>
      </c>
      <c r="I867">
        <v>236852</v>
      </c>
      <c r="J867">
        <v>13</v>
      </c>
      <c r="L867" t="s">
        <v>15</v>
      </c>
    </row>
    <row r="868" spans="1:12" x14ac:dyDescent="0.2">
      <c r="A868">
        <v>867</v>
      </c>
      <c r="B868">
        <v>1</v>
      </c>
      <c r="C868">
        <v>2</v>
      </c>
      <c r="D868" t="s">
        <v>1189</v>
      </c>
      <c r="E868" t="s">
        <v>17</v>
      </c>
      <c r="F868">
        <v>27</v>
      </c>
      <c r="G868">
        <v>1</v>
      </c>
      <c r="H868">
        <v>0</v>
      </c>
      <c r="I868" t="s">
        <v>1190</v>
      </c>
      <c r="J868">
        <v>13.8583</v>
      </c>
      <c r="L868" t="s">
        <v>20</v>
      </c>
    </row>
    <row r="869" spans="1:12" x14ac:dyDescent="0.2">
      <c r="A869">
        <v>868</v>
      </c>
      <c r="B869">
        <v>0</v>
      </c>
      <c r="C869">
        <v>1</v>
      </c>
      <c r="D869" t="s">
        <v>1191</v>
      </c>
      <c r="E869" t="s">
        <v>13</v>
      </c>
      <c r="F869">
        <v>31</v>
      </c>
      <c r="G869">
        <v>0</v>
      </c>
      <c r="H869">
        <v>0</v>
      </c>
      <c r="I869" t="s">
        <v>1192</v>
      </c>
      <c r="J869">
        <v>50.495800000000003</v>
      </c>
      <c r="K869" t="s">
        <v>1193</v>
      </c>
      <c r="L869" t="s">
        <v>15</v>
      </c>
    </row>
    <row r="870" spans="1:12" x14ac:dyDescent="0.2">
      <c r="A870">
        <v>869</v>
      </c>
      <c r="B870">
        <v>0</v>
      </c>
      <c r="C870">
        <v>3</v>
      </c>
      <c r="D870" t="s">
        <v>1194</v>
      </c>
      <c r="E870" t="s">
        <v>13</v>
      </c>
      <c r="G870">
        <v>0</v>
      </c>
      <c r="H870">
        <v>0</v>
      </c>
      <c r="I870">
        <v>345777</v>
      </c>
      <c r="J870">
        <v>9.5</v>
      </c>
      <c r="L870" t="s">
        <v>15</v>
      </c>
    </row>
    <row r="871" spans="1:12" x14ac:dyDescent="0.2">
      <c r="A871">
        <v>870</v>
      </c>
      <c r="B871">
        <v>1</v>
      </c>
      <c r="C871">
        <v>3</v>
      </c>
      <c r="D871" t="s">
        <v>1195</v>
      </c>
      <c r="E871" t="s">
        <v>13</v>
      </c>
      <c r="F871">
        <v>4</v>
      </c>
      <c r="G871">
        <v>1</v>
      </c>
      <c r="H871">
        <v>1</v>
      </c>
      <c r="I871">
        <v>347742</v>
      </c>
      <c r="J871">
        <v>11.1333</v>
      </c>
      <c r="L871" t="s">
        <v>15</v>
      </c>
    </row>
    <row r="872" spans="1:12" x14ac:dyDescent="0.2">
      <c r="A872">
        <v>871</v>
      </c>
      <c r="B872">
        <v>0</v>
      </c>
      <c r="C872">
        <v>3</v>
      </c>
      <c r="D872" t="s">
        <v>1196</v>
      </c>
      <c r="E872" t="s">
        <v>13</v>
      </c>
      <c r="F872">
        <v>26</v>
      </c>
      <c r="G872">
        <v>0</v>
      </c>
      <c r="H872">
        <v>0</v>
      </c>
      <c r="I872">
        <v>349248</v>
      </c>
      <c r="J872">
        <v>7.8958000000000004</v>
      </c>
      <c r="L872" t="s">
        <v>15</v>
      </c>
    </row>
    <row r="873" spans="1:12" x14ac:dyDescent="0.2">
      <c r="A873">
        <v>872</v>
      </c>
      <c r="B873">
        <v>1</v>
      </c>
      <c r="C873">
        <v>1</v>
      </c>
      <c r="D873" t="s">
        <v>1197</v>
      </c>
      <c r="E873" t="s">
        <v>17</v>
      </c>
      <c r="F873">
        <v>47</v>
      </c>
      <c r="G873">
        <v>1</v>
      </c>
      <c r="H873">
        <v>1</v>
      </c>
      <c r="I873">
        <v>11751</v>
      </c>
      <c r="J873">
        <v>52.554200000000002</v>
      </c>
      <c r="K873" t="s">
        <v>377</v>
      </c>
      <c r="L873" t="s">
        <v>15</v>
      </c>
    </row>
    <row r="874" spans="1:12" x14ac:dyDescent="0.2">
      <c r="A874">
        <v>873</v>
      </c>
      <c r="B874">
        <v>0</v>
      </c>
      <c r="C874">
        <v>1</v>
      </c>
      <c r="D874" t="s">
        <v>1198</v>
      </c>
      <c r="E874" t="s">
        <v>13</v>
      </c>
      <c r="F874">
        <v>33</v>
      </c>
      <c r="G874">
        <v>0</v>
      </c>
      <c r="H874">
        <v>0</v>
      </c>
      <c r="I874">
        <v>695</v>
      </c>
      <c r="J874">
        <v>5</v>
      </c>
      <c r="K874" t="s">
        <v>957</v>
      </c>
      <c r="L874" t="s">
        <v>15</v>
      </c>
    </row>
    <row r="875" spans="1:12" x14ac:dyDescent="0.2">
      <c r="A875">
        <v>874</v>
      </c>
      <c r="B875">
        <v>0</v>
      </c>
      <c r="C875">
        <v>3</v>
      </c>
      <c r="D875" t="s">
        <v>1199</v>
      </c>
      <c r="E875" t="s">
        <v>13</v>
      </c>
      <c r="F875">
        <v>47</v>
      </c>
      <c r="G875">
        <v>0</v>
      </c>
      <c r="H875">
        <v>0</v>
      </c>
      <c r="I875">
        <v>345765</v>
      </c>
      <c r="J875">
        <v>9</v>
      </c>
      <c r="L875" t="s">
        <v>15</v>
      </c>
    </row>
    <row r="876" spans="1:12" x14ac:dyDescent="0.2">
      <c r="A876">
        <v>875</v>
      </c>
      <c r="B876">
        <v>1</v>
      </c>
      <c r="C876">
        <v>2</v>
      </c>
      <c r="D876" t="s">
        <v>1200</v>
      </c>
      <c r="E876" t="s">
        <v>17</v>
      </c>
      <c r="F876">
        <v>28</v>
      </c>
      <c r="G876">
        <v>1</v>
      </c>
      <c r="H876">
        <v>0</v>
      </c>
      <c r="I876" t="s">
        <v>465</v>
      </c>
      <c r="J876">
        <v>24</v>
      </c>
      <c r="L876" t="s">
        <v>20</v>
      </c>
    </row>
    <row r="877" spans="1:12" x14ac:dyDescent="0.2">
      <c r="A877">
        <v>876</v>
      </c>
      <c r="B877">
        <v>1</v>
      </c>
      <c r="C877">
        <v>3</v>
      </c>
      <c r="D877" t="s">
        <v>1201</v>
      </c>
      <c r="E877" t="s">
        <v>17</v>
      </c>
      <c r="F877">
        <v>15</v>
      </c>
      <c r="G877">
        <v>0</v>
      </c>
      <c r="H877">
        <v>0</v>
      </c>
      <c r="I877">
        <v>2667</v>
      </c>
      <c r="J877">
        <v>7.2249999999999996</v>
      </c>
      <c r="L877" t="s">
        <v>20</v>
      </c>
    </row>
    <row r="878" spans="1:12" x14ac:dyDescent="0.2">
      <c r="A878">
        <v>877</v>
      </c>
      <c r="B878">
        <v>0</v>
      </c>
      <c r="C878">
        <v>3</v>
      </c>
      <c r="D878" t="s">
        <v>1202</v>
      </c>
      <c r="E878" t="s">
        <v>13</v>
      </c>
      <c r="F878">
        <v>20</v>
      </c>
      <c r="G878">
        <v>0</v>
      </c>
      <c r="H878">
        <v>0</v>
      </c>
      <c r="I878">
        <v>7534</v>
      </c>
      <c r="J878">
        <v>9.8458000000000006</v>
      </c>
      <c r="L878" t="s">
        <v>15</v>
      </c>
    </row>
    <row r="879" spans="1:12" x14ac:dyDescent="0.2">
      <c r="A879">
        <v>878</v>
      </c>
      <c r="B879">
        <v>0</v>
      </c>
      <c r="C879">
        <v>3</v>
      </c>
      <c r="D879" t="s">
        <v>1203</v>
      </c>
      <c r="E879" t="s">
        <v>13</v>
      </c>
      <c r="F879">
        <v>19</v>
      </c>
      <c r="G879">
        <v>0</v>
      </c>
      <c r="H879">
        <v>0</v>
      </c>
      <c r="I879">
        <v>349212</v>
      </c>
      <c r="J879">
        <v>7.8958000000000004</v>
      </c>
      <c r="L879" t="s">
        <v>15</v>
      </c>
    </row>
    <row r="880" spans="1:12" x14ac:dyDescent="0.2">
      <c r="A880">
        <v>879</v>
      </c>
      <c r="B880">
        <v>0</v>
      </c>
      <c r="C880">
        <v>3</v>
      </c>
      <c r="D880" t="s">
        <v>1204</v>
      </c>
      <c r="E880" t="s">
        <v>13</v>
      </c>
      <c r="G880">
        <v>0</v>
      </c>
      <c r="H880">
        <v>0</v>
      </c>
      <c r="I880">
        <v>349217</v>
      </c>
      <c r="J880">
        <v>7.8958000000000004</v>
      </c>
      <c r="L880" t="s">
        <v>15</v>
      </c>
    </row>
    <row r="881" spans="1:12" x14ac:dyDescent="0.2">
      <c r="A881">
        <v>880</v>
      </c>
      <c r="B881">
        <v>1</v>
      </c>
      <c r="C881">
        <v>1</v>
      </c>
      <c r="D881" t="s">
        <v>1205</v>
      </c>
      <c r="E881" t="s">
        <v>17</v>
      </c>
      <c r="F881">
        <v>56</v>
      </c>
      <c r="G881">
        <v>0</v>
      </c>
      <c r="H881">
        <v>1</v>
      </c>
      <c r="I881">
        <v>11767</v>
      </c>
      <c r="J881">
        <v>83.158299999999997</v>
      </c>
      <c r="K881" t="s">
        <v>1206</v>
      </c>
      <c r="L881" t="s">
        <v>20</v>
      </c>
    </row>
    <row r="882" spans="1:12" x14ac:dyDescent="0.2">
      <c r="A882">
        <v>881</v>
      </c>
      <c r="B882">
        <v>1</v>
      </c>
      <c r="C882">
        <v>2</v>
      </c>
      <c r="D882" t="s">
        <v>1207</v>
      </c>
      <c r="E882" t="s">
        <v>17</v>
      </c>
      <c r="F882">
        <v>25</v>
      </c>
      <c r="G882">
        <v>0</v>
      </c>
      <c r="H882">
        <v>1</v>
      </c>
      <c r="I882">
        <v>230433</v>
      </c>
      <c r="J882">
        <v>26</v>
      </c>
      <c r="L882" t="s">
        <v>15</v>
      </c>
    </row>
    <row r="883" spans="1:12" x14ac:dyDescent="0.2">
      <c r="A883">
        <v>882</v>
      </c>
      <c r="B883">
        <v>0</v>
      </c>
      <c r="C883">
        <v>3</v>
      </c>
      <c r="D883" t="s">
        <v>1208</v>
      </c>
      <c r="E883" t="s">
        <v>13</v>
      </c>
      <c r="F883">
        <v>33</v>
      </c>
      <c r="G883">
        <v>0</v>
      </c>
      <c r="H883">
        <v>0</v>
      </c>
      <c r="I883">
        <v>349257</v>
      </c>
      <c r="J883">
        <v>7.8958000000000004</v>
      </c>
      <c r="L883" t="s">
        <v>15</v>
      </c>
    </row>
    <row r="884" spans="1:12" x14ac:dyDescent="0.2">
      <c r="A884">
        <v>883</v>
      </c>
      <c r="B884">
        <v>0</v>
      </c>
      <c r="C884">
        <v>3</v>
      </c>
      <c r="D884" t="s">
        <v>1209</v>
      </c>
      <c r="E884" t="s">
        <v>17</v>
      </c>
      <c r="F884">
        <v>22</v>
      </c>
      <c r="G884">
        <v>0</v>
      </c>
      <c r="H884">
        <v>0</v>
      </c>
      <c r="I884">
        <v>7552</v>
      </c>
      <c r="J884">
        <v>10.5167</v>
      </c>
      <c r="L884" t="s">
        <v>15</v>
      </c>
    </row>
    <row r="885" spans="1:12" x14ac:dyDescent="0.2">
      <c r="A885">
        <v>884</v>
      </c>
      <c r="B885">
        <v>0</v>
      </c>
      <c r="C885">
        <v>2</v>
      </c>
      <c r="D885" t="s">
        <v>1210</v>
      </c>
      <c r="E885" t="s">
        <v>13</v>
      </c>
      <c r="F885">
        <v>28</v>
      </c>
      <c r="G885">
        <v>0</v>
      </c>
      <c r="H885">
        <v>0</v>
      </c>
      <c r="I885" t="s">
        <v>1211</v>
      </c>
      <c r="J885">
        <v>10.5</v>
      </c>
      <c r="L885" t="s">
        <v>15</v>
      </c>
    </row>
    <row r="886" spans="1:12" x14ac:dyDescent="0.2">
      <c r="A886">
        <v>885</v>
      </c>
      <c r="B886">
        <v>0</v>
      </c>
      <c r="C886">
        <v>3</v>
      </c>
      <c r="D886" t="s">
        <v>1212</v>
      </c>
      <c r="E886" t="s">
        <v>13</v>
      </c>
      <c r="F886">
        <v>25</v>
      </c>
      <c r="G886">
        <v>0</v>
      </c>
      <c r="H886">
        <v>0</v>
      </c>
      <c r="I886" t="s">
        <v>1213</v>
      </c>
      <c r="J886">
        <v>7.05</v>
      </c>
      <c r="L886" t="s">
        <v>15</v>
      </c>
    </row>
    <row r="887" spans="1:12" x14ac:dyDescent="0.2">
      <c r="A887">
        <v>886</v>
      </c>
      <c r="B887">
        <v>0</v>
      </c>
      <c r="C887">
        <v>3</v>
      </c>
      <c r="D887" t="s">
        <v>1214</v>
      </c>
      <c r="E887" t="s">
        <v>17</v>
      </c>
      <c r="F887">
        <v>39</v>
      </c>
      <c r="G887">
        <v>0</v>
      </c>
      <c r="H887">
        <v>5</v>
      </c>
      <c r="I887">
        <v>382652</v>
      </c>
      <c r="J887">
        <v>29.125</v>
      </c>
      <c r="L887" t="s">
        <v>27</v>
      </c>
    </row>
    <row r="888" spans="1:12" x14ac:dyDescent="0.2">
      <c r="A888">
        <v>887</v>
      </c>
      <c r="B888">
        <v>0</v>
      </c>
      <c r="C888">
        <v>2</v>
      </c>
      <c r="D888" t="s">
        <v>1215</v>
      </c>
      <c r="E888" t="s">
        <v>13</v>
      </c>
      <c r="F888">
        <v>27</v>
      </c>
      <c r="G888">
        <v>0</v>
      </c>
      <c r="H888">
        <v>0</v>
      </c>
      <c r="I888">
        <v>211536</v>
      </c>
      <c r="J888">
        <v>13</v>
      </c>
      <c r="L888" t="s">
        <v>15</v>
      </c>
    </row>
    <row r="889" spans="1:12" x14ac:dyDescent="0.2">
      <c r="A889">
        <v>888</v>
      </c>
      <c r="B889">
        <v>1</v>
      </c>
      <c r="C889">
        <v>1</v>
      </c>
      <c r="D889" t="s">
        <v>1216</v>
      </c>
      <c r="E889" t="s">
        <v>17</v>
      </c>
      <c r="F889">
        <v>19</v>
      </c>
      <c r="G889">
        <v>0</v>
      </c>
      <c r="H889">
        <v>0</v>
      </c>
      <c r="I889">
        <v>112053</v>
      </c>
      <c r="J889">
        <v>30</v>
      </c>
      <c r="K889" t="s">
        <v>1217</v>
      </c>
      <c r="L889" t="s">
        <v>15</v>
      </c>
    </row>
    <row r="890" spans="1:12" x14ac:dyDescent="0.2">
      <c r="A890">
        <v>889</v>
      </c>
      <c r="B890">
        <v>0</v>
      </c>
      <c r="C890">
        <v>3</v>
      </c>
      <c r="D890" t="s">
        <v>1218</v>
      </c>
      <c r="E890" t="s">
        <v>17</v>
      </c>
      <c r="G890">
        <v>1</v>
      </c>
      <c r="H890">
        <v>2</v>
      </c>
      <c r="I890" t="s">
        <v>1088</v>
      </c>
      <c r="J890">
        <v>23.45</v>
      </c>
      <c r="L890" t="s">
        <v>15</v>
      </c>
    </row>
    <row r="891" spans="1:12" x14ac:dyDescent="0.2">
      <c r="A891">
        <v>890</v>
      </c>
      <c r="B891">
        <v>1</v>
      </c>
      <c r="C891">
        <v>1</v>
      </c>
      <c r="D891" t="s">
        <v>1219</v>
      </c>
      <c r="E891" t="s">
        <v>13</v>
      </c>
      <c r="F891">
        <v>26</v>
      </c>
      <c r="G891">
        <v>0</v>
      </c>
      <c r="H891">
        <v>0</v>
      </c>
      <c r="I891">
        <v>111369</v>
      </c>
      <c r="J891">
        <v>30</v>
      </c>
      <c r="K891" t="s">
        <v>1220</v>
      </c>
      <c r="L891" t="s">
        <v>20</v>
      </c>
    </row>
    <row r="892" spans="1:12" x14ac:dyDescent="0.2">
      <c r="A892">
        <v>891</v>
      </c>
      <c r="B892">
        <v>0</v>
      </c>
      <c r="C892">
        <v>3</v>
      </c>
      <c r="D892" t="s">
        <v>1221</v>
      </c>
      <c r="E892" t="s">
        <v>13</v>
      </c>
      <c r="F892">
        <v>32</v>
      </c>
      <c r="G892">
        <v>0</v>
      </c>
      <c r="H892">
        <v>0</v>
      </c>
      <c r="I892">
        <v>370376</v>
      </c>
      <c r="J892">
        <v>7.75</v>
      </c>
      <c r="L892" t="s">
        <v>27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all_rows</vt:lpstr>
      <vt:lpstr>linear_solved</vt:lpstr>
      <vt:lpstr>nnet_solved</vt:lpstr>
      <vt:lpstr>matrix_multi_solved</vt:lpstr>
      <vt:lpstr>matrix_multi</vt:lpstr>
      <vt:lpstr>nnet</vt:lpstr>
      <vt:lpstr>linear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2024-07-06T17:47:58Z</dcterms:created>
  <dcterms:modified xsi:type="dcterms:W3CDTF">2024-07-08T18:46:16Z</dcterms:modified>
</cp:coreProperties>
</file>