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30"/>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EED238C0-E81D-4218-AB2D-EC0183621E9E}" xr6:coauthVersionLast="47" xr6:coauthVersionMax="47" xr10:uidLastSave="{00000000-0000-0000-0000-000000000000}"/>
  <bookViews>
    <workbookView xWindow="-110" yWindow="-110" windowWidth="19420" windowHeight="10420" tabRatio="500" firstSheet="2"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6" l="1"/>
  <c r="D43" i="7" l="1"/>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 r="D14" i="6"/>
  <c r="G41" i="10" l="1"/>
  <c r="G40" i="10"/>
  <c r="G37" i="10"/>
  <c r="G36" i="10"/>
  <c r="G31" i="10"/>
  <c r="G30" i="10"/>
  <c r="G29" i="10"/>
  <c r="G26" i="10"/>
  <c r="G23" i="10"/>
  <c r="G18" i="10"/>
  <c r="G16" i="10"/>
  <c r="F15" i="3"/>
  <c r="F7" i="3"/>
  <c r="F6" i="3"/>
  <c r="F5" i="3"/>
  <c r="G72" i="1"/>
  <c r="G71" i="1"/>
  <c r="G70" i="1"/>
  <c r="G69" i="1"/>
  <c r="G68" i="1"/>
  <c r="G67" i="1"/>
  <c r="G66" i="1"/>
  <c r="G65" i="1"/>
  <c r="G64" i="1"/>
  <c r="G62" i="1"/>
  <c r="G61" i="1"/>
  <c r="G60" i="1"/>
  <c r="G59" i="1"/>
  <c r="G58" i="1"/>
  <c r="G57" i="1"/>
  <c r="G56" i="1"/>
  <c r="G55" i="1"/>
  <c r="G53" i="1"/>
  <c r="G52" i="1"/>
  <c r="G51" i="1"/>
  <c r="G50" i="1"/>
  <c r="G49" i="1"/>
  <c r="H49" i="1"/>
  <c r="H48" i="1"/>
  <c r="G48" i="1"/>
  <c r="G46" i="1"/>
  <c r="G45" i="1"/>
  <c r="G44" i="1"/>
  <c r="G43" i="1"/>
  <c r="G42" i="1"/>
  <c r="G41" i="1"/>
  <c r="G40" i="1"/>
  <c r="G39" i="1"/>
  <c r="G38" i="1"/>
  <c r="G37" i="1"/>
  <c r="G36" i="1"/>
  <c r="G33" i="1"/>
  <c r="G32" i="1"/>
  <c r="G31" i="1"/>
  <c r="G30" i="1"/>
  <c r="G29" i="1"/>
  <c r="G27" i="1"/>
  <c r="G26" i="1"/>
  <c r="G25" i="1"/>
  <c r="G24" i="1"/>
  <c r="G23" i="1"/>
  <c r="G22" i="1"/>
  <c r="G21" i="1"/>
  <c r="G20" i="1"/>
  <c r="G19" i="1"/>
  <c r="G18" i="1"/>
  <c r="G17" i="1"/>
  <c r="G16" i="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6" i="10"/>
  <c r="G45" i="10"/>
  <c r="G44" i="10"/>
  <c r="G43" i="10"/>
  <c r="G42" i="10"/>
  <c r="G39" i="10"/>
  <c r="G38" i="10"/>
  <c r="G34" i="10"/>
  <c r="G33" i="10"/>
  <c r="G32" i="10"/>
  <c r="G27" i="10"/>
  <c r="G25" i="10"/>
  <c r="G24" i="10"/>
  <c r="G22" i="10"/>
  <c r="G21" i="10"/>
  <c r="G19" i="10"/>
  <c r="G17" i="10"/>
  <c r="G20" i="10"/>
  <c r="F17" i="11"/>
  <c r="G34" i="1"/>
</calcChain>
</file>

<file path=xl/sharedStrings.xml><?xml version="1.0" encoding="utf-8"?>
<sst xmlns="http://schemas.openxmlformats.org/spreadsheetml/2006/main" count="857" uniqueCount="289">
  <si>
    <r>
      <t xml:space="preserve">OWASP Mobile Application Security Checklist
</t>
    </r>
    <r>
      <rPr>
        <sz val="14"/>
        <rFont val="Trebuchet MS"/>
        <family val="2"/>
      </rPr>
      <t xml:space="preserve">
Based on the OWASP Mobile Application Security Verification Standard</t>
    </r>
  </si>
  <si>
    <t/>
  </si>
  <si>
    <t>General Testing Information</t>
  </si>
  <si>
    <t>MASVS VERSION</t>
  </si>
  <si>
    <t>1.1.4</t>
  </si>
  <si>
    <t>Online version of the MASVS:</t>
  </si>
  <si>
    <t>MSTG Version:</t>
  </si>
  <si>
    <t>1.1.2</t>
  </si>
  <si>
    <t>Online version of the MSTG:</t>
  </si>
  <si>
    <t xml:space="preserve">The two rows above are used to construct the base for all hyperlinks in the Android and iOS cehcklists. 
Adjust to your specific use case to update all hyperlinks to a specific version of the MSTG </t>
  </si>
  <si>
    <t>Client Name:</t>
  </si>
  <si>
    <t>Test Location:</t>
  </si>
  <si>
    <t>Start Date:</t>
  </si>
  <si>
    <t>Closing Date:</t>
  </si>
  <si>
    <t>Name of Tester:</t>
  </si>
  <si>
    <t>Testing Scope</t>
  </si>
  <si>
    <t>All available functions within the App &lt;AppName&gt;.</t>
  </si>
  <si>
    <t>Verification Level</t>
  </si>
  <si>
    <t xml:space="preserve">After consultation with &lt;Customer&gt; it was decided that only Level 1 requrirements are applicable to &lt;AppName&gt;. </t>
  </si>
  <si>
    <t>Testing information Android</t>
  </si>
  <si>
    <t>Application Name:</t>
  </si>
  <si>
    <t xml:space="preserve">Google Play Store Link </t>
  </si>
  <si>
    <t>Filename</t>
  </si>
  <si>
    <t>Version</t>
  </si>
  <si>
    <t>SHA256 Hash of APK
(Can be obtained by using shasum, openssl or sha256sum)</t>
  </si>
  <si>
    <t>Testing information iOS</t>
  </si>
  <si>
    <t>App Store Link</t>
  </si>
  <si>
    <t>SHA256 Hash of IPA
(Can be obtained by using shasum, openssl or sha256sum)</t>
  </si>
  <si>
    <t>Client Representatives and Contact Information</t>
  </si>
  <si>
    <t>Name:</t>
  </si>
  <si>
    <t>Org:</t>
  </si>
  <si>
    <t>Title:</t>
  </si>
  <si>
    <t>Phone:</t>
  </si>
  <si>
    <t>E-mail:</t>
  </si>
  <si>
    <t>Management Summary</t>
  </si>
  <si>
    <t>MASVS Compliance Score ( / 5)</t>
  </si>
  <si>
    <t>`</t>
  </si>
  <si>
    <t>Android</t>
  </si>
  <si>
    <t>iOS</t>
  </si>
  <si>
    <t>P</t>
  </si>
  <si>
    <t>F</t>
  </si>
  <si>
    <t>NA</t>
  </si>
  <si>
    <t>%</t>
  </si>
  <si>
    <t>V1: Architecture, Design and Threat Modelling</t>
  </si>
  <si>
    <t xml:space="preserve">V2: Data Storage and Privacy </t>
  </si>
  <si>
    <t>V3: Cryptography Verification</t>
  </si>
  <si>
    <t>V4: Authentication and Session Management</t>
  </si>
  <si>
    <t>V5: Network Communication</t>
  </si>
  <si>
    <t>V6: Platform Interaction</t>
  </si>
  <si>
    <t>V7: Code Quality and Build Settings</t>
  </si>
  <si>
    <t>V8: Resiliency Against Reverse Engineering</t>
  </si>
  <si>
    <t>Mobile Application Security Requirements - Android</t>
  </si>
  <si>
    <t>ID</t>
  </si>
  <si>
    <t>Detailed Verification Requirement</t>
  </si>
  <si>
    <t>Level 1</t>
  </si>
  <si>
    <t>Level 2</t>
  </si>
  <si>
    <t>Status</t>
  </si>
  <si>
    <t>Testing Procedure(s)</t>
  </si>
  <si>
    <t>Comment</t>
  </si>
  <si>
    <t>V1</t>
  </si>
  <si>
    <t>Architecture, design and threat modelling</t>
  </si>
  <si>
    <t>1.1</t>
  </si>
  <si>
    <t>All app components are identified and known to be needed.</t>
  </si>
  <si>
    <t>✓</t>
  </si>
  <si>
    <t>-</t>
  </si>
  <si>
    <t>1.2</t>
  </si>
  <si>
    <t>Security controls are never enforced only on the client side, but on the respective remote endpoints.</t>
  </si>
  <si>
    <t>1.3</t>
  </si>
  <si>
    <t>A high-level architecture for the mobile app and all connected remote services has been defined and security has been addressed in that architecture.</t>
  </si>
  <si>
    <t>1.4</t>
  </si>
  <si>
    <t>Data considered sensitive in the context of the mobile app is clearly identified.</t>
  </si>
  <si>
    <t>1.5</t>
  </si>
  <si>
    <t>All app components are defined in terms of the business functions and/or security functions they provide.</t>
  </si>
  <si>
    <t>N/A</t>
  </si>
  <si>
    <t>1.6</t>
  </si>
  <si>
    <t>A threat model for the mobile app and the associated remote services has been produced that identifies potential threats and countermeasures.</t>
  </si>
  <si>
    <t>1.7</t>
  </si>
  <si>
    <t>All security controls have a centralized implementation.</t>
  </si>
  <si>
    <t>1.8</t>
  </si>
  <si>
    <t>There is an explicit policy for how cryptographic keys (if any) are managed, and the lifecycle of cryptographic keys is enforced. Ideally, follow a key management standard such as NIST SP 800-57.</t>
  </si>
  <si>
    <t>1.9</t>
  </si>
  <si>
    <t>A mechanism for enforcing updates of the mobile app exists.</t>
  </si>
  <si>
    <t>1.10</t>
  </si>
  <si>
    <t>Security is addressed within all parts of the software development lifecycle.</t>
  </si>
  <si>
    <t>V2</t>
  </si>
  <si>
    <t>Data Storage and Privacy</t>
  </si>
  <si>
    <t>2.1</t>
  </si>
  <si>
    <t>System credential storage facilities are used appropriately to store sensitive data, such as PII, user credentials or cryptographic keys.</t>
  </si>
  <si>
    <t>2.2</t>
  </si>
  <si>
    <t>No sensitive data should be stored outside of the app container or system credential storage facilities.</t>
  </si>
  <si>
    <t>2.3</t>
  </si>
  <si>
    <t>No sensitive data is written to application logs.</t>
  </si>
  <si>
    <t>2.4</t>
  </si>
  <si>
    <t>No sensitive data is shared with third parties unless it is a necessary part of the architecture.</t>
  </si>
  <si>
    <t>2.5</t>
  </si>
  <si>
    <t>The keyboard cache is disabled on text inputs that process sensitive data.</t>
  </si>
  <si>
    <t>2.6</t>
  </si>
  <si>
    <t>No sensitive data is exposed via IPC mechanisms.</t>
  </si>
  <si>
    <t>2.7</t>
  </si>
  <si>
    <t>No sensitive data, such as passwords or pins, is exposed through the user interface.</t>
  </si>
  <si>
    <t>2.8</t>
  </si>
  <si>
    <t>No sensitive data is included in backups generated by the mobile operating system.</t>
  </si>
  <si>
    <t>2.9</t>
  </si>
  <si>
    <t>The app removes sensitive data from views when moved to the background.</t>
  </si>
  <si>
    <t>2.10</t>
  </si>
  <si>
    <t>The app does not hold sensitive data in memory longer than necessary, and memory is cleared explicitly after use.</t>
  </si>
  <si>
    <t>2.11</t>
  </si>
  <si>
    <t>The app enforces a minimum device-access-security policy, such as requiring the user to set a device passcode.</t>
  </si>
  <si>
    <t>2.12</t>
  </si>
  <si>
    <t>The app educates the user about the types of personally identifiable information processed, as well as security best practices the user should follow in using the app.</t>
  </si>
  <si>
    <t>V3</t>
  </si>
  <si>
    <t xml:space="preserve">Cryptography </t>
  </si>
  <si>
    <t>3.1</t>
  </si>
  <si>
    <t>The app does not rely on symmetric cryptography with hardcoded keys as a sole method of encryption.</t>
  </si>
  <si>
    <t>3.2</t>
  </si>
  <si>
    <t>The app uses proven implementations of cryptographic primitives.</t>
  </si>
  <si>
    <t>3.3</t>
  </si>
  <si>
    <t>The app uses cryptographic primitives that are appropriate for the particular use-case, configured with parameters that adhere to industry best practices.</t>
  </si>
  <si>
    <t>3.4</t>
  </si>
  <si>
    <t>The app does not use cryptographic protocols or algorithms that are widely considered depreciated for security purposes.</t>
  </si>
  <si>
    <t>3.5</t>
  </si>
  <si>
    <t>The app doesn't re-use the same cryptographic key for multiple purposes.</t>
  </si>
  <si>
    <t>3.6</t>
  </si>
  <si>
    <t>All random values are generated using a sufficiently secure random number generator.</t>
  </si>
  <si>
    <t>V4</t>
  </si>
  <si>
    <t>Authentication and Session Management</t>
  </si>
  <si>
    <t>4.1</t>
  </si>
  <si>
    <t>If the app provides users access to a remote service, some form of authentication, such as username/password authentication, is performed at the remote endpoint.</t>
  </si>
  <si>
    <t>4.2</t>
  </si>
  <si>
    <t>If stateful session management is used, the remote endpoint uses randomly generated session identifiers to authenticate client requests without sending the user's credentials.</t>
  </si>
  <si>
    <t>4.3</t>
  </si>
  <si>
    <t>If stateless token-based authentication is used, the server provides a token that has been signed using a secure algorithm.</t>
  </si>
  <si>
    <t>4.4</t>
  </si>
  <si>
    <t>The remote endpoint terminates the existing session when the user logs out.</t>
  </si>
  <si>
    <t>4.5</t>
  </si>
  <si>
    <t>A password policy exists and is enforced at the remote endpoint.</t>
  </si>
  <si>
    <t>4.6</t>
  </si>
  <si>
    <t>The remote endpoint implements a mechanism to protect against the submission of credentials an excessive number of times.</t>
  </si>
  <si>
    <t>4.7</t>
  </si>
  <si>
    <t>Sessions are invalidated at the remote endpoint after a predefined period of inactivity and access tokens expire.</t>
  </si>
  <si>
    <t>4.8</t>
  </si>
  <si>
    <t>Biometric authentication, if any, is not event-bound (i.e. using an API that simply returns "true" or "false"). Instead, it is based on unlocking the keychain/keystore.</t>
  </si>
  <si>
    <t>4.9</t>
  </si>
  <si>
    <t>A second factor of authentication exists at the remote endpoint and the 2FA requirement is consistently enforced.</t>
  </si>
  <si>
    <t>4.10</t>
  </si>
  <si>
    <t>Sensitive transactions require step-up authentication.</t>
  </si>
  <si>
    <t>4.11</t>
  </si>
  <si>
    <t>The app informs the user of all login activities with their account. Users are able view a list of devices used to access the account, and to block specific devices.</t>
  </si>
  <si>
    <t>V5</t>
  </si>
  <si>
    <t>Network Communication</t>
  </si>
  <si>
    <t>5.1</t>
  </si>
  <si>
    <t>Data is encrypted on the network using TLS. The secure channel is used consistently throughout the app.</t>
  </si>
  <si>
    <t>5.2</t>
  </si>
  <si>
    <t>The TLS settings are in line with current best practices, or as close as possible if the mobile operating system does not support the recommended standards.</t>
  </si>
  <si>
    <t>5.3</t>
  </si>
  <si>
    <t>The app verifies the X.509 certificate of the remote endpoint when the secure channel is established. Only certificates signed by a trusted CA are accepted.</t>
  </si>
  <si>
    <t>5.4</t>
  </si>
  <si>
    <t>The app either uses its own certificate store, or pins the endpoint certificate or public key, and subsequently does not establish connections with endpoints that offer a different certificate or key, even if signed by a trusted CA.</t>
  </si>
  <si>
    <t>5.5</t>
  </si>
  <si>
    <t>The app doesn't rely on a single insecure communication channel (email or SMS) for critical operations, such as enrollments and account recovery.</t>
  </si>
  <si>
    <t>5.6</t>
  </si>
  <si>
    <t>The app only depends on up-to-date connectivity and security libraries.</t>
  </si>
  <si>
    <t>V6</t>
  </si>
  <si>
    <t>Platform Interaction</t>
  </si>
  <si>
    <t>6.1</t>
  </si>
  <si>
    <t>The app only requests the minimum set of permissions necessary.</t>
  </si>
  <si>
    <t>6.2</t>
  </si>
  <si>
    <t>All inputs from external sources and the user are validated and if necessary sanitized. This includes data received via the UI, IPC mechanisms such as intents, custom URLs, and network sources.</t>
  </si>
  <si>
    <t>6.3</t>
  </si>
  <si>
    <t>The app does not export sensitive functionality via custom URL schemes, unless these mechanisms are properly protected.</t>
  </si>
  <si>
    <t>6.4</t>
  </si>
  <si>
    <t>The app does not export sensitive functionality through IPC facilities, unless these mechanisms are properly protected.</t>
  </si>
  <si>
    <t>6.5</t>
  </si>
  <si>
    <t>JavaScript is disabled in WebViews unless explicitly required.</t>
  </si>
  <si>
    <t>6.6</t>
  </si>
  <si>
    <t>WebViews are configured to allow only the minimum set of protocol handlers required (ideally, only https is supported). Potentially dangerous handlers, such as file, tel and app-id, are disabled.</t>
  </si>
  <si>
    <t>6.7</t>
  </si>
  <si>
    <t>If native methods of the app are exposed to a WebView, verify that the WebView only renders JavaScript contained within the app package.</t>
  </si>
  <si>
    <t>6.8</t>
  </si>
  <si>
    <t>Object deserialization, if any, is implemented using safe serialization APIs.</t>
  </si>
  <si>
    <t>V7</t>
  </si>
  <si>
    <t>Code Quality and Build Settings</t>
  </si>
  <si>
    <t>7.1</t>
  </si>
  <si>
    <t>The app is signed and provisioned with a valid certificate, of which the private key is properly protected.</t>
  </si>
  <si>
    <t>7.2</t>
  </si>
  <si>
    <t>The app has been built in release mode, with settings appropriate for a release build (e.g. non-debuggable).</t>
  </si>
  <si>
    <t>7.3</t>
  </si>
  <si>
    <t>Debugging symbols have been removed from native binaries.</t>
  </si>
  <si>
    <t>7.4</t>
  </si>
  <si>
    <t>Debugging code has been removed, and the app does not log verbose errors or debugging messages.</t>
  </si>
  <si>
    <t>7.5</t>
  </si>
  <si>
    <t>All third party components used by the mobile app, such as libraries and frameworks, are identified, and checked for known vulnerabilities.</t>
  </si>
  <si>
    <t>7.6</t>
  </si>
  <si>
    <t>The app catches and handles possible exceptions.</t>
  </si>
  <si>
    <t>7.7</t>
  </si>
  <si>
    <t>Error handling logic in security controls denies access by default.</t>
  </si>
  <si>
    <t>7.8</t>
  </si>
  <si>
    <t>In unmanaged code, memory is allocated, freed and used securely.</t>
  </si>
  <si>
    <t>7.9</t>
  </si>
  <si>
    <t>Free security features offered by the toolchain, such as byte-code minification, stack protection, PIE support and automatic reference counting, are activated.</t>
  </si>
  <si>
    <t>Legend</t>
  </si>
  <si>
    <t>Symbol</t>
  </si>
  <si>
    <t>Definition</t>
  </si>
  <si>
    <t>Pass</t>
  </si>
  <si>
    <t>Requirement is applicable to mobile App and implemented according to best practices.</t>
  </si>
  <si>
    <t>Fail</t>
  </si>
  <si>
    <t xml:space="preserve">Requirement is applicable to mobile App but not fulfilled. </t>
  </si>
  <si>
    <t>Requirement is not applicable to mobile App.</t>
  </si>
  <si>
    <t>Resiliency against Reverse Engineering - Android</t>
  </si>
  <si>
    <t>Resiliency Against Reverse Engineering Requirements</t>
  </si>
  <si>
    <t>R</t>
  </si>
  <si>
    <t>Testing Procedure</t>
  </si>
  <si>
    <t>Impede Dynamic Analysis and Tampering</t>
  </si>
  <si>
    <t>8.1</t>
  </si>
  <si>
    <t>The app detects, and responds to, the presence of a rooted or jailbroken device either by alerting the user or terminating the app.</t>
  </si>
  <si>
    <t>8.2</t>
  </si>
  <si>
    <t>The app prevents debugging and/or detects, and responds to, a debugger being attached. All available debugging protocols must be covered.</t>
  </si>
  <si>
    <t>8.3</t>
  </si>
  <si>
    <t>The app detects, and responds to, tampering with executable files and critical data within its own sandbox.</t>
  </si>
  <si>
    <t>8.4</t>
  </si>
  <si>
    <t>The app detects, and responds to, the presence of widely used reverse engineering tools and frameworks on the device.</t>
  </si>
  <si>
    <t>8.5</t>
  </si>
  <si>
    <t>The app detects, and responds to, being run in an emulator.</t>
  </si>
  <si>
    <t>8.6</t>
  </si>
  <si>
    <t>The app detects, and responds to, tampering the code and data in its own memory space.</t>
  </si>
  <si>
    <t>8.7</t>
  </si>
  <si>
    <t>The app implements multiple mechanisms in each defense category (8.1 to 8.6). Note that resiliency scales with the amount, diversity of the originality of the mechanisms used.</t>
  </si>
  <si>
    <t>8.8</t>
  </si>
  <si>
    <t>The detection mechanisms trigger responses of different types, including delayed and stealthy responses.</t>
  </si>
  <si>
    <t>8.9</t>
  </si>
  <si>
    <t>Obfuscation is applied to programmatic defenses, which in turn impede de-obfuscation via dynamic analysis.</t>
  </si>
  <si>
    <t>Device Binding</t>
  </si>
  <si>
    <t>8.10</t>
  </si>
  <si>
    <t>The app implements a 'device binding' functionality using a device fingerprint derived from multiple properties unique to the device.</t>
  </si>
  <si>
    <t>Impede Comprehension</t>
  </si>
  <si>
    <t>8.11</t>
  </si>
  <si>
    <t>All executable files and libraries belonging to the app are either encrypted on the file level and/or important code and data segments inside the executables are encrypted or packed. Trivial static analysis does not reveal important code or data.</t>
  </si>
  <si>
    <t>8.12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</si>
  <si>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</si>
  <si>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Mobile Application Security Requirements - iOS</t>
  </si>
  <si>
    <t>Resiliency Against Reverse Engineering - iOS</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</si>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</sst>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7">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0" fillId="0" borderId="0"/>
  </cellStyleXfs>
  <cellXfs count="160">
    <xf numFmtId="0" fontId="0" fillId="0" borderId="0" xfId="0"/>
    <xf numFmtId="0" fontId="5" fillId="9" borderId="13" xfId="0" applyFont="1" applyFill="1" applyBorder="1" applyAlignment="1">
      <alignment vertical="center"/>
    </xf>
    <xf numFmtId="0" fontId="5" fillId="9" borderId="11" xfId="0" applyFont="1" applyFill="1" applyBorder="1" applyAlignment="1">
      <alignment vertical="center"/>
    </xf>
    <xf numFmtId="0" fontId="5" fillId="9" borderId="12" xfId="0" applyFont="1" applyFill="1" applyBorder="1" applyAlignment="1">
      <alignment vertical="center"/>
    </xf>
    <xf numFmtId="0" fontId="5" fillId="0" borderId="13" xfId="0" applyFont="1" applyBorder="1" applyAlignment="1">
      <alignment vertical="center"/>
    </xf>
    <xf numFmtId="0" fontId="5" fillId="0" borderId="14" xfId="0" applyFont="1" applyBorder="1" applyAlignment="1">
      <alignment vertical="center"/>
    </xf>
    <xf numFmtId="0" fontId="8"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xf numFmtId="0" fontId="7" fillId="11" borderId="0" xfId="0" applyFont="1" applyFill="1" applyAlignment="1">
      <alignment horizontal="center" vertical="center"/>
    </xf>
    <xf numFmtId="0" fontId="6" fillId="11" borderId="0" xfId="0" applyFont="1" applyFill="1" applyAlignment="1">
      <alignment horizontal="center" vertical="center" wrapText="1"/>
    </xf>
    <xf numFmtId="9" fontId="7" fillId="11" borderId="0" xfId="0" applyNumberFormat="1" applyFont="1" applyFill="1" applyAlignment="1">
      <alignment horizontal="right" vertical="center" indent="1"/>
    </xf>
    <xf numFmtId="0" fontId="8" fillId="0" borderId="2" xfId="0" applyFont="1" applyBorder="1" applyAlignment="1">
      <alignment horizontal="center"/>
    </xf>
    <xf numFmtId="10" fontId="8" fillId="0" borderId="2" xfId="0" applyNumberFormat="1" applyFont="1" applyBorder="1"/>
    <xf numFmtId="0" fontId="11" fillId="13" borderId="0" xfId="0" applyFont="1" applyFill="1" applyAlignment="1">
      <alignment horizontal="center" vertical="center" wrapText="1"/>
    </xf>
    <xf numFmtId="0" fontId="7" fillId="11" borderId="0" xfId="0" applyFont="1" applyFill="1" applyAlignment="1">
      <alignment horizontal="left" wrapText="1"/>
    </xf>
    <xf numFmtId="0" fontId="5" fillId="9" borderId="16" xfId="0" applyFont="1" applyFill="1" applyBorder="1" applyAlignment="1">
      <alignment vertical="center"/>
    </xf>
    <xf numFmtId="0" fontId="16" fillId="5" borderId="0" xfId="0" applyFont="1" applyFill="1" applyAlignment="1">
      <alignment horizontal="center" vertical="center" wrapText="1"/>
    </xf>
    <xf numFmtId="0" fontId="16" fillId="7" borderId="0" xfId="0" applyFont="1" applyFill="1" applyAlignment="1">
      <alignment horizontal="center" vertical="center" wrapText="1"/>
    </xf>
    <xf numFmtId="0" fontId="17" fillId="2" borderId="32" xfId="0" applyFont="1" applyFill="1" applyBorder="1" applyAlignment="1">
      <alignment horizontal="center" vertical="center" wrapText="1"/>
    </xf>
    <xf numFmtId="0" fontId="18" fillId="3" borderId="0" xfId="0" applyFont="1" applyFill="1" applyAlignment="1">
      <alignment horizontal="center"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19" fillId="3" borderId="0" xfId="0" applyFont="1" applyFill="1" applyAlignment="1">
      <alignment vertical="center" wrapText="1"/>
    </xf>
    <xf numFmtId="0" fontId="17" fillId="2" borderId="20" xfId="0" applyFont="1" applyFill="1" applyBorder="1" applyAlignment="1">
      <alignment horizontal="center" vertical="center" wrapText="1"/>
    </xf>
    <xf numFmtId="0" fontId="20" fillId="0" borderId="0" xfId="0" applyFont="1"/>
    <xf numFmtId="0" fontId="23" fillId="0" borderId="0" xfId="0" applyFont="1"/>
    <xf numFmtId="0" fontId="16" fillId="6" borderId="0" xfId="0" applyFont="1" applyFill="1" applyAlignment="1">
      <alignment horizontal="center" vertical="center" wrapText="1"/>
    </xf>
    <xf numFmtId="0" fontId="19" fillId="3" borderId="0" xfId="0" applyFont="1" applyFill="1" applyAlignment="1">
      <alignment horizontal="center" vertical="center" wrapText="1"/>
    </xf>
    <xf numFmtId="0" fontId="16" fillId="0" borderId="0" xfId="0" applyFont="1" applyAlignment="1">
      <alignment wrapText="1"/>
    </xf>
    <xf numFmtId="0" fontId="25" fillId="0" borderId="0" xfId="9" applyFont="1" applyBorder="1" applyAlignment="1">
      <alignment horizontal="lef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3" fillId="0" borderId="2" xfId="0" applyFont="1" applyBorder="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23" fillId="0" borderId="2" xfId="0" quotePrefix="1" applyFont="1" applyBorder="1" applyAlignment="1">
      <alignment horizontal="center"/>
    </xf>
    <xf numFmtId="0" fontId="29" fillId="0" borderId="0" xfId="0" applyFont="1" applyAlignment="1">
      <alignment horizontal="left"/>
    </xf>
    <xf numFmtId="0" fontId="33" fillId="0" borderId="2" xfId="0" applyFont="1" applyBorder="1" applyAlignment="1">
      <alignment wrapText="1"/>
    </xf>
    <xf numFmtId="49" fontId="9" fillId="0" borderId="0" xfId="0" applyNumberFormat="1" applyFont="1"/>
    <xf numFmtId="49" fontId="0" fillId="0" borderId="0" xfId="0" applyNumberFormat="1"/>
    <xf numFmtId="49" fontId="34"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vertical="center" wrapText="1"/>
    </xf>
    <xf numFmtId="49" fontId="17" fillId="4" borderId="35" xfId="0" quotePrefix="1" applyNumberFormat="1" applyFont="1" applyFill="1" applyBorder="1" applyAlignment="1">
      <alignment horizontal="center" vertical="center" wrapText="1"/>
    </xf>
    <xf numFmtId="49" fontId="17" fillId="2" borderId="21" xfId="0" applyNumberFormat="1" applyFont="1" applyFill="1" applyBorder="1" applyAlignment="1">
      <alignment horizontal="center" vertical="center" wrapText="1"/>
    </xf>
    <xf numFmtId="49" fontId="20" fillId="0" borderId="0" xfId="0" applyNumberFormat="1" applyFont="1"/>
    <xf numFmtId="49" fontId="21" fillId="0" borderId="0" xfId="0" applyNumberFormat="1" applyFont="1" applyAlignment="1">
      <alignment horizontal="left"/>
    </xf>
    <xf numFmtId="49" fontId="17" fillId="2" borderId="1" xfId="0" applyNumberFormat="1" applyFont="1" applyFill="1" applyBorder="1" applyAlignment="1">
      <alignment vertical="center" wrapText="1"/>
    </xf>
    <xf numFmtId="49" fontId="20" fillId="0" borderId="2" xfId="0" applyNumberFormat="1" applyFont="1" applyBorder="1" applyAlignment="1">
      <alignment vertical="top" wrapText="1"/>
    </xf>
    <xf numFmtId="49" fontId="22" fillId="0" borderId="0" xfId="0" applyNumberFormat="1" applyFont="1"/>
    <xf numFmtId="49" fontId="23" fillId="0" borderId="0" xfId="0" applyNumberFormat="1" applyFont="1"/>
    <xf numFmtId="49" fontId="17"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wrapText="1"/>
    </xf>
    <xf numFmtId="49" fontId="34" fillId="4" borderId="35" xfId="0" applyNumberFormat="1" applyFont="1" applyFill="1" applyBorder="1" applyAlignment="1">
      <alignment horizontal="center" vertical="center" wrapText="1"/>
    </xf>
    <xf numFmtId="49" fontId="34" fillId="4" borderId="35" xfId="0" applyNumberFormat="1" applyFont="1" applyFill="1" applyBorder="1" applyAlignment="1">
      <alignment horizontal="center" wrapText="1"/>
    </xf>
    <xf numFmtId="0" fontId="31" fillId="0" borderId="0" xfId="0" applyFont="1"/>
    <xf numFmtId="0" fontId="0" fillId="0" borderId="0" xfId="0" applyAlignment="1">
      <alignment wrapText="1"/>
    </xf>
    <xf numFmtId="0" fontId="33" fillId="0" borderId="2" xfId="0" applyFont="1" applyBorder="1"/>
    <xf numFmtId="0" fontId="36" fillId="0" borderId="2" xfId="0" quotePrefix="1" applyFont="1" applyBorder="1" applyAlignment="1">
      <alignment horizontal="center"/>
    </xf>
    <xf numFmtId="14" fontId="33" fillId="0" borderId="2" xfId="0" applyNumberFormat="1" applyFont="1" applyBorder="1"/>
    <xf numFmtId="0" fontId="36" fillId="0" borderId="2" xfId="0" applyFont="1" applyBorder="1"/>
    <xf numFmtId="14" fontId="36" fillId="0" borderId="2" xfId="0" applyNumberFormat="1" applyFont="1" applyBorder="1"/>
    <xf numFmtId="0" fontId="0" fillId="0" borderId="2" xfId="0" applyBorder="1"/>
    <xf numFmtId="0" fontId="0" fillId="0" borderId="2" xfId="0" applyBorder="1" applyAlignment="1">
      <alignment wrapText="1"/>
    </xf>
    <xf numFmtId="0" fontId="23" fillId="0" borderId="0" xfId="0" applyFont="1" applyAlignment="1">
      <alignment horizontal="left" vertical="top" wrapText="1"/>
    </xf>
    <xf numFmtId="0" fontId="18" fillId="3" borderId="0" xfId="0" applyFont="1" applyFill="1" applyAlignment="1">
      <alignment horizontal="left" vertical="top" wrapText="1"/>
    </xf>
    <xf numFmtId="0" fontId="20" fillId="0" borderId="0" xfId="0" applyFont="1" applyAlignment="1">
      <alignment horizontal="left" vertical="top" wrapText="1"/>
    </xf>
    <xf numFmtId="0" fontId="19" fillId="3" borderId="0" xfId="0" applyFont="1" applyFill="1" applyAlignment="1">
      <alignment horizontal="left" vertical="top" wrapText="1"/>
    </xf>
    <xf numFmtId="0" fontId="2" fillId="0" borderId="0" xfId="9" applyFill="1" applyBorder="1" applyAlignment="1">
      <alignment horizontal="left" vertical="top" wrapText="1"/>
    </xf>
    <xf numFmtId="0" fontId="2" fillId="0" borderId="0" xfId="9" applyBorder="1" applyAlignment="1">
      <alignment horizontal="left" vertical="top" wrapText="1"/>
    </xf>
    <xf numFmtId="0" fontId="25" fillId="0" borderId="0" xfId="9" applyFont="1" applyBorder="1" applyAlignment="1">
      <alignment horizontal="left" vertical="top" wrapText="1"/>
    </xf>
    <xf numFmtId="0" fontId="17" fillId="2" borderId="20" xfId="0" applyFont="1" applyFill="1" applyBorder="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2" fillId="0" borderId="0" xfId="9" applyFill="1" applyAlignment="1">
      <alignment horizontal="left" vertical="top" wrapText="1"/>
    </xf>
    <xf numFmtId="0" fontId="17" fillId="2" borderId="32" xfId="0" applyFont="1" applyFill="1" applyBorder="1" applyAlignment="1">
      <alignment horizontal="left" vertical="top" wrapText="1"/>
    </xf>
    <xf numFmtId="0" fontId="16" fillId="0" borderId="0" xfId="62" applyFont="1" applyAlignment="1">
      <alignment horizontal="left" vertical="top" wrapText="1"/>
    </xf>
    <xf numFmtId="0" fontId="16" fillId="0" borderId="0" xfId="0" applyFont="1" applyAlignment="1">
      <alignment horizontal="left" vertical="top" wrapText="1"/>
    </xf>
    <xf numFmtId="0" fontId="17" fillId="2" borderId="1" xfId="0" applyFont="1" applyFill="1" applyBorder="1" applyAlignment="1">
      <alignment horizontal="left" vertical="top" wrapText="1"/>
    </xf>
    <xf numFmtId="0" fontId="20" fillId="0" borderId="2" xfId="0" applyFont="1" applyBorder="1" applyAlignment="1">
      <alignment horizontal="left" vertical="top" wrapText="1"/>
    </xf>
    <xf numFmtId="0" fontId="17" fillId="2" borderId="33" xfId="0" applyFont="1" applyFill="1" applyBorder="1" applyAlignment="1">
      <alignment horizontal="left" vertical="top" wrapText="1"/>
    </xf>
    <xf numFmtId="0" fontId="19" fillId="3" borderId="7" xfId="0" applyFont="1" applyFill="1" applyBorder="1" applyAlignment="1">
      <alignment horizontal="left" vertical="top" wrapText="1"/>
    </xf>
    <xf numFmtId="0" fontId="16" fillId="0" borderId="7" xfId="0" applyFont="1" applyBorder="1" applyAlignment="1">
      <alignment horizontal="left" vertical="top" wrapText="1"/>
    </xf>
    <xf numFmtId="0" fontId="17" fillId="2" borderId="22" xfId="0" applyFont="1" applyFill="1" applyBorder="1" applyAlignment="1">
      <alignment horizontal="left" vertical="top" wrapText="1"/>
    </xf>
    <xf numFmtId="0" fontId="25" fillId="0" borderId="7" xfId="9" applyFont="1" applyBorder="1" applyAlignment="1">
      <alignment horizontal="left" vertical="top" wrapText="1"/>
    </xf>
    <xf numFmtId="0" fontId="18" fillId="3" borderId="7" xfId="0" applyFont="1" applyFill="1" applyBorder="1" applyAlignment="1">
      <alignment horizontal="left" vertical="top" wrapText="1"/>
    </xf>
    <xf numFmtId="0" fontId="35" fillId="0" borderId="7" xfId="0" applyFont="1" applyBorder="1" applyAlignment="1">
      <alignment horizontal="left" vertical="top" wrapText="1"/>
    </xf>
    <xf numFmtId="0" fontId="2" fillId="0" borderId="7" xfId="9" applyBorder="1" applyAlignment="1">
      <alignment horizontal="left" vertical="top" wrapText="1"/>
    </xf>
    <xf numFmtId="0" fontId="31" fillId="0" borderId="7" xfId="0" applyFont="1" applyBorder="1" applyAlignment="1">
      <alignment horizontal="left" vertical="top" wrapText="1"/>
    </xf>
    <xf numFmtId="0" fontId="17" fillId="2" borderId="0" xfId="0" applyFont="1" applyFill="1" applyAlignment="1">
      <alignment horizontal="left" vertical="top" wrapText="1"/>
    </xf>
    <xf numFmtId="0" fontId="17" fillId="2" borderId="7" xfId="0" applyFont="1" applyFill="1" applyBorder="1" applyAlignment="1">
      <alignment horizontal="left" vertical="top" wrapText="1"/>
    </xf>
    <xf numFmtId="0" fontId="2" fillId="0" borderId="15" xfId="9" applyBorder="1" applyAlignment="1" applyProtection="1">
      <alignment horizontal="left" vertical="center" wrapText="1"/>
    </xf>
    <xf numFmtId="0" fontId="2" fillId="0" borderId="0" xfId="9" applyFill="1" applyAlignment="1">
      <alignment horizontal="left"/>
    </xf>
    <xf numFmtId="0" fontId="5" fillId="9" borderId="3" xfId="0" applyFont="1" applyFill="1" applyBorder="1" applyAlignment="1">
      <alignment vertical="center"/>
    </xf>
    <xf numFmtId="0" fontId="5" fillId="9" borderId="4" xfId="0" applyFont="1" applyFill="1" applyBorder="1" applyAlignment="1">
      <alignment vertical="center"/>
    </xf>
    <xf numFmtId="0" fontId="5" fillId="9" borderId="5" xfId="0" applyFont="1" applyFill="1" applyBorder="1" applyAlignment="1">
      <alignment vertical="center"/>
    </xf>
    <xf numFmtId="0" fontId="5" fillId="0" borderId="10" xfId="0" applyFont="1" applyBorder="1" applyAlignment="1">
      <alignment vertical="center"/>
    </xf>
    <xf numFmtId="0" fontId="2" fillId="0" borderId="10" xfId="9" applyFill="1" applyBorder="1" applyAlignment="1" applyProtection="1">
      <alignment vertical="center"/>
    </xf>
    <xf numFmtId="0" fontId="1" fillId="0" borderId="0" xfId="0" applyFont="1" applyAlignment="1">
      <alignment horizontal="left" vertical="top" wrapText="1"/>
    </xf>
    <xf numFmtId="0" fontId="33" fillId="0" borderId="2" xfId="0" quotePrefix="1" applyFont="1" applyBorder="1" applyAlignment="1">
      <alignment horizontal="center"/>
    </xf>
    <xf numFmtId="0" fontId="5" fillId="0" borderId="13" xfId="0" applyFont="1" applyBorder="1" applyAlignment="1">
      <alignment horizontal="left" vertical="center"/>
    </xf>
    <xf numFmtId="0" fontId="5" fillId="0" borderId="12" xfId="0" applyFont="1" applyBorder="1" applyAlignment="1">
      <alignment horizontal="left" vertical="center"/>
    </xf>
    <xf numFmtId="0" fontId="4" fillId="10" borderId="13" xfId="0" applyFont="1" applyFill="1" applyBorder="1" applyAlignment="1">
      <alignment horizontal="center" vertical="center"/>
    </xf>
    <xf numFmtId="0" fontId="4" fillId="10" borderId="11" xfId="0" applyFont="1" applyFill="1" applyBorder="1" applyAlignment="1">
      <alignment horizontal="center" vertical="center"/>
    </xf>
    <xf numFmtId="0" fontId="4" fillId="10" borderId="12" xfId="0" applyFont="1" applyFill="1" applyBorder="1" applyAlignment="1">
      <alignment horizontal="center" vertical="center"/>
    </xf>
    <xf numFmtId="0" fontId="5" fillId="0" borderId="13" xfId="0" applyFont="1" applyBorder="1" applyAlignment="1">
      <alignment vertical="center"/>
    </xf>
    <xf numFmtId="0" fontId="5" fillId="0" borderId="14" xfId="0" applyFont="1" applyBorder="1" applyAlignment="1">
      <alignment vertical="center"/>
    </xf>
    <xf numFmtId="0" fontId="4" fillId="0" borderId="11" xfId="0" applyFont="1" applyBorder="1" applyAlignment="1">
      <alignment horizontal="center"/>
    </xf>
    <xf numFmtId="0" fontId="4" fillId="0" borderId="12" xfId="0" applyFont="1" applyBorder="1" applyAlignment="1">
      <alignment horizontal="center"/>
    </xf>
    <xf numFmtId="0" fontId="5" fillId="0" borderId="13" xfId="0" applyFont="1" applyBorder="1" applyAlignment="1">
      <alignment vertical="center" wrapText="1"/>
    </xf>
    <xf numFmtId="0" fontId="5" fillId="0" borderId="14" xfId="0" applyFont="1" applyBorder="1" applyAlignment="1">
      <alignment horizontal="left" vertical="center"/>
    </xf>
    <xf numFmtId="0" fontId="26" fillId="8" borderId="3" xfId="0" applyFont="1" applyFill="1" applyBorder="1" applyAlignment="1">
      <alignment horizontal="left" vertical="top" wrapText="1"/>
    </xf>
    <xf numFmtId="0" fontId="26" fillId="8" borderId="4" xfId="0" applyFont="1" applyFill="1" applyBorder="1" applyAlignment="1">
      <alignment horizontal="left" vertical="top"/>
    </xf>
    <xf numFmtId="0" fontId="26" fillId="8" borderId="5" xfId="0" applyFont="1" applyFill="1" applyBorder="1" applyAlignment="1">
      <alignment horizontal="left" vertical="top"/>
    </xf>
    <xf numFmtId="0" fontId="26" fillId="8" borderId="6" xfId="0" applyFont="1" applyFill="1" applyBorder="1" applyAlignment="1">
      <alignment horizontal="left" vertical="top"/>
    </xf>
    <xf numFmtId="0" fontId="26" fillId="8" borderId="0" xfId="0" applyFont="1" applyFill="1" applyAlignment="1">
      <alignment horizontal="left" vertical="top"/>
    </xf>
    <xf numFmtId="0" fontId="26" fillId="8" borderId="7" xfId="0" applyFont="1" applyFill="1" applyBorder="1" applyAlignment="1">
      <alignment horizontal="left" vertical="top"/>
    </xf>
    <xf numFmtId="0" fontId="26" fillId="8" borderId="8" xfId="0" applyFont="1" applyFill="1" applyBorder="1" applyAlignment="1">
      <alignment horizontal="left" vertical="top"/>
    </xf>
    <xf numFmtId="0" fontId="26" fillId="8" borderId="9" xfId="0" applyFont="1" applyFill="1" applyBorder="1" applyAlignment="1">
      <alignment horizontal="left" vertical="top"/>
    </xf>
    <xf numFmtId="0" fontId="26" fillId="8" borderId="10" xfId="0" applyFont="1" applyFill="1" applyBorder="1" applyAlignment="1">
      <alignment horizontal="left" vertical="top"/>
    </xf>
    <xf numFmtId="0" fontId="4" fillId="0" borderId="11" xfId="0" quotePrefix="1" applyFont="1" applyBorder="1" applyAlignment="1">
      <alignment horizontal="center"/>
    </xf>
    <xf numFmtId="0" fontId="5" fillId="0" borderId="8" xfId="0" applyFont="1" applyBorder="1" applyAlignment="1">
      <alignment vertical="center"/>
    </xf>
    <xf numFmtId="0" fontId="5" fillId="0" borderId="36" xfId="0" applyFont="1" applyBorder="1" applyAlignment="1">
      <alignment vertical="center"/>
    </xf>
    <xf numFmtId="0" fontId="5" fillId="0" borderId="13"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2" xfId="0" applyFont="1" applyBorder="1" applyAlignment="1">
      <alignment horizontal="left" vertical="center"/>
    </xf>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11" fillId="13" borderId="0" xfId="0" applyFont="1" applyFill="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22" fillId="0" borderId="0" xfId="0" applyFont="1" applyAlignment="1">
      <alignment horizontal="left" vertical="top"/>
    </xf>
    <xf numFmtId="0" fontId="17" fillId="2" borderId="32" xfId="0" applyFont="1" applyFill="1" applyBorder="1" applyAlignment="1">
      <alignment horizontal="center" vertical="top" wrapText="1"/>
    </xf>
    <xf numFmtId="0" fontId="17" fillId="2" borderId="33" xfId="0" applyFont="1" applyFill="1" applyBorder="1" applyAlignment="1">
      <alignment horizontal="center" vertical="top" wrapText="1"/>
    </xf>
    <xf numFmtId="0" fontId="29" fillId="0" borderId="20" xfId="0" applyFont="1" applyBorder="1" applyAlignment="1">
      <alignment horizontal="left"/>
    </xf>
    <xf numFmtId="0" fontId="7" fillId="0" borderId="0" xfId="0" applyFont="1" applyAlignment="1"/>
    <xf numFmtId="49" fontId="1" fillId="0" borderId="0" xfId="0" applyNumberFormat="1" applyFont="1"/>
    <xf numFmtId="0" fontId="1" fillId="0" borderId="0" xfId="0" applyFont="1"/>
  </cellXfs>
  <cellStyles count="63">
    <cellStyle name="Hipervínculo" xfId="5" builtinId="8" hidden="1"/>
    <cellStyle name="Hipervínculo" xfId="7" builtinId="8" hidden="1"/>
    <cellStyle name="Hipervínculo" xfId="3" builtinId="8" hidden="1"/>
    <cellStyle name="Hipervínculo" xfId="1" builtinId="8" hidden="1"/>
    <cellStyle name="Hipervínculo" xfId="9" builtinId="8"/>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1" builtinId="9" hidden="1"/>
    <cellStyle name="Hipervínculo visitado" xfId="59" builtinId="9" hidden="1"/>
    <cellStyle name="Hipervínculo visitado" xfId="57" builtinId="9" hidden="1"/>
    <cellStyle name="Hipervínculo visitado" xfId="55" builtinId="9" hidden="1"/>
    <cellStyle name="Hipervínculo visitado" xfId="53" builtinId="9" hidden="1"/>
    <cellStyle name="Hipervínculo visitado" xfId="51" builtinId="9" hidden="1"/>
    <cellStyle name="Hipervínculo visitado" xfId="49" builtinId="9" hidden="1"/>
    <cellStyle name="Hipervínculo visitado" xfId="47" builtinId="9" hidden="1"/>
    <cellStyle name="Hipervínculo visitado" xfId="45" builtinId="9" hidden="1"/>
    <cellStyle name="Hipervínculo visitado" xfId="43" builtinId="9" hidden="1"/>
    <cellStyle name="Hipervínculo visitado" xfId="18" builtinId="9" hidden="1"/>
    <cellStyle name="Hipervínculo visitado" xfId="20" builtinId="9" hidden="1"/>
    <cellStyle name="Hipervínculo visitado" xfId="21" builtinId="9" hidden="1"/>
    <cellStyle name="Hipervínculo visitado" xfId="22" builtinId="9" hidden="1"/>
    <cellStyle name="Hipervínculo visitado" xfId="24" builtinId="9" hidden="1"/>
    <cellStyle name="Hipervínculo visitado" xfId="25" builtinId="9" hidden="1"/>
    <cellStyle name="Hipervínculo visitado" xfId="26" builtinId="9" hidden="1"/>
    <cellStyle name="Hipervínculo visitado" xfId="28" builtinId="9" hidden="1"/>
    <cellStyle name="Hipervínculo visitado" xfId="29" builtinId="9" hidden="1"/>
    <cellStyle name="Hipervínculo visitado" xfId="30" builtinId="9" hidden="1"/>
    <cellStyle name="Hipervínculo visitado" xfId="32" builtinId="9" hidden="1"/>
    <cellStyle name="Hipervínculo visitado" xfId="33" builtinId="9" hidden="1"/>
    <cellStyle name="Hipervínculo visitado" xfId="34" builtinId="9" hidden="1"/>
    <cellStyle name="Hipervínculo visitado" xfId="36" builtinId="9" hidden="1"/>
    <cellStyle name="Hipervínculo visitado" xfId="37" builtinId="9" hidden="1"/>
    <cellStyle name="Hipervínculo visitado" xfId="38" builtinId="9" hidden="1"/>
    <cellStyle name="Hipervínculo visitado" xfId="40" builtinId="9" hidden="1"/>
    <cellStyle name="Hipervínculo visitado" xfId="41" builtinId="9" hidden="1"/>
    <cellStyle name="Hipervínculo visitado" xfId="42" builtinId="9" hidden="1"/>
    <cellStyle name="Hipervínculo visitado" xfId="39" builtinId="9" hidden="1"/>
    <cellStyle name="Hipervínculo visitado" xfId="35" builtinId="9" hidden="1"/>
    <cellStyle name="Hipervínculo visitado" xfId="31" builtinId="9" hidden="1"/>
    <cellStyle name="Hipervínculo visitado" xfId="27" builtinId="9" hidden="1"/>
    <cellStyle name="Hipervínculo visitado" xfId="23" builtinId="9" hidden="1"/>
    <cellStyle name="Hipervínculo visitado" xfId="19"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6" builtinId="9" hidden="1"/>
    <cellStyle name="Hipervínculo visitado" xfId="17" builtinId="9" hidden="1"/>
    <cellStyle name="Hipervínculo visitado" xfId="15" builtinId="9" hidden="1"/>
    <cellStyle name="Hipervínculo visitado" xfId="6" builtinId="9" hidden="1"/>
    <cellStyle name="Hipervínculo visitado" xfId="8" builtinId="9" hidden="1"/>
    <cellStyle name="Hipervínculo visitado" xfId="10" builtinId="9" hidden="1"/>
    <cellStyle name="Hipervínculo visitado" xfId="4" builtinId="9" hidden="1"/>
    <cellStyle name="Hipervínculo visitado" xfId="2"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zoomScaleNormal="100" zoomScalePageLayoutView="120" workbookViewId="0">
      <selection activeCell="D13" sqref="D13"/>
    </sheetView>
  </sheetViews>
  <sheetFormatPr defaultColWidth="8.875" defaultRowHeight="15.6"/>
  <cols>
    <col min="1" max="1" width="2.375" customWidth="1"/>
    <col min="3" max="3" width="17.125" customWidth="1"/>
    <col min="4" max="4" width="92.5" customWidth="1"/>
  </cols>
  <sheetData>
    <row r="1" spans="2:4" ht="8.1" customHeight="1"/>
    <row r="2" spans="2:4">
      <c r="B2" s="121" t="s">
        <v>0</v>
      </c>
      <c r="C2" s="122"/>
      <c r="D2" s="123"/>
    </row>
    <row r="3" spans="2:4">
      <c r="B3" s="124"/>
      <c r="C3" s="125"/>
      <c r="D3" s="126"/>
    </row>
    <row r="4" spans="2:4">
      <c r="B4" s="124"/>
      <c r="C4" s="125"/>
      <c r="D4" s="126"/>
    </row>
    <row r="5" spans="2:4">
      <c r="B5" s="124"/>
      <c r="C5" s="125"/>
      <c r="D5" s="126"/>
    </row>
    <row r="6" spans="2:4">
      <c r="B6" s="124"/>
      <c r="C6" s="125"/>
      <c r="D6" s="126"/>
    </row>
    <row r="7" spans="2:4">
      <c r="B7" s="124"/>
      <c r="C7" s="125"/>
      <c r="D7" s="126"/>
    </row>
    <row r="8" spans="2:4" hidden="1">
      <c r="B8" s="127"/>
      <c r="C8" s="128"/>
      <c r="D8" s="129"/>
    </row>
    <row r="9" spans="2:4">
      <c r="B9" s="130" t="s">
        <v>1</v>
      </c>
      <c r="C9" s="117"/>
      <c r="D9" s="118"/>
    </row>
    <row r="10" spans="2:4">
      <c r="B10" s="103" t="s">
        <v>2</v>
      </c>
      <c r="C10" s="104"/>
      <c r="D10" s="105"/>
    </row>
    <row r="11" spans="2:4">
      <c r="B11" s="136" t="s">
        <v>3</v>
      </c>
      <c r="C11" s="136"/>
      <c r="D11" s="106" t="s">
        <v>4</v>
      </c>
    </row>
    <row r="12" spans="2:4">
      <c r="B12" s="110" t="s">
        <v>5</v>
      </c>
      <c r="C12" s="120"/>
      <c r="D12" s="107" t="str">
        <f>HYPERLINK(CONCATENATE(
"https://github.com/OWASP/owasp-masvs/blob/",
MASVS_VERSION,
"/Document/"))</f>
        <v>https://github.com/OWASP/owasp-masvs/blob/1.1.4/Document/</v>
      </c>
    </row>
    <row r="13" spans="2:4">
      <c r="B13" s="131" t="s">
        <v>6</v>
      </c>
      <c r="C13" s="132"/>
      <c r="D13" s="12" t="s">
        <v>7</v>
      </c>
    </row>
    <row r="14" spans="2:4">
      <c r="B14" s="110" t="s">
        <v>8</v>
      </c>
      <c r="C14" s="120"/>
      <c r="D14" s="101" t="str">
        <f>HYPERLINK(CONCATENATE(
"https://github.com/OWASP/owasp-mstg/blob/",
MSTG_VERSION,
"/Document/"))</f>
        <v>https://github.com/OWASP/owasp-mstg/blob/1.1.2/Document/</v>
      </c>
    </row>
    <row r="15" spans="2:4" ht="32.1" customHeight="1">
      <c r="B15" s="133" t="s">
        <v>9</v>
      </c>
      <c r="C15" s="134"/>
      <c r="D15" s="135"/>
    </row>
    <row r="16" spans="2:4">
      <c r="B16" s="115" t="s">
        <v>10</v>
      </c>
      <c r="C16" s="116"/>
      <c r="D16" s="12"/>
    </row>
    <row r="17" spans="2:4">
      <c r="B17" s="110" t="s">
        <v>11</v>
      </c>
      <c r="C17" s="120"/>
      <c r="D17" s="12"/>
    </row>
    <row r="18" spans="2:4">
      <c r="B18" s="115" t="s">
        <v>12</v>
      </c>
      <c r="C18" s="116"/>
      <c r="D18" s="12"/>
    </row>
    <row r="19" spans="2:4">
      <c r="B19" s="115" t="s">
        <v>13</v>
      </c>
      <c r="C19" s="116"/>
      <c r="D19" s="12"/>
    </row>
    <row r="20" spans="2:4">
      <c r="B20" s="115" t="s">
        <v>14</v>
      </c>
      <c r="C20" s="116"/>
      <c r="D20" s="12"/>
    </row>
    <row r="21" spans="2:4">
      <c r="B21" s="115" t="s">
        <v>15</v>
      </c>
      <c r="C21" s="116"/>
      <c r="D21" s="12" t="s">
        <v>16</v>
      </c>
    </row>
    <row r="22" spans="2:4" ht="70.5" customHeight="1">
      <c r="B22" s="115" t="s">
        <v>17</v>
      </c>
      <c r="C22" s="116"/>
      <c r="D22" s="12" t="s">
        <v>18</v>
      </c>
    </row>
    <row r="23" spans="2:4">
      <c r="B23" s="117"/>
      <c r="C23" s="117"/>
      <c r="D23" s="118"/>
    </row>
    <row r="24" spans="2:4">
      <c r="B24" s="1" t="s">
        <v>19</v>
      </c>
      <c r="C24" s="2"/>
      <c r="D24" s="3"/>
    </row>
    <row r="25" spans="2:4">
      <c r="B25" s="4" t="s">
        <v>20</v>
      </c>
      <c r="C25" s="5"/>
      <c r="D25" s="12"/>
    </row>
    <row r="26" spans="2:4">
      <c r="B26" s="115" t="s">
        <v>21</v>
      </c>
      <c r="C26" s="116"/>
      <c r="D26" s="12"/>
    </row>
    <row r="27" spans="2:4">
      <c r="B27" s="115" t="s">
        <v>22</v>
      </c>
      <c r="C27" s="116"/>
      <c r="D27" s="12"/>
    </row>
    <row r="28" spans="2:4">
      <c r="B28" s="115" t="s">
        <v>23</v>
      </c>
      <c r="C28" s="116"/>
      <c r="D28" s="12"/>
    </row>
    <row r="29" spans="2:4" ht="66" customHeight="1">
      <c r="B29" s="119" t="s">
        <v>24</v>
      </c>
      <c r="C29" s="116"/>
      <c r="D29" s="12"/>
    </row>
    <row r="30" spans="2:4">
      <c r="B30" s="117"/>
      <c r="C30" s="117"/>
      <c r="D30" s="118"/>
    </row>
    <row r="31" spans="2:4">
      <c r="B31" s="1" t="s">
        <v>25</v>
      </c>
      <c r="C31" s="2"/>
      <c r="D31" s="3"/>
    </row>
    <row r="32" spans="2:4">
      <c r="B32" s="4" t="s">
        <v>20</v>
      </c>
      <c r="C32" s="5"/>
      <c r="D32" s="12"/>
    </row>
    <row r="33" spans="2:4">
      <c r="B33" s="115" t="s">
        <v>26</v>
      </c>
      <c r="C33" s="116"/>
      <c r="D33" s="12"/>
    </row>
    <row r="34" spans="2:4">
      <c r="B34" s="115" t="s">
        <v>22</v>
      </c>
      <c r="C34" s="116"/>
      <c r="D34" s="12"/>
    </row>
    <row r="35" spans="2:4">
      <c r="B35" s="115" t="s">
        <v>23</v>
      </c>
      <c r="C35" s="116"/>
      <c r="D35" s="12"/>
    </row>
    <row r="36" spans="2:4" ht="63" customHeight="1">
      <c r="B36" s="119" t="s">
        <v>27</v>
      </c>
      <c r="C36" s="116"/>
      <c r="D36" s="12"/>
    </row>
    <row r="37" spans="2:4">
      <c r="B37" s="117"/>
      <c r="C37" s="117"/>
      <c r="D37" s="118"/>
    </row>
    <row r="38" spans="2:4">
      <c r="B38" s="1" t="s">
        <v>28</v>
      </c>
      <c r="C38" s="2"/>
      <c r="D38" s="3"/>
    </row>
    <row r="39" spans="2:4">
      <c r="B39" s="112"/>
      <c r="C39" s="113"/>
      <c r="D39" s="114"/>
    </row>
    <row r="40" spans="2:4">
      <c r="B40" s="110" t="s">
        <v>29</v>
      </c>
      <c r="C40" s="111"/>
      <c r="D40" s="36"/>
    </row>
    <row r="41" spans="2:4">
      <c r="B41" s="110" t="s">
        <v>30</v>
      </c>
      <c r="C41" s="111"/>
      <c r="D41" s="36"/>
    </row>
    <row r="42" spans="2:4">
      <c r="B42" s="110" t="s">
        <v>31</v>
      </c>
      <c r="C42" s="111"/>
      <c r="D42" s="36"/>
    </row>
    <row r="43" spans="2:4">
      <c r="B43" s="110" t="s">
        <v>32</v>
      </c>
      <c r="C43" s="111"/>
      <c r="D43" s="37"/>
    </row>
    <row r="44" spans="2:4">
      <c r="B44" s="110" t="s">
        <v>33</v>
      </c>
      <c r="C44" s="111"/>
      <c r="D44" s="36"/>
    </row>
    <row r="45" spans="2:4">
      <c r="B45" s="112"/>
      <c r="C45" s="113"/>
      <c r="D45" s="114"/>
    </row>
    <row r="46" spans="2:4">
      <c r="B46" s="110" t="s">
        <v>29</v>
      </c>
      <c r="C46" s="111"/>
      <c r="D46" s="36"/>
    </row>
    <row r="47" spans="2:4">
      <c r="B47" s="110" t="s">
        <v>30</v>
      </c>
      <c r="C47" s="111"/>
      <c r="D47" s="36"/>
    </row>
    <row r="48" spans="2:4">
      <c r="B48" s="110" t="s">
        <v>31</v>
      </c>
      <c r="C48" s="111"/>
      <c r="D48" s="36"/>
    </row>
    <row r="49" spans="2:4">
      <c r="B49" s="110" t="s">
        <v>32</v>
      </c>
      <c r="C49" s="111"/>
      <c r="D49" s="37"/>
    </row>
    <row r="50" spans="2:4">
      <c r="B50" s="110" t="s">
        <v>33</v>
      </c>
      <c r="C50" s="111"/>
      <c r="D50" s="36"/>
    </row>
  </sheetData>
  <mergeCells count="37">
    <mergeCell ref="B21:C21"/>
    <mergeCell ref="B19:C19"/>
    <mergeCell ref="B17:C17"/>
    <mergeCell ref="B2:D8"/>
    <mergeCell ref="B9:D9"/>
    <mergeCell ref="B13:C13"/>
    <mergeCell ref="B18:C18"/>
    <mergeCell ref="B20:C20"/>
    <mergeCell ref="B16:C16"/>
    <mergeCell ref="B15:D15"/>
    <mergeCell ref="B14:C14"/>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F43" sqref="F43"/>
    </sheetView>
  </sheetViews>
  <sheetFormatPr defaultColWidth="8.875" defaultRowHeight="14.1"/>
  <cols>
    <col min="1" max="1" width="1.875" style="6" customWidth="1"/>
    <col min="2" max="2" width="9.5" style="6" customWidth="1"/>
    <col min="3" max="3" width="54.875" style="6" customWidth="1"/>
    <col min="4" max="4" width="6" style="6" customWidth="1"/>
    <col min="5" max="5" width="4.625" style="6" customWidth="1"/>
    <col min="6" max="6" width="5.875" style="6" customWidth="1"/>
    <col min="7" max="7" width="10.125" style="6" customWidth="1"/>
    <col min="8" max="16384" width="8.875" style="6"/>
  </cols>
  <sheetData>
    <row r="1" spans="2:24" ht="14.45" thickBot="1"/>
    <row r="2" spans="2:24" ht="15" thickBot="1">
      <c r="B2" s="7"/>
      <c r="C2" s="21" t="s">
        <v>34</v>
      </c>
      <c r="D2" s="8"/>
      <c r="E2" s="8"/>
      <c r="F2" s="8"/>
    </row>
    <row r="3" spans="2:24" ht="14.45">
      <c r="B3" s="8"/>
      <c r="C3" s="8"/>
      <c r="D3" s="8"/>
      <c r="E3" s="8"/>
      <c r="F3" s="8"/>
    </row>
    <row r="4" spans="2:24" ht="14.45">
      <c r="B4" s="157"/>
      <c r="C4" s="157"/>
      <c r="D4" s="157"/>
      <c r="E4" s="157"/>
      <c r="F4" s="157"/>
    </row>
    <row r="5" spans="2:24" ht="15.95" customHeight="1" thickBot="1">
      <c r="B5" s="19"/>
      <c r="C5" s="19"/>
      <c r="D5" s="19"/>
      <c r="E5" s="19"/>
      <c r="F5" s="19"/>
    </row>
    <row r="6" spans="2:24" ht="18.95" customHeight="1" thickBot="1">
      <c r="B6" s="20"/>
      <c r="C6" s="20"/>
      <c r="D6" s="20"/>
      <c r="E6" s="20"/>
      <c r="F6" s="20"/>
      <c r="G6" s="146" t="s">
        <v>35</v>
      </c>
      <c r="H6" s="147"/>
      <c r="I6" s="148"/>
      <c r="V6" s="146" t="s">
        <v>35</v>
      </c>
      <c r="W6" s="147"/>
      <c r="X6" s="148"/>
    </row>
    <row r="7" spans="2:24" ht="15" thickBot="1">
      <c r="B7" s="13"/>
      <c r="C7" s="13"/>
      <c r="D7" s="13"/>
      <c r="E7" s="13"/>
      <c r="F7" s="13"/>
    </row>
    <row r="8" spans="2:24" ht="15.95" customHeight="1">
      <c r="B8" s="19"/>
      <c r="C8" s="19"/>
      <c r="D8" s="19"/>
      <c r="E8" s="19"/>
      <c r="F8" s="19"/>
      <c r="G8" s="137">
        <f>AVERAGE(G43:G50)*5</f>
        <v>0</v>
      </c>
      <c r="H8" s="138"/>
      <c r="I8" s="139"/>
      <c r="V8" s="137">
        <f>AVERAGE(K43:K50)*5</f>
        <v>0</v>
      </c>
      <c r="W8" s="138"/>
      <c r="X8" s="139"/>
    </row>
    <row r="9" spans="2:24" ht="90.95" customHeight="1">
      <c r="B9" s="20"/>
      <c r="C9" s="20"/>
      <c r="D9" s="20"/>
      <c r="E9" s="20"/>
      <c r="F9" s="20"/>
      <c r="G9" s="140"/>
      <c r="H9" s="141"/>
      <c r="I9" s="142"/>
      <c r="V9" s="140"/>
      <c r="W9" s="141"/>
      <c r="X9" s="142"/>
    </row>
    <row r="10" spans="2:24" ht="16.5" customHeight="1">
      <c r="B10" s="13"/>
      <c r="C10" s="13"/>
      <c r="D10" s="13"/>
      <c r="E10" s="13"/>
      <c r="F10" s="13"/>
      <c r="G10" s="140"/>
      <c r="H10" s="141"/>
      <c r="I10" s="142"/>
      <c r="V10" s="140"/>
      <c r="W10" s="141"/>
      <c r="X10" s="142"/>
    </row>
    <row r="11" spans="2:24" ht="17.25" customHeight="1" thickBot="1">
      <c r="B11" s="13"/>
      <c r="C11" s="13"/>
      <c r="D11" s="13"/>
      <c r="E11" s="13"/>
      <c r="F11" s="13"/>
      <c r="G11" s="143"/>
      <c r="H11" s="144"/>
      <c r="I11" s="145"/>
      <c r="V11" s="143"/>
      <c r="W11" s="144"/>
      <c r="X11" s="145"/>
    </row>
    <row r="12" spans="2:24" ht="15.95" customHeight="1">
      <c r="B12" s="149"/>
      <c r="C12" s="149"/>
      <c r="D12" s="149"/>
      <c r="E12" s="149"/>
      <c r="F12" s="149"/>
    </row>
    <row r="13" spans="2:24">
      <c r="B13" s="14"/>
      <c r="C13" s="14"/>
      <c r="D13" s="14"/>
      <c r="E13" s="14"/>
      <c r="F13" s="14"/>
    </row>
    <row r="14" spans="2:24">
      <c r="B14" s="15"/>
      <c r="C14" s="15"/>
      <c r="D14" s="15"/>
      <c r="E14" s="15"/>
      <c r="F14" s="16"/>
    </row>
    <row r="15" spans="2:24" ht="14.45">
      <c r="B15" s="13"/>
      <c r="C15" s="13"/>
      <c r="D15" s="13"/>
      <c r="E15" s="13"/>
      <c r="F15" s="13"/>
    </row>
    <row r="16" spans="2:24" ht="15.95" customHeight="1">
      <c r="B16" s="149"/>
      <c r="C16" s="149"/>
      <c r="D16" s="149"/>
      <c r="E16" s="149"/>
      <c r="F16" s="149"/>
    </row>
    <row r="17" spans="2:6">
      <c r="B17" s="14"/>
      <c r="C17" s="14"/>
      <c r="D17" s="14"/>
      <c r="E17" s="14"/>
      <c r="F17" s="14"/>
    </row>
    <row r="18" spans="2:6">
      <c r="B18" s="15"/>
      <c r="C18" s="15"/>
      <c r="D18" s="15"/>
      <c r="E18" s="15"/>
      <c r="F18" s="16"/>
    </row>
    <row r="20" spans="2:6">
      <c r="B20" s="6" t="s">
        <v>36</v>
      </c>
    </row>
    <row r="35" spans="3:11" ht="15.75" customHeight="1"/>
    <row r="41" spans="3:11" ht="14.45">
      <c r="D41" s="150" t="s">
        <v>37</v>
      </c>
      <c r="E41" s="151"/>
      <c r="F41" s="151"/>
      <c r="G41" s="152"/>
      <c r="H41" s="150" t="s">
        <v>38</v>
      </c>
      <c r="I41" s="151"/>
      <c r="J41" s="151"/>
      <c r="K41" s="152"/>
    </row>
    <row r="42" spans="3:11">
      <c r="D42" s="17" t="s">
        <v>39</v>
      </c>
      <c r="E42" s="17" t="s">
        <v>40</v>
      </c>
      <c r="F42" s="17" t="s">
        <v>41</v>
      </c>
      <c r="G42" s="17" t="s">
        <v>42</v>
      </c>
      <c r="H42" s="17" t="s">
        <v>39</v>
      </c>
      <c r="I42" s="17" t="s">
        <v>40</v>
      </c>
      <c r="J42" s="17" t="s">
        <v>41</v>
      </c>
      <c r="K42" s="17" t="s">
        <v>42</v>
      </c>
    </row>
    <row r="43" spans="3:11" ht="14.45">
      <c r="C43" s="11" t="s">
        <v>43</v>
      </c>
      <c r="D43" s="9">
        <f>COUNTIFS('Security Requirements - Android'!F5:F14,'Security Requirements - Android'!B79)</f>
        <v>0</v>
      </c>
      <c r="E43" s="9">
        <f>COUNTIFS('Security Requirements - Android'!F5:F14,'Security Requirements - Android'!B80)</f>
        <v>0</v>
      </c>
      <c r="F43" s="10">
        <f>COUNTIFS('Security Requirements - Android'!F5:F14,'Security Requirements - Android'!B81)</f>
        <v>6</v>
      </c>
      <c r="G43" s="18">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8">
        <f t="shared" ref="K43:K49" si="1">IF(H43+I43=0, 0, H43/(H43+I43))</f>
        <v>0</v>
      </c>
    </row>
    <row r="44" spans="3:11" ht="14.45">
      <c r="C44" s="11" t="s">
        <v>44</v>
      </c>
      <c r="D44" s="9">
        <f>COUNTIFS('Security Requirements - Android'!F16:F27,'Security Requirements - Android'!B79)</f>
        <v>0</v>
      </c>
      <c r="E44" s="9">
        <f>COUNTIFS('Security Requirements - Android'!F16:F27,'Security Requirements - Android'!B80)</f>
        <v>0</v>
      </c>
      <c r="F44" s="9">
        <f>COUNTIFS('Security Requirements - Android'!F16:F27,'Security Requirements - Android'!B81)</f>
        <v>5</v>
      </c>
      <c r="G44" s="18">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8">
        <f t="shared" si="1"/>
        <v>0</v>
      </c>
    </row>
    <row r="45" spans="3:11" ht="14.45">
      <c r="C45" s="11" t="s">
        <v>45</v>
      </c>
      <c r="D45" s="9">
        <f>COUNTIFS('Security Requirements - Android'!F29:F34,'Security Requirements - Android'!B79)</f>
        <v>0</v>
      </c>
      <c r="E45" s="9">
        <f>COUNTIFS('Security Requirements - Android'!F29:F34,'Security Requirements - Android'!B80)</f>
        <v>0</v>
      </c>
      <c r="F45" s="9">
        <f>COUNTIFS('Security Requirements - Android'!F29:F34,'Security Requirements - Android'!B81)</f>
        <v>0</v>
      </c>
      <c r="G45" s="18">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8">
        <f t="shared" si="1"/>
        <v>0</v>
      </c>
    </row>
    <row r="46" spans="3:11" ht="14.45">
      <c r="C46" s="11" t="s">
        <v>46</v>
      </c>
      <c r="D46" s="9">
        <f>COUNTIFS('Security Requirements - Android'!F36:F46,'Security Requirements - Android'!B79)</f>
        <v>0</v>
      </c>
      <c r="E46" s="9">
        <f>COUNTIFS('Security Requirements - Android'!F36:F46,'Security Requirements - Android'!B80)</f>
        <v>0</v>
      </c>
      <c r="F46" s="9">
        <f>COUNTIFS('Security Requirements - Android'!F36:F46,'Security Requirements - Android'!B81)</f>
        <v>4</v>
      </c>
      <c r="G46" s="18">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8">
        <f t="shared" si="1"/>
        <v>0</v>
      </c>
    </row>
    <row r="47" spans="3:11" ht="14.45">
      <c r="C47" s="11" t="s">
        <v>47</v>
      </c>
      <c r="D47" s="9">
        <f>COUNTIFS('Security Requirements - Android'!F48:F53,'Security Requirements - Android'!B79)</f>
        <v>0</v>
      </c>
      <c r="E47" s="9">
        <f>COUNTIFS('Security Requirements - Android'!F48:F53,'Security Requirements - Android'!B80)</f>
        <v>0</v>
      </c>
      <c r="F47" s="9">
        <f>COUNTIFS('Security Requirements - Android'!F48:F53,'Security Requirements - Android'!B81)</f>
        <v>3</v>
      </c>
      <c r="G47" s="18">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8">
        <f t="shared" si="1"/>
        <v>0</v>
      </c>
    </row>
    <row r="48" spans="3:11" ht="14.45">
      <c r="C48" s="11" t="s">
        <v>48</v>
      </c>
      <c r="D48" s="9">
        <f>COUNTIFS('Security Requirements - Android'!F55:F62,'Security Requirements - Android'!B79)</f>
        <v>0</v>
      </c>
      <c r="E48" s="9">
        <f>COUNTIFS('Security Requirements - Android'!F55:F62,'Security Requirements - Android'!B80)</f>
        <v>0</v>
      </c>
      <c r="F48" s="9">
        <f>COUNTIFS('Security Requirements - Android'!F55:F62,'Security Requirements - Android'!B81)</f>
        <v>0</v>
      </c>
      <c r="G48" s="18">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8">
        <f t="shared" si="1"/>
        <v>0</v>
      </c>
    </row>
    <row r="49" spans="3:11" ht="14.45">
      <c r="C49" s="11" t="s">
        <v>49</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8">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8">
        <f t="shared" si="1"/>
        <v>0</v>
      </c>
    </row>
    <row r="50" spans="3:11" ht="14.45">
      <c r="C50" s="11" t="s">
        <v>50</v>
      </c>
      <c r="D50" s="9">
        <f>COUNTIFS('Anti-RE - Android'!E4:E18,'Security Requirements - Android'!B79)</f>
        <v>0</v>
      </c>
      <c r="E50" s="9">
        <f>COUNTIFS('Anti-RE - Android'!E4:E18,'Security Requirements - Android'!B80)</f>
        <v>0</v>
      </c>
      <c r="F50" s="9">
        <f>COUNTIFS('Anti-RE - Android'!E4:E18,'Security Requirements - Android'!B81)</f>
        <v>12</v>
      </c>
      <c r="G50" s="18">
        <f>IF(D50+E50=0, 0, D50/(E50+D50))</f>
        <v>0</v>
      </c>
      <c r="H50" s="9">
        <f>COUNTIFS('Anti-RE - iOS'!E4:E18,'Security Requirements - Android'!B79)</f>
        <v>0</v>
      </c>
      <c r="I50" s="9">
        <f>COUNTIFS('Anti-RE - iOS'!E4:E18,'Security Requirements - Android'!B80)</f>
        <v>0</v>
      </c>
      <c r="J50" s="9">
        <f>COUNTIFS('Anti-RE - iOS'!E4:E18,'Security Requirements - Android'!B81)</f>
        <v>12</v>
      </c>
      <c r="K50" s="18">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abSelected="1" topLeftCell="B50" zoomScale="76" zoomScaleNormal="76" zoomScalePageLayoutView="130" workbookViewId="0">
      <selection activeCell="G62" sqref="G62"/>
    </sheetView>
  </sheetViews>
  <sheetFormatPr defaultColWidth="11" defaultRowHeight="15.6"/>
  <cols>
    <col min="1" max="1" width="1.875" customWidth="1"/>
    <col min="2" max="2" width="8" style="48" customWidth="1"/>
    <col min="3" max="3" width="97.375" style="83" customWidth="1"/>
    <col min="4" max="5" width="6.625" bestFit="1" customWidth="1"/>
    <col min="6" max="6" width="5.875" bestFit="1" customWidth="1"/>
    <col min="7" max="7" width="60.375" style="83" bestFit="1" customWidth="1"/>
    <col min="8" max="8" width="63.625" style="83" bestFit="1" customWidth="1"/>
    <col min="9" max="9" width="30.875" style="83" customWidth="1"/>
    <col min="11" max="12" width="10.875" customWidth="1"/>
  </cols>
  <sheetData>
    <row r="1" spans="2:9" ht="18.600000000000001">
      <c r="B1" s="153" t="s">
        <v>51</v>
      </c>
      <c r="C1" s="153"/>
      <c r="D1" s="153"/>
      <c r="E1" s="153"/>
      <c r="F1" s="153"/>
      <c r="G1" s="153"/>
      <c r="H1" s="153"/>
      <c r="I1" s="153"/>
    </row>
    <row r="2" spans="2:9">
      <c r="B2" s="59"/>
      <c r="C2" s="74"/>
      <c r="D2" s="31"/>
      <c r="E2" s="31"/>
      <c r="F2" s="31"/>
      <c r="G2" s="74"/>
      <c r="H2" s="74"/>
      <c r="I2" s="74"/>
    </row>
    <row r="3" spans="2:9">
      <c r="B3" s="60" t="s">
        <v>52</v>
      </c>
      <c r="C3" s="85" t="s">
        <v>53</v>
      </c>
      <c r="D3" s="24" t="s">
        <v>54</v>
      </c>
      <c r="E3" s="24" t="s">
        <v>55</v>
      </c>
      <c r="F3" s="24" t="s">
        <v>56</v>
      </c>
      <c r="G3" s="154" t="s">
        <v>57</v>
      </c>
      <c r="H3" s="154"/>
      <c r="I3" s="90" t="s">
        <v>58</v>
      </c>
    </row>
    <row r="4" spans="2:9">
      <c r="B4" s="61" t="s">
        <v>59</v>
      </c>
      <c r="C4" s="75" t="s">
        <v>60</v>
      </c>
      <c r="D4" s="25"/>
      <c r="E4" s="25"/>
      <c r="F4" s="25"/>
      <c r="G4" s="75"/>
      <c r="H4" s="75"/>
      <c r="I4" s="95"/>
    </row>
    <row r="5" spans="2:9">
      <c r="B5" s="51" t="s">
        <v>61</v>
      </c>
      <c r="C5" s="86" t="s">
        <v>62</v>
      </c>
      <c r="D5" s="23" t="s">
        <v>63</v>
      </c>
      <c r="E5" s="32" t="s">
        <v>63</v>
      </c>
      <c r="F5" s="27"/>
      <c r="G5" s="76" t="s">
        <v>64</v>
      </c>
      <c r="H5" s="76"/>
      <c r="I5" s="92"/>
    </row>
    <row r="6" spans="2:9">
      <c r="B6" s="63" t="s">
        <v>65</v>
      </c>
      <c r="C6" s="86" t="s">
        <v>66</v>
      </c>
      <c r="D6" s="23" t="s">
        <v>63</v>
      </c>
      <c r="E6" s="32" t="s">
        <v>63</v>
      </c>
      <c r="F6" s="27"/>
      <c r="G6" s="76" t="s">
        <v>64</v>
      </c>
      <c r="H6" s="76"/>
      <c r="I6" s="92"/>
    </row>
    <row r="7" spans="2:9" ht="29.1">
      <c r="B7" s="63" t="s">
        <v>67</v>
      </c>
      <c r="C7" s="86" t="s">
        <v>68</v>
      </c>
      <c r="D7" s="23" t="s">
        <v>63</v>
      </c>
      <c r="E7" s="32" t="s">
        <v>63</v>
      </c>
      <c r="F7" s="27"/>
      <c r="G7" s="76" t="s">
        <v>64</v>
      </c>
      <c r="H7" s="76"/>
      <c r="I7" s="92"/>
    </row>
    <row r="8" spans="2:9">
      <c r="B8" s="63" t="s">
        <v>69</v>
      </c>
      <c r="C8" s="86" t="s">
        <v>70</v>
      </c>
      <c r="D8" s="23" t="s">
        <v>63</v>
      </c>
      <c r="E8" s="32" t="s">
        <v>63</v>
      </c>
      <c r="F8" s="27"/>
      <c r="G8" s="76" t="s">
        <v>64</v>
      </c>
      <c r="H8" s="76"/>
      <c r="I8" s="92"/>
    </row>
    <row r="9" spans="2:9">
      <c r="B9" s="63" t="s">
        <v>71</v>
      </c>
      <c r="C9" s="86" t="s">
        <v>72</v>
      </c>
      <c r="D9" s="26"/>
      <c r="E9" s="32" t="s">
        <v>63</v>
      </c>
      <c r="F9" s="27" t="s">
        <v>73</v>
      </c>
      <c r="G9" s="76" t="s">
        <v>64</v>
      </c>
      <c r="H9" s="76"/>
      <c r="I9" s="92"/>
    </row>
    <row r="10" spans="2:9" ht="29.1">
      <c r="B10" s="63" t="s">
        <v>74</v>
      </c>
      <c r="C10" s="86" t="s">
        <v>75</v>
      </c>
      <c r="D10" s="26"/>
      <c r="E10" s="32" t="s">
        <v>63</v>
      </c>
      <c r="F10" s="27" t="s">
        <v>73</v>
      </c>
      <c r="G10" s="76" t="s">
        <v>64</v>
      </c>
      <c r="H10" s="76"/>
      <c r="I10" s="92"/>
    </row>
    <row r="11" spans="2:9">
      <c r="B11" s="51" t="s">
        <v>76</v>
      </c>
      <c r="C11" s="86" t="s">
        <v>77</v>
      </c>
      <c r="D11" s="26"/>
      <c r="E11" s="32" t="s">
        <v>63</v>
      </c>
      <c r="F11" s="27" t="s">
        <v>73</v>
      </c>
      <c r="G11" s="76" t="s">
        <v>64</v>
      </c>
      <c r="H11" s="76"/>
      <c r="I11" s="92"/>
    </row>
    <row r="12" spans="2:9" ht="29.1">
      <c r="B12" s="63" t="s">
        <v>78</v>
      </c>
      <c r="C12" s="86" t="s">
        <v>79</v>
      </c>
      <c r="D12" s="26"/>
      <c r="E12" s="32" t="s">
        <v>63</v>
      </c>
      <c r="F12" s="27" t="s">
        <v>73</v>
      </c>
      <c r="G12" s="76" t="s">
        <v>64</v>
      </c>
      <c r="H12" s="76"/>
      <c r="I12" s="92"/>
    </row>
    <row r="13" spans="2:9">
      <c r="B13" s="63" t="s">
        <v>80</v>
      </c>
      <c r="C13" s="86" t="s">
        <v>81</v>
      </c>
      <c r="D13" s="26"/>
      <c r="E13" s="32" t="s">
        <v>63</v>
      </c>
      <c r="F13" s="27" t="s">
        <v>73</v>
      </c>
      <c r="G13" s="76" t="s">
        <v>64</v>
      </c>
      <c r="H13" s="76"/>
      <c r="I13" s="92"/>
    </row>
    <row r="14" spans="2:9">
      <c r="B14" s="52" t="s">
        <v>82</v>
      </c>
      <c r="C14" s="86" t="s">
        <v>83</v>
      </c>
      <c r="D14" s="26"/>
      <c r="E14" s="32" t="s">
        <v>63</v>
      </c>
      <c r="F14" s="27" t="s">
        <v>73</v>
      </c>
      <c r="G14" s="76" t="s">
        <v>64</v>
      </c>
      <c r="H14" s="76"/>
      <c r="I14" s="92"/>
    </row>
    <row r="15" spans="2:9">
      <c r="B15" s="50" t="s">
        <v>84</v>
      </c>
      <c r="C15" s="77" t="s">
        <v>85</v>
      </c>
      <c r="D15" s="28"/>
      <c r="E15" s="33"/>
      <c r="F15" s="28"/>
      <c r="G15" s="77"/>
      <c r="H15" s="77"/>
      <c r="I15" s="91"/>
    </row>
    <row r="16" spans="2:9" ht="29.1">
      <c r="B16" s="62" t="s">
        <v>86</v>
      </c>
      <c r="C16" s="86" t="s">
        <v>87</v>
      </c>
      <c r="D16" s="23" t="s">
        <v>63</v>
      </c>
      <c r="E16" s="32" t="s">
        <v>63</v>
      </c>
      <c r="F16" s="27"/>
      <c r="G16" s="78" t="str">
        <f>HYPERLINK(CONCATENATE(
BASE_URL,
"0x05d-Testing-Data-Storage.md#testing-local-storage-for-sensitive-data"),
"Testing Local Storage for Sensitive Data")</f>
        <v>Testing Local Storage for Sensitive Data</v>
      </c>
      <c r="H16" s="78"/>
      <c r="I16" s="92"/>
    </row>
    <row r="17" spans="2:9">
      <c r="B17" s="62" t="s">
        <v>88</v>
      </c>
      <c r="C17" s="86" t="s">
        <v>89</v>
      </c>
      <c r="D17" s="23"/>
      <c r="E17" s="32"/>
      <c r="F17" s="27"/>
      <c r="G17" s="84" t="str">
        <f>HYPERLINK(CONCATENATE(
BASE_URL,
"0x05d-Testing-Data-Storage.md#testing-local-storage-for-sensitive-data"),
"Testing Local Storage for Sensitive Data")</f>
        <v>Testing Local Storage for Sensitive Data</v>
      </c>
      <c r="H17" s="84"/>
      <c r="I17" s="96"/>
    </row>
    <row r="18" spans="2:9">
      <c r="B18" s="62" t="s">
        <v>90</v>
      </c>
      <c r="C18" s="86" t="s">
        <v>91</v>
      </c>
      <c r="D18" s="23" t="s">
        <v>63</v>
      </c>
      <c r="E18" s="32" t="s">
        <v>63</v>
      </c>
      <c r="F18" s="27"/>
      <c r="G18" s="78" t="str">
        <f>HYPERLINK(CONCATENATE(
BASE_URL,
"0x05d-Testing-Data-Storage.md#testing-logs-for-sensitive-data"),
"Testing Logs for Sensitive Data")</f>
        <v>Testing Logs for Sensitive Data</v>
      </c>
      <c r="H18" s="78"/>
      <c r="I18" s="92"/>
    </row>
    <row r="19" spans="2:9">
      <c r="B19" s="62" t="s">
        <v>92</v>
      </c>
      <c r="C19" s="86" t="s">
        <v>93</v>
      </c>
      <c r="D19" s="23" t="s">
        <v>63</v>
      </c>
      <c r="E19" s="32" t="s">
        <v>63</v>
      </c>
      <c r="F19" s="27"/>
      <c r="G19" s="78" t="str">
        <f>HYPERLINK(CONCATENATE(
BASE_URL,
"0x05d-Testing-Data-Storage.md#determining-whether-sensitive-data-is-sent-to-third-parties"),
"Determining Whether Sensitive Data is Sent to Third Parties")</f>
        <v>Determining Whether Sensitive Data is Sent to Third Parties</v>
      </c>
      <c r="H19" s="78"/>
      <c r="I19" s="92"/>
    </row>
    <row r="20" spans="2:9" ht="30.95">
      <c r="B20" s="62" t="s">
        <v>94</v>
      </c>
      <c r="C20" s="108" t="s">
        <v>95</v>
      </c>
      <c r="D20" s="23" t="s">
        <v>63</v>
      </c>
      <c r="E20" s="32" t="s">
        <v>63</v>
      </c>
      <c r="F20" s="27"/>
      <c r="G20" s="78" t="str">
        <f>HYPERLINK(CONCATENATE(
BASE_URL,
"0x05d-Testing-Data-Storage.md#determining-whether-the-keyboard-cache-is-disabled-for-text-input-fields"),
"Determining Whether the Keyboard Cache Is Disabled for Text Input Fields")</f>
        <v>Determining Whether the Keyboard Cache Is Disabled for Text Input Fields</v>
      </c>
      <c r="H20" s="78"/>
      <c r="I20" s="92"/>
    </row>
    <row r="21" spans="2:9" ht="30.95">
      <c r="B21" s="62" t="s">
        <v>96</v>
      </c>
      <c r="C21" s="108" t="s">
        <v>97</v>
      </c>
      <c r="D21" s="23" t="s">
        <v>63</v>
      </c>
      <c r="E21" s="32" t="s">
        <v>63</v>
      </c>
      <c r="F21" s="27"/>
      <c r="G21" s="78"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H21" s="78"/>
      <c r="I21" s="92"/>
    </row>
    <row r="22" spans="2:9">
      <c r="B22" s="62" t="s">
        <v>98</v>
      </c>
      <c r="C22" s="108" t="s">
        <v>99</v>
      </c>
      <c r="D22" s="23" t="s">
        <v>63</v>
      </c>
      <c r="E22" s="32" t="s">
        <v>63</v>
      </c>
      <c r="F22" s="27"/>
      <c r="G22" s="78" t="str">
        <f>HYPERLINK(CONCATENATE(
BASE_URL,
"0x05d-Testing-Data-Storage.md#checking-for-sensitive-data-disclosure-through-the-user-interface"),
"Checking for Sensitive Data Disclosure Through the User Interface")</f>
        <v>Checking for Sensitive Data Disclosure Through the User Interface</v>
      </c>
      <c r="H22" s="78"/>
      <c r="I22" s="92"/>
    </row>
    <row r="23" spans="2:9">
      <c r="B23" s="62" t="s">
        <v>100</v>
      </c>
      <c r="C23" s="108" t="s">
        <v>101</v>
      </c>
      <c r="D23" s="34"/>
      <c r="E23" s="32" t="s">
        <v>63</v>
      </c>
      <c r="F23" s="27" t="s">
        <v>73</v>
      </c>
      <c r="G23" s="78" t="str">
        <f>HYPERLINK(CONCATENATE(
BASE_URL,
"0x05d-Testing-Data-Storage.md#testing-backups-for-sensitive-data"),
"Testing Backups for Sensitive Data")</f>
        <v>Testing Backups for Sensitive Data</v>
      </c>
      <c r="H23" s="78"/>
      <c r="I23" s="92"/>
    </row>
    <row r="24" spans="2:9">
      <c r="B24" s="62" t="s">
        <v>102</v>
      </c>
      <c r="C24" s="108" t="s">
        <v>103</v>
      </c>
      <c r="D24" s="34"/>
      <c r="E24" s="32" t="s">
        <v>63</v>
      </c>
      <c r="F24" s="27" t="s">
        <v>73</v>
      </c>
      <c r="G24" s="78" t="str">
        <f>HYPERLINK(CONCATENATE(
BASE_URL,
"0x05d-Testing-Data-Storage.md#finding-sensitive-information-in-auto-generated-screenshots"),
"Finding Sensitive Information in Auto-Generated Screenshots")</f>
        <v>Finding Sensitive Information in Auto-Generated Screenshots</v>
      </c>
      <c r="H24" s="78"/>
      <c r="I24" s="92"/>
    </row>
    <row r="25" spans="2:9">
      <c r="B25" s="62" t="s">
        <v>104</v>
      </c>
      <c r="C25" s="108" t="s">
        <v>105</v>
      </c>
      <c r="D25" s="34"/>
      <c r="E25" s="32" t="s">
        <v>63</v>
      </c>
      <c r="F25" s="27" t="s">
        <v>73</v>
      </c>
      <c r="G25" s="78" t="str">
        <f>HYPERLINK(CONCATENATE(
BASE_URL,
"0x05d-Testing-Data-Storage.md#checking-memory-for-sensitive-data"),
"Checking Memory for Sensitive Data")</f>
        <v>Checking Memory for Sensitive Data</v>
      </c>
      <c r="H25" s="78"/>
      <c r="I25" s="92"/>
    </row>
    <row r="26" spans="2:9">
      <c r="B26" s="62" t="s">
        <v>106</v>
      </c>
      <c r="C26" s="108" t="s">
        <v>107</v>
      </c>
      <c r="D26" s="34"/>
      <c r="E26" s="32" t="s">
        <v>63</v>
      </c>
      <c r="F26" s="27" t="s">
        <v>73</v>
      </c>
      <c r="G26" s="78" t="str">
        <f>HYPERLINK(CONCATENATE(
BASE_URL,
"0x05d-Testing-Data-Storage.md#testing-the-device-access-security-policy"),
"Testing the Device-Access-Security Policy")</f>
        <v>Testing the Device-Access-Security Policy</v>
      </c>
      <c r="H26" s="78"/>
      <c r="I26" s="92"/>
    </row>
    <row r="27" spans="2:9" ht="29.1">
      <c r="B27" s="62" t="s">
        <v>108</v>
      </c>
      <c r="C27" s="86" t="s">
        <v>109</v>
      </c>
      <c r="D27" s="34"/>
      <c r="E27" s="32" t="s">
        <v>63</v>
      </c>
      <c r="F27" s="27" t="s">
        <v>73</v>
      </c>
      <c r="G27" s="78" t="str">
        <f>HYPERLINK(CONCATENATE(
BASE_URL,
"0x04i-Testing-user-interaction.md#testing-user-education"),
"Testing User Education")</f>
        <v>Testing User Education</v>
      </c>
      <c r="H27" s="78"/>
      <c r="I27" s="92"/>
    </row>
    <row r="28" spans="2:9">
      <c r="B28" s="50" t="s">
        <v>110</v>
      </c>
      <c r="C28" s="77" t="s">
        <v>111</v>
      </c>
      <c r="D28" s="28"/>
      <c r="E28" s="33"/>
      <c r="F28" s="28"/>
      <c r="G28" s="77"/>
      <c r="H28" s="77"/>
      <c r="I28" s="91"/>
    </row>
    <row r="29" spans="2:9">
      <c r="B29" s="62" t="s">
        <v>112</v>
      </c>
      <c r="C29" s="108" t="s">
        <v>113</v>
      </c>
      <c r="D29" s="23" t="s">
        <v>63</v>
      </c>
      <c r="E29" s="32" t="s">
        <v>63</v>
      </c>
      <c r="F29" s="27"/>
      <c r="G29" s="78" t="str">
        <f>HYPERLINK(CONCATENATE(
BASE_URL,
"0x05e-Testing-Cryptography.md#testing-key-management"),
"Testing Key Management")</f>
        <v>Testing Key Management</v>
      </c>
      <c r="H29" s="78"/>
      <c r="I29" s="92"/>
    </row>
    <row r="30" spans="2:9">
      <c r="B30" s="62" t="s">
        <v>114</v>
      </c>
      <c r="C30" s="108" t="s">
        <v>115</v>
      </c>
      <c r="D30" s="23" t="s">
        <v>63</v>
      </c>
      <c r="E30" s="32" t="s">
        <v>63</v>
      </c>
      <c r="F30" s="27"/>
      <c r="G30" s="78" t="str">
        <f>HYPERLINK(CONCATENATE(
BASE_URL,
"0x04g-Testing-Cryptography.md#cryptography-for-mobile-apps"),
"Cryptography for Mobile Apps")</f>
        <v>Cryptography for Mobile Apps</v>
      </c>
      <c r="H30" s="78"/>
      <c r="I30" s="92"/>
    </row>
    <row r="31" spans="2:9" ht="29.1">
      <c r="B31" s="62" t="s">
        <v>116</v>
      </c>
      <c r="C31" s="86" t="s">
        <v>117</v>
      </c>
      <c r="D31" s="23" t="s">
        <v>63</v>
      </c>
      <c r="E31" s="32" t="s">
        <v>63</v>
      </c>
      <c r="F31" s="27"/>
      <c r="G31" s="78" t="str">
        <f>HYPERLINK(CONCATENATE(
BASE_URL,
"0x05e-Testing-Cryptography.md#verifying-the-configuration-of-cryptographic-standard-algorithms"),
"Verifying the Configuration of Cryptographic Standard Algorithms")</f>
        <v>Verifying the Configuration of Cryptographic Standard Algorithms</v>
      </c>
      <c r="H31" s="78"/>
      <c r="I31" s="92"/>
    </row>
    <row r="32" spans="2:9">
      <c r="B32" s="62" t="s">
        <v>118</v>
      </c>
      <c r="C32" s="108" t="s">
        <v>119</v>
      </c>
      <c r="D32" s="23" t="s">
        <v>63</v>
      </c>
      <c r="E32" s="32" t="s">
        <v>63</v>
      </c>
      <c r="F32" s="27"/>
      <c r="G32" s="78" t="str">
        <f>HYPERLINK(CONCATENATE(
BASE_URL,
"0x04g-Testing-Cryptography.md#identifying-insecure-andor-deprecated-cryptographic-algorithms"),
"Identifying Insecure and/or Deprecated Cryptographic Algorithms")</f>
        <v>Identifying Insecure and/or Deprecated Cryptographic Algorithms</v>
      </c>
      <c r="H32" s="78"/>
      <c r="I32" s="92"/>
    </row>
    <row r="33" spans="2:11">
      <c r="B33" s="62" t="s">
        <v>120</v>
      </c>
      <c r="C33" s="108" t="s">
        <v>121</v>
      </c>
      <c r="D33" s="23" t="s">
        <v>63</v>
      </c>
      <c r="E33" s="32" t="s">
        <v>63</v>
      </c>
      <c r="F33" s="27"/>
      <c r="G33" s="78" t="str">
        <f>HYPERLINK(CONCATENATE(
BASE_URL,
"0x05e-Testing-Cryptography.md#testing-key-management"),
"Testing Key Management")</f>
        <v>Testing Key Management</v>
      </c>
      <c r="H33" s="78"/>
      <c r="I33" s="92"/>
    </row>
    <row r="34" spans="2:11">
      <c r="B34" s="62" t="s">
        <v>122</v>
      </c>
      <c r="C34" s="108" t="s">
        <v>123</v>
      </c>
      <c r="D34" s="23" t="s">
        <v>63</v>
      </c>
      <c r="E34" s="32" t="s">
        <v>63</v>
      </c>
      <c r="F34" s="27"/>
      <c r="G34" s="78" t="str">
        <f>HYPERLINK(CONCATENATE(
BASE_URL,
"0x05e-Testing-Cryptography.md#testing-random-number-generation"),
"Testing Random Number Generation")</f>
        <v>Testing Random Number Generation</v>
      </c>
      <c r="H34" s="78"/>
      <c r="I34" s="92"/>
    </row>
    <row r="35" spans="2:11">
      <c r="B35" s="50" t="s">
        <v>124</v>
      </c>
      <c r="C35" s="77" t="s">
        <v>125</v>
      </c>
      <c r="D35" s="28"/>
      <c r="E35" s="33"/>
      <c r="F35" s="28"/>
      <c r="G35" s="77"/>
      <c r="H35" s="77"/>
      <c r="I35" s="91"/>
    </row>
    <row r="36" spans="2:11" ht="29.1">
      <c r="B36" s="62" t="s">
        <v>126</v>
      </c>
      <c r="C36" s="87" t="s">
        <v>127</v>
      </c>
      <c r="D36" s="23" t="s">
        <v>63</v>
      </c>
      <c r="E36" s="32" t="s">
        <v>63</v>
      </c>
      <c r="F36" s="27"/>
      <c r="G36" s="78" t="str">
        <f>HYPERLINK(CONCATENATE(
BASE_URL,
"0x04e-Testing-Authentication-and-Session-Management.md#testing-authentication"),
"Testing Authentication")</f>
        <v>Testing Authentication</v>
      </c>
      <c r="H36" s="78"/>
      <c r="I36" s="92"/>
    </row>
    <row r="37" spans="2:11" ht="29.1">
      <c r="B37" s="62" t="s">
        <v>128</v>
      </c>
      <c r="C37" s="87" t="s">
        <v>129</v>
      </c>
      <c r="D37" s="23" t="s">
        <v>63</v>
      </c>
      <c r="E37" s="32" t="s">
        <v>63</v>
      </c>
      <c r="F37" s="27"/>
      <c r="G37" s="78" t="str">
        <f>HYPERLINK(CONCATENATE(
BASE_URL,
"0x04e-Testing-Authentication-and-Session-Management.md#testing-stateful-session-management"),
"Testing Stateful Session Management")</f>
        <v>Testing Stateful Session Management</v>
      </c>
      <c r="H37" s="78"/>
      <c r="I37" s="92"/>
    </row>
    <row r="38" spans="2:11">
      <c r="B38" s="62" t="s">
        <v>130</v>
      </c>
      <c r="C38" s="87" t="s">
        <v>131</v>
      </c>
      <c r="D38" s="23" t="s">
        <v>63</v>
      </c>
      <c r="E38" s="32" t="s">
        <v>63</v>
      </c>
      <c r="F38" s="27"/>
      <c r="G38" s="78" t="str">
        <f>HYPERLINK(CONCATENATE(
BASE_URL,
"0x04e-Testing-Authentication-and-Session-Management.md#testing-stateless-token-based-authentication"),
"Testing Stateless (Token-Based) Authentication")</f>
        <v>Testing Stateless (Token-Based) Authentication</v>
      </c>
      <c r="H38" s="78"/>
      <c r="I38" s="92"/>
      <c r="K38" s="35"/>
    </row>
    <row r="39" spans="2:11">
      <c r="B39" s="62" t="s">
        <v>132</v>
      </c>
      <c r="C39" s="87" t="s">
        <v>133</v>
      </c>
      <c r="D39" s="23"/>
      <c r="E39" s="32"/>
      <c r="F39" s="27"/>
      <c r="G39" s="78" t="str">
        <f>HYPERLINK(CONCATENATE(
BASE_URL,
"0x04e-Testing-Authentication-and-Session-Management.md#user-logout-and-session-timeouts"),
"User Logout and Session Timeouts")</f>
        <v>User Logout and Session Timeouts</v>
      </c>
      <c r="H39" s="78"/>
      <c r="I39" s="92"/>
      <c r="K39" s="35"/>
    </row>
    <row r="40" spans="2:11">
      <c r="B40" s="62" t="s">
        <v>134</v>
      </c>
      <c r="C40" s="87" t="s">
        <v>135</v>
      </c>
      <c r="D40" s="23" t="s">
        <v>63</v>
      </c>
      <c r="E40" s="32" t="s">
        <v>63</v>
      </c>
      <c r="F40" s="27"/>
      <c r="G40" s="78" t="str">
        <f>HYPERLINK(CONCATENATE(
BASE_URL,
"0x04e-Testing-Authentication-and-Session-Management.md#best-practices-for-passwords"),
"Best Practices for Passwords")</f>
        <v>Best Practices for Passwords</v>
      </c>
      <c r="H40" s="78"/>
      <c r="I40" s="92"/>
    </row>
    <row r="41" spans="2:11" ht="29.1">
      <c r="B41" s="62" t="s">
        <v>136</v>
      </c>
      <c r="C41" s="87" t="s">
        <v>137</v>
      </c>
      <c r="D41" s="23" t="s">
        <v>63</v>
      </c>
      <c r="E41" s="32" t="s">
        <v>63</v>
      </c>
      <c r="F41" s="27"/>
      <c r="G41" s="78" t="str">
        <f>HYPERLINK(CONCATENATE(
BASE_URL,
"0x04e-Testing-Authentication-and-Session-Management.md#running-a-password-dictionary-attack"),
"Running a Password Dictionary Attack")</f>
        <v>Running a Password Dictionary Attack</v>
      </c>
      <c r="H41" s="78"/>
      <c r="I41" s="92"/>
    </row>
    <row r="42" spans="2:11">
      <c r="B42" s="62" t="s">
        <v>138</v>
      </c>
      <c r="C42" s="87" t="s">
        <v>139</v>
      </c>
      <c r="D42" s="23" t="s">
        <v>63</v>
      </c>
      <c r="E42" s="32" t="s">
        <v>63</v>
      </c>
      <c r="F42" s="27"/>
      <c r="G42" s="78" t="str">
        <f>HYPERLINK(CONCATENATE(
BASE_URL,
"0x04e-Testing-Authentication-and-Session-Management.md#session-timeout"),
"Session Timeout")</f>
        <v>Session Timeout</v>
      </c>
      <c r="H42" s="78"/>
      <c r="I42" s="94"/>
    </row>
    <row r="43" spans="2:11" ht="29.1">
      <c r="B43" s="62" t="s">
        <v>140</v>
      </c>
      <c r="C43" s="87" t="s">
        <v>141</v>
      </c>
      <c r="D43" s="34"/>
      <c r="E43" s="32" t="s">
        <v>63</v>
      </c>
      <c r="F43" s="27" t="s">
        <v>73</v>
      </c>
      <c r="G43" s="78" t="str">
        <f>HYPERLINK(CONCATENATE(
BASE_URL,
"0x05f-Testing-Local-Authentication.md#testing-biometric-authentication"),
"Testing Biometric Authentication")</f>
        <v>Testing Biometric Authentication</v>
      </c>
      <c r="H43" s="78"/>
      <c r="I43" s="92"/>
    </row>
    <row r="44" spans="2:11">
      <c r="B44" s="62" t="s">
        <v>142</v>
      </c>
      <c r="C44" s="87" t="s">
        <v>143</v>
      </c>
      <c r="D44" s="34"/>
      <c r="E44" s="32" t="s">
        <v>63</v>
      </c>
      <c r="F44" s="27" t="s">
        <v>73</v>
      </c>
      <c r="G44" s="78" t="str">
        <f>HYPERLINK(CONCATENATE(
BASE_URL,
"0x04e-Testing-Authentication-and-Session-Management.md#verifying-that-2fa-is-enforced"),
"Verifying that 2FA is Enforced")</f>
        <v>Verifying that 2FA is Enforced</v>
      </c>
      <c r="H44" s="78"/>
      <c r="I44" s="92"/>
    </row>
    <row r="45" spans="2:11">
      <c r="B45" s="62" t="s">
        <v>144</v>
      </c>
      <c r="C45" s="87" t="s">
        <v>145</v>
      </c>
      <c r="D45" s="34"/>
      <c r="E45" s="32" t="s">
        <v>63</v>
      </c>
      <c r="F45" s="27" t="s">
        <v>73</v>
      </c>
      <c r="G45" s="78" t="str">
        <f>HYPERLINK(CONCATENATE(
BASE_URL,
"0x04e-Testing-Authentication-and-Session-Management.md#2-factor-authentication-and-step-up-authentication"),
"2-Factor Authentication and Step-up Authentication")</f>
        <v>2-Factor Authentication and Step-up Authentication</v>
      </c>
      <c r="H45" s="78"/>
      <c r="I45" s="92"/>
    </row>
    <row r="46" spans="2:11" ht="29.1">
      <c r="B46" s="62" t="s">
        <v>146</v>
      </c>
      <c r="C46" s="87" t="s">
        <v>147</v>
      </c>
      <c r="D46" s="34"/>
      <c r="E46" s="32" t="s">
        <v>63</v>
      </c>
      <c r="F46" s="27" t="s">
        <v>73</v>
      </c>
      <c r="G46" s="78" t="str">
        <f>HYPERLINK(
CONCATENATE(
BASE_URL,
"0x04e-Testing-Authentication-and-Session-Management.md#login-activity-and-device-blocking"),
"Login Activity and Device Blocking")</f>
        <v>Login Activity and Device Blocking</v>
      </c>
      <c r="H46" s="78"/>
      <c r="I46" s="92"/>
    </row>
    <row r="47" spans="2:11">
      <c r="B47" s="50" t="s">
        <v>148</v>
      </c>
      <c r="C47" s="77" t="s">
        <v>149</v>
      </c>
      <c r="D47" s="28"/>
      <c r="E47" s="33"/>
      <c r="F47" s="28"/>
      <c r="G47" s="77"/>
      <c r="H47" s="77"/>
      <c r="I47" s="91"/>
    </row>
    <row r="48" spans="2:11">
      <c r="B48" s="62" t="s">
        <v>150</v>
      </c>
      <c r="C48" s="108" t="s">
        <v>151</v>
      </c>
      <c r="D48" s="23" t="s">
        <v>63</v>
      </c>
      <c r="E48" s="32" t="s">
        <v>63</v>
      </c>
      <c r="F48" s="27"/>
      <c r="G48" s="78" t="str">
        <f>HYPERLINK(CONCATENATE(
BASE_URL,
"0x04f-Testing-Network-Communication.md#verifying-data-encryption-on-the-network"),
"Verifying Data Encryption on the Network")</f>
        <v>Verifying Data Encryption on the Network</v>
      </c>
      <c r="H48" s="78"/>
      <c r="I48" s="92"/>
    </row>
    <row r="49" spans="2:9" ht="29.1">
      <c r="B49" s="62" t="s">
        <v>152</v>
      </c>
      <c r="C49" s="87" t="s">
        <v>153</v>
      </c>
      <c r="D49" s="23" t="s">
        <v>63</v>
      </c>
      <c r="E49" s="32" t="s">
        <v>63</v>
      </c>
      <c r="F49" s="27"/>
      <c r="G49" s="78" t="str">
        <f>HYPERLINK(CONCATENATE(
BASE_URL,
"0x04f-Testing-Network-Communication.md#recommended-tls-settings"),
"Recommended TLS Settings")</f>
        <v>Recommended TLS Settings</v>
      </c>
      <c r="H49" s="78"/>
      <c r="I49" s="92"/>
    </row>
    <row r="50" spans="2:9" ht="29.1">
      <c r="B50" s="62" t="s">
        <v>154</v>
      </c>
      <c r="C50" s="87" t="s">
        <v>155</v>
      </c>
      <c r="D50" s="23" t="s">
        <v>63</v>
      </c>
      <c r="E50" s="32" t="s">
        <v>63</v>
      </c>
      <c r="F50" s="27"/>
      <c r="G50" s="78" t="str">
        <f>HYPERLINK(CONCATENATE(
BASE_URL,
"0x05g-Testing-Network-Communication.md#testing-endpoint-identify-verification"),
"Testing Endpoint Identify Verification")</f>
        <v>Testing Endpoint Identify Verification</v>
      </c>
      <c r="H50" s="79"/>
      <c r="I50" s="97"/>
    </row>
    <row r="51" spans="2:9" ht="29.1">
      <c r="B51" s="62" t="s">
        <v>156</v>
      </c>
      <c r="C51" s="87" t="s">
        <v>157</v>
      </c>
      <c r="D51" s="34"/>
      <c r="E51" s="32" t="s">
        <v>63</v>
      </c>
      <c r="F51" s="27" t="s">
        <v>73</v>
      </c>
      <c r="G51" s="78" t="str">
        <f>HYPERLINK(CONCATENATE(
BASE_URL,
"0x05g-Testing-Network-Communication.md#testing-custom-certificate-stores-and-certificate-pinning"),
"Testing Custom Certificate Stores and Certificate Pinning")</f>
        <v>Testing Custom Certificate Stores and Certificate Pinning</v>
      </c>
      <c r="H51" s="78"/>
      <c r="I51" s="92"/>
    </row>
    <row r="52" spans="2:9" ht="30.95">
      <c r="B52" s="62" t="s">
        <v>158</v>
      </c>
      <c r="C52" s="87" t="s">
        <v>159</v>
      </c>
      <c r="D52" s="34"/>
      <c r="E52" s="32" t="s">
        <v>63</v>
      </c>
      <c r="F52" s="27" t="s">
        <v>73</v>
      </c>
      <c r="G52" s="78"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78"/>
      <c r="I52" s="92"/>
    </row>
    <row r="53" spans="2:9">
      <c r="B53" s="64" t="s">
        <v>160</v>
      </c>
      <c r="C53" s="87" t="s">
        <v>161</v>
      </c>
      <c r="D53" s="34"/>
      <c r="E53" s="32" t="s">
        <v>63</v>
      </c>
      <c r="F53" s="27" t="s">
        <v>73</v>
      </c>
      <c r="G53" s="78" t="str">
        <f>HYPERLINK(CONCATENATE(
BASE_URL,
"0x05g-Testing-Network-Communication.md#testing-the-security-provider"),
"Testing the Security Provider")</f>
        <v>Testing the Security Provider</v>
      </c>
      <c r="H53" s="78"/>
      <c r="I53" s="92"/>
    </row>
    <row r="54" spans="2:9">
      <c r="B54" s="50" t="s">
        <v>162</v>
      </c>
      <c r="C54" s="77" t="s">
        <v>163</v>
      </c>
      <c r="D54" s="28"/>
      <c r="E54" s="33"/>
      <c r="F54" s="28"/>
      <c r="G54" s="77"/>
      <c r="H54" s="77"/>
      <c r="I54" s="91"/>
    </row>
    <row r="55" spans="2:9">
      <c r="B55" s="62" t="s">
        <v>164</v>
      </c>
      <c r="C55" s="108" t="s">
        <v>165</v>
      </c>
      <c r="D55" s="23" t="s">
        <v>63</v>
      </c>
      <c r="E55" s="32" t="s">
        <v>63</v>
      </c>
      <c r="F55" s="27"/>
      <c r="G55" s="78" t="str">
        <f>HYPERLINK(CONCATENATE(
BASE_URL,
"0x05h-Testing-Platform-Interaction.md#testing-app-permissions"),
"Testing App Permissions")</f>
        <v>Testing App Permissions</v>
      </c>
      <c r="H55" s="78"/>
      <c r="I55" s="92"/>
    </row>
    <row r="56" spans="2:9" ht="29.1">
      <c r="B56" s="62" t="s">
        <v>166</v>
      </c>
      <c r="C56" s="87" t="s">
        <v>167</v>
      </c>
      <c r="D56" s="23" t="s">
        <v>63</v>
      </c>
      <c r="E56" s="32" t="s">
        <v>63</v>
      </c>
      <c r="F56" s="27"/>
      <c r="G56" s="78" t="str">
        <f>HYPERLINK(CONCATENATE(
BASE_URL,
"0x04h-Testing-Code-Quality.md#injection-flaws"),
"Injection Flaws")</f>
        <v>Injection Flaws</v>
      </c>
      <c r="H56" s="78"/>
      <c r="I56" s="92"/>
    </row>
    <row r="57" spans="2:9">
      <c r="B57" s="62" t="s">
        <v>168</v>
      </c>
      <c r="C57" s="108" t="s">
        <v>169</v>
      </c>
      <c r="D57" s="23" t="s">
        <v>63</v>
      </c>
      <c r="E57" s="32" t="s">
        <v>63</v>
      </c>
      <c r="F57" s="27"/>
      <c r="G57" s="78" t="str">
        <f>HYPERLINK(CONCATENATE(
BASE_URL,
"0x05h-Testing-Platform-Interaction.md#testing-custom-url-schemes"),
"Testing Custom URL Schemes")</f>
        <v>Testing Custom URL Schemes</v>
      </c>
      <c r="H57" s="78"/>
      <c r="I57" s="92"/>
    </row>
    <row r="58" spans="2:9">
      <c r="B58" s="62" t="s">
        <v>170</v>
      </c>
      <c r="C58" s="108" t="s">
        <v>171</v>
      </c>
      <c r="D58" s="23" t="s">
        <v>63</v>
      </c>
      <c r="E58" s="32" t="s">
        <v>63</v>
      </c>
      <c r="F58" s="27"/>
      <c r="G58" s="78" t="str">
        <f>HYPERLINK(CONCATENATE(
BASE_URL,
"0x05h-Testing-Platform-Interaction.md#testing-for-sensitive-functionality-exposure-through-ipc"),
"Testing for Sensitive Functionality Exposure Through IPC")</f>
        <v>Testing for Sensitive Functionality Exposure Through IPC</v>
      </c>
      <c r="H58" s="78"/>
      <c r="I58" s="92"/>
    </row>
    <row r="59" spans="2:9">
      <c r="B59" s="62" t="s">
        <v>172</v>
      </c>
      <c r="C59" s="108" t="s">
        <v>173</v>
      </c>
      <c r="D59" s="23" t="s">
        <v>63</v>
      </c>
      <c r="E59" s="32" t="s">
        <v>63</v>
      </c>
      <c r="F59" s="27"/>
      <c r="G59" s="78" t="str">
        <f>HYPERLINK(CONCATENATE(
BASE_URL,
"0x05h-Testing-Platform-Interaction.md#testing-javascript-execution-in-webviews"),
"Testing JavaScript Execution in WebViews")</f>
        <v>Testing JavaScript Execution in WebViews</v>
      </c>
      <c r="H59" s="78"/>
      <c r="I59" s="92"/>
    </row>
    <row r="60" spans="2:9" ht="29.1">
      <c r="B60" s="62" t="s">
        <v>174</v>
      </c>
      <c r="C60" s="87" t="s">
        <v>175</v>
      </c>
      <c r="D60" s="23" t="s">
        <v>63</v>
      </c>
      <c r="E60" s="32" t="s">
        <v>63</v>
      </c>
      <c r="F60" s="27"/>
      <c r="G60" s="78" t="str">
        <f>HYPERLINK(CONCATENATE(
BASE_URL,
"0x05h-Testing-Platform-Interaction.md#testing-webview-protocol-handlers"),
"Testing WebView Protocol Handlers")</f>
        <v>Testing WebView Protocol Handlers</v>
      </c>
      <c r="H60" s="78"/>
      <c r="I60" s="92"/>
    </row>
    <row r="61" spans="2:9" ht="29.1">
      <c r="B61" s="64" t="s">
        <v>176</v>
      </c>
      <c r="C61" s="87" t="s">
        <v>177</v>
      </c>
      <c r="D61" s="23" t="s">
        <v>63</v>
      </c>
      <c r="E61" s="32" t="s">
        <v>63</v>
      </c>
      <c r="F61" s="27"/>
      <c r="G61" s="78" t="str">
        <f>HYPERLINK(CONCATENATE(
BASE_URL,
"0x05h-Testing-Platform-Interaction.md#determining-whether-java-objects-are-exposed-through-webviews"),
"Determining Whether Java Objects Are Exposed Through WebViews")</f>
        <v>Determining Whether Java Objects Are Exposed Through WebViews</v>
      </c>
      <c r="H61" s="78"/>
      <c r="I61" s="92"/>
    </row>
    <row r="62" spans="2:9">
      <c r="B62" s="64" t="s">
        <v>178</v>
      </c>
      <c r="C62" s="108" t="s">
        <v>179</v>
      </c>
      <c r="D62" s="23" t="s">
        <v>63</v>
      </c>
      <c r="E62" s="32" t="s">
        <v>63</v>
      </c>
      <c r="F62" s="27"/>
      <c r="G62" s="78" t="str">
        <f>HYPERLINK(CONCATENATE(
BASE_URL,
"0x05h-Testing-Platform-Interaction.md#testing-object-persistence"),
"Testing Object Persistence")</f>
        <v>Testing Object Persistence</v>
      </c>
      <c r="H62" s="78"/>
      <c r="I62" s="92"/>
    </row>
    <row r="63" spans="2:9">
      <c r="B63" s="50" t="s">
        <v>180</v>
      </c>
      <c r="C63" s="77" t="s">
        <v>181</v>
      </c>
      <c r="D63" s="28"/>
      <c r="E63" s="33"/>
      <c r="F63" s="28"/>
      <c r="G63" s="77"/>
      <c r="H63" s="77"/>
      <c r="I63" s="91"/>
    </row>
    <row r="64" spans="2:9">
      <c r="B64" s="62" t="s">
        <v>182</v>
      </c>
      <c r="C64" s="108" t="s">
        <v>183</v>
      </c>
      <c r="D64" s="23" t="s">
        <v>63</v>
      </c>
      <c r="E64" s="32" t="s">
        <v>63</v>
      </c>
      <c r="F64" s="27"/>
      <c r="G64" s="78" t="str">
        <f>HYPERLINK(CONCATENATE(
BASE_URL,
"0x05i-Testing-Code-Quality-and-Build-Settings.md#making-sure-that-the-app-is-properly-signed"),
"Making Sure That the App is Properly Signed")</f>
        <v>Making Sure That the App is Properly Signed</v>
      </c>
      <c r="H64" s="78"/>
      <c r="I64" s="92"/>
    </row>
    <row r="65" spans="2:10">
      <c r="B65" s="62" t="s">
        <v>184</v>
      </c>
      <c r="C65" s="108" t="s">
        <v>185</v>
      </c>
      <c r="D65" s="23" t="s">
        <v>63</v>
      </c>
      <c r="E65" s="32" t="s">
        <v>63</v>
      </c>
      <c r="F65" s="27"/>
      <c r="G65" s="78" t="str">
        <f>HYPERLINK(CONCATENATE(
BASE_URL,
"0x05i-Testing-Code-Quality-and-Build-Settings.md#determining-whether-the-app-is-debuggable"),
"Determining Whether the App is Debuggable")</f>
        <v>Determining Whether the App is Debuggable</v>
      </c>
      <c r="H65" s="78"/>
      <c r="I65" s="92"/>
    </row>
    <row r="66" spans="2:10">
      <c r="B66" s="62" t="s">
        <v>186</v>
      </c>
      <c r="C66" s="108" t="s">
        <v>187</v>
      </c>
      <c r="D66" s="23" t="s">
        <v>63</v>
      </c>
      <c r="E66" s="32" t="s">
        <v>63</v>
      </c>
      <c r="F66" s="27"/>
      <c r="G66" s="78" t="str">
        <f>HYPERLINK(CONCATENATE(
BASE_URL,
"0x05i-Testing-Code-Quality-and-Build-Settings.md#finding-debugging-symbols"),
"Finding Debugging Symbols")</f>
        <v>Finding Debugging Symbols</v>
      </c>
      <c r="H66" s="78"/>
      <c r="I66" s="92"/>
    </row>
    <row r="67" spans="2:10">
      <c r="B67" s="62" t="s">
        <v>188</v>
      </c>
      <c r="C67" s="108" t="s">
        <v>189</v>
      </c>
      <c r="D67" s="23" t="s">
        <v>63</v>
      </c>
      <c r="E67" s="32" t="s">
        <v>63</v>
      </c>
      <c r="F67" s="27"/>
      <c r="G67" s="78" t="str">
        <f>HYPERLINK(CONCATENATE(
BASE_URL,
"0x05i-Testing-Code-Quality-and-Build-Settings.md#finding-debugging-code-and-verbose-error-logging"),
"Finding Debugging Code and Verbose Error Logging")</f>
        <v>Finding Debugging Code and Verbose Error Logging</v>
      </c>
      <c r="H67" s="78"/>
      <c r="I67" s="92"/>
    </row>
    <row r="68" spans="2:10" ht="29.1">
      <c r="B68" s="62" t="s">
        <v>190</v>
      </c>
      <c r="C68" s="86" t="s">
        <v>191</v>
      </c>
      <c r="D68" s="23" t="s">
        <v>63</v>
      </c>
      <c r="E68" s="32" t="s">
        <v>63</v>
      </c>
      <c r="F68" s="27"/>
      <c r="G68" s="79" t="str">
        <f>HYPERLINK(CONCATENATE(
BASE_URL,
"0x05i-Testing-Code-Quality-and-Build-Settings.md#checking-for-weaknesses-in-third-party-libraries"),
"Checking for Weaknesses in Third Party Libraries")</f>
        <v>Checking for Weaknesses in Third Party Libraries</v>
      </c>
      <c r="H68" s="79"/>
      <c r="I68" s="92"/>
    </row>
    <row r="69" spans="2:10">
      <c r="B69" s="62" t="s">
        <v>192</v>
      </c>
      <c r="C69" s="108" t="s">
        <v>193</v>
      </c>
      <c r="D69" s="23" t="s">
        <v>63</v>
      </c>
      <c r="E69" s="32" t="s">
        <v>63</v>
      </c>
      <c r="F69" s="27"/>
      <c r="G69" s="78" t="str">
        <f>HYPERLINK(CONCATENATE(
BASE_URL,
"0x05i-Testing-Code-Quality-and-Build-Settings.md#testing-exception-handling"),
"Testing Exception Handling")</f>
        <v>Testing Exception Handling</v>
      </c>
      <c r="H69" s="78"/>
      <c r="I69" s="92"/>
    </row>
    <row r="70" spans="2:10">
      <c r="B70" s="62" t="s">
        <v>194</v>
      </c>
      <c r="C70" s="108" t="s">
        <v>195</v>
      </c>
      <c r="D70" s="23" t="s">
        <v>63</v>
      </c>
      <c r="E70" s="32" t="s">
        <v>63</v>
      </c>
      <c r="F70" s="27"/>
      <c r="G70" s="78" t="str">
        <f>HYPERLINK(CONCATENATE(
BASE_URL,
"0x05i-Testing-Code-Quality-and-Build-Settings.md#testing-exception-handling"),
"Testing Exception Handling")</f>
        <v>Testing Exception Handling</v>
      </c>
      <c r="H70" s="78"/>
      <c r="I70" s="92"/>
    </row>
    <row r="71" spans="2:10">
      <c r="B71" s="62" t="s">
        <v>196</v>
      </c>
      <c r="C71" s="108" t="s">
        <v>197</v>
      </c>
      <c r="D71" s="23" t="s">
        <v>63</v>
      </c>
      <c r="E71" s="32" t="s">
        <v>63</v>
      </c>
      <c r="F71" s="27"/>
      <c r="G71" s="78" t="str">
        <f>HYPERLINK(CONCATENATE(
BASE_URL,
"0x04h-Testing-Code-Quality.md#memory-corruption-bugs"),
"Memory Corruption Bugs")</f>
        <v>Memory Corruption Bugs</v>
      </c>
      <c r="H71" s="78"/>
      <c r="I71" s="98"/>
      <c r="J71" s="65"/>
    </row>
    <row r="72" spans="2:10" ht="29.1">
      <c r="B72" s="62" t="s">
        <v>198</v>
      </c>
      <c r="C72" s="86" t="s">
        <v>199</v>
      </c>
      <c r="D72" s="23" t="s">
        <v>63</v>
      </c>
      <c r="E72" s="32" t="s">
        <v>63</v>
      </c>
      <c r="F72" s="27"/>
      <c r="G72" s="78" t="str">
        <f>HYPERLINK(CONCATENATE(
BASE_URL,
"0x05i-Testing-Code-Quality-and-Build-Settings.md#make-sure-that-free-security-features-are-activated"),
"Make Sure That Free Security Features Are Activated")</f>
        <v>Make Sure That Free Security Features Are Activated</v>
      </c>
      <c r="H72" s="78"/>
      <c r="I72" s="92"/>
    </row>
    <row r="73" spans="2:10">
      <c r="B73" s="53"/>
      <c r="C73" s="81"/>
      <c r="D73" s="29"/>
      <c r="E73" s="29"/>
      <c r="F73" s="29"/>
      <c r="G73" s="81"/>
      <c r="H73" s="81"/>
      <c r="I73" s="93"/>
    </row>
    <row r="74" spans="2:10">
      <c r="B74" s="54"/>
      <c r="C74" s="76"/>
      <c r="D74" s="30"/>
      <c r="E74" s="30"/>
      <c r="F74" s="30"/>
      <c r="G74" s="76"/>
      <c r="H74" s="76"/>
      <c r="I74" s="76"/>
    </row>
    <row r="75" spans="2:10">
      <c r="B75" s="54"/>
      <c r="C75" s="87"/>
      <c r="D75" s="30"/>
      <c r="E75" s="30"/>
      <c r="F75" s="30"/>
      <c r="G75" s="76"/>
      <c r="H75" s="76"/>
      <c r="I75" s="76"/>
    </row>
    <row r="76" spans="2:10">
      <c r="B76" s="54"/>
      <c r="C76" s="76"/>
      <c r="D76" s="30"/>
      <c r="E76" s="30"/>
      <c r="F76" s="30"/>
      <c r="G76" s="76"/>
      <c r="H76" s="76"/>
      <c r="I76" s="76"/>
    </row>
    <row r="77" spans="2:10">
      <c r="B77" s="55" t="s">
        <v>200</v>
      </c>
      <c r="C77" s="76"/>
      <c r="D77" s="30"/>
      <c r="E77" s="30"/>
      <c r="F77" s="30"/>
      <c r="G77" s="76"/>
      <c r="H77" s="76"/>
      <c r="I77" s="76"/>
    </row>
    <row r="78" spans="2:10">
      <c r="B78" s="56" t="s">
        <v>201</v>
      </c>
      <c r="C78" s="88" t="s">
        <v>202</v>
      </c>
      <c r="D78" s="30"/>
      <c r="E78" s="30"/>
      <c r="F78" s="30"/>
      <c r="G78" s="76"/>
      <c r="H78" s="76"/>
      <c r="I78" s="76"/>
    </row>
    <row r="79" spans="2:10">
      <c r="B79" s="57" t="s">
        <v>203</v>
      </c>
      <c r="C79" s="89" t="s">
        <v>204</v>
      </c>
      <c r="D79" s="30"/>
      <c r="E79" s="30"/>
      <c r="F79" s="30"/>
      <c r="G79" s="76"/>
      <c r="H79" s="76"/>
      <c r="I79" s="76"/>
    </row>
    <row r="80" spans="2:10">
      <c r="B80" s="57" t="s">
        <v>205</v>
      </c>
      <c r="C80" s="89" t="s">
        <v>206</v>
      </c>
      <c r="D80" s="30"/>
      <c r="E80" s="30"/>
      <c r="F80" s="30"/>
      <c r="G80" s="76"/>
      <c r="H80" s="76"/>
      <c r="I80" s="76"/>
    </row>
    <row r="81" spans="2:9">
      <c r="B81" s="57" t="s">
        <v>73</v>
      </c>
      <c r="C81" s="89" t="s">
        <v>207</v>
      </c>
      <c r="D81" s="30"/>
      <c r="E81" s="30"/>
      <c r="F81" s="30"/>
      <c r="G81" s="76"/>
      <c r="H81" s="76"/>
      <c r="I81" s="76"/>
    </row>
    <row r="82" spans="2:9">
      <c r="B82" s="54"/>
      <c r="C82" s="76"/>
      <c r="D82" s="30"/>
      <c r="E82" s="30"/>
      <c r="F82" s="30"/>
      <c r="G82" s="76"/>
      <c r="H82" s="76"/>
      <c r="I82" s="108"/>
    </row>
    <row r="83" spans="2:9">
      <c r="B83" s="54"/>
      <c r="C83" s="76"/>
      <c r="D83" s="30"/>
      <c r="E83" s="30"/>
      <c r="F83" s="30"/>
      <c r="G83" s="76"/>
      <c r="H83" s="76"/>
      <c r="I83" s="108"/>
    </row>
    <row r="84" spans="2:9">
      <c r="B84" s="54"/>
      <c r="C84" s="76"/>
      <c r="D84" s="30"/>
      <c r="E84" s="30"/>
      <c r="F84" s="30"/>
      <c r="G84" s="76"/>
      <c r="H84" s="76"/>
      <c r="I84" s="108"/>
    </row>
    <row r="85" spans="2:9">
      <c r="B85" s="158"/>
      <c r="C85" s="108"/>
      <c r="D85" s="159"/>
      <c r="E85" s="159"/>
      <c r="F85" s="159"/>
      <c r="G85" s="108"/>
      <c r="H85" s="108"/>
      <c r="I85" s="108"/>
    </row>
  </sheetData>
  <mergeCells count="2">
    <mergeCell ref="B1:I1"/>
    <mergeCell ref="G3:H3"/>
  </mergeCells>
  <dataValidations disablePrompts="1"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topLeftCell="C7" zoomScaleNormal="100" zoomScalePageLayoutView="130" workbookViewId="0">
      <selection activeCell="F17" sqref="F17"/>
    </sheetView>
  </sheetViews>
  <sheetFormatPr defaultColWidth="11" defaultRowHeight="15.6"/>
  <cols>
    <col min="1" max="1" width="1.875" customWidth="1"/>
    <col min="2" max="2" width="7.375" style="48" customWidth="1"/>
    <col min="3" max="3" width="97.375" style="83" customWidth="1"/>
    <col min="4" max="4" width="3" bestFit="1" customWidth="1"/>
    <col min="5" max="5" width="5.875" bestFit="1" customWidth="1"/>
    <col min="6" max="6" width="42.5" style="83" customWidth="1"/>
    <col min="7" max="7" width="30.625" style="83" customWidth="1"/>
  </cols>
  <sheetData>
    <row r="1" spans="2:7" ht="18.600000000000001">
      <c r="B1" s="47" t="s">
        <v>208</v>
      </c>
      <c r="C1" s="108"/>
      <c r="D1" s="159"/>
      <c r="E1" s="159"/>
      <c r="F1" s="108"/>
      <c r="G1" s="108"/>
    </row>
    <row r="2" spans="2:7">
      <c r="B2" s="158"/>
      <c r="C2" s="108"/>
      <c r="D2" s="159"/>
      <c r="E2" s="159"/>
      <c r="F2" s="108"/>
      <c r="G2" s="108"/>
    </row>
    <row r="3" spans="2:7">
      <c r="B3" s="49" t="s">
        <v>52</v>
      </c>
      <c r="C3" s="85" t="s">
        <v>209</v>
      </c>
      <c r="D3" s="24" t="s">
        <v>210</v>
      </c>
      <c r="E3" s="24" t="s">
        <v>56</v>
      </c>
      <c r="F3" s="85" t="s">
        <v>211</v>
      </c>
      <c r="G3" s="90" t="s">
        <v>58</v>
      </c>
    </row>
    <row r="4" spans="2:7">
      <c r="B4" s="50"/>
      <c r="C4" s="77" t="s">
        <v>212</v>
      </c>
      <c r="D4" s="28"/>
      <c r="E4" s="28"/>
      <c r="F4" s="77"/>
      <c r="G4" s="91"/>
    </row>
    <row r="5" spans="2:7" ht="29.1">
      <c r="B5" s="63" t="s">
        <v>213</v>
      </c>
      <c r="C5" s="87" t="s">
        <v>214</v>
      </c>
      <c r="D5" s="22" t="s">
        <v>63</v>
      </c>
      <c r="E5" s="27" t="s">
        <v>73</v>
      </c>
      <c r="F5" s="78" t="str">
        <f>HYPERLINK(CONCATENATE(
BASE_URL,
"0x05j-Testing-Resiliency-Against-Reverse-Engineering.md#testing-root-detection"),
"Testing Root Detection")</f>
        <v>Testing Root Detection</v>
      </c>
      <c r="G5" s="92"/>
    </row>
    <row r="6" spans="2:7" ht="29.1">
      <c r="B6" s="63" t="s">
        <v>215</v>
      </c>
      <c r="C6" s="87" t="s">
        <v>216</v>
      </c>
      <c r="D6" s="22" t="s">
        <v>63</v>
      </c>
      <c r="E6" s="27" t="s">
        <v>73</v>
      </c>
      <c r="F6" s="78" t="str">
        <f>HYPERLINK(
CONCATENATE(
BASE_URL,
"0x05j-Testing-Resiliency-Against-Reverse-Engineering.md#testing-anti-debugging"),
"Testing Anti-Debugging")</f>
        <v>Testing Anti-Debugging</v>
      </c>
      <c r="G6" s="92"/>
    </row>
    <row r="7" spans="2:7">
      <c r="B7" s="63" t="s">
        <v>217</v>
      </c>
      <c r="C7" s="108" t="s">
        <v>218</v>
      </c>
      <c r="D7" s="22" t="s">
        <v>63</v>
      </c>
      <c r="E7" s="27" t="s">
        <v>73</v>
      </c>
      <c r="F7" s="78" t="str">
        <f>HYPERLINK(CONCATENATE(
BASE_URL,
"0x05j-Testing-Resiliency-Against-Reverse-Engineering.md#testing-file-integrity-checks"),
"Testing File Integrity Checks")</f>
        <v>Testing File Integrity Checks</v>
      </c>
      <c r="G7" s="92"/>
    </row>
    <row r="8" spans="2:7" ht="30.95">
      <c r="B8" s="63" t="s">
        <v>219</v>
      </c>
      <c r="C8" s="108" t="s">
        <v>220</v>
      </c>
      <c r="D8" s="22" t="s">
        <v>63</v>
      </c>
      <c r="E8" s="27" t="s">
        <v>73</v>
      </c>
      <c r="F8" s="78" t="str">
        <f>HYPERLINK(CONCATENATE(
BASE_URL,
"0x05j-Testing-Resiliency-Against-Reverse-Engineering.md#testing-the-detection-of-reverse-engineering-tools"),
"Testing The Detection of Reverse Engineering Tools")</f>
        <v>Testing The Detection of Reverse Engineering Tools</v>
      </c>
      <c r="G8" s="92"/>
    </row>
    <row r="9" spans="2:7">
      <c r="B9" s="63" t="s">
        <v>221</v>
      </c>
      <c r="C9" s="108" t="s">
        <v>222</v>
      </c>
      <c r="D9" s="22" t="s">
        <v>63</v>
      </c>
      <c r="E9" s="27" t="s">
        <v>73</v>
      </c>
      <c r="F9" s="78" t="str">
        <f>HYPERLINK(CONCATENATE(
BASE_URL,
"0x05j-Testing-Resiliency-Against-Reverse-Engineering.md#testing-emulator-detection"),
"Testing Emulator Detection")</f>
        <v>Testing Emulator Detection</v>
      </c>
      <c r="G9" s="92"/>
    </row>
    <row r="10" spans="2:7">
      <c r="B10" s="63" t="s">
        <v>223</v>
      </c>
      <c r="C10" s="108" t="s">
        <v>224</v>
      </c>
      <c r="D10" s="22" t="s">
        <v>63</v>
      </c>
      <c r="E10" s="27" t="s">
        <v>73</v>
      </c>
      <c r="F10" s="78" t="str">
        <f>HYPERLINK(CONCATENATE(
BASE_URL,
"0x05j-Testing-Resiliency-Against-Reverse-Engineering.md#testing-run-time-integrity-checks"),
"Testing Run Time Integrity Checks")</f>
        <v>Testing Run Time Integrity Checks</v>
      </c>
      <c r="G10" s="92"/>
    </row>
    <row r="11" spans="2:7" ht="29.1">
      <c r="B11" s="63" t="s">
        <v>225</v>
      </c>
      <c r="C11" s="87" t="s">
        <v>226</v>
      </c>
      <c r="D11" s="22" t="s">
        <v>63</v>
      </c>
      <c r="E11" s="27" t="s">
        <v>73</v>
      </c>
      <c r="F11" s="76" t="s">
        <v>64</v>
      </c>
      <c r="G11" s="92"/>
    </row>
    <row r="12" spans="2:7">
      <c r="B12" s="63" t="s">
        <v>227</v>
      </c>
      <c r="C12" s="108" t="s">
        <v>228</v>
      </c>
      <c r="D12" s="22" t="s">
        <v>63</v>
      </c>
      <c r="E12" s="27" t="s">
        <v>73</v>
      </c>
      <c r="F12" s="76" t="s">
        <v>64</v>
      </c>
      <c r="G12" s="92"/>
    </row>
    <row r="13" spans="2:7">
      <c r="B13" s="63" t="s">
        <v>229</v>
      </c>
      <c r="C13" s="108" t="s">
        <v>230</v>
      </c>
      <c r="D13" s="22" t="s">
        <v>63</v>
      </c>
      <c r="E13" s="27" t="s">
        <v>73</v>
      </c>
      <c r="F13" s="78" t="str">
        <f>HYPERLINK(CONCATENATE(
BASE_URL,
"0x05j-Testing-Resiliency-Against-Reverse-Engineering.md#testing-obfuscation"),
"Testing Obfuscation")</f>
        <v>Testing Obfuscation</v>
      </c>
      <c r="G13" s="92"/>
    </row>
    <row r="14" spans="2:7">
      <c r="B14" s="50"/>
      <c r="C14" s="77" t="s">
        <v>231</v>
      </c>
      <c r="D14" s="28"/>
      <c r="E14" s="28"/>
      <c r="F14" s="77"/>
      <c r="G14" s="91"/>
    </row>
    <row r="15" spans="2:7" ht="29.1">
      <c r="B15" s="52" t="s">
        <v>232</v>
      </c>
      <c r="C15" s="87" t="s">
        <v>233</v>
      </c>
      <c r="D15" s="22" t="s">
        <v>63</v>
      </c>
      <c r="E15" s="27" t="s">
        <v>73</v>
      </c>
      <c r="F15" s="78" t="str">
        <f>HYPERLINK(CONCATENATE(
BASE_URL,
"0x05j-Testing-Resiliency-Against-Reverse-Engineering.md#testing-device-binding"),
"Testing Device Binding")</f>
        <v>Testing Device Binding</v>
      </c>
      <c r="G15" s="92"/>
    </row>
    <row r="16" spans="2:7">
      <c r="B16" s="50"/>
      <c r="C16" s="77" t="s">
        <v>234</v>
      </c>
      <c r="D16" s="28"/>
      <c r="E16" s="28"/>
      <c r="F16" s="77"/>
      <c r="G16" s="91"/>
    </row>
    <row r="17" spans="2:7" ht="29.1">
      <c r="B17" s="63" t="s">
        <v>235</v>
      </c>
      <c r="C17" s="87" t="s">
        <v>236</v>
      </c>
      <c r="D17" s="22" t="s">
        <v>63</v>
      </c>
      <c r="E17" s="27" t="s">
        <v>73</v>
      </c>
      <c r="F17" s="79" t="str">
        <f>HYPERLINK(CONCATENATE(
BASE_URL,
"0x05j-Testing-Resiliency-Against-Reverse-Engineering.md#testing-obfuscation"),
"Testing Obfuscation")</f>
        <v>Testing Obfuscation</v>
      </c>
      <c r="G17" s="92"/>
    </row>
    <row r="18" spans="2:7" ht="57.95">
      <c r="B18" s="63" t="s">
        <v>237</v>
      </c>
      <c r="C18" s="87" t="s">
        <v>238</v>
      </c>
      <c r="D18" s="22" t="s">
        <v>63</v>
      </c>
      <c r="E18" s="27" t="s">
        <v>73</v>
      </c>
      <c r="F18" s="76" t="s">
        <v>64</v>
      </c>
      <c r="G18" s="92"/>
    </row>
    <row r="19" spans="2:7">
      <c r="B19" s="53"/>
      <c r="C19" s="81"/>
      <c r="D19" s="29"/>
      <c r="E19" s="29"/>
      <c r="F19" s="81"/>
      <c r="G19" s="93"/>
    </row>
    <row r="20" spans="2:7">
      <c r="B20" s="54"/>
      <c r="C20" s="76"/>
      <c r="D20" s="30"/>
      <c r="E20" s="30"/>
      <c r="F20" s="76"/>
      <c r="G20" s="76"/>
    </row>
    <row r="21" spans="2:7">
      <c r="B21" s="54"/>
      <c r="C21" s="76"/>
      <c r="D21" s="30"/>
      <c r="E21" s="30"/>
      <c r="F21" s="76"/>
      <c r="G21" s="76"/>
    </row>
    <row r="22" spans="2:7">
      <c r="B22" s="55" t="s">
        <v>200</v>
      </c>
      <c r="C22" s="76"/>
      <c r="D22" s="30"/>
      <c r="E22" s="30"/>
      <c r="F22" s="76"/>
      <c r="G22" s="76"/>
    </row>
    <row r="23" spans="2:7">
      <c r="B23" s="56" t="s">
        <v>201</v>
      </c>
      <c r="C23" s="88" t="s">
        <v>202</v>
      </c>
      <c r="D23" s="30"/>
      <c r="E23" s="30"/>
      <c r="F23" s="76"/>
      <c r="G23" s="76"/>
    </row>
    <row r="24" spans="2:7">
      <c r="B24" s="57" t="s">
        <v>203</v>
      </c>
      <c r="C24" s="89" t="s">
        <v>204</v>
      </c>
      <c r="D24" s="30"/>
      <c r="E24" s="30"/>
      <c r="F24" s="76"/>
      <c r="G24" s="76"/>
    </row>
    <row r="25" spans="2:7">
      <c r="B25" s="57" t="s">
        <v>205</v>
      </c>
      <c r="C25" s="89" t="s">
        <v>206</v>
      </c>
      <c r="D25" s="30"/>
      <c r="E25" s="30"/>
      <c r="F25" s="76"/>
      <c r="G25" s="76"/>
    </row>
    <row r="26" spans="2:7">
      <c r="B26" s="57" t="s">
        <v>73</v>
      </c>
      <c r="C26" s="89" t="s">
        <v>207</v>
      </c>
      <c r="D26" s="30"/>
      <c r="E26" s="30"/>
      <c r="F26" s="76"/>
      <c r="G26" s="76"/>
    </row>
    <row r="27" spans="2:7">
      <c r="B27" s="158"/>
      <c r="C27" s="108"/>
      <c r="D27" s="159"/>
      <c r="E27" s="159"/>
      <c r="F27" s="108"/>
      <c r="G27" s="108"/>
    </row>
    <row r="28" spans="2:7">
      <c r="B28" s="158"/>
      <c r="C28" s="108"/>
      <c r="D28" s="159"/>
      <c r="E28" s="159"/>
      <c r="F28" s="108"/>
      <c r="G28" s="108"/>
    </row>
    <row r="29" spans="2:7">
      <c r="B29" s="158"/>
      <c r="C29" s="108"/>
      <c r="D29" s="159"/>
      <c r="E29" s="159"/>
      <c r="F29" s="108"/>
      <c r="G29" s="108"/>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A50" zoomScale="74" zoomScaleNormal="74" zoomScalePageLayoutView="130" workbookViewId="0">
      <selection activeCell="G72" sqref="G72"/>
    </sheetView>
  </sheetViews>
  <sheetFormatPr defaultColWidth="11" defaultRowHeight="15.6"/>
  <cols>
    <col min="1" max="1" width="1.875" customWidth="1"/>
    <col min="2" max="2" width="8" style="48" customWidth="1"/>
    <col min="3" max="3" width="97.375" style="83" customWidth="1"/>
    <col min="4" max="5" width="6.625" bestFit="1" customWidth="1"/>
    <col min="6" max="6" width="5.875" bestFit="1" customWidth="1"/>
    <col min="7" max="7" width="60.375" style="83" bestFit="1" customWidth="1"/>
    <col min="8" max="8" width="63.625" style="83" bestFit="1" customWidth="1"/>
    <col min="9" max="9" width="30.875" style="83" customWidth="1"/>
    <col min="11" max="12" width="10.875" customWidth="1"/>
  </cols>
  <sheetData>
    <row r="1" spans="2:9" ht="18.600000000000001">
      <c r="B1" s="58" t="s">
        <v>239</v>
      </c>
      <c r="C1" s="74"/>
      <c r="D1" s="31"/>
      <c r="E1" s="31"/>
      <c r="F1" s="31"/>
      <c r="G1" s="74"/>
      <c r="H1" s="74"/>
      <c r="I1" s="74"/>
    </row>
    <row r="2" spans="2:9">
      <c r="B2" s="59"/>
      <c r="C2" s="74"/>
      <c r="D2" s="31"/>
      <c r="E2" s="31"/>
      <c r="F2" s="31"/>
      <c r="G2" s="74"/>
      <c r="H2" s="74"/>
      <c r="I2" s="74"/>
    </row>
    <row r="3" spans="2:9">
      <c r="B3" s="60" t="s">
        <v>52</v>
      </c>
      <c r="C3" s="85" t="s">
        <v>53</v>
      </c>
      <c r="D3" s="24" t="s">
        <v>54</v>
      </c>
      <c r="E3" s="24" t="s">
        <v>55</v>
      </c>
      <c r="F3" s="24" t="s">
        <v>56</v>
      </c>
      <c r="G3" s="154" t="s">
        <v>57</v>
      </c>
      <c r="H3" s="155"/>
      <c r="I3" s="90" t="s">
        <v>58</v>
      </c>
    </row>
    <row r="4" spans="2:9">
      <c r="B4" s="61" t="s">
        <v>59</v>
      </c>
      <c r="C4" s="75" t="s">
        <v>60</v>
      </c>
      <c r="D4" s="25"/>
      <c r="E4" s="25"/>
      <c r="F4" s="25"/>
      <c r="G4" s="75"/>
      <c r="H4" s="75"/>
      <c r="I4" s="95"/>
    </row>
    <row r="5" spans="2:9">
      <c r="B5" s="51" t="s">
        <v>61</v>
      </c>
      <c r="C5" s="86" t="s">
        <v>62</v>
      </c>
      <c r="D5" s="23" t="s">
        <v>63</v>
      </c>
      <c r="E5" s="32" t="s">
        <v>63</v>
      </c>
      <c r="F5" s="27"/>
      <c r="G5" s="76" t="s">
        <v>64</v>
      </c>
      <c r="H5" s="87"/>
      <c r="I5" s="92"/>
    </row>
    <row r="6" spans="2:9">
      <c r="B6" s="51" t="s">
        <v>65</v>
      </c>
      <c r="C6" s="86" t="s">
        <v>66</v>
      </c>
      <c r="D6" s="23" t="s">
        <v>63</v>
      </c>
      <c r="E6" s="32" t="s">
        <v>63</v>
      </c>
      <c r="F6" s="27"/>
      <c r="G6" s="76" t="s">
        <v>64</v>
      </c>
      <c r="H6" s="87"/>
      <c r="I6" s="92"/>
    </row>
    <row r="7" spans="2:9" ht="29.1">
      <c r="B7" s="51" t="s">
        <v>67</v>
      </c>
      <c r="C7" s="86" t="s">
        <v>68</v>
      </c>
      <c r="D7" s="23" t="s">
        <v>63</v>
      </c>
      <c r="E7" s="32" t="s">
        <v>63</v>
      </c>
      <c r="F7" s="27"/>
      <c r="G7" s="76" t="s">
        <v>64</v>
      </c>
      <c r="H7" s="87"/>
      <c r="I7" s="92"/>
    </row>
    <row r="8" spans="2:9">
      <c r="B8" s="51" t="s">
        <v>69</v>
      </c>
      <c r="C8" s="86" t="s">
        <v>70</v>
      </c>
      <c r="D8" s="23" t="s">
        <v>63</v>
      </c>
      <c r="E8" s="32" t="s">
        <v>63</v>
      </c>
      <c r="F8" s="27"/>
      <c r="G8" s="76" t="s">
        <v>64</v>
      </c>
      <c r="H8" s="87"/>
      <c r="I8" s="92"/>
    </row>
    <row r="9" spans="2:9">
      <c r="B9" s="51" t="s">
        <v>71</v>
      </c>
      <c r="C9" s="86" t="s">
        <v>72</v>
      </c>
      <c r="D9" s="26"/>
      <c r="E9" s="32" t="s">
        <v>63</v>
      </c>
      <c r="F9" s="27" t="s">
        <v>73</v>
      </c>
      <c r="G9" s="76" t="s">
        <v>64</v>
      </c>
      <c r="H9" s="87"/>
      <c r="I9" s="92"/>
    </row>
    <row r="10" spans="2:9" ht="29.1">
      <c r="B10" s="51" t="s">
        <v>74</v>
      </c>
      <c r="C10" s="86" t="s">
        <v>75</v>
      </c>
      <c r="D10" s="26"/>
      <c r="E10" s="32" t="s">
        <v>63</v>
      </c>
      <c r="F10" s="27" t="s">
        <v>73</v>
      </c>
      <c r="G10" s="76" t="s">
        <v>64</v>
      </c>
      <c r="H10" s="87"/>
      <c r="I10" s="92"/>
    </row>
    <row r="11" spans="2:9">
      <c r="B11" s="51" t="s">
        <v>76</v>
      </c>
      <c r="C11" s="86" t="s">
        <v>77</v>
      </c>
      <c r="D11" s="26"/>
      <c r="E11" s="32" t="s">
        <v>63</v>
      </c>
      <c r="F11" s="27" t="s">
        <v>73</v>
      </c>
      <c r="G11" s="76" t="s">
        <v>64</v>
      </c>
      <c r="H11" s="87"/>
      <c r="I11" s="92"/>
    </row>
    <row r="12" spans="2:9" ht="29.1">
      <c r="B12" s="51" t="s">
        <v>78</v>
      </c>
      <c r="C12" s="86" t="s">
        <v>79</v>
      </c>
      <c r="D12" s="26"/>
      <c r="E12" s="32" t="s">
        <v>63</v>
      </c>
      <c r="F12" s="27" t="s">
        <v>73</v>
      </c>
      <c r="G12" s="76" t="s">
        <v>64</v>
      </c>
      <c r="H12" s="87"/>
      <c r="I12" s="92"/>
    </row>
    <row r="13" spans="2:9">
      <c r="B13" s="51" t="s">
        <v>80</v>
      </c>
      <c r="C13" s="86" t="s">
        <v>81</v>
      </c>
      <c r="D13" s="26"/>
      <c r="E13" s="32" t="s">
        <v>63</v>
      </c>
      <c r="F13" s="27" t="s">
        <v>73</v>
      </c>
      <c r="G13" s="76" t="s">
        <v>64</v>
      </c>
      <c r="H13" s="87"/>
      <c r="I13" s="92"/>
    </row>
    <row r="14" spans="2:9">
      <c r="B14" s="51" t="s">
        <v>82</v>
      </c>
      <c r="C14" s="86" t="s">
        <v>83</v>
      </c>
      <c r="D14" s="26"/>
      <c r="E14" s="32" t="s">
        <v>63</v>
      </c>
      <c r="F14" s="27" t="s">
        <v>73</v>
      </c>
      <c r="G14" s="76" t="s">
        <v>64</v>
      </c>
      <c r="H14" s="87"/>
      <c r="I14" s="92"/>
    </row>
    <row r="15" spans="2:9">
      <c r="B15" s="50" t="s">
        <v>84</v>
      </c>
      <c r="C15" s="77" t="s">
        <v>85</v>
      </c>
      <c r="D15" s="28"/>
      <c r="E15" s="33"/>
      <c r="F15" s="28"/>
      <c r="G15" s="77"/>
      <c r="H15" s="77"/>
      <c r="I15" s="91"/>
    </row>
    <row r="16" spans="2:9" ht="29.1">
      <c r="B16" s="62" t="s">
        <v>86</v>
      </c>
      <c r="C16" s="86" t="s">
        <v>87</v>
      </c>
      <c r="D16" s="23" t="s">
        <v>63</v>
      </c>
      <c r="E16" s="32" t="s">
        <v>63</v>
      </c>
      <c r="F16" s="27"/>
      <c r="G16" s="78" t="str">
        <f>HYPERLINK(CONCATENATE(
BASE_URL,
"0x06d-Testing-Data-Storage.md#testing-local-data-storage"),
"Testing Local Data Storage")</f>
        <v>Testing Local Data Storage</v>
      </c>
      <c r="H16" s="87"/>
      <c r="I16" s="92"/>
    </row>
    <row r="17" spans="2:10">
      <c r="B17" s="62" t="s">
        <v>88</v>
      </c>
      <c r="C17" s="86" t="s">
        <v>89</v>
      </c>
      <c r="D17" s="23"/>
      <c r="E17" s="32"/>
      <c r="F17" s="27"/>
      <c r="G17" s="78" t="str">
        <f>HYPERLINK(CONCATENATE(
BASE_URL,
"0x06d-Testing-Data-Storage.md#testing-local-data-storage"),
"Testing Local Data Storage")</f>
        <v>Testing Local Data Storage</v>
      </c>
      <c r="H17" s="87"/>
      <c r="I17" s="92"/>
    </row>
    <row r="18" spans="2:10">
      <c r="B18" s="62" t="s">
        <v>90</v>
      </c>
      <c r="C18" s="86" t="s">
        <v>91</v>
      </c>
      <c r="D18" s="23" t="s">
        <v>63</v>
      </c>
      <c r="E18" s="32" t="s">
        <v>63</v>
      </c>
      <c r="F18" s="27"/>
      <c r="G18" s="78" t="str">
        <f>HYPERLINK(CONCATENATE(
BASE_URL,
"0x06d-Testing-Data-Storage.md#checking-logs-for-sensitive-data"),
"Checking Logs for Sensitive Data")</f>
        <v>Checking Logs for Sensitive Data</v>
      </c>
      <c r="H18" s="87"/>
      <c r="I18" s="92"/>
    </row>
    <row r="19" spans="2:10">
      <c r="B19" s="62" t="s">
        <v>92</v>
      </c>
      <c r="C19" s="86" t="s">
        <v>93</v>
      </c>
      <c r="D19" s="23" t="s">
        <v>63</v>
      </c>
      <c r="E19" s="32" t="s">
        <v>63</v>
      </c>
      <c r="F19" s="27"/>
      <c r="G19" s="78" t="str">
        <f>HYPERLINK(CONCATENATE(
BASE_URL,
"0x06d-Testing-Data-Storage.md#determining-whether-sensitive-data-is-sent-to-third-parties"),
"Determining Whether Sensitive Data Is Sent to Third Parties")</f>
        <v>Determining Whether Sensitive Data Is Sent to Third Parties</v>
      </c>
      <c r="H19" s="87"/>
      <c r="I19" s="92"/>
    </row>
    <row r="20" spans="2:10">
      <c r="B20" s="62" t="s">
        <v>94</v>
      </c>
      <c r="C20" s="108" t="s">
        <v>95</v>
      </c>
      <c r="D20" s="23" t="s">
        <v>63</v>
      </c>
      <c r="E20" s="32" t="s">
        <v>63</v>
      </c>
      <c r="F20" s="27"/>
      <c r="G20" s="78" t="str">
        <f>HYPERLINK(CONCATENATE(
BASE_URL,
"0x06d-Testing-Data-Storage.md#finding-sensitive-data-in-the-keyboard-cache"),
"Finding Sensitive Data in the Keyboard Cache")</f>
        <v>Finding Sensitive Data in the Keyboard Cache</v>
      </c>
      <c r="H20" s="87"/>
      <c r="I20" s="92"/>
    </row>
    <row r="21" spans="2:10">
      <c r="B21" s="62" t="s">
        <v>96</v>
      </c>
      <c r="C21" s="108" t="s">
        <v>97</v>
      </c>
      <c r="D21" s="23" t="s">
        <v>63</v>
      </c>
      <c r="E21" s="32" t="s">
        <v>63</v>
      </c>
      <c r="F21" s="27"/>
      <c r="G21" s="78" t="str">
        <f>HYPERLINK(CONCATENATE(
BASE_URL,
"0x06d-Testing-Data-Storage.md#determining-whether-sensitive-data-is-exposed-via-ipc-mechanisms"),
"Determining Whether Sensitive Data Is Exposed via IPC Mechanisms")</f>
        <v>Determining Whether Sensitive Data Is Exposed via IPC Mechanisms</v>
      </c>
      <c r="H21" s="87"/>
      <c r="I21" s="92"/>
    </row>
    <row r="22" spans="2:10">
      <c r="B22" s="62" t="s">
        <v>98</v>
      </c>
      <c r="C22" s="108" t="s">
        <v>99</v>
      </c>
      <c r="D22" s="23" t="s">
        <v>63</v>
      </c>
      <c r="E22" s="32" t="s">
        <v>63</v>
      </c>
      <c r="F22" s="27"/>
      <c r="G22" s="78" t="str">
        <f>HYPERLINK(CONCATENATE(
BASE_URL,
"0x06d-Testing-Data-Storage.md#checking-for-sensitive-data-disclosed-through-the-user-interface"),
"Checking for Sensitive Data Disclosed Through the User Interface")</f>
        <v>Checking for Sensitive Data Disclosed Through the User Interface</v>
      </c>
      <c r="H22" s="87"/>
      <c r="I22" s="92"/>
    </row>
    <row r="23" spans="2:10">
      <c r="B23" s="62" t="s">
        <v>100</v>
      </c>
      <c r="C23" s="108" t="s">
        <v>101</v>
      </c>
      <c r="D23" s="34"/>
      <c r="E23" s="32" t="s">
        <v>63</v>
      </c>
      <c r="F23" s="27" t="s">
        <v>73</v>
      </c>
      <c r="G23" s="78" t="str">
        <f>HYPERLINK(CONCATENATE(
BASE_URL,
"0x06d-Testing-Data-Storage.md#testing-backups-for-sensitive-data"),
"Testing Backups for Sensitive Data")</f>
        <v>Testing Backups for Sensitive Data</v>
      </c>
      <c r="H23" s="87"/>
      <c r="I23" s="92"/>
    </row>
    <row r="24" spans="2:10">
      <c r="B24" s="62" t="s">
        <v>102</v>
      </c>
      <c r="C24" s="108" t="s">
        <v>103</v>
      </c>
      <c r="D24" s="34"/>
      <c r="E24" s="32" t="s">
        <v>63</v>
      </c>
      <c r="F24" s="27" t="s">
        <v>73</v>
      </c>
      <c r="G24" s="78" t="str">
        <f>HYPERLINK(CONCATENATE(
BASE_URL,
"0x06d-Testing-Data-Storage.md#testing-auto-generated-screenshots-for-sensitive-information"),
"Testing Auto-Generated Screenshots for Sensitive Information")</f>
        <v>Testing Auto-Generated Screenshots for Sensitive Information</v>
      </c>
      <c r="H24" s="87"/>
      <c r="I24" s="92"/>
    </row>
    <row r="25" spans="2:10">
      <c r="B25" s="62" t="s">
        <v>104</v>
      </c>
      <c r="C25" s="108" t="s">
        <v>105</v>
      </c>
      <c r="D25" s="34"/>
      <c r="E25" s="32" t="s">
        <v>63</v>
      </c>
      <c r="F25" s="27" t="s">
        <v>73</v>
      </c>
      <c r="G25" s="78" t="str">
        <f>HYPERLINK(CONCATENATE(
BASE_URL,
"0x06d-Testing-Data-Storage.md#testing-memory-for-sensitive-data"),
"Testing Memory for Sensitive Data")</f>
        <v>Testing Memory for Sensitive Data</v>
      </c>
      <c r="H25" s="87"/>
      <c r="I25" s="92"/>
    </row>
    <row r="26" spans="2:10">
      <c r="B26" s="62" t="s">
        <v>106</v>
      </c>
      <c r="C26" s="108" t="s">
        <v>107</v>
      </c>
      <c r="D26" s="34"/>
      <c r="E26" s="32" t="s">
        <v>63</v>
      </c>
      <c r="F26" s="27" t="s">
        <v>73</v>
      </c>
      <c r="G26" s="79" t="str">
        <f>HYPERLINK(CONCATENATE(
BASE_URL,
"0x06f-Testing-Local-Authentication.md#local-authentication-on-ios"),
"Local Authentication on iOS")</f>
        <v>Local Authentication on iOS</v>
      </c>
      <c r="H26" s="87"/>
      <c r="I26" s="92"/>
      <c r="J26" s="66"/>
    </row>
    <row r="27" spans="2:10" ht="29.1">
      <c r="B27" s="62" t="s">
        <v>108</v>
      </c>
      <c r="C27" s="86" t="s">
        <v>109</v>
      </c>
      <c r="D27" s="34"/>
      <c r="E27" s="32" t="s">
        <v>63</v>
      </c>
      <c r="F27" s="27" t="s">
        <v>73</v>
      </c>
      <c r="G27" s="102" t="str">
        <f>HYPERLINK(CONCATENATE(
BASE_URL,
"0x04i-Testing-user-interaction.md#testing-user-education"),
"Testing User Education")</f>
        <v>Testing User Education</v>
      </c>
      <c r="H27" s="87"/>
      <c r="I27" s="92"/>
    </row>
    <row r="28" spans="2:10">
      <c r="B28" s="50" t="s">
        <v>110</v>
      </c>
      <c r="C28" s="77" t="s">
        <v>111</v>
      </c>
      <c r="D28" s="28"/>
      <c r="E28" s="33"/>
      <c r="F28" s="28"/>
      <c r="G28" s="77"/>
      <c r="H28" s="77"/>
      <c r="I28" s="91"/>
    </row>
    <row r="29" spans="2:10">
      <c r="B29" s="62" t="s">
        <v>112</v>
      </c>
      <c r="C29" s="108" t="s">
        <v>113</v>
      </c>
      <c r="D29" s="23" t="s">
        <v>63</v>
      </c>
      <c r="E29" s="32" t="s">
        <v>63</v>
      </c>
      <c r="F29" s="27"/>
      <c r="G29" s="78" t="str">
        <f>HYPERLINK(CONCATENATE(
BASE_URL,
"0x06e-Testing-Cryptography.md#testing-key-management"),
"Testing Key Management")</f>
        <v>Testing Key Management</v>
      </c>
      <c r="H29" s="87"/>
      <c r="I29" s="92"/>
    </row>
    <row r="30" spans="2:10">
      <c r="B30" s="62" t="s">
        <v>114</v>
      </c>
      <c r="C30" s="108" t="s">
        <v>115</v>
      </c>
      <c r="D30" s="23" t="s">
        <v>63</v>
      </c>
      <c r="E30" s="32" t="s">
        <v>63</v>
      </c>
      <c r="F30" s="27"/>
      <c r="G30" s="78" t="str">
        <f>HYPERLINK(CONCATENATE(
BASE_URL,
"0x04g-Testing-Cryptography.md#custom-implementations-of-cryptography"),
"Custom Implementations of Cryptography")</f>
        <v>Custom Implementations of Cryptography</v>
      </c>
      <c r="H30" s="87"/>
      <c r="I30" s="92"/>
    </row>
    <row r="31" spans="2:10" ht="29.1">
      <c r="B31" s="62" t="s">
        <v>116</v>
      </c>
      <c r="C31" s="86" t="s">
        <v>117</v>
      </c>
      <c r="D31" s="23" t="s">
        <v>63</v>
      </c>
      <c r="E31" s="32" t="s">
        <v>63</v>
      </c>
      <c r="F31" s="27"/>
      <c r="G31" s="78" t="str">
        <f>HYPERLINK(CONCATENATE(
BASE_URL,
"0x06e-Testing-Cryptography.md#verifying-the-configuration-of-cryptographic-standard-algorithms"),
"Verifying the Configuration of Cryptographic Standard Algorithms")</f>
        <v>Verifying the Configuration of Cryptographic Standard Algorithms</v>
      </c>
      <c r="H31" s="87"/>
      <c r="I31" s="92"/>
    </row>
    <row r="32" spans="2:10">
      <c r="B32" s="62" t="s">
        <v>118</v>
      </c>
      <c r="C32" s="108" t="s">
        <v>119</v>
      </c>
      <c r="D32" s="23" t="s">
        <v>63</v>
      </c>
      <c r="E32" s="32" t="s">
        <v>63</v>
      </c>
      <c r="F32" s="27"/>
      <c r="G32" s="78" t="str">
        <f>HYPERLINK(CONCATENATE(
BASE_URL,
"0x04g-Testing-Cryptography.md#identifying-insecure-andor-deprecated-cryptographic-algorithms"),
"Identifying Insecure and/or Deprecated Cryptographic Algorithms")</f>
        <v>Identifying Insecure and/or Deprecated Cryptographic Algorithms</v>
      </c>
      <c r="H32" s="87"/>
      <c r="I32" s="92"/>
    </row>
    <row r="33" spans="2:11">
      <c r="B33" s="62" t="s">
        <v>120</v>
      </c>
      <c r="C33" s="108" t="s">
        <v>121</v>
      </c>
      <c r="D33" s="23" t="s">
        <v>63</v>
      </c>
      <c r="E33" s="32" t="s">
        <v>63</v>
      </c>
      <c r="F33" s="27"/>
      <c r="G33" s="78" t="str">
        <f>HYPERLINK(CONCATENATE(
BASE_URL,
"0x06e-Testing-Cryptography.md#testing-key-management"),
"Testing Key Management")</f>
        <v>Testing Key Management</v>
      </c>
      <c r="H33" s="87"/>
      <c r="I33" s="92"/>
    </row>
    <row r="34" spans="2:11">
      <c r="B34" s="62" t="s">
        <v>122</v>
      </c>
      <c r="C34" s="108" t="s">
        <v>123</v>
      </c>
      <c r="D34" s="23" t="s">
        <v>63</v>
      </c>
      <c r="E34" s="32" t="s">
        <v>63</v>
      </c>
      <c r="F34" s="27"/>
      <c r="G34" s="78" t="str">
        <f>HYPERLINK(CONCATENATE(
BASE_URL,
"0x06e-Testing-Cryptography.md#testing-random-number-generation"),
"Testing Random Number Generation")</f>
        <v>Testing Random Number Generation</v>
      </c>
      <c r="H34" s="87"/>
      <c r="I34" s="92"/>
    </row>
    <row r="35" spans="2:11">
      <c r="B35" s="50" t="s">
        <v>124</v>
      </c>
      <c r="C35" s="77" t="s">
        <v>125</v>
      </c>
      <c r="D35" s="28"/>
      <c r="E35" s="33"/>
      <c r="F35" s="28"/>
      <c r="G35" s="77"/>
      <c r="H35" s="77"/>
      <c r="I35" s="91"/>
    </row>
    <row r="36" spans="2:11" ht="29.1">
      <c r="B36" s="62" t="s">
        <v>126</v>
      </c>
      <c r="C36" s="87" t="s">
        <v>127</v>
      </c>
      <c r="D36" s="23" t="s">
        <v>63</v>
      </c>
      <c r="E36" s="32" t="s">
        <v>63</v>
      </c>
      <c r="F36" s="27"/>
      <c r="G36" s="78" t="str">
        <f>HYPERLINK(CONCATENATE(
BASE_URL,
"0x04e-Testing-Authentication-and-Session-Management.md#testing-authentication"),
"Testing Authentication")</f>
        <v>Testing Authentication</v>
      </c>
      <c r="H36" s="87"/>
      <c r="I36" s="92"/>
    </row>
    <row r="37" spans="2:11" ht="29.1">
      <c r="B37" s="62" t="s">
        <v>128</v>
      </c>
      <c r="C37" s="87" t="s">
        <v>129</v>
      </c>
      <c r="D37" s="23" t="s">
        <v>63</v>
      </c>
      <c r="E37" s="32" t="s">
        <v>63</v>
      </c>
      <c r="F37" s="27"/>
      <c r="G37" s="78" t="str">
        <f>HYPERLINK(CONCATENATE(
BASE_URL,
"0x04e-Testing-Authentication-and-Session-Management.md#testing-stateful-session-management"),
"Testing Stateful Session Management")</f>
        <v>Testing Stateful Session Management</v>
      </c>
      <c r="H37" s="87"/>
      <c r="I37" s="92"/>
    </row>
    <row r="38" spans="2:11">
      <c r="B38" s="62" t="s">
        <v>130</v>
      </c>
      <c r="C38" s="87" t="s">
        <v>131</v>
      </c>
      <c r="D38" s="23" t="s">
        <v>63</v>
      </c>
      <c r="E38" s="32" t="s">
        <v>63</v>
      </c>
      <c r="F38" s="27"/>
      <c r="G38" s="78" t="str">
        <f>HYPERLINK(CONCATENATE(
BASE_URL,
"0x04e-Testing-Authentication-and-Session-Management.md#testing-stateless-token-based-authentication"),
"Testing Stateless (Token-Based) Authentication")</f>
        <v>Testing Stateless (Token-Based) Authentication</v>
      </c>
      <c r="H38" s="87"/>
      <c r="I38" s="92"/>
    </row>
    <row r="39" spans="2:11">
      <c r="B39" s="62" t="s">
        <v>132</v>
      </c>
      <c r="C39" s="87" t="s">
        <v>133</v>
      </c>
      <c r="D39" s="23"/>
      <c r="E39" s="32"/>
      <c r="F39" s="27"/>
      <c r="G39" s="78" t="str">
        <f>HYPERLINK(
CONCATENATE(
BASE_URL,
"0x04e-Testing-Authentication-and-Session-Management.md#user-logout-and-session-timeouts"),
"User Logout and Session Timeouts")</f>
        <v>User Logout and Session Timeouts</v>
      </c>
      <c r="H39" s="87"/>
      <c r="I39" s="92"/>
      <c r="K39" s="35"/>
    </row>
    <row r="40" spans="2:11">
      <c r="B40" s="62" t="s">
        <v>134</v>
      </c>
      <c r="C40" s="87" t="s">
        <v>135</v>
      </c>
      <c r="D40" s="23" t="s">
        <v>63</v>
      </c>
      <c r="E40" s="32" t="s">
        <v>63</v>
      </c>
      <c r="F40" s="27"/>
      <c r="G40" s="78" t="str">
        <f>HYPERLINK(CONCATENATE(
BASE_URL,
"0x04e-Testing-Authentication-and-Session-Management.md#best-practices-for-passwords"),
"Best Practices for Passwords")</f>
        <v>Best Practices for Passwords</v>
      </c>
      <c r="H40" s="87"/>
      <c r="I40" s="92"/>
      <c r="K40" s="35"/>
    </row>
    <row r="41" spans="2:11" ht="29.1">
      <c r="B41" s="62" t="s">
        <v>136</v>
      </c>
      <c r="C41" s="87" t="s">
        <v>137</v>
      </c>
      <c r="D41" s="23" t="s">
        <v>63</v>
      </c>
      <c r="E41" s="32" t="s">
        <v>63</v>
      </c>
      <c r="F41" s="27"/>
      <c r="G41" s="78" t="str">
        <f>HYPERLINK(CONCATENATE(
BASE_URL,
"0x04e-Testing-Authentication-and-Session-Management.md#running-a-password-dictionary-attack"),
"Running a Password Dictionary Attack")</f>
        <v>Running a Password Dictionary Attack</v>
      </c>
      <c r="H41" s="87"/>
      <c r="I41" s="92"/>
    </row>
    <row r="42" spans="2:11">
      <c r="B42" s="62" t="s">
        <v>138</v>
      </c>
      <c r="C42" s="87" t="s">
        <v>139</v>
      </c>
      <c r="D42" s="23" t="s">
        <v>63</v>
      </c>
      <c r="E42" s="32" t="s">
        <v>63</v>
      </c>
      <c r="F42" s="27"/>
      <c r="G42" s="78" t="str">
        <f>HYPERLINK(CONCATENATE(
BASE_URL,
"0x04e-Testing-Authentication-and-Session-Management.md#session-timeout"),
"Session Timeout")</f>
        <v>Session Timeout</v>
      </c>
      <c r="H42" s="80"/>
      <c r="I42" s="94"/>
    </row>
    <row r="43" spans="2:11" ht="29.1">
      <c r="B43" s="62" t="s">
        <v>140</v>
      </c>
      <c r="C43" s="87" t="s">
        <v>141</v>
      </c>
      <c r="D43" s="34"/>
      <c r="E43" s="32" t="s">
        <v>63</v>
      </c>
      <c r="F43" s="27" t="s">
        <v>73</v>
      </c>
      <c r="G43" s="78" t="str">
        <f>HYPERLINK(CONCATENATE(
BASE_URL,
"0x06f-Testing-Local-Authentication.md#testing-local-authentication"),
"Testing Local Authentication")</f>
        <v>Testing Local Authentication</v>
      </c>
      <c r="H43" s="87"/>
      <c r="I43" s="92"/>
    </row>
    <row r="44" spans="2:11">
      <c r="B44" s="62" t="s">
        <v>142</v>
      </c>
      <c r="C44" s="87" t="s">
        <v>143</v>
      </c>
      <c r="D44" s="34"/>
      <c r="E44" s="32" t="s">
        <v>63</v>
      </c>
      <c r="F44" s="27" t="s">
        <v>73</v>
      </c>
      <c r="G44" s="78" t="str">
        <f>HYPERLINK(CONCATENATE(
BASE_URL,
"0x04e-Testing-Authentication-and-Session-Management.md#verifying-that-2fa-is-enforced"),
"Verifying that 2FA is Enforced")</f>
        <v>Verifying that 2FA is Enforced</v>
      </c>
      <c r="H44" s="87"/>
      <c r="I44" s="92"/>
    </row>
    <row r="45" spans="2:11">
      <c r="B45" s="62" t="s">
        <v>144</v>
      </c>
      <c r="C45" s="87" t="s">
        <v>145</v>
      </c>
      <c r="D45" s="34"/>
      <c r="E45" s="32" t="s">
        <v>63</v>
      </c>
      <c r="F45" s="27" t="s">
        <v>73</v>
      </c>
      <c r="G45" s="78" t="str">
        <f>HYPERLINK(CONCATENATE(
BASE_URL,
"0x04e-Testing-Authentication-and-Session-Management.md#2-factor-authentication-and-step-up-authentication"),
"2-Factor Authentication and Step-up Authentication")</f>
        <v>2-Factor Authentication and Step-up Authentication</v>
      </c>
      <c r="H45" s="87"/>
      <c r="I45" s="92"/>
    </row>
    <row r="46" spans="2:11" ht="29.1">
      <c r="B46" s="62" t="s">
        <v>146</v>
      </c>
      <c r="C46" s="87" t="s">
        <v>147</v>
      </c>
      <c r="D46" s="34"/>
      <c r="E46" s="32" t="s">
        <v>63</v>
      </c>
      <c r="F46" s="27" t="s">
        <v>73</v>
      </c>
      <c r="G46" s="78" t="str">
        <f>HYPERLINK(CONCATENATE(
BASE_URL,
"0x04e-Testing-Authentication-and-Session-Management.md#login-activity-and-device-blocking"),
"Login Activity and Device Blocking")</f>
        <v>Login Activity and Device Blocking</v>
      </c>
      <c r="H46" s="87"/>
      <c r="I46" s="92"/>
    </row>
    <row r="47" spans="2:11">
      <c r="B47" s="50" t="s">
        <v>148</v>
      </c>
      <c r="C47" s="77" t="s">
        <v>149</v>
      </c>
      <c r="D47" s="28"/>
      <c r="E47" s="33"/>
      <c r="F47" s="28"/>
      <c r="G47" s="77"/>
      <c r="H47" s="77"/>
      <c r="I47" s="91"/>
    </row>
    <row r="48" spans="2:11">
      <c r="B48" s="62" t="s">
        <v>150</v>
      </c>
      <c r="C48" s="108" t="s">
        <v>151</v>
      </c>
      <c r="D48" s="23" t="s">
        <v>63</v>
      </c>
      <c r="E48" s="32" t="s">
        <v>63</v>
      </c>
      <c r="F48" s="27"/>
      <c r="G48" s="78" t="str">
        <f>HYPERLINK(CONCATENATE(
BASE_URL,
"0x04f-Testing-Network-Communication.md#verifying-data-encryption-on-the-network"),
"Verifying Data Encryption on the Network")</f>
        <v>Verifying Data Encryption on the Network</v>
      </c>
      <c r="H48" s="79" t="str">
        <f>HYPERLINK(CONCATENATE(
BASE_URL,
"0x06g-Testing-Network-Communication.md#app-transport-security"),
"App Transport Security")</f>
        <v>App Transport Security</v>
      </c>
      <c r="I48" s="97"/>
    </row>
    <row r="49" spans="2:9" ht="29.1">
      <c r="B49" s="62" t="s">
        <v>152</v>
      </c>
      <c r="C49" s="87" t="s">
        <v>153</v>
      </c>
      <c r="D49" s="23" t="s">
        <v>63</v>
      </c>
      <c r="E49" s="32" t="s">
        <v>63</v>
      </c>
      <c r="F49" s="27"/>
      <c r="G49" s="78" t="str">
        <f>HYPERLINK(CONCATENATE(
BASE_URL,
"0x04f-Testing-Network-Communication.md#recommended-tls-settings"),
"Recommended TLS Settings")</f>
        <v>Recommended TLS Settings</v>
      </c>
      <c r="H49" s="79" t="str">
        <f>HYPERLINK(CONCATENATE(
BASE_URL,
"0x06g-Testing-Network-Communication.md#app-transport-security"),
"App Transport Security")</f>
        <v>App Transport Security</v>
      </c>
      <c r="I49" s="97"/>
    </row>
    <row r="50" spans="2:9" ht="29.1">
      <c r="B50" s="62" t="s">
        <v>154</v>
      </c>
      <c r="C50" s="87" t="s">
        <v>155</v>
      </c>
      <c r="D50" s="23" t="s">
        <v>63</v>
      </c>
      <c r="E50" s="32" t="s">
        <v>63</v>
      </c>
      <c r="F50" s="27"/>
      <c r="G50" s="78" t="str">
        <f>HYPERLINK(CONCATENATE(
BASE_URL,
"0x06g-Testing-Network-Communication.md#testing-custom-certificate-stores-and-certificate-pinning"),
"Testing Custom Certificate Stores and Certificate Pinning")</f>
        <v>Testing Custom Certificate Stores and Certificate Pinning</v>
      </c>
      <c r="H50" s="79"/>
      <c r="I50" s="97"/>
    </row>
    <row r="51" spans="2:9" ht="29.1">
      <c r="B51" s="62" t="s">
        <v>156</v>
      </c>
      <c r="C51" s="87" t="s">
        <v>157</v>
      </c>
      <c r="D51" s="34"/>
      <c r="E51" s="32" t="s">
        <v>63</v>
      </c>
      <c r="F51" s="27" t="s">
        <v>73</v>
      </c>
      <c r="G51" s="78" t="str">
        <f>HYPERLINK(CONCATENATE(
BASE_URL,
"0x06g-Testing-Network-Communication.md#testing-custom-certificate-stores-and-certificate-pinning"),
"Testing Custom Certificate Stores and Certificate Pinning")</f>
        <v>Testing Custom Certificate Stores and Certificate Pinning</v>
      </c>
      <c r="H51" s="87"/>
      <c r="I51" s="92"/>
    </row>
    <row r="52" spans="2:9" ht="30.95">
      <c r="B52" s="62" t="s">
        <v>158</v>
      </c>
      <c r="C52" s="87" t="s">
        <v>159</v>
      </c>
      <c r="D52" s="34"/>
      <c r="E52" s="32" t="s">
        <v>63</v>
      </c>
      <c r="F52" s="27" t="s">
        <v>73</v>
      </c>
      <c r="G52" s="78"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87"/>
      <c r="I52" s="92"/>
    </row>
    <row r="53" spans="2:9">
      <c r="B53" s="62" t="s">
        <v>160</v>
      </c>
      <c r="C53" s="87" t="s">
        <v>161</v>
      </c>
      <c r="D53" s="34"/>
      <c r="E53" s="32" t="s">
        <v>63</v>
      </c>
      <c r="F53" s="27" t="s">
        <v>73</v>
      </c>
      <c r="G53" s="79" t="str">
        <f>HYPERLINK(CONCATENATE(
BASE_URL,
"0x06i-Testing-Code-Quality-and-Build-Settings.md#checking-for-weaknesses-in-third-party-libraries"),
"Checking for Weaknesses in Third Party Libraries")</f>
        <v>Checking for Weaknesses in Third Party Libraries</v>
      </c>
      <c r="H53" s="87"/>
      <c r="I53" s="92"/>
    </row>
    <row r="54" spans="2:9">
      <c r="B54" s="50" t="s">
        <v>162</v>
      </c>
      <c r="C54" s="77" t="s">
        <v>163</v>
      </c>
      <c r="D54" s="28"/>
      <c r="E54" s="33"/>
      <c r="F54" s="28"/>
      <c r="G54" s="77"/>
      <c r="H54" s="77"/>
      <c r="I54" s="91"/>
    </row>
    <row r="55" spans="2:9">
      <c r="B55" s="62" t="s">
        <v>164</v>
      </c>
      <c r="C55" s="108" t="s">
        <v>165</v>
      </c>
      <c r="D55" s="23" t="s">
        <v>63</v>
      </c>
      <c r="E55" s="32" t="s">
        <v>63</v>
      </c>
      <c r="F55" s="27"/>
      <c r="G55" s="78" t="str">
        <f>HYPERLINK(CONCATENATE(
BASE_URL,
"0x06h-Testing-Platform-Interaction.md#testing-app-permissions"),
"Testing App Permissions")</f>
        <v>Testing App Permissions</v>
      </c>
      <c r="H55" s="87"/>
      <c r="I55" s="92"/>
    </row>
    <row r="56" spans="2:9" ht="29.1">
      <c r="B56" s="62" t="s">
        <v>166</v>
      </c>
      <c r="C56" s="87" t="s">
        <v>167</v>
      </c>
      <c r="D56" s="23" t="s">
        <v>63</v>
      </c>
      <c r="E56" s="32" t="s">
        <v>63</v>
      </c>
      <c r="F56" s="27"/>
      <c r="G56" s="78" t="str">
        <f>HYPERLINK(CONCATENATE(
BASE_URL,
"0x04h-Testing-Code-Quality.md#injection-flaws"),
"Injection Flaws")</f>
        <v>Injection Flaws</v>
      </c>
      <c r="H56" s="87"/>
      <c r="I56" s="92"/>
    </row>
    <row r="57" spans="2:9">
      <c r="B57" s="62" t="s">
        <v>168</v>
      </c>
      <c r="C57" s="108" t="s">
        <v>169</v>
      </c>
      <c r="D57" s="23" t="s">
        <v>63</v>
      </c>
      <c r="E57" s="32" t="s">
        <v>63</v>
      </c>
      <c r="F57" s="27"/>
      <c r="G57" s="78" t="str">
        <f>HYPERLINK(CONCATENATE(
BASE_URL,
"0x06h-Testing-Platform-Interaction.md#testing-custom-url-schemes"),
"Testing Custom URL Schemes")</f>
        <v>Testing Custom URL Schemes</v>
      </c>
      <c r="H57" s="87"/>
      <c r="I57" s="92"/>
    </row>
    <row r="58" spans="2:9">
      <c r="B58" s="62" t="s">
        <v>170</v>
      </c>
      <c r="C58" s="108" t="s">
        <v>171</v>
      </c>
      <c r="D58" s="23" t="s">
        <v>63</v>
      </c>
      <c r="E58" s="32" t="s">
        <v>63</v>
      </c>
      <c r="F58" s="27"/>
      <c r="G58" s="79" t="str">
        <f>HYPERLINK(CONCATENATE(
BASE_URL,
"0x06h-Testing-Platform-Interaction.md#testing-for-sensitive-functionality-exposure-through-ipc"),
"Testing for Sensitive Functionality Exposure Through IPC")</f>
        <v>Testing for Sensitive Functionality Exposure Through IPC</v>
      </c>
      <c r="H58" s="87"/>
      <c r="I58" s="92"/>
    </row>
    <row r="59" spans="2:9">
      <c r="B59" s="62" t="s">
        <v>172</v>
      </c>
      <c r="C59" s="108" t="s">
        <v>173</v>
      </c>
      <c r="D59" s="23" t="s">
        <v>63</v>
      </c>
      <c r="E59" s="32" t="s">
        <v>63</v>
      </c>
      <c r="F59" s="27"/>
      <c r="G59" s="78" t="str">
        <f>HYPERLINK(CONCATENATE(
BASE_URL,
"0x06h-Testing-Platform-Interaction.md#testing-ios-webviews"),
"Testing iOS WebViews")</f>
        <v>Testing iOS WebViews</v>
      </c>
      <c r="H59" s="87"/>
      <c r="I59" s="92"/>
    </row>
    <row r="60" spans="2:9" ht="29.1">
      <c r="B60" s="62" t="s">
        <v>174</v>
      </c>
      <c r="C60" s="87" t="s">
        <v>175</v>
      </c>
      <c r="D60" s="23" t="s">
        <v>63</v>
      </c>
      <c r="E60" s="32" t="s">
        <v>63</v>
      </c>
      <c r="F60" s="27"/>
      <c r="G60" s="78" t="str">
        <f>HYPERLINK(CONCATENATE(
BASE_URL,
"0x06h-Testing-Platform-Interaction.md#testing-webview-protocol-handlers"),
"Testing WebView Protocol Handlers")</f>
        <v>Testing WebView Protocol Handlers</v>
      </c>
      <c r="H60" s="87"/>
      <c r="I60" s="92"/>
    </row>
    <row r="61" spans="2:9" ht="29.1">
      <c r="B61" s="62" t="s">
        <v>176</v>
      </c>
      <c r="C61" s="87" t="s">
        <v>177</v>
      </c>
      <c r="D61" s="23" t="s">
        <v>63</v>
      </c>
      <c r="E61" s="32" t="s">
        <v>63</v>
      </c>
      <c r="F61" s="27"/>
      <c r="G61" s="78" t="str">
        <f>HYPERLINK(CONCATENATE(
BASE_URL,
"0x06h-Testing-Platform-Interaction.md#determining-whether-native-methods-are-exposed-through-webviews"),
"Determining Whether Native Methods Are Exposed Through WebViews")</f>
        <v>Determining Whether Native Methods Are Exposed Through WebViews</v>
      </c>
      <c r="H61" s="87"/>
      <c r="I61" s="92"/>
    </row>
    <row r="62" spans="2:9">
      <c r="B62" s="62" t="s">
        <v>178</v>
      </c>
      <c r="C62" s="108" t="s">
        <v>179</v>
      </c>
      <c r="D62" s="23" t="s">
        <v>63</v>
      </c>
      <c r="E62" s="32" t="s">
        <v>63</v>
      </c>
      <c r="F62" s="27"/>
      <c r="G62" s="78" t="str">
        <f>HYPERLINK(CONCATENATE(
BASE_URL,
"0x06h-Testing-Platform-Interaction.md#testing-object-persistence"),
"Testing Object Persistence")</f>
        <v>Testing Object Persistence</v>
      </c>
      <c r="H62" s="87"/>
      <c r="I62" s="92"/>
    </row>
    <row r="63" spans="2:9">
      <c r="B63" s="50" t="s">
        <v>180</v>
      </c>
      <c r="C63" s="77" t="s">
        <v>181</v>
      </c>
      <c r="D63" s="28"/>
      <c r="E63" s="33"/>
      <c r="F63" s="28"/>
      <c r="G63" s="77"/>
      <c r="H63" s="77"/>
      <c r="I63" s="91"/>
    </row>
    <row r="64" spans="2:9">
      <c r="B64" s="62" t="s">
        <v>182</v>
      </c>
      <c r="C64" s="108" t="s">
        <v>183</v>
      </c>
      <c r="D64" s="23" t="s">
        <v>63</v>
      </c>
      <c r="E64" s="32" t="s">
        <v>63</v>
      </c>
      <c r="F64" s="27"/>
      <c r="G64" s="78" t="str">
        <f>HYPERLINK(CONCATENATE(
BASE_URL,
"0x06i-Testing-Code-Quality-and-Build-Settings.md#making-sure-that-the-app-is-properly-signed"),
"Making Sure that the App Is Properly Signed")</f>
        <v>Making Sure that the App Is Properly Signed</v>
      </c>
      <c r="H64" s="87"/>
      <c r="I64" s="92"/>
    </row>
    <row r="65" spans="2:9">
      <c r="B65" s="62" t="s">
        <v>184</v>
      </c>
      <c r="C65" s="108" t="s">
        <v>185</v>
      </c>
      <c r="D65" s="23" t="s">
        <v>63</v>
      </c>
      <c r="E65" s="32" t="s">
        <v>63</v>
      </c>
      <c r="F65" s="27"/>
      <c r="G65" s="78" t="str">
        <f>HYPERLINK(CONCATENATE(
BASE_URL,
"0x06i-Testing-Code-Quality-and-Build-Settings.md#determining-whether-the-app-is-debuggable"),
"Determining Whether the App is Debuggable")</f>
        <v>Determining Whether the App is Debuggable</v>
      </c>
      <c r="H65" s="87"/>
      <c r="I65" s="92"/>
    </row>
    <row r="66" spans="2:9">
      <c r="B66" s="62" t="s">
        <v>186</v>
      </c>
      <c r="C66" s="108" t="s">
        <v>187</v>
      </c>
      <c r="D66" s="23" t="s">
        <v>63</v>
      </c>
      <c r="E66" s="32" t="s">
        <v>63</v>
      </c>
      <c r="F66" s="27"/>
      <c r="G66" s="78" t="str">
        <f>HYPERLINK(CONCATENATE(
BASE_URL,
"0x06i-Testing-Code-Quality-and-Build-Settings.md#finding-debugging-symbols"),
"Finding Debugging Symbols")</f>
        <v>Finding Debugging Symbols</v>
      </c>
      <c r="H66" s="87"/>
      <c r="I66" s="92"/>
    </row>
    <row r="67" spans="2:9">
      <c r="B67" s="62" t="s">
        <v>188</v>
      </c>
      <c r="C67" s="108" t="s">
        <v>189</v>
      </c>
      <c r="D67" s="23" t="s">
        <v>63</v>
      </c>
      <c r="E67" s="32" t="s">
        <v>63</v>
      </c>
      <c r="F67" s="27"/>
      <c r="G67" s="78" t="str">
        <f>HYPERLINK(CONCATENATE(
BASE_URL,
"0x06i-Testing-Code-Quality-and-Build-Settings.md#finding-debugging-code-and-verbose-error-logging"),
"Finding Debugging Code and Verbose Error Logging")</f>
        <v>Finding Debugging Code and Verbose Error Logging</v>
      </c>
      <c r="H67" s="87"/>
      <c r="I67" s="92"/>
    </row>
    <row r="68" spans="2:9" ht="29.1">
      <c r="B68" s="62" t="s">
        <v>190</v>
      </c>
      <c r="C68" s="86" t="s">
        <v>191</v>
      </c>
      <c r="D68" s="23" t="s">
        <v>63</v>
      </c>
      <c r="E68" s="32" t="s">
        <v>63</v>
      </c>
      <c r="F68" s="27"/>
      <c r="G68" s="79" t="str">
        <f>HYPERLINK(CONCATENATE(
BASE_URL,
"0x06i-Testing-Code-Quality-and-Build-Settings.md#checking-for-weaknesses-in-third-party-libraries"),
"Checking for Weaknesses in Third Party Libraries")</f>
        <v>Checking for Weaknesses in Third Party Libraries</v>
      </c>
      <c r="H68" s="87"/>
      <c r="I68" s="92"/>
    </row>
    <row r="69" spans="2:9">
      <c r="B69" s="62" t="s">
        <v>192</v>
      </c>
      <c r="C69" s="108" t="s">
        <v>193</v>
      </c>
      <c r="D69" s="23" t="s">
        <v>63</v>
      </c>
      <c r="E69" s="32" t="s">
        <v>63</v>
      </c>
      <c r="F69" s="27"/>
      <c r="G69" s="78" t="str">
        <f>HYPERLINK(CONCATENATE(
BASE_URL,
"0x06i-Testing-Code-Quality-and-Build-Settings.md#testing-exception-handling"),
"Testing Exception Handling")</f>
        <v>Testing Exception Handling</v>
      </c>
      <c r="H69" s="87"/>
      <c r="I69" s="92"/>
    </row>
    <row r="70" spans="2:9">
      <c r="B70" s="62" t="s">
        <v>194</v>
      </c>
      <c r="C70" s="108" t="s">
        <v>195</v>
      </c>
      <c r="D70" s="23" t="s">
        <v>63</v>
      </c>
      <c r="E70" s="32" t="s">
        <v>63</v>
      </c>
      <c r="F70" s="27"/>
      <c r="G70" s="78" t="str">
        <f>HYPERLINK(CONCATENATE(
BASE_URL,
"0x06i-Testing-Code-Quality-and-Build-Settings.md#testing-exception-handling"),
"Testing Exception Handling")</f>
        <v>Testing Exception Handling</v>
      </c>
      <c r="H70" s="87"/>
      <c r="I70" s="92"/>
    </row>
    <row r="71" spans="2:9">
      <c r="B71" s="62" t="s">
        <v>196</v>
      </c>
      <c r="C71" s="108" t="s">
        <v>197</v>
      </c>
      <c r="D71" s="23" t="s">
        <v>63</v>
      </c>
      <c r="E71" s="32" t="s">
        <v>63</v>
      </c>
      <c r="F71" s="27"/>
      <c r="G71" s="78" t="str">
        <f>HYPERLINK(CONCATENATE(
BASE_URL,
"0x06i-Testing-Code-Quality-and-Build-Settings.md#memory-corruption-bugs"),
"Memory Corruption Bugs")</f>
        <v>Memory Corruption Bugs</v>
      </c>
      <c r="H71" s="87"/>
      <c r="I71" s="92"/>
    </row>
    <row r="72" spans="2:9" ht="29.1">
      <c r="B72" s="62" t="s">
        <v>198</v>
      </c>
      <c r="C72" s="86" t="s">
        <v>199</v>
      </c>
      <c r="D72" s="23" t="s">
        <v>63</v>
      </c>
      <c r="E72" s="32" t="s">
        <v>63</v>
      </c>
      <c r="F72" s="27"/>
      <c r="G72" s="78" t="str">
        <f>HYPERLINK(CONCATENATE(
BASE_URL,
"0x06i-Testing-Code-Quality-and-Build-Settings.md#make-sure-that-free-security-features-are-activated"),
"Make Sure That Free Security Features Are Activated")</f>
        <v>Make Sure That Free Security Features Are Activated</v>
      </c>
      <c r="H72" s="87"/>
      <c r="I72" s="92"/>
    </row>
    <row r="73" spans="2:9">
      <c r="B73" s="53"/>
      <c r="C73" s="81"/>
      <c r="D73" s="29"/>
      <c r="E73" s="29"/>
      <c r="F73" s="29"/>
      <c r="G73" s="81"/>
      <c r="H73" s="99"/>
      <c r="I73" s="100"/>
    </row>
    <row r="74" spans="2:9">
      <c r="B74" s="54"/>
      <c r="C74" s="76"/>
      <c r="D74" s="30"/>
      <c r="E74" s="30"/>
      <c r="F74" s="30"/>
      <c r="G74" s="76"/>
      <c r="H74" s="76"/>
      <c r="I74" s="76"/>
    </row>
    <row r="75" spans="2:9">
      <c r="B75" s="54"/>
      <c r="C75" s="76"/>
      <c r="D75" s="30"/>
      <c r="E75" s="30"/>
      <c r="F75" s="30"/>
      <c r="G75" s="80"/>
      <c r="H75" s="76"/>
      <c r="I75" s="76"/>
    </row>
    <row r="76" spans="2:9">
      <c r="B76" s="54"/>
      <c r="C76" s="76"/>
      <c r="D76" s="30"/>
      <c r="E76" s="30"/>
      <c r="F76" s="30"/>
      <c r="G76" s="76"/>
      <c r="H76" s="76"/>
      <c r="I76" s="76"/>
    </row>
    <row r="77" spans="2:9">
      <c r="B77" s="55" t="s">
        <v>200</v>
      </c>
      <c r="C77" s="76"/>
      <c r="D77" s="30"/>
      <c r="E77" s="30"/>
      <c r="F77" s="30"/>
      <c r="G77" s="76"/>
      <c r="H77" s="76"/>
      <c r="I77" s="76"/>
    </row>
    <row r="78" spans="2:9">
      <c r="B78" s="56" t="s">
        <v>201</v>
      </c>
      <c r="C78" s="88" t="s">
        <v>202</v>
      </c>
      <c r="D78" s="30"/>
      <c r="E78" s="30"/>
      <c r="F78" s="30"/>
      <c r="G78" s="76"/>
      <c r="H78" s="76"/>
      <c r="I78" s="76"/>
    </row>
    <row r="79" spans="2:9">
      <c r="B79" s="57" t="s">
        <v>203</v>
      </c>
      <c r="C79" s="89" t="s">
        <v>204</v>
      </c>
      <c r="D79" s="30"/>
      <c r="E79" s="30"/>
      <c r="F79" s="30"/>
      <c r="G79" s="76"/>
      <c r="H79" s="76"/>
      <c r="I79" s="76"/>
    </row>
    <row r="80" spans="2:9">
      <c r="B80" s="57" t="s">
        <v>205</v>
      </c>
      <c r="C80" s="89" t="s">
        <v>206</v>
      </c>
      <c r="D80" s="30"/>
      <c r="E80" s="30"/>
      <c r="F80" s="30"/>
      <c r="G80" s="76"/>
      <c r="H80" s="76"/>
      <c r="I80" s="76"/>
    </row>
    <row r="81" spans="2:9">
      <c r="B81" s="57" t="s">
        <v>73</v>
      </c>
      <c r="C81" s="89" t="s">
        <v>207</v>
      </c>
      <c r="D81" s="30"/>
      <c r="E81" s="30"/>
      <c r="F81" s="30"/>
      <c r="G81" s="76"/>
      <c r="H81" s="76"/>
      <c r="I81" s="76"/>
    </row>
    <row r="82" spans="2:9">
      <c r="B82" s="158"/>
      <c r="C82" s="108"/>
      <c r="D82" s="159"/>
      <c r="E82" s="159"/>
      <c r="F82" s="159"/>
      <c r="G82" s="108"/>
      <c r="H82" s="108"/>
      <c r="I82" s="108"/>
    </row>
    <row r="83" spans="2:9">
      <c r="B83" s="158"/>
      <c r="C83" s="108"/>
      <c r="D83" s="159"/>
      <c r="E83" s="159"/>
      <c r="F83" s="159"/>
      <c r="G83" s="108"/>
      <c r="H83" s="108"/>
      <c r="I83" s="108"/>
    </row>
    <row r="84" spans="2:9">
      <c r="B84" s="158"/>
      <c r="C84" s="108"/>
      <c r="D84" s="159"/>
      <c r="E84" s="159"/>
      <c r="F84" s="159"/>
      <c r="G84" s="108"/>
      <c r="H84" s="108"/>
      <c r="I84" s="108"/>
    </row>
    <row r="85" spans="2:9">
      <c r="B85" s="158"/>
      <c r="C85" s="108"/>
      <c r="D85" s="159"/>
      <c r="E85" s="159"/>
      <c r="F85" s="159"/>
      <c r="G85" s="108"/>
      <c r="H85" s="108"/>
      <c r="I85" s="108"/>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topLeftCell="A7" zoomScaleNormal="100" zoomScalePageLayoutView="130" workbookViewId="0">
      <selection activeCell="F15" sqref="F15"/>
    </sheetView>
  </sheetViews>
  <sheetFormatPr defaultColWidth="11" defaultRowHeight="15.6"/>
  <cols>
    <col min="1" max="1" width="1.875" customWidth="1"/>
    <col min="2" max="2" width="7.375" style="48" customWidth="1"/>
    <col min="3" max="3" width="93.375" style="83" customWidth="1"/>
    <col min="4" max="4" width="3" bestFit="1" customWidth="1"/>
    <col min="5" max="5" width="5.875" bestFit="1" customWidth="1"/>
    <col min="6" max="6" width="42.5" style="82" customWidth="1"/>
    <col min="7" max="7" width="30.625" style="83" customWidth="1"/>
  </cols>
  <sheetData>
    <row r="1" spans="2:7" ht="18.600000000000001">
      <c r="B1" s="47" t="s">
        <v>240</v>
      </c>
      <c r="F1" s="108"/>
      <c r="G1" s="108"/>
    </row>
    <row r="2" spans="2:7">
      <c r="F2" s="108"/>
      <c r="G2" s="108"/>
    </row>
    <row r="3" spans="2:7">
      <c r="B3" s="49" t="s">
        <v>52</v>
      </c>
      <c r="C3" s="85" t="s">
        <v>209</v>
      </c>
      <c r="D3" s="24" t="s">
        <v>210</v>
      </c>
      <c r="E3" s="24" t="s">
        <v>56</v>
      </c>
      <c r="F3" s="90" t="s">
        <v>211</v>
      </c>
      <c r="G3" s="90" t="s">
        <v>58</v>
      </c>
    </row>
    <row r="4" spans="2:7">
      <c r="B4" s="50"/>
      <c r="C4" s="77" t="s">
        <v>212</v>
      </c>
      <c r="D4" s="28"/>
      <c r="E4" s="28"/>
      <c r="F4" s="77"/>
      <c r="G4" s="91"/>
    </row>
    <row r="5" spans="2:7" ht="29.1">
      <c r="B5" s="63" t="s">
        <v>213</v>
      </c>
      <c r="C5" s="87" t="s">
        <v>214</v>
      </c>
      <c r="D5" s="22" t="s">
        <v>63</v>
      </c>
      <c r="E5" s="27" t="s">
        <v>73</v>
      </c>
      <c r="F5" s="84" t="str">
        <f>HYPERLINK(CONCATENATE(
BASE_URL,
"0x06j-Testing-Resiliency-Against-Reverse-Engineering.md#jailbreak-detection"),
"Jailbreak Detection")</f>
        <v>Jailbreak Detection</v>
      </c>
      <c r="G5" s="92"/>
    </row>
    <row r="6" spans="2:7" ht="29.1">
      <c r="B6" s="63" t="s">
        <v>215</v>
      </c>
      <c r="C6" s="87" t="s">
        <v>216</v>
      </c>
      <c r="D6" s="22" t="s">
        <v>63</v>
      </c>
      <c r="E6" s="27" t="s">
        <v>73</v>
      </c>
      <c r="F6" s="84" t="str">
        <f>HYPERLINK(CONCATENATE(
BASE_URL,
"0x06j-Testing-Resiliency-Against-Reverse-Engineering.md#anti-debugging-checks"),
"Anti-Debugging Checks")</f>
        <v>Anti-Debugging Checks</v>
      </c>
      <c r="G6" s="92"/>
    </row>
    <row r="7" spans="2:7">
      <c r="B7" s="63" t="s">
        <v>217</v>
      </c>
      <c r="C7" s="108" t="s">
        <v>218</v>
      </c>
      <c r="D7" s="22" t="s">
        <v>63</v>
      </c>
      <c r="E7" s="27" t="s">
        <v>73</v>
      </c>
      <c r="F7" s="84" t="str">
        <f>HYPERLINK(CONCATENATE(
BASE_URL,
"0x06j-Testing-Resiliency-Against-Reverse-Engineering.md#file-integrity-checks"),
"File Integrity Checks")</f>
        <v>File Integrity Checks</v>
      </c>
      <c r="G7" s="92"/>
    </row>
    <row r="8" spans="2:7">
      <c r="B8" s="63" t="s">
        <v>219</v>
      </c>
      <c r="C8" s="108" t="s">
        <v>220</v>
      </c>
      <c r="D8" s="22" t="s">
        <v>63</v>
      </c>
      <c r="E8" s="27" t="s">
        <v>73</v>
      </c>
      <c r="F8" s="76" t="s">
        <v>64</v>
      </c>
      <c r="G8" s="92"/>
    </row>
    <row r="9" spans="2:7">
      <c r="B9" s="63" t="s">
        <v>221</v>
      </c>
      <c r="C9" s="108" t="s">
        <v>222</v>
      </c>
      <c r="D9" s="22" t="s">
        <v>63</v>
      </c>
      <c r="E9" s="27" t="s">
        <v>73</v>
      </c>
      <c r="F9" s="76" t="s">
        <v>64</v>
      </c>
      <c r="G9" s="92"/>
    </row>
    <row r="10" spans="2:7">
      <c r="B10" s="63" t="s">
        <v>223</v>
      </c>
      <c r="C10" s="108" t="s">
        <v>224</v>
      </c>
      <c r="D10" s="22" t="s">
        <v>63</v>
      </c>
      <c r="E10" s="27" t="s">
        <v>73</v>
      </c>
      <c r="F10" s="76" t="s">
        <v>64</v>
      </c>
      <c r="G10" s="92"/>
    </row>
    <row r="11" spans="2:7" ht="29.1">
      <c r="B11" s="63" t="s">
        <v>225</v>
      </c>
      <c r="C11" s="87" t="s">
        <v>226</v>
      </c>
      <c r="D11" s="22" t="s">
        <v>63</v>
      </c>
      <c r="E11" s="27" t="s">
        <v>73</v>
      </c>
      <c r="F11" s="76" t="s">
        <v>64</v>
      </c>
      <c r="G11" s="92"/>
    </row>
    <row r="12" spans="2:7">
      <c r="B12" s="63" t="s">
        <v>227</v>
      </c>
      <c r="C12" s="108" t="s">
        <v>228</v>
      </c>
      <c r="D12" s="22" t="s">
        <v>63</v>
      </c>
      <c r="E12" s="27" t="s">
        <v>73</v>
      </c>
      <c r="F12" s="76" t="s">
        <v>64</v>
      </c>
      <c r="G12" s="92"/>
    </row>
    <row r="13" spans="2:7">
      <c r="B13" s="63" t="s">
        <v>229</v>
      </c>
      <c r="C13" s="108" t="s">
        <v>230</v>
      </c>
      <c r="D13" s="22" t="s">
        <v>63</v>
      </c>
      <c r="E13" s="27" t="s">
        <v>73</v>
      </c>
      <c r="F13" s="76" t="s">
        <v>64</v>
      </c>
      <c r="G13" s="92"/>
    </row>
    <row r="14" spans="2:7">
      <c r="B14" s="50"/>
      <c r="C14" s="77" t="s">
        <v>231</v>
      </c>
      <c r="D14" s="28"/>
      <c r="E14" s="28"/>
      <c r="F14" s="77"/>
      <c r="G14" s="91"/>
    </row>
    <row r="15" spans="2:7" ht="29.1">
      <c r="B15" s="52" t="s">
        <v>232</v>
      </c>
      <c r="C15" s="87" t="s">
        <v>233</v>
      </c>
      <c r="D15" s="22" t="s">
        <v>63</v>
      </c>
      <c r="E15" s="27" t="s">
        <v>73</v>
      </c>
      <c r="F15" s="84" t="str">
        <f>HYPERLINK(CONCATENATE(
BASE_URL,
"0x06j-Testing-Resiliency-Against-Reverse-Engineering.md#device-binding"),
"Device Binding")</f>
        <v>Device Binding</v>
      </c>
      <c r="G15" s="92"/>
    </row>
    <row r="16" spans="2:7">
      <c r="B16" s="50"/>
      <c r="C16" s="77" t="s">
        <v>234</v>
      </c>
      <c r="D16" s="28"/>
      <c r="E16" s="28"/>
      <c r="F16" s="77"/>
      <c r="G16" s="91"/>
    </row>
    <row r="17" spans="2:7" ht="43.5">
      <c r="B17" s="63" t="s">
        <v>235</v>
      </c>
      <c r="C17" s="87" t="s">
        <v>236</v>
      </c>
      <c r="D17" s="22" t="s">
        <v>63</v>
      </c>
      <c r="E17" s="27" t="s">
        <v>73</v>
      </c>
      <c r="F17" s="76" t="s">
        <v>64</v>
      </c>
      <c r="G17" s="92"/>
    </row>
    <row r="18" spans="2:7" ht="57.95">
      <c r="B18" s="63" t="s">
        <v>237</v>
      </c>
      <c r="C18" s="87" t="s">
        <v>238</v>
      </c>
      <c r="D18" s="22" t="s">
        <v>63</v>
      </c>
      <c r="E18" s="27" t="s">
        <v>73</v>
      </c>
      <c r="F18" s="76" t="s">
        <v>64</v>
      </c>
      <c r="G18" s="92"/>
    </row>
    <row r="19" spans="2:7">
      <c r="B19" s="53"/>
      <c r="C19" s="81"/>
      <c r="D19" s="29"/>
      <c r="E19" s="29"/>
      <c r="F19" s="93"/>
      <c r="G19" s="93"/>
    </row>
    <row r="20" spans="2:7">
      <c r="B20" s="54"/>
      <c r="C20" s="76"/>
      <c r="D20" s="30"/>
      <c r="E20" s="30"/>
      <c r="F20" s="76"/>
      <c r="G20" s="76"/>
    </row>
    <row r="21" spans="2:7">
      <c r="B21" s="54"/>
      <c r="C21" s="76"/>
      <c r="D21" s="30"/>
      <c r="E21" s="30"/>
      <c r="F21" s="76"/>
      <c r="G21" s="76"/>
    </row>
    <row r="22" spans="2:7">
      <c r="B22" s="55" t="s">
        <v>200</v>
      </c>
      <c r="C22" s="76"/>
      <c r="D22" s="30"/>
      <c r="E22" s="30"/>
      <c r="F22" s="76"/>
      <c r="G22" s="76"/>
    </row>
    <row r="23" spans="2:7">
      <c r="B23" s="56" t="s">
        <v>201</v>
      </c>
      <c r="C23" s="88" t="s">
        <v>202</v>
      </c>
      <c r="D23" s="30"/>
      <c r="E23" s="30"/>
      <c r="F23" s="76"/>
      <c r="G23" s="76"/>
    </row>
    <row r="24" spans="2:7">
      <c r="B24" s="57" t="s">
        <v>203</v>
      </c>
      <c r="C24" s="89" t="s">
        <v>204</v>
      </c>
      <c r="D24" s="30"/>
      <c r="E24" s="30"/>
      <c r="F24" s="76"/>
      <c r="G24" s="76"/>
    </row>
    <row r="25" spans="2:7">
      <c r="B25" s="57" t="s">
        <v>205</v>
      </c>
      <c r="C25" s="89" t="s">
        <v>206</v>
      </c>
      <c r="D25" s="30"/>
      <c r="E25" s="30"/>
      <c r="F25" s="76"/>
      <c r="G25" s="76"/>
    </row>
    <row r="26" spans="2:7">
      <c r="B26" s="57" t="s">
        <v>73</v>
      </c>
      <c r="C26" s="89" t="s">
        <v>207</v>
      </c>
      <c r="D26" s="30"/>
      <c r="E26" s="30"/>
      <c r="F26" s="76"/>
      <c r="G26" s="76"/>
    </row>
    <row r="27" spans="2:7">
      <c r="B27" s="54"/>
      <c r="C27" s="76"/>
      <c r="D27" s="30"/>
      <c r="E27" s="30"/>
      <c r="F27" s="76"/>
      <c r="G27" s="108"/>
    </row>
    <row r="28" spans="2:7">
      <c r="B28" s="54"/>
      <c r="C28" s="76"/>
      <c r="D28" s="30"/>
      <c r="E28" s="30"/>
      <c r="F28" s="76"/>
      <c r="G28" s="108"/>
    </row>
    <row r="29" spans="2:7">
      <c r="B29" s="54"/>
      <c r="C29" s="76"/>
      <c r="D29" s="30"/>
      <c r="E29" s="30"/>
      <c r="F29" s="76"/>
      <c r="G29" s="108"/>
    </row>
    <row r="30" spans="2:7">
      <c r="B30" s="54"/>
      <c r="C30" s="76"/>
      <c r="D30" s="30"/>
      <c r="E30" s="30"/>
      <c r="F30" s="76"/>
    </row>
    <row r="31" spans="2:7">
      <c r="B31" s="54"/>
      <c r="C31" s="76"/>
      <c r="D31" s="30"/>
      <c r="E31" s="30"/>
      <c r="F31" s="76"/>
    </row>
    <row r="32" spans="2:7">
      <c r="B32" s="54"/>
      <c r="C32" s="76"/>
      <c r="D32" s="30"/>
      <c r="E32" s="30"/>
      <c r="F32" s="76"/>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
  <sheetViews>
    <sheetView showGridLines="0" topLeftCell="A16" zoomScale="57" zoomScaleNormal="57" workbookViewId="0">
      <selection activeCell="E24" sqref="E24"/>
    </sheetView>
  </sheetViews>
  <sheetFormatPr defaultColWidth="11" defaultRowHeight="15.6"/>
  <cols>
    <col min="1" max="1" width="33.375" bestFit="1" customWidth="1"/>
    <col min="3" max="3" width="13.625" bestFit="1" customWidth="1"/>
    <col min="5" max="5" width="119.625" customWidth="1"/>
  </cols>
  <sheetData>
    <row r="1" spans="1:5">
      <c r="A1" s="156" t="s">
        <v>241</v>
      </c>
      <c r="B1" s="156"/>
      <c r="C1" s="45"/>
      <c r="D1" s="31"/>
      <c r="E1" s="31"/>
    </row>
    <row r="2" spans="1:5">
      <c r="A2" s="40" t="s">
        <v>242</v>
      </c>
      <c r="B2" s="40" t="s">
        <v>23</v>
      </c>
      <c r="C2" s="40" t="s">
        <v>243</v>
      </c>
      <c r="D2" s="40" t="s">
        <v>244</v>
      </c>
      <c r="E2" s="41" t="s">
        <v>58</v>
      </c>
    </row>
    <row r="3" spans="1:5">
      <c r="A3" s="38" t="s">
        <v>245</v>
      </c>
      <c r="B3" s="42">
        <v>0.1</v>
      </c>
      <c r="C3" s="42"/>
      <c r="D3" s="39">
        <v>42765</v>
      </c>
      <c r="E3" s="38" t="s">
        <v>246</v>
      </c>
    </row>
    <row r="4" spans="1:5">
      <c r="A4" s="38" t="s">
        <v>247</v>
      </c>
      <c r="B4" s="42">
        <v>0.2</v>
      </c>
      <c r="C4" s="42"/>
      <c r="D4" s="39">
        <v>42766</v>
      </c>
      <c r="E4" s="38" t="s">
        <v>248</v>
      </c>
    </row>
    <row r="5" spans="1:5">
      <c r="A5" s="38" t="s">
        <v>249</v>
      </c>
      <c r="B5" s="42">
        <v>0.3</v>
      </c>
      <c r="C5" s="42"/>
      <c r="D5" s="39">
        <v>42778</v>
      </c>
      <c r="E5" s="38" t="s">
        <v>250</v>
      </c>
    </row>
    <row r="6" spans="1:5">
      <c r="A6" s="38" t="s">
        <v>251</v>
      </c>
      <c r="B6" s="42" t="s">
        <v>252</v>
      </c>
      <c r="C6" s="42"/>
      <c r="D6" s="39">
        <v>42780</v>
      </c>
      <c r="E6" s="38" t="s">
        <v>253</v>
      </c>
    </row>
    <row r="7" spans="1:5">
      <c r="A7" s="38" t="s">
        <v>247</v>
      </c>
      <c r="B7" s="43" t="s">
        <v>254</v>
      </c>
      <c r="C7" s="43"/>
      <c r="D7" s="39">
        <v>42781</v>
      </c>
      <c r="E7" s="38" t="s">
        <v>255</v>
      </c>
    </row>
    <row r="8" spans="1:5">
      <c r="A8" s="38" t="s">
        <v>251</v>
      </c>
      <c r="B8" s="43" t="s">
        <v>256</v>
      </c>
      <c r="C8" s="43"/>
      <c r="D8" s="39">
        <v>42829</v>
      </c>
      <c r="E8" s="38" t="s">
        <v>257</v>
      </c>
    </row>
    <row r="9" spans="1:5">
      <c r="A9" s="38" t="s">
        <v>247</v>
      </c>
      <c r="B9" s="43" t="s">
        <v>256</v>
      </c>
      <c r="C9" s="43"/>
      <c r="D9" s="39">
        <v>42919</v>
      </c>
      <c r="E9" s="38" t="s">
        <v>258</v>
      </c>
    </row>
    <row r="10" spans="1:5">
      <c r="A10" s="38" t="s">
        <v>247</v>
      </c>
      <c r="B10" s="43" t="s">
        <v>259</v>
      </c>
      <c r="C10" s="43"/>
      <c r="D10" s="39">
        <v>42963</v>
      </c>
      <c r="E10" s="38" t="s">
        <v>260</v>
      </c>
    </row>
    <row r="11" spans="1:5">
      <c r="A11" s="38" t="s">
        <v>247</v>
      </c>
      <c r="B11" s="44" t="s">
        <v>261</v>
      </c>
      <c r="C11" s="44"/>
      <c r="D11" s="39">
        <v>43113</v>
      </c>
      <c r="E11" s="38" t="s">
        <v>262</v>
      </c>
    </row>
    <row r="12" spans="1:5">
      <c r="A12" s="38" t="s">
        <v>247</v>
      </c>
      <c r="B12" s="44">
        <v>1.1000000000000001</v>
      </c>
      <c r="C12" s="44"/>
      <c r="D12" s="39">
        <v>43289</v>
      </c>
      <c r="E12" s="38" t="s">
        <v>263</v>
      </c>
    </row>
    <row r="13" spans="1:5">
      <c r="A13" s="67" t="s">
        <v>264</v>
      </c>
      <c r="B13" s="68" t="s">
        <v>265</v>
      </c>
      <c r="C13" s="72"/>
      <c r="D13" s="69">
        <v>43464</v>
      </c>
      <c r="E13" s="70" t="s">
        <v>266</v>
      </c>
    </row>
    <row r="14" spans="1:5">
      <c r="A14" s="67" t="s">
        <v>267</v>
      </c>
      <c r="B14" s="68" t="s">
        <v>268</v>
      </c>
      <c r="C14" s="72"/>
      <c r="D14" s="69">
        <v>43469</v>
      </c>
      <c r="E14" s="70" t="s">
        <v>266</v>
      </c>
    </row>
    <row r="15" spans="1:5" ht="408.95" customHeight="1">
      <c r="A15" s="46" t="s">
        <v>269</v>
      </c>
      <c r="B15" s="44" t="s">
        <v>270</v>
      </c>
      <c r="C15" s="44" t="s">
        <v>271</v>
      </c>
      <c r="D15" s="39">
        <v>43471</v>
      </c>
      <c r="E15" s="46" t="s">
        <v>272</v>
      </c>
    </row>
    <row r="16" spans="1:5">
      <c r="A16" s="67" t="s">
        <v>264</v>
      </c>
      <c r="B16" s="68" t="s">
        <v>273</v>
      </c>
      <c r="C16" s="44" t="s">
        <v>271</v>
      </c>
      <c r="D16" s="71">
        <v>43475</v>
      </c>
      <c r="E16" s="70" t="s">
        <v>274</v>
      </c>
    </row>
    <row r="17" spans="1:5" ht="77.45">
      <c r="A17" s="46" t="s">
        <v>269</v>
      </c>
      <c r="B17" s="68" t="s">
        <v>275</v>
      </c>
      <c r="C17" s="44" t="s">
        <v>271</v>
      </c>
      <c r="D17" s="39">
        <v>43476</v>
      </c>
      <c r="E17" s="73" t="s">
        <v>276</v>
      </c>
    </row>
    <row r="18" spans="1:5" ht="46.5">
      <c r="A18" s="46" t="s">
        <v>269</v>
      </c>
      <c r="B18" s="68" t="s">
        <v>277</v>
      </c>
      <c r="C18" s="44" t="s">
        <v>271</v>
      </c>
      <c r="D18" s="39">
        <v>43478</v>
      </c>
      <c r="E18" s="73" t="s">
        <v>278</v>
      </c>
    </row>
    <row r="19" spans="1:5" ht="46.5">
      <c r="A19" s="46" t="s">
        <v>269</v>
      </c>
      <c r="B19" s="68" t="s">
        <v>279</v>
      </c>
      <c r="C19" s="44" t="s">
        <v>271</v>
      </c>
      <c r="D19" s="39">
        <v>43478</v>
      </c>
      <c r="E19" s="73" t="s">
        <v>280</v>
      </c>
    </row>
    <row r="20" spans="1:5" ht="108.6">
      <c r="A20" s="46" t="s">
        <v>264</v>
      </c>
      <c r="B20" s="68" t="s">
        <v>281</v>
      </c>
      <c r="C20" s="44" t="s">
        <v>4</v>
      </c>
      <c r="D20" s="39">
        <v>43641</v>
      </c>
      <c r="E20" s="73" t="s">
        <v>282</v>
      </c>
    </row>
    <row r="21" spans="1:5">
      <c r="A21" s="46" t="s">
        <v>264</v>
      </c>
      <c r="B21" s="68" t="s">
        <v>283</v>
      </c>
      <c r="C21" s="109" t="s">
        <v>4</v>
      </c>
      <c r="D21" s="39">
        <v>43642</v>
      </c>
      <c r="E21" s="73" t="s">
        <v>284</v>
      </c>
    </row>
    <row r="22" spans="1:5" ht="46.5">
      <c r="A22" s="46" t="s">
        <v>264</v>
      </c>
      <c r="B22" s="68" t="s">
        <v>285</v>
      </c>
      <c r="C22" s="109" t="s">
        <v>4</v>
      </c>
      <c r="D22" s="39">
        <v>43649</v>
      </c>
      <c r="E22" s="73" t="s">
        <v>286</v>
      </c>
    </row>
    <row r="23" spans="1:5">
      <c r="A23" s="46" t="s">
        <v>264</v>
      </c>
      <c r="B23" s="68" t="s">
        <v>285</v>
      </c>
      <c r="C23" s="109" t="s">
        <v>4</v>
      </c>
      <c r="D23" s="39">
        <v>43672</v>
      </c>
      <c r="E23" s="73" t="s">
        <v>287</v>
      </c>
    </row>
    <row r="24" spans="1:5">
      <c r="A24" s="46" t="s">
        <v>264</v>
      </c>
      <c r="B24" s="68" t="s">
        <v>285</v>
      </c>
      <c r="C24" s="109" t="s">
        <v>4</v>
      </c>
      <c r="D24" s="39">
        <v>43674</v>
      </c>
      <c r="E24" s="73" t="s">
        <v>288</v>
      </c>
    </row>
  </sheetData>
  <mergeCells count="1">
    <mergeCell ref="A1:B1"/>
  </mergeCells>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1dfa189-8281-48b8-a2de-f48d78a50d3e">
      <Terms xmlns="http://schemas.microsoft.com/office/infopath/2007/PartnerControls"/>
    </lcf76f155ced4ddcb4097134ff3c332f>
    <TaxCatchAll xmlns="4326e530-d64b-4063-808c-70af0aea54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D8AB53140A70A4E838F8949B9214524" ma:contentTypeVersion="13" ma:contentTypeDescription="Crear nuevo documento." ma:contentTypeScope="" ma:versionID="17931e9520dae444d1a5eafa2728f920">
  <xsd:schema xmlns:xsd="http://www.w3.org/2001/XMLSchema" xmlns:xs="http://www.w3.org/2001/XMLSchema" xmlns:p="http://schemas.microsoft.com/office/2006/metadata/properties" xmlns:ns2="11dfa189-8281-48b8-a2de-f48d78a50d3e" xmlns:ns3="4326e530-d64b-4063-808c-70af0aea5424" targetNamespace="http://schemas.microsoft.com/office/2006/metadata/properties" ma:root="true" ma:fieldsID="e1d089e01a14bcb08d3e250ca3b131fd" ns2:_="" ns3:_="">
    <xsd:import namespace="11dfa189-8281-48b8-a2de-f48d78a50d3e"/>
    <xsd:import namespace="4326e530-d64b-4063-808c-70af0aea542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dfa189-8281-48b8-a2de-f48d78a50d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38fc60fe-34f5-47b5-9f1b-480270cea8b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326e530-d64b-4063-808c-70af0aea542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ebaf4ff6-56a8-4dd5-b558-30bc4cf3b975}" ma:internalName="TaxCatchAll" ma:showField="CatchAllData" ma:web="4326e530-d64b-4063-808c-70af0aea54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CAAFD6-1A46-4EA9-B6E1-71724B57A4FF}"/>
</file>

<file path=customXml/itemProps2.xml><?xml version="1.0" encoding="utf-8"?>
<ds:datastoreItem xmlns:ds="http://schemas.openxmlformats.org/officeDocument/2006/customXml" ds:itemID="{4386D3A8-2CBD-4361-A207-DFD436D7DF49}"/>
</file>

<file path=customXml/itemProps3.xml><?xml version="1.0" encoding="utf-8"?>
<ds:datastoreItem xmlns:ds="http://schemas.openxmlformats.org/officeDocument/2006/customXml" ds:itemID="{EB8DECBA-9560-4DE7-BE3B-4D370E9E083D}"/>
</file>

<file path=docProps/app.xml><?xml version="1.0" encoding="utf-8"?>
<Properties xmlns="http://schemas.openxmlformats.org/officeDocument/2006/extended-properties" xmlns:vt="http://schemas.openxmlformats.org/officeDocument/2006/docPropsVTypes">
  <Application>Microsoft Excel Online</Application>
  <Manager/>
  <Company>Opera Software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cp:keywords/>
  <dc:description/>
  <cp:lastModifiedBy>QUEZADA, MANUEL</cp:lastModifiedBy>
  <cp:revision/>
  <dcterms:created xsi:type="dcterms:W3CDTF">2017-01-25T17:37:15Z</dcterms:created>
  <dcterms:modified xsi:type="dcterms:W3CDTF">2023-10-03T22:06:52Z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0x0101005D8AB53140A70A4E838F8949B9214524</vt:lpwstr>
  </property>
  <property fmtid="{D5CDD505-2E9C-101B-9397-08002B2CF9AE}" pid="3" name="MediaServiceImageTags">
    <vt:lpwstr/>
  </property>
</Properties>
</file>